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66925"/>
  <mc:AlternateContent xmlns:mc="http://schemas.openxmlformats.org/markup-compatibility/2006">
    <mc:Choice Requires="x15">
      <x15ac:absPath xmlns:x15ac="http://schemas.microsoft.com/office/spreadsheetml/2010/11/ac" url="https://bmgf-my.sharepoint.com/personal/brittany_hagedorn_gatesfoundation_org/Documents/Documents/GitHub/Ethiopia-HEP-Capacity-Analysis/config/"/>
    </mc:Choice>
  </mc:AlternateContent>
  <xr:revisionPtr revIDLastSave="9" documentId="8_{48EA2241-8290-4989-8853-25169957E870}" xr6:coauthVersionLast="47" xr6:coauthVersionMax="47" xr10:uidLastSave="{E6C3194E-427A-4CAD-AF7E-8B41752D19A8}"/>
  <bookViews>
    <workbookView xWindow="-110" yWindow="-110" windowWidth="19420" windowHeight="11620" tabRatio="830" firstSheet="15" activeTab="18" xr2:uid="{2F49C92C-A2E5-4A6B-9429-02A43E12B5B0}"/>
  </bookViews>
  <sheets>
    <sheet name="Scenarios_retain" sheetId="75" r:id="rId1"/>
    <sheet name="To Do or Upgrade" sheetId="64" r:id="rId2"/>
    <sheet name="Read Me" sheetId="77" r:id="rId3"/>
    <sheet name="Scenarios" sheetId="53" r:id="rId4"/>
    <sheet name="TotalPop" sheetId="54" r:id="rId5"/>
    <sheet name="StochasticParamaters" sheetId="72" r:id="rId6"/>
    <sheet name="PopValues" sheetId="56" r:id="rId7"/>
    <sheet name="SeasonalityCurves" sheetId="58" r:id="rId8"/>
    <sheet name="SeasonalityOffsets" sheetId="66" r:id="rId9"/>
    <sheet name="AggregateDALYs" sheetId="68" r:id="rId10"/>
    <sheet name="AgeSpecific Fertility" sheetId="67" r:id="rId11"/>
    <sheet name="RuralUrban Mortality" sheetId="73" r:id="rId12"/>
    <sheet name="Age band mort calcs" sheetId="78" r:id="rId13"/>
    <sheet name="Data dictionary Scenarios" sheetId="63" r:id="rId14"/>
    <sheet name="Ratios" sheetId="71" r:id="rId15"/>
    <sheet name="Services summary" sheetId="25" r:id="rId16"/>
    <sheet name="Tasks_previous" sheetId="57" r:id="rId17"/>
    <sheet name="Tasks_previous (2)" sheetId="85" r:id="rId18"/>
    <sheet name="TaskValues" sheetId="83" r:id="rId19"/>
    <sheet name="TV_Comprehensive" sheetId="86" r:id="rId20"/>
    <sheet name="TV_Basic" sheetId="87" r:id="rId21"/>
    <sheet name="lookups" sheetId="84" r:id="rId22"/>
    <sheet name="Staffing Models" sheetId="82" r:id="rId23"/>
    <sheet name="Prevalences" sheetId="31" r:id="rId24"/>
    <sheet name="DALYs " sheetId="62" r:id="rId25"/>
    <sheet name="CEA" sheetId="59" r:id="rId26"/>
    <sheet name="Work time" sheetId="47" r:id="rId27"/>
    <sheet name="Ssn TB" sheetId="61" r:id="rId28"/>
    <sheet name="Ssn Malaria" sheetId="52" r:id="rId29"/>
    <sheet name="Ssn Nutr" sheetId="51" r:id="rId30"/>
    <sheet name="Ssn Measles" sheetId="50" r:id="rId31"/>
    <sheet name="Staffing" sheetId="21" r:id="rId32"/>
    <sheet name="Services ref" sheetId="22" r:id="rId33"/>
    <sheet name="Coverage impacts" sheetId="24" r:id="rId34"/>
    <sheet name="Demographics_Total" sheetId="26" r:id="rId35"/>
    <sheet name="Pop M" sheetId="18" r:id="rId36"/>
    <sheet name="Pop F" sheetId="19" r:id="rId37"/>
    <sheet name="TB Incidence" sheetId="41" r:id="rId38"/>
    <sheet name="Malaria Incid" sheetId="43" r:id="rId39"/>
    <sheet name="FP mod" sheetId="7" r:id="rId40"/>
    <sheet name="unmet need" sheetId="10" r:id="rId41"/>
    <sheet name="HIV Prev" sheetId="17" r:id="rId42"/>
    <sheet name="HIV Incid" sheetId="37" r:id="rId43"/>
    <sheet name="mort infant" sheetId="9" r:id="rId44"/>
    <sheet name="mort 1-5" sheetId="16" r:id="rId45"/>
    <sheet name="mort 5-9" sheetId="14" r:id="rId46"/>
    <sheet name="mort 10-14" sheetId="15" r:id="rId47"/>
    <sheet name="mort 15-19" sheetId="20" r:id="rId48"/>
    <sheet name="mort 20-24" sheetId="13" r:id="rId49"/>
    <sheet name="mort adult f" sheetId="11" r:id="rId50"/>
    <sheet name="mort adult m" sheetId="12" r:id="rId51"/>
  </sheets>
  <externalReferences>
    <externalReference r:id="rId52"/>
  </externalReferences>
  <definedNames>
    <definedName name="_xlnm._FilterDatabase" localSheetId="16" hidden="1">Tasks_previous!$A$1:$S$103</definedName>
    <definedName name="_xlnm._FilterDatabase" localSheetId="17" hidden="1">'Tasks_previous (2)'!$A$1:$E$21</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87" l="1"/>
  <c r="T3" i="87"/>
  <c r="U3" i="87"/>
  <c r="V3" i="87"/>
  <c r="W3" i="87"/>
  <c r="X3" i="87"/>
  <c r="Y3" i="87"/>
  <c r="Z3" i="87"/>
  <c r="S4" i="87"/>
  <c r="T4" i="87"/>
  <c r="U4" i="87"/>
  <c r="V4" i="87"/>
  <c r="W4" i="87"/>
  <c r="X4" i="87"/>
  <c r="Y4" i="87"/>
  <c r="Z4" i="87"/>
  <c r="S5" i="87"/>
  <c r="T5" i="87"/>
  <c r="U5" i="87"/>
  <c r="V5" i="87"/>
  <c r="W5" i="87"/>
  <c r="X5" i="87"/>
  <c r="Y5" i="87"/>
  <c r="Z5" i="87"/>
  <c r="S6" i="87"/>
  <c r="T6" i="87"/>
  <c r="U6" i="87"/>
  <c r="V6" i="87"/>
  <c r="W6" i="87"/>
  <c r="X6" i="87"/>
  <c r="Y6" i="87"/>
  <c r="Z6" i="87"/>
  <c r="S7" i="87"/>
  <c r="T7" i="87"/>
  <c r="U7" i="87"/>
  <c r="V7" i="87"/>
  <c r="W7" i="87"/>
  <c r="X7" i="87"/>
  <c r="Y7" i="87"/>
  <c r="Z7" i="87"/>
  <c r="S8" i="87"/>
  <c r="T8" i="87"/>
  <c r="U8" i="87"/>
  <c r="V8" i="87"/>
  <c r="W8" i="87"/>
  <c r="X8" i="87"/>
  <c r="Y8" i="87"/>
  <c r="Z8" i="87"/>
  <c r="S9" i="87"/>
  <c r="T9" i="87"/>
  <c r="U9" i="87"/>
  <c r="V9" i="87"/>
  <c r="W9" i="87"/>
  <c r="X9" i="87"/>
  <c r="Y9" i="87"/>
  <c r="Z9" i="87"/>
  <c r="S10" i="87"/>
  <c r="T10" i="87"/>
  <c r="U10" i="87"/>
  <c r="V10" i="87"/>
  <c r="W10" i="87"/>
  <c r="X10" i="87"/>
  <c r="Y10" i="87"/>
  <c r="Z10" i="87"/>
  <c r="S11" i="87"/>
  <c r="T11" i="87"/>
  <c r="U11" i="87"/>
  <c r="V11" i="87"/>
  <c r="W11" i="87"/>
  <c r="X11" i="87"/>
  <c r="Y11" i="87"/>
  <c r="Z11" i="87"/>
  <c r="S12" i="87"/>
  <c r="T12" i="87"/>
  <c r="U12" i="87"/>
  <c r="V12" i="87"/>
  <c r="W12" i="87"/>
  <c r="X12" i="87"/>
  <c r="Y12" i="87"/>
  <c r="Z12" i="87"/>
  <c r="S13" i="87"/>
  <c r="T13" i="87"/>
  <c r="U13" i="87"/>
  <c r="V13" i="87"/>
  <c r="W13" i="87"/>
  <c r="X13" i="87"/>
  <c r="Y13" i="87"/>
  <c r="Z13" i="87"/>
  <c r="S14" i="87"/>
  <c r="T14" i="87"/>
  <c r="U14" i="87"/>
  <c r="V14" i="87"/>
  <c r="W14" i="87"/>
  <c r="X14" i="87"/>
  <c r="Y14" i="87"/>
  <c r="Z14" i="87"/>
  <c r="S15" i="87"/>
  <c r="T15" i="87"/>
  <c r="U15" i="87"/>
  <c r="V15" i="87"/>
  <c r="W15" i="87"/>
  <c r="X15" i="87"/>
  <c r="Y15" i="87"/>
  <c r="Z15" i="87"/>
  <c r="S16" i="87"/>
  <c r="T16" i="87"/>
  <c r="U16" i="87"/>
  <c r="V16" i="87"/>
  <c r="W16" i="87"/>
  <c r="X16" i="87"/>
  <c r="Y16" i="87"/>
  <c r="Z16" i="87"/>
  <c r="S17" i="87"/>
  <c r="T17" i="87"/>
  <c r="U17" i="87"/>
  <c r="V17" i="87"/>
  <c r="W17" i="87"/>
  <c r="X17" i="87"/>
  <c r="Y17" i="87"/>
  <c r="Z17" i="87"/>
  <c r="S18" i="87"/>
  <c r="T18" i="87"/>
  <c r="U18" i="87"/>
  <c r="V18" i="87"/>
  <c r="W18" i="87"/>
  <c r="X18" i="87"/>
  <c r="Y18" i="87"/>
  <c r="Z18" i="87"/>
  <c r="S19" i="87"/>
  <c r="T19" i="87"/>
  <c r="U19" i="87"/>
  <c r="V19" i="87"/>
  <c r="W19" i="87"/>
  <c r="X19" i="87"/>
  <c r="Y19" i="87"/>
  <c r="Z19" i="87"/>
  <c r="S20" i="87"/>
  <c r="T20" i="87"/>
  <c r="U20" i="87"/>
  <c r="V20" i="87"/>
  <c r="W20" i="87"/>
  <c r="X20" i="87"/>
  <c r="Y20" i="87"/>
  <c r="Z20" i="87"/>
  <c r="S21" i="87"/>
  <c r="T21" i="87"/>
  <c r="U21" i="87"/>
  <c r="V21" i="87"/>
  <c r="W21" i="87"/>
  <c r="X21" i="87"/>
  <c r="Y21" i="87"/>
  <c r="Z21" i="87"/>
  <c r="S22" i="87"/>
  <c r="T22" i="87"/>
  <c r="U22" i="87"/>
  <c r="V22" i="87"/>
  <c r="W22" i="87"/>
  <c r="X22" i="87"/>
  <c r="Y22" i="87"/>
  <c r="Z22" i="87"/>
  <c r="S23" i="87"/>
  <c r="T23" i="87"/>
  <c r="U23" i="87"/>
  <c r="V23" i="87"/>
  <c r="W23" i="87"/>
  <c r="X23" i="87"/>
  <c r="Y23" i="87"/>
  <c r="Z23" i="87"/>
  <c r="S24" i="87"/>
  <c r="T24" i="87"/>
  <c r="U24" i="87"/>
  <c r="V24" i="87"/>
  <c r="W24" i="87"/>
  <c r="X24" i="87"/>
  <c r="Y24" i="87"/>
  <c r="Z24" i="87"/>
  <c r="S25" i="87"/>
  <c r="T25" i="87"/>
  <c r="U25" i="87"/>
  <c r="V25" i="87"/>
  <c r="W25" i="87"/>
  <c r="X25" i="87"/>
  <c r="Y25" i="87"/>
  <c r="Z25" i="87"/>
  <c r="S26" i="87"/>
  <c r="T26" i="87"/>
  <c r="U26" i="87"/>
  <c r="V26" i="87"/>
  <c r="W26" i="87"/>
  <c r="X26" i="87"/>
  <c r="Y26" i="87"/>
  <c r="Z26" i="87"/>
  <c r="S27" i="87"/>
  <c r="T27" i="87"/>
  <c r="U27" i="87"/>
  <c r="V27" i="87"/>
  <c r="W27" i="87"/>
  <c r="X27" i="87"/>
  <c r="Y27" i="87"/>
  <c r="Z27" i="87"/>
  <c r="S28" i="87"/>
  <c r="T28" i="87"/>
  <c r="U28" i="87"/>
  <c r="V28" i="87"/>
  <c r="W28" i="87"/>
  <c r="X28" i="87"/>
  <c r="Y28" i="87"/>
  <c r="Z28" i="87"/>
  <c r="S29" i="87"/>
  <c r="T29" i="87"/>
  <c r="U29" i="87"/>
  <c r="V29" i="87"/>
  <c r="W29" i="87"/>
  <c r="X29" i="87"/>
  <c r="Y29" i="87"/>
  <c r="Z29" i="87"/>
  <c r="S30" i="87"/>
  <c r="T30" i="87"/>
  <c r="U30" i="87"/>
  <c r="V30" i="87"/>
  <c r="W30" i="87"/>
  <c r="X30" i="87"/>
  <c r="Y30" i="87"/>
  <c r="Z30" i="87"/>
  <c r="S31" i="87"/>
  <c r="T31" i="87"/>
  <c r="U31" i="87"/>
  <c r="V31" i="87"/>
  <c r="W31" i="87"/>
  <c r="X31" i="87"/>
  <c r="Y31" i="87"/>
  <c r="Z31" i="87"/>
  <c r="S32" i="87"/>
  <c r="T32" i="87"/>
  <c r="U32" i="87"/>
  <c r="V32" i="87"/>
  <c r="W32" i="87"/>
  <c r="X32" i="87"/>
  <c r="Y32" i="87"/>
  <c r="Z32" i="87"/>
  <c r="S33" i="87"/>
  <c r="T33" i="87"/>
  <c r="U33" i="87"/>
  <c r="V33" i="87"/>
  <c r="W33" i="87"/>
  <c r="X33" i="87"/>
  <c r="Y33" i="87"/>
  <c r="Z33" i="87"/>
  <c r="S34" i="87"/>
  <c r="T34" i="87"/>
  <c r="U34" i="87"/>
  <c r="V34" i="87"/>
  <c r="W34" i="87"/>
  <c r="X34" i="87"/>
  <c r="Y34" i="87"/>
  <c r="Z34" i="87"/>
  <c r="S35" i="87"/>
  <c r="T35" i="87"/>
  <c r="U35" i="87"/>
  <c r="V35" i="87"/>
  <c r="W35" i="87"/>
  <c r="X35" i="87"/>
  <c r="Y35" i="87"/>
  <c r="Z35" i="87"/>
  <c r="S36" i="87"/>
  <c r="T36" i="87"/>
  <c r="U36" i="87"/>
  <c r="V36" i="87"/>
  <c r="W36" i="87"/>
  <c r="X36" i="87"/>
  <c r="Y36" i="87"/>
  <c r="Z36" i="87"/>
  <c r="S37" i="87"/>
  <c r="T37" i="87"/>
  <c r="U37" i="87"/>
  <c r="V37" i="87"/>
  <c r="W37" i="87"/>
  <c r="X37" i="87"/>
  <c r="Y37" i="87"/>
  <c r="Z37" i="87"/>
  <c r="S38" i="87"/>
  <c r="T38" i="87"/>
  <c r="U38" i="87"/>
  <c r="V38" i="87"/>
  <c r="W38" i="87"/>
  <c r="X38" i="87"/>
  <c r="Y38" i="87"/>
  <c r="Z38" i="87"/>
  <c r="S39" i="87"/>
  <c r="T39" i="87"/>
  <c r="U39" i="87"/>
  <c r="V39" i="87"/>
  <c r="W39" i="87"/>
  <c r="X39" i="87"/>
  <c r="Y39" i="87"/>
  <c r="Z39" i="87"/>
  <c r="S40" i="87"/>
  <c r="T40" i="87"/>
  <c r="U40" i="87"/>
  <c r="V40" i="87"/>
  <c r="W40" i="87"/>
  <c r="X40" i="87"/>
  <c r="Y40" i="87"/>
  <c r="Z40" i="87"/>
  <c r="S41" i="87"/>
  <c r="T41" i="87"/>
  <c r="U41" i="87"/>
  <c r="V41" i="87"/>
  <c r="W41" i="87"/>
  <c r="X41" i="87"/>
  <c r="Y41" i="87"/>
  <c r="Z41" i="87"/>
  <c r="S42" i="87"/>
  <c r="T42" i="87"/>
  <c r="U42" i="87"/>
  <c r="V42" i="87"/>
  <c r="W42" i="87"/>
  <c r="X42" i="87"/>
  <c r="Y42" i="87"/>
  <c r="Z42" i="87"/>
  <c r="S43" i="87"/>
  <c r="T43" i="87"/>
  <c r="U43" i="87"/>
  <c r="V43" i="87"/>
  <c r="W43" i="87"/>
  <c r="X43" i="87"/>
  <c r="Y43" i="87"/>
  <c r="Z43" i="87"/>
  <c r="S44" i="87"/>
  <c r="T44" i="87"/>
  <c r="U44" i="87"/>
  <c r="V44" i="87"/>
  <c r="W44" i="87"/>
  <c r="X44" i="87"/>
  <c r="Y44" i="87"/>
  <c r="Z44" i="87"/>
  <c r="S45" i="87"/>
  <c r="T45" i="87"/>
  <c r="U45" i="87"/>
  <c r="V45" i="87"/>
  <c r="W45" i="87"/>
  <c r="X45" i="87"/>
  <c r="Y45" i="87"/>
  <c r="Z45" i="87"/>
  <c r="S46" i="87"/>
  <c r="T46" i="87"/>
  <c r="U46" i="87"/>
  <c r="V46" i="87"/>
  <c r="W46" i="87"/>
  <c r="X46" i="87"/>
  <c r="Y46" i="87"/>
  <c r="Z46" i="87"/>
  <c r="S47" i="87"/>
  <c r="T47" i="87"/>
  <c r="U47" i="87"/>
  <c r="V47" i="87"/>
  <c r="W47" i="87"/>
  <c r="X47" i="87"/>
  <c r="Y47" i="87"/>
  <c r="Z47" i="87"/>
  <c r="S48" i="87"/>
  <c r="T48" i="87"/>
  <c r="U48" i="87"/>
  <c r="V48" i="87"/>
  <c r="W48" i="87"/>
  <c r="X48" i="87"/>
  <c r="Y48" i="87"/>
  <c r="Z48" i="87"/>
  <c r="S49" i="87"/>
  <c r="T49" i="87"/>
  <c r="U49" i="87"/>
  <c r="V49" i="87"/>
  <c r="W49" i="87"/>
  <c r="X49" i="87"/>
  <c r="Y49" i="87"/>
  <c r="Z49" i="87"/>
  <c r="S50" i="87"/>
  <c r="T50" i="87"/>
  <c r="U50" i="87"/>
  <c r="V50" i="87"/>
  <c r="W50" i="87"/>
  <c r="X50" i="87"/>
  <c r="Y50" i="87"/>
  <c r="Z50" i="87"/>
  <c r="S51" i="87"/>
  <c r="T51" i="87"/>
  <c r="U51" i="87"/>
  <c r="V51" i="87"/>
  <c r="W51" i="87"/>
  <c r="X51" i="87"/>
  <c r="Y51" i="87"/>
  <c r="Z51" i="87"/>
  <c r="S52" i="87"/>
  <c r="T52" i="87"/>
  <c r="U52" i="87"/>
  <c r="V52" i="87"/>
  <c r="W52" i="87"/>
  <c r="X52" i="87"/>
  <c r="Y52" i="87"/>
  <c r="Z52" i="87"/>
  <c r="S53" i="87"/>
  <c r="T53" i="87"/>
  <c r="U53" i="87"/>
  <c r="V53" i="87"/>
  <c r="W53" i="87"/>
  <c r="X53" i="87"/>
  <c r="Y53" i="87"/>
  <c r="Z53" i="87"/>
  <c r="S54" i="87"/>
  <c r="T54" i="87"/>
  <c r="U54" i="87"/>
  <c r="V54" i="87"/>
  <c r="W54" i="87"/>
  <c r="X54" i="87"/>
  <c r="Y54" i="87"/>
  <c r="Z54" i="87"/>
  <c r="S55" i="87"/>
  <c r="T55" i="87"/>
  <c r="U55" i="87"/>
  <c r="V55" i="87"/>
  <c r="W55" i="87"/>
  <c r="X55" i="87"/>
  <c r="Y55" i="87"/>
  <c r="Z55" i="87"/>
  <c r="S56" i="87"/>
  <c r="T56" i="87"/>
  <c r="U56" i="87"/>
  <c r="V56" i="87"/>
  <c r="W56" i="87"/>
  <c r="X56" i="87"/>
  <c r="Y56" i="87"/>
  <c r="Z56" i="87"/>
  <c r="S57" i="87"/>
  <c r="T57" i="87"/>
  <c r="U57" i="87"/>
  <c r="V57" i="87"/>
  <c r="W57" i="87"/>
  <c r="X57" i="87"/>
  <c r="Y57" i="87"/>
  <c r="Z57" i="87"/>
  <c r="S58" i="87"/>
  <c r="T58" i="87"/>
  <c r="U58" i="87"/>
  <c r="V58" i="87"/>
  <c r="W58" i="87"/>
  <c r="X58" i="87"/>
  <c r="Y58" i="87"/>
  <c r="Z58" i="87"/>
  <c r="S59" i="87"/>
  <c r="T59" i="87"/>
  <c r="U59" i="87"/>
  <c r="V59" i="87"/>
  <c r="W59" i="87"/>
  <c r="X59" i="87"/>
  <c r="Y59" i="87"/>
  <c r="Z59" i="87"/>
  <c r="S60" i="87"/>
  <c r="T60" i="87"/>
  <c r="U60" i="87"/>
  <c r="V60" i="87"/>
  <c r="W60" i="87"/>
  <c r="X60" i="87"/>
  <c r="Y60" i="87"/>
  <c r="Z60" i="87"/>
  <c r="S61" i="87"/>
  <c r="T61" i="87"/>
  <c r="U61" i="87"/>
  <c r="V61" i="87"/>
  <c r="W61" i="87"/>
  <c r="X61" i="87"/>
  <c r="Y61" i="87"/>
  <c r="Z61" i="87"/>
  <c r="S62" i="87"/>
  <c r="T62" i="87"/>
  <c r="U62" i="87"/>
  <c r="V62" i="87"/>
  <c r="W62" i="87"/>
  <c r="X62" i="87"/>
  <c r="Y62" i="87"/>
  <c r="Z62" i="87"/>
  <c r="S63" i="87"/>
  <c r="T63" i="87"/>
  <c r="U63" i="87"/>
  <c r="V63" i="87"/>
  <c r="W63" i="87"/>
  <c r="X63" i="87"/>
  <c r="Y63" i="87"/>
  <c r="Z63" i="87"/>
  <c r="S64" i="87"/>
  <c r="T64" i="87"/>
  <c r="U64" i="87"/>
  <c r="V64" i="87"/>
  <c r="W64" i="87"/>
  <c r="X64" i="87"/>
  <c r="Y64" i="87"/>
  <c r="Z64" i="87"/>
  <c r="S65" i="87"/>
  <c r="T65" i="87"/>
  <c r="U65" i="87"/>
  <c r="V65" i="87"/>
  <c r="W65" i="87"/>
  <c r="X65" i="87"/>
  <c r="Y65" i="87"/>
  <c r="Z65" i="87"/>
  <c r="S66" i="87"/>
  <c r="T66" i="87"/>
  <c r="U66" i="87"/>
  <c r="V66" i="87"/>
  <c r="W66" i="87"/>
  <c r="X66" i="87"/>
  <c r="Y66" i="87"/>
  <c r="Z66" i="87"/>
  <c r="S67" i="87"/>
  <c r="T67" i="87"/>
  <c r="U67" i="87"/>
  <c r="V67" i="87"/>
  <c r="W67" i="87"/>
  <c r="X67" i="87"/>
  <c r="Y67" i="87"/>
  <c r="Z67" i="87"/>
  <c r="S68" i="87"/>
  <c r="T68" i="87"/>
  <c r="U68" i="87"/>
  <c r="V68" i="87"/>
  <c r="W68" i="87"/>
  <c r="X68" i="87"/>
  <c r="Y68" i="87"/>
  <c r="Z68" i="87"/>
  <c r="S69" i="87"/>
  <c r="T69" i="87"/>
  <c r="U69" i="87"/>
  <c r="V69" i="87"/>
  <c r="W69" i="87"/>
  <c r="X69" i="87"/>
  <c r="Y69" i="87"/>
  <c r="Z69" i="87"/>
  <c r="S70" i="87"/>
  <c r="T70" i="87"/>
  <c r="U70" i="87"/>
  <c r="V70" i="87"/>
  <c r="W70" i="87"/>
  <c r="X70" i="87"/>
  <c r="Y70" i="87"/>
  <c r="Z70" i="87"/>
  <c r="S71" i="87"/>
  <c r="T71" i="87"/>
  <c r="U71" i="87"/>
  <c r="V71" i="87"/>
  <c r="W71" i="87"/>
  <c r="X71" i="87"/>
  <c r="Y71" i="87"/>
  <c r="Z71" i="87"/>
  <c r="S72" i="87"/>
  <c r="T72" i="87"/>
  <c r="U72" i="87"/>
  <c r="V72" i="87"/>
  <c r="W72" i="87"/>
  <c r="X72" i="87"/>
  <c r="Y72" i="87"/>
  <c r="Z72" i="87"/>
  <c r="S73" i="87"/>
  <c r="T73" i="87"/>
  <c r="U73" i="87"/>
  <c r="V73" i="87"/>
  <c r="W73" i="87"/>
  <c r="X73" i="87"/>
  <c r="Y73" i="87"/>
  <c r="Z73" i="87"/>
  <c r="S74" i="87"/>
  <c r="T74" i="87"/>
  <c r="U74" i="87"/>
  <c r="V74" i="87"/>
  <c r="W74" i="87"/>
  <c r="X74" i="87"/>
  <c r="Y74" i="87"/>
  <c r="Z74" i="87"/>
  <c r="S75" i="87"/>
  <c r="T75" i="87"/>
  <c r="U75" i="87"/>
  <c r="V75" i="87"/>
  <c r="W75" i="87"/>
  <c r="X75" i="87"/>
  <c r="Y75" i="87"/>
  <c r="Z75" i="87"/>
  <c r="S76" i="87"/>
  <c r="T76" i="87"/>
  <c r="U76" i="87"/>
  <c r="V76" i="87"/>
  <c r="W76" i="87"/>
  <c r="X76" i="87"/>
  <c r="Y76" i="87"/>
  <c r="Z76" i="87"/>
  <c r="S77" i="87"/>
  <c r="T77" i="87"/>
  <c r="U77" i="87"/>
  <c r="V77" i="87"/>
  <c r="W77" i="87"/>
  <c r="X77" i="87"/>
  <c r="Y77" i="87"/>
  <c r="Z77" i="87"/>
  <c r="S78" i="87"/>
  <c r="T78" i="87"/>
  <c r="U78" i="87"/>
  <c r="V78" i="87"/>
  <c r="W78" i="87"/>
  <c r="X78" i="87"/>
  <c r="Y78" i="87"/>
  <c r="Z78" i="87"/>
  <c r="S79" i="87"/>
  <c r="T79" i="87"/>
  <c r="U79" i="87"/>
  <c r="V79" i="87"/>
  <c r="W79" i="87"/>
  <c r="X79" i="87"/>
  <c r="Y79" i="87"/>
  <c r="Z79" i="87"/>
  <c r="S80" i="87"/>
  <c r="T80" i="87"/>
  <c r="U80" i="87"/>
  <c r="V80" i="87"/>
  <c r="W80" i="87"/>
  <c r="X80" i="87"/>
  <c r="Y80" i="87"/>
  <c r="Z80" i="87"/>
  <c r="S81" i="87"/>
  <c r="T81" i="87"/>
  <c r="U81" i="87"/>
  <c r="V81" i="87"/>
  <c r="W81" i="87"/>
  <c r="X81" i="87"/>
  <c r="Y81" i="87"/>
  <c r="Z81" i="87"/>
  <c r="S82" i="87"/>
  <c r="T82" i="87"/>
  <c r="U82" i="87"/>
  <c r="V82" i="87"/>
  <c r="W82" i="87"/>
  <c r="X82" i="87"/>
  <c r="Y82" i="87"/>
  <c r="Z82" i="87"/>
  <c r="S83" i="87"/>
  <c r="T83" i="87"/>
  <c r="U83" i="87"/>
  <c r="V83" i="87"/>
  <c r="W83" i="87"/>
  <c r="X83" i="87"/>
  <c r="Y83" i="87"/>
  <c r="Z83" i="87"/>
  <c r="S84" i="87"/>
  <c r="T84" i="87"/>
  <c r="U84" i="87"/>
  <c r="V84" i="87"/>
  <c r="W84" i="87"/>
  <c r="X84" i="87"/>
  <c r="Y84" i="87"/>
  <c r="Z84" i="87"/>
  <c r="S85" i="87"/>
  <c r="T85" i="87"/>
  <c r="U85" i="87"/>
  <c r="V85" i="87"/>
  <c r="W85" i="87"/>
  <c r="X85" i="87"/>
  <c r="Y85" i="87"/>
  <c r="Z85" i="87"/>
  <c r="S86" i="87"/>
  <c r="T86" i="87"/>
  <c r="U86" i="87"/>
  <c r="V86" i="87"/>
  <c r="W86" i="87"/>
  <c r="X86" i="87"/>
  <c r="Y86" i="87"/>
  <c r="Z86" i="87"/>
  <c r="S87" i="87"/>
  <c r="T87" i="87"/>
  <c r="U87" i="87"/>
  <c r="V87" i="87"/>
  <c r="W87" i="87"/>
  <c r="X87" i="87"/>
  <c r="Y87" i="87"/>
  <c r="Z87" i="87"/>
  <c r="S88" i="87"/>
  <c r="T88" i="87"/>
  <c r="U88" i="87"/>
  <c r="V88" i="87"/>
  <c r="W88" i="87"/>
  <c r="X88" i="87"/>
  <c r="Y88" i="87"/>
  <c r="Z88" i="87"/>
  <c r="S89" i="87"/>
  <c r="T89" i="87"/>
  <c r="U89" i="87"/>
  <c r="V89" i="87"/>
  <c r="W89" i="87"/>
  <c r="X89" i="87"/>
  <c r="Y89" i="87"/>
  <c r="Z89" i="87"/>
  <c r="S90" i="87"/>
  <c r="T90" i="87"/>
  <c r="U90" i="87"/>
  <c r="V90" i="87"/>
  <c r="W90" i="87"/>
  <c r="X90" i="87"/>
  <c r="Y90" i="87"/>
  <c r="Z90" i="87"/>
  <c r="S91" i="87"/>
  <c r="T91" i="87"/>
  <c r="U91" i="87"/>
  <c r="V91" i="87"/>
  <c r="W91" i="87"/>
  <c r="X91" i="87"/>
  <c r="Y91" i="87"/>
  <c r="Z91" i="87"/>
  <c r="S92" i="87"/>
  <c r="T92" i="87"/>
  <c r="U92" i="87"/>
  <c r="V92" i="87"/>
  <c r="W92" i="87"/>
  <c r="X92" i="87"/>
  <c r="Y92" i="87"/>
  <c r="Z92" i="87"/>
  <c r="S93" i="87"/>
  <c r="T93" i="87"/>
  <c r="U93" i="87"/>
  <c r="V93" i="87"/>
  <c r="W93" i="87"/>
  <c r="X93" i="87"/>
  <c r="Y93" i="87"/>
  <c r="Z93" i="87"/>
  <c r="S94" i="87"/>
  <c r="T94" i="87"/>
  <c r="U94" i="87"/>
  <c r="V94" i="87"/>
  <c r="W94" i="87"/>
  <c r="X94" i="87"/>
  <c r="Y94" i="87"/>
  <c r="Z94" i="87"/>
  <c r="S95" i="87"/>
  <c r="T95" i="87"/>
  <c r="U95" i="87"/>
  <c r="V95" i="87"/>
  <c r="W95" i="87"/>
  <c r="X95" i="87"/>
  <c r="Y95" i="87"/>
  <c r="Z95" i="87"/>
  <c r="S96" i="87"/>
  <c r="T96" i="87"/>
  <c r="U96" i="87"/>
  <c r="V96" i="87"/>
  <c r="W96" i="87"/>
  <c r="X96" i="87"/>
  <c r="Y96" i="87"/>
  <c r="Z96" i="87"/>
  <c r="S97" i="87"/>
  <c r="T97" i="87"/>
  <c r="U97" i="87"/>
  <c r="V97" i="87"/>
  <c r="W97" i="87"/>
  <c r="X97" i="87"/>
  <c r="Y97" i="87"/>
  <c r="Z97" i="87"/>
  <c r="S98" i="87"/>
  <c r="T98" i="87"/>
  <c r="U98" i="87"/>
  <c r="V98" i="87"/>
  <c r="W98" i="87"/>
  <c r="X98" i="87"/>
  <c r="Y98" i="87"/>
  <c r="Z98" i="87"/>
  <c r="S99" i="87"/>
  <c r="T99" i="87"/>
  <c r="U99" i="87"/>
  <c r="V99" i="87"/>
  <c r="W99" i="87"/>
  <c r="X99" i="87"/>
  <c r="Y99" i="87"/>
  <c r="Z99" i="87"/>
  <c r="S100" i="87"/>
  <c r="T100" i="87"/>
  <c r="U100" i="87"/>
  <c r="V100" i="87"/>
  <c r="W100" i="87"/>
  <c r="X100" i="87"/>
  <c r="Y100" i="87"/>
  <c r="Z100" i="87"/>
  <c r="S101" i="87"/>
  <c r="T101" i="87"/>
  <c r="U101" i="87"/>
  <c r="V101" i="87"/>
  <c r="W101" i="87"/>
  <c r="X101" i="87"/>
  <c r="Y101" i="87"/>
  <c r="Z101" i="87"/>
  <c r="S102" i="87"/>
  <c r="T102" i="87"/>
  <c r="U102" i="87"/>
  <c r="V102" i="87"/>
  <c r="W102" i="87"/>
  <c r="X102" i="87"/>
  <c r="Y102" i="87"/>
  <c r="Z102" i="87"/>
  <c r="S103" i="87"/>
  <c r="T103" i="87"/>
  <c r="U103" i="87"/>
  <c r="V103" i="87"/>
  <c r="W103" i="87"/>
  <c r="X103" i="87"/>
  <c r="Y103" i="87"/>
  <c r="Z103" i="87"/>
  <c r="S104" i="87"/>
  <c r="T104" i="87"/>
  <c r="U104" i="87"/>
  <c r="V104" i="87"/>
  <c r="W104" i="87"/>
  <c r="X104" i="87"/>
  <c r="Y104" i="87"/>
  <c r="Z104" i="87"/>
  <c r="S105" i="87"/>
  <c r="T105" i="87"/>
  <c r="U105" i="87"/>
  <c r="V105" i="87"/>
  <c r="W105" i="87"/>
  <c r="X105" i="87"/>
  <c r="Y105" i="87"/>
  <c r="Z105" i="87"/>
  <c r="S106" i="87"/>
  <c r="T106" i="87"/>
  <c r="U106" i="87"/>
  <c r="V106" i="87"/>
  <c r="W106" i="87"/>
  <c r="X106" i="87"/>
  <c r="Y106" i="87"/>
  <c r="Z106" i="87"/>
  <c r="S107" i="87"/>
  <c r="T107" i="87"/>
  <c r="U107" i="87"/>
  <c r="V107" i="87"/>
  <c r="W107" i="87"/>
  <c r="X107" i="87"/>
  <c r="Y107" i="87"/>
  <c r="Z107" i="87"/>
  <c r="S108" i="87"/>
  <c r="T108" i="87"/>
  <c r="U108" i="87"/>
  <c r="V108" i="87"/>
  <c r="W108" i="87"/>
  <c r="X108" i="87"/>
  <c r="Y108" i="87"/>
  <c r="Z108" i="87"/>
  <c r="S109" i="87"/>
  <c r="T109" i="87"/>
  <c r="U109" i="87"/>
  <c r="V109" i="87"/>
  <c r="W109" i="87"/>
  <c r="X109" i="87"/>
  <c r="Y109" i="87"/>
  <c r="Z109" i="87"/>
  <c r="S110" i="87"/>
  <c r="T110" i="87"/>
  <c r="U110" i="87"/>
  <c r="V110" i="87"/>
  <c r="W110" i="87"/>
  <c r="X110" i="87"/>
  <c r="Y110" i="87"/>
  <c r="Z110" i="87"/>
  <c r="S111" i="87"/>
  <c r="T111" i="87"/>
  <c r="U111" i="87"/>
  <c r="V111" i="87"/>
  <c r="W111" i="87"/>
  <c r="X111" i="87"/>
  <c r="Y111" i="87"/>
  <c r="Z111" i="87"/>
  <c r="S112" i="87"/>
  <c r="T112" i="87"/>
  <c r="U112" i="87"/>
  <c r="V112" i="87"/>
  <c r="W112" i="87"/>
  <c r="X112" i="87"/>
  <c r="Y112" i="87"/>
  <c r="Z112" i="87"/>
  <c r="S113" i="87"/>
  <c r="T113" i="87"/>
  <c r="U113" i="87"/>
  <c r="V113" i="87"/>
  <c r="W113" i="87"/>
  <c r="X113" i="87"/>
  <c r="Y113" i="87"/>
  <c r="Z113" i="87"/>
  <c r="S114" i="87"/>
  <c r="T114" i="87"/>
  <c r="U114" i="87"/>
  <c r="V114" i="87"/>
  <c r="W114" i="87"/>
  <c r="X114" i="87"/>
  <c r="Y114" i="87"/>
  <c r="Z114" i="87"/>
  <c r="S115" i="87"/>
  <c r="T115" i="87"/>
  <c r="U115" i="87"/>
  <c r="V115" i="87"/>
  <c r="W115" i="87"/>
  <c r="X115" i="87"/>
  <c r="Y115" i="87"/>
  <c r="Z115" i="87"/>
  <c r="S116" i="87"/>
  <c r="T116" i="87"/>
  <c r="U116" i="87"/>
  <c r="V116" i="87"/>
  <c r="W116" i="87"/>
  <c r="X116" i="87"/>
  <c r="Y116" i="87"/>
  <c r="Z116" i="87"/>
  <c r="S117" i="87"/>
  <c r="T117" i="87"/>
  <c r="U117" i="87"/>
  <c r="V117" i="87"/>
  <c r="W117" i="87"/>
  <c r="X117" i="87"/>
  <c r="Y117" i="87"/>
  <c r="Z117" i="87"/>
  <c r="S118" i="87"/>
  <c r="T118" i="87"/>
  <c r="U118" i="87"/>
  <c r="V118" i="87"/>
  <c r="W118" i="87"/>
  <c r="X118" i="87"/>
  <c r="Y118" i="87"/>
  <c r="Z118" i="87"/>
  <c r="S119" i="87"/>
  <c r="T119" i="87"/>
  <c r="U119" i="87"/>
  <c r="V119" i="87"/>
  <c r="W119" i="87"/>
  <c r="X119" i="87"/>
  <c r="Y119" i="87"/>
  <c r="Z119" i="87"/>
  <c r="S120" i="87"/>
  <c r="T120" i="87"/>
  <c r="U120" i="87"/>
  <c r="V120" i="87"/>
  <c r="W120" i="87"/>
  <c r="X120" i="87"/>
  <c r="Y120" i="87"/>
  <c r="Z120" i="87"/>
  <c r="S121" i="87"/>
  <c r="T121" i="87"/>
  <c r="U121" i="87"/>
  <c r="V121" i="87"/>
  <c r="W121" i="87"/>
  <c r="X121" i="87"/>
  <c r="Y121" i="87"/>
  <c r="Z121" i="87"/>
  <c r="S122" i="87"/>
  <c r="T122" i="87"/>
  <c r="U122" i="87"/>
  <c r="V122" i="87"/>
  <c r="W122" i="87"/>
  <c r="X122" i="87"/>
  <c r="Y122" i="87"/>
  <c r="Z122" i="87"/>
  <c r="S123" i="87"/>
  <c r="T123" i="87"/>
  <c r="U123" i="87"/>
  <c r="V123" i="87"/>
  <c r="W123" i="87"/>
  <c r="X123" i="87"/>
  <c r="Y123" i="87"/>
  <c r="Z123" i="87"/>
  <c r="S124" i="87"/>
  <c r="T124" i="87"/>
  <c r="U124" i="87"/>
  <c r="V124" i="87"/>
  <c r="W124" i="87"/>
  <c r="X124" i="87"/>
  <c r="Y124" i="87"/>
  <c r="Z124" i="87"/>
  <c r="S125" i="87"/>
  <c r="T125" i="87"/>
  <c r="U125" i="87"/>
  <c r="V125" i="87"/>
  <c r="W125" i="87"/>
  <c r="X125" i="87"/>
  <c r="Y125" i="87"/>
  <c r="Z125" i="87"/>
  <c r="S126" i="87"/>
  <c r="T126" i="87"/>
  <c r="U126" i="87"/>
  <c r="V126" i="87"/>
  <c r="W126" i="87"/>
  <c r="X126" i="87"/>
  <c r="Y126" i="87"/>
  <c r="Z126" i="87"/>
  <c r="S127" i="87"/>
  <c r="T127" i="87"/>
  <c r="U127" i="87"/>
  <c r="V127" i="87"/>
  <c r="W127" i="87"/>
  <c r="X127" i="87"/>
  <c r="Y127" i="87"/>
  <c r="Z127" i="87"/>
  <c r="S128" i="87"/>
  <c r="T128" i="87"/>
  <c r="U128" i="87"/>
  <c r="V128" i="87"/>
  <c r="W128" i="87"/>
  <c r="X128" i="87"/>
  <c r="Y128" i="87"/>
  <c r="Z128" i="87"/>
  <c r="S129" i="87"/>
  <c r="T129" i="87"/>
  <c r="U129" i="87"/>
  <c r="V129" i="87"/>
  <c r="W129" i="87"/>
  <c r="X129" i="87"/>
  <c r="Y129" i="87"/>
  <c r="Z129" i="87"/>
  <c r="S130" i="87"/>
  <c r="T130" i="87"/>
  <c r="U130" i="87"/>
  <c r="V130" i="87"/>
  <c r="W130" i="87"/>
  <c r="X130" i="87"/>
  <c r="Y130" i="87"/>
  <c r="Z130" i="87"/>
  <c r="S131" i="87"/>
  <c r="T131" i="87"/>
  <c r="U131" i="87"/>
  <c r="V131" i="87"/>
  <c r="W131" i="87"/>
  <c r="X131" i="87"/>
  <c r="Y131" i="87"/>
  <c r="Z131" i="87"/>
  <c r="S132" i="87"/>
  <c r="T132" i="87"/>
  <c r="U132" i="87"/>
  <c r="V132" i="87"/>
  <c r="W132" i="87"/>
  <c r="X132" i="87"/>
  <c r="Y132" i="87"/>
  <c r="Z132" i="87"/>
  <c r="S133" i="87"/>
  <c r="T133" i="87"/>
  <c r="U133" i="87"/>
  <c r="V133" i="87"/>
  <c r="W133" i="87"/>
  <c r="X133" i="87"/>
  <c r="Y133" i="87"/>
  <c r="Z133" i="87"/>
  <c r="S134" i="87"/>
  <c r="T134" i="87"/>
  <c r="U134" i="87"/>
  <c r="V134" i="87"/>
  <c r="W134" i="87"/>
  <c r="X134" i="87"/>
  <c r="Y134" i="87"/>
  <c r="Z134" i="87"/>
  <c r="S135" i="87"/>
  <c r="T135" i="87"/>
  <c r="U135" i="87"/>
  <c r="V135" i="87"/>
  <c r="W135" i="87"/>
  <c r="X135" i="87"/>
  <c r="Y135" i="87"/>
  <c r="Z135" i="87"/>
  <c r="S136" i="87"/>
  <c r="T136" i="87"/>
  <c r="U136" i="87"/>
  <c r="V136" i="87"/>
  <c r="W136" i="87"/>
  <c r="X136" i="87"/>
  <c r="Y136" i="87"/>
  <c r="Z136" i="87"/>
  <c r="S137" i="87"/>
  <c r="T137" i="87"/>
  <c r="U137" i="87"/>
  <c r="V137" i="87"/>
  <c r="W137" i="87"/>
  <c r="X137" i="87"/>
  <c r="Y137" i="87"/>
  <c r="Z137" i="87"/>
  <c r="S138" i="87"/>
  <c r="T138" i="87"/>
  <c r="U138" i="87"/>
  <c r="V138" i="87"/>
  <c r="W138" i="87"/>
  <c r="X138" i="87"/>
  <c r="Y138" i="87"/>
  <c r="Z138" i="87"/>
  <c r="S139" i="87"/>
  <c r="T139" i="87"/>
  <c r="U139" i="87"/>
  <c r="V139" i="87"/>
  <c r="W139" i="87"/>
  <c r="X139" i="87"/>
  <c r="Y139" i="87"/>
  <c r="Z139" i="87"/>
  <c r="S140" i="87"/>
  <c r="T140" i="87"/>
  <c r="U140" i="87"/>
  <c r="V140" i="87"/>
  <c r="W140" i="87"/>
  <c r="X140" i="87"/>
  <c r="Y140" i="87"/>
  <c r="Z140" i="87"/>
  <c r="S141" i="87"/>
  <c r="T141" i="87"/>
  <c r="U141" i="87"/>
  <c r="V141" i="87"/>
  <c r="W141" i="87"/>
  <c r="X141" i="87"/>
  <c r="Y141" i="87"/>
  <c r="Z141" i="87"/>
  <c r="S142" i="87"/>
  <c r="T142" i="87"/>
  <c r="U142" i="87"/>
  <c r="V142" i="87"/>
  <c r="W142" i="87"/>
  <c r="X142" i="87"/>
  <c r="Y142" i="87"/>
  <c r="Z142" i="87"/>
  <c r="S143" i="87"/>
  <c r="T143" i="87"/>
  <c r="U143" i="87"/>
  <c r="V143" i="87"/>
  <c r="W143" i="87"/>
  <c r="X143" i="87"/>
  <c r="Y143" i="87"/>
  <c r="Z143" i="87"/>
  <c r="S144" i="87"/>
  <c r="T144" i="87"/>
  <c r="U144" i="87"/>
  <c r="V144" i="87"/>
  <c r="W144" i="87"/>
  <c r="X144" i="87"/>
  <c r="Y144" i="87"/>
  <c r="Z144" i="87"/>
  <c r="S145" i="87"/>
  <c r="T145" i="87"/>
  <c r="U145" i="87"/>
  <c r="V145" i="87"/>
  <c r="W145" i="87"/>
  <c r="X145" i="87"/>
  <c r="Y145" i="87"/>
  <c r="Z145" i="87"/>
  <c r="S146" i="87"/>
  <c r="T146" i="87"/>
  <c r="U146" i="87"/>
  <c r="V146" i="87"/>
  <c r="W146" i="87"/>
  <c r="X146" i="87"/>
  <c r="Y146" i="87"/>
  <c r="Z146" i="87"/>
  <c r="S147" i="87"/>
  <c r="T147" i="87"/>
  <c r="U147" i="87"/>
  <c r="V147" i="87"/>
  <c r="W147" i="87"/>
  <c r="X147" i="87"/>
  <c r="Y147" i="87"/>
  <c r="Z147" i="87"/>
  <c r="S148" i="87"/>
  <c r="T148" i="87"/>
  <c r="U148" i="87"/>
  <c r="V148" i="87"/>
  <c r="W148" i="87"/>
  <c r="X148" i="87"/>
  <c r="Y148" i="87"/>
  <c r="Z148" i="87"/>
  <c r="S149" i="87"/>
  <c r="T149" i="87"/>
  <c r="U149" i="87"/>
  <c r="V149" i="87"/>
  <c r="W149" i="87"/>
  <c r="X149" i="87"/>
  <c r="Y149" i="87"/>
  <c r="Z149" i="87"/>
  <c r="S150" i="87"/>
  <c r="T150" i="87"/>
  <c r="U150" i="87"/>
  <c r="V150" i="87"/>
  <c r="W150" i="87"/>
  <c r="X150" i="87"/>
  <c r="Y150" i="87"/>
  <c r="Z150" i="87"/>
  <c r="S151" i="87"/>
  <c r="T151" i="87"/>
  <c r="U151" i="87"/>
  <c r="V151" i="87"/>
  <c r="W151" i="87"/>
  <c r="X151" i="87"/>
  <c r="Y151" i="87"/>
  <c r="Z151" i="87"/>
  <c r="S152" i="87"/>
  <c r="T152" i="87"/>
  <c r="U152" i="87"/>
  <c r="V152" i="87"/>
  <c r="W152" i="87"/>
  <c r="X152" i="87"/>
  <c r="Y152" i="87"/>
  <c r="Z152" i="87"/>
  <c r="S153" i="87"/>
  <c r="T153" i="87"/>
  <c r="U153" i="87"/>
  <c r="V153" i="87"/>
  <c r="W153" i="87"/>
  <c r="X153" i="87"/>
  <c r="Y153" i="87"/>
  <c r="Z153" i="87"/>
  <c r="S154" i="87"/>
  <c r="T154" i="87"/>
  <c r="U154" i="87"/>
  <c r="V154" i="87"/>
  <c r="W154" i="87"/>
  <c r="X154" i="87"/>
  <c r="Y154" i="87"/>
  <c r="Z154" i="87"/>
  <c r="S155" i="87"/>
  <c r="T155" i="87"/>
  <c r="U155" i="87"/>
  <c r="V155" i="87"/>
  <c r="W155" i="87"/>
  <c r="X155" i="87"/>
  <c r="Y155" i="87"/>
  <c r="Z155" i="87"/>
  <c r="S156" i="87"/>
  <c r="T156" i="87"/>
  <c r="U156" i="87"/>
  <c r="V156" i="87"/>
  <c r="W156" i="87"/>
  <c r="X156" i="87"/>
  <c r="Y156" i="87"/>
  <c r="Z156" i="87"/>
  <c r="S157" i="87"/>
  <c r="T157" i="87"/>
  <c r="U157" i="87"/>
  <c r="V157" i="87"/>
  <c r="W157" i="87"/>
  <c r="X157" i="87"/>
  <c r="Y157" i="87"/>
  <c r="Z157" i="87"/>
  <c r="S158" i="87"/>
  <c r="T158" i="87"/>
  <c r="U158" i="87"/>
  <c r="V158" i="87"/>
  <c r="W158" i="87"/>
  <c r="X158" i="87"/>
  <c r="Y158" i="87"/>
  <c r="Z158" i="87"/>
  <c r="Z2" i="87"/>
  <c r="Y2" i="87"/>
  <c r="X2" i="87"/>
  <c r="W2" i="87"/>
  <c r="V2" i="87"/>
  <c r="U2" i="87"/>
  <c r="T2" i="87"/>
  <c r="S2" i="87"/>
  <c r="Z3" i="86"/>
  <c r="Z4" i="86"/>
  <c r="Z5" i="86"/>
  <c r="Z6" i="86"/>
  <c r="Z7" i="86"/>
  <c r="Z8" i="86"/>
  <c r="Z9" i="86"/>
  <c r="Z10" i="86"/>
  <c r="Z11" i="86"/>
  <c r="Z12" i="86"/>
  <c r="Z13" i="86"/>
  <c r="Z14" i="86"/>
  <c r="Z15" i="86"/>
  <c r="Z16" i="86"/>
  <c r="Z17" i="86"/>
  <c r="Z18" i="86"/>
  <c r="Z19" i="86"/>
  <c r="Z20" i="86"/>
  <c r="Z21" i="86"/>
  <c r="Z22" i="86"/>
  <c r="Z23" i="86"/>
  <c r="Z24" i="86"/>
  <c r="Z25" i="86"/>
  <c r="Z26" i="86"/>
  <c r="Z27" i="86"/>
  <c r="Z28" i="86"/>
  <c r="Z29" i="86"/>
  <c r="Z30" i="86"/>
  <c r="Z31" i="86"/>
  <c r="Z32" i="86"/>
  <c r="Z33" i="86"/>
  <c r="Z34" i="86"/>
  <c r="Z35" i="86"/>
  <c r="Z36" i="86"/>
  <c r="Z37" i="86"/>
  <c r="Z38" i="86"/>
  <c r="Z39" i="86"/>
  <c r="Z40" i="86"/>
  <c r="Z41" i="86"/>
  <c r="Z42" i="86"/>
  <c r="Z43" i="86"/>
  <c r="Z44" i="86"/>
  <c r="Z45" i="86"/>
  <c r="Z46" i="86"/>
  <c r="Z47" i="86"/>
  <c r="Z48" i="86"/>
  <c r="Z49" i="86"/>
  <c r="Z50" i="86"/>
  <c r="Z51" i="86"/>
  <c r="Z52" i="86"/>
  <c r="Z53" i="86"/>
  <c r="Z54" i="86"/>
  <c r="Z55" i="86"/>
  <c r="Z56" i="86"/>
  <c r="Z57" i="86"/>
  <c r="Z58" i="86"/>
  <c r="Z59" i="86"/>
  <c r="Z60" i="86"/>
  <c r="Z61" i="86"/>
  <c r="Z62" i="86"/>
  <c r="Z63" i="86"/>
  <c r="Z64" i="86"/>
  <c r="Z65" i="86"/>
  <c r="Z66" i="86"/>
  <c r="Z67" i="86"/>
  <c r="Z68" i="86"/>
  <c r="Z69" i="86"/>
  <c r="Z70" i="86"/>
  <c r="Z71" i="86"/>
  <c r="Z72" i="86"/>
  <c r="Z73" i="86"/>
  <c r="Z74" i="86"/>
  <c r="Z75" i="86"/>
  <c r="Z76" i="86"/>
  <c r="Z77" i="86"/>
  <c r="Z78" i="86"/>
  <c r="Z79" i="86"/>
  <c r="Z80" i="86"/>
  <c r="Z81" i="86"/>
  <c r="Z82" i="86"/>
  <c r="Z83" i="86"/>
  <c r="Z84" i="86"/>
  <c r="Z85" i="86"/>
  <c r="Z86" i="86"/>
  <c r="Z87" i="86"/>
  <c r="Z88" i="86"/>
  <c r="Z89" i="86"/>
  <c r="Z90" i="86"/>
  <c r="Z91" i="86"/>
  <c r="Z92" i="86"/>
  <c r="Z93" i="86"/>
  <c r="Z94" i="86"/>
  <c r="Z95" i="86"/>
  <c r="Z96" i="86"/>
  <c r="Z97" i="86"/>
  <c r="Z98" i="86"/>
  <c r="Z99" i="86"/>
  <c r="Z100" i="86"/>
  <c r="Z101" i="86"/>
  <c r="Z102" i="86"/>
  <c r="Z103" i="86"/>
  <c r="Z104" i="86"/>
  <c r="Z105" i="86"/>
  <c r="Z106" i="86"/>
  <c r="Z107" i="86"/>
  <c r="Z108" i="86"/>
  <c r="Z109" i="86"/>
  <c r="Z110" i="86"/>
  <c r="Z111" i="86"/>
  <c r="Z112" i="86"/>
  <c r="Z113" i="86"/>
  <c r="Z114" i="86"/>
  <c r="Z115" i="86"/>
  <c r="Z116" i="86"/>
  <c r="Z117" i="86"/>
  <c r="Z118" i="86"/>
  <c r="Z119" i="86"/>
  <c r="Z120" i="86"/>
  <c r="Z121" i="86"/>
  <c r="Z122" i="86"/>
  <c r="Z123" i="86"/>
  <c r="Z124" i="86"/>
  <c r="Z125" i="86"/>
  <c r="Z126" i="86"/>
  <c r="Z127" i="86"/>
  <c r="Z128" i="86"/>
  <c r="Z129" i="86"/>
  <c r="Z130" i="86"/>
  <c r="Z131" i="86"/>
  <c r="Z132" i="86"/>
  <c r="Z133" i="86"/>
  <c r="Z134" i="86"/>
  <c r="Z135" i="86"/>
  <c r="Z136" i="86"/>
  <c r="Z137" i="86"/>
  <c r="Z138" i="86"/>
  <c r="Z139" i="86"/>
  <c r="Z140" i="86"/>
  <c r="Z141" i="86"/>
  <c r="Z142" i="86"/>
  <c r="Z143" i="86"/>
  <c r="Z144" i="86"/>
  <c r="Z145" i="86"/>
  <c r="Z146" i="86"/>
  <c r="Z147" i="86"/>
  <c r="Z148" i="86"/>
  <c r="Z149" i="86"/>
  <c r="Z150" i="86"/>
  <c r="Z151" i="86"/>
  <c r="Z152" i="86"/>
  <c r="Z153" i="86"/>
  <c r="Z154" i="86"/>
  <c r="Z155" i="86"/>
  <c r="Z156" i="86"/>
  <c r="Z157" i="86"/>
  <c r="Z158" i="86"/>
  <c r="Z159" i="86"/>
  <c r="Z160" i="86"/>
  <c r="Z161" i="86"/>
  <c r="Z162" i="86"/>
  <c r="Z163" i="86"/>
  <c r="Z164" i="86"/>
  <c r="Z165" i="86"/>
  <c r="Z166" i="86"/>
  <c r="Z167" i="86"/>
  <c r="Z168" i="86"/>
  <c r="Z169" i="86"/>
  <c r="Z170" i="86"/>
  <c r="Z171" i="86"/>
  <c r="Z172" i="86"/>
  <c r="Z173" i="86"/>
  <c r="Z174" i="86"/>
  <c r="Z175" i="86"/>
  <c r="Z176" i="86"/>
  <c r="Z177" i="86"/>
  <c r="Z178" i="86"/>
  <c r="Z2" i="86"/>
  <c r="Y178" i="86"/>
  <c r="Y177" i="86"/>
  <c r="Y176" i="86"/>
  <c r="Y175" i="86"/>
  <c r="Y174" i="86"/>
  <c r="Y173" i="86"/>
  <c r="Y172" i="86"/>
  <c r="Y171" i="86"/>
  <c r="Y170" i="86"/>
  <c r="Y169" i="86"/>
  <c r="Y168" i="86"/>
  <c r="Y167" i="86"/>
  <c r="Y166" i="86"/>
  <c r="Y165" i="86"/>
  <c r="Y164" i="86"/>
  <c r="Y163" i="86"/>
  <c r="Y162" i="86"/>
  <c r="Y161" i="86"/>
  <c r="Y160" i="86"/>
  <c r="Y159" i="86"/>
  <c r="Y158" i="86"/>
  <c r="Y157" i="86"/>
  <c r="Y156" i="86"/>
  <c r="Y155" i="86"/>
  <c r="Y154" i="86"/>
  <c r="Y153" i="86"/>
  <c r="Y152" i="86"/>
  <c r="Y151" i="86"/>
  <c r="Y150" i="86"/>
  <c r="Y149" i="86"/>
  <c r="Y148" i="86"/>
  <c r="Y147" i="86"/>
  <c r="Y146" i="86"/>
  <c r="Y145" i="86"/>
  <c r="Y144" i="86"/>
  <c r="Y143" i="86"/>
  <c r="Y142" i="86"/>
  <c r="Y141" i="86"/>
  <c r="Y140" i="86"/>
  <c r="Y139" i="86"/>
  <c r="Y138" i="86"/>
  <c r="Y137" i="86"/>
  <c r="Y136" i="86"/>
  <c r="Y135" i="86"/>
  <c r="Y134" i="86"/>
  <c r="Y133" i="86"/>
  <c r="Y132" i="86"/>
  <c r="Y131" i="86"/>
  <c r="Y130" i="86"/>
  <c r="Y129" i="86"/>
  <c r="Y128" i="86"/>
  <c r="Y127" i="86"/>
  <c r="Y126" i="86"/>
  <c r="Y125" i="86"/>
  <c r="Y124" i="86"/>
  <c r="Y123" i="86"/>
  <c r="Y122" i="86"/>
  <c r="Y121" i="86"/>
  <c r="Y120" i="86"/>
  <c r="Y119" i="86"/>
  <c r="Y118" i="86"/>
  <c r="Y117" i="86"/>
  <c r="Y116" i="86"/>
  <c r="Y115" i="86"/>
  <c r="Y114" i="86"/>
  <c r="Y113" i="86"/>
  <c r="Y112" i="86"/>
  <c r="Y111" i="86"/>
  <c r="Y110" i="86"/>
  <c r="Y109" i="86"/>
  <c r="Y108" i="86"/>
  <c r="Y107" i="86"/>
  <c r="Y106" i="86"/>
  <c r="Y105" i="86"/>
  <c r="Y104" i="86"/>
  <c r="Y103" i="86"/>
  <c r="Y102" i="86"/>
  <c r="Y101" i="86"/>
  <c r="Y100" i="86"/>
  <c r="Y99" i="86"/>
  <c r="Y98" i="86"/>
  <c r="Y97" i="86"/>
  <c r="Y96" i="86"/>
  <c r="Y95" i="86"/>
  <c r="Y94" i="86"/>
  <c r="Y93" i="86"/>
  <c r="Y92" i="86"/>
  <c r="Y91" i="86"/>
  <c r="Y90" i="86"/>
  <c r="Y89" i="86"/>
  <c r="Y88" i="86"/>
  <c r="Y87" i="86"/>
  <c r="Y86" i="86"/>
  <c r="Y85" i="86"/>
  <c r="Y84" i="86"/>
  <c r="Y83" i="86"/>
  <c r="Y82" i="86"/>
  <c r="Y81" i="86"/>
  <c r="Y80" i="86"/>
  <c r="Y79" i="86"/>
  <c r="Y78" i="86"/>
  <c r="Y77" i="86"/>
  <c r="Y76" i="86"/>
  <c r="Y75" i="86"/>
  <c r="Y74" i="86"/>
  <c r="Y73" i="86"/>
  <c r="Y72" i="86"/>
  <c r="Y71" i="86"/>
  <c r="Y70" i="86"/>
  <c r="Y69" i="86"/>
  <c r="Y68" i="86"/>
  <c r="Y67" i="86"/>
  <c r="Y66" i="86"/>
  <c r="Y65" i="86"/>
  <c r="Y64" i="86"/>
  <c r="Y63" i="86"/>
  <c r="Y62" i="86"/>
  <c r="Y61" i="86"/>
  <c r="Y60" i="86"/>
  <c r="Y59" i="86"/>
  <c r="Y58" i="86"/>
  <c r="Y57" i="86"/>
  <c r="Y56" i="86"/>
  <c r="Y55" i="86"/>
  <c r="Y54" i="86"/>
  <c r="Y53" i="86"/>
  <c r="Y52" i="86"/>
  <c r="Y51" i="86"/>
  <c r="Y50" i="86"/>
  <c r="Y49" i="86"/>
  <c r="Y48" i="86"/>
  <c r="Y47" i="86"/>
  <c r="Y46" i="86"/>
  <c r="Y45" i="86"/>
  <c r="Y44" i="86"/>
  <c r="Y43" i="86"/>
  <c r="Y42" i="86"/>
  <c r="Y41" i="86"/>
  <c r="Y40" i="86"/>
  <c r="Y39" i="86"/>
  <c r="Y38" i="86"/>
  <c r="Y37" i="86"/>
  <c r="Y36" i="86"/>
  <c r="Y35" i="86"/>
  <c r="Y34" i="86"/>
  <c r="Y33" i="86"/>
  <c r="Y32" i="86"/>
  <c r="Y31" i="86"/>
  <c r="Y30" i="86"/>
  <c r="Y29" i="86"/>
  <c r="Y28" i="86"/>
  <c r="Y27" i="86"/>
  <c r="Y26" i="86"/>
  <c r="Y25" i="86"/>
  <c r="Y24" i="86"/>
  <c r="Y23" i="86"/>
  <c r="Y22" i="86"/>
  <c r="Y21" i="86"/>
  <c r="Y20" i="86"/>
  <c r="Y19" i="86"/>
  <c r="Y18" i="86"/>
  <c r="Y17" i="86"/>
  <c r="Y16" i="86"/>
  <c r="Y15" i="86"/>
  <c r="Y14" i="86"/>
  <c r="Y13" i="86"/>
  <c r="Y12" i="86"/>
  <c r="Y11" i="86"/>
  <c r="Y10" i="86"/>
  <c r="Y9" i="86"/>
  <c r="Y8" i="86"/>
  <c r="Y7" i="86"/>
  <c r="Y6" i="86"/>
  <c r="Y5" i="86"/>
  <c r="Y4" i="86"/>
  <c r="Y3" i="86"/>
  <c r="Y2" i="86"/>
  <c r="X3" i="86"/>
  <c r="X4" i="86"/>
  <c r="X5" i="86"/>
  <c r="X6" i="86"/>
  <c r="X7" i="86"/>
  <c r="X8" i="86"/>
  <c r="X9" i="86"/>
  <c r="X10" i="86"/>
  <c r="X11" i="86"/>
  <c r="X12" i="86"/>
  <c r="X13" i="86"/>
  <c r="X14" i="86"/>
  <c r="X15" i="86"/>
  <c r="X16" i="86"/>
  <c r="X17" i="86"/>
  <c r="X18" i="86"/>
  <c r="X19" i="86"/>
  <c r="X20" i="86"/>
  <c r="X21" i="86"/>
  <c r="X22" i="86"/>
  <c r="X23" i="86"/>
  <c r="X24" i="86"/>
  <c r="X25" i="86"/>
  <c r="X26" i="86"/>
  <c r="X27" i="86"/>
  <c r="X28" i="86"/>
  <c r="X29" i="86"/>
  <c r="X30" i="86"/>
  <c r="X31" i="86"/>
  <c r="X32" i="86"/>
  <c r="X33" i="86"/>
  <c r="X34" i="86"/>
  <c r="X35" i="86"/>
  <c r="X36" i="86"/>
  <c r="X37" i="86"/>
  <c r="X38" i="86"/>
  <c r="X39" i="86"/>
  <c r="X40" i="86"/>
  <c r="X41" i="86"/>
  <c r="X42" i="86"/>
  <c r="X43" i="86"/>
  <c r="X44" i="86"/>
  <c r="X45" i="86"/>
  <c r="X46" i="86"/>
  <c r="X47" i="86"/>
  <c r="X48" i="86"/>
  <c r="X49" i="86"/>
  <c r="X50" i="86"/>
  <c r="X51" i="86"/>
  <c r="X52" i="86"/>
  <c r="X53" i="86"/>
  <c r="X54" i="86"/>
  <c r="X55" i="86"/>
  <c r="X56" i="86"/>
  <c r="X57" i="86"/>
  <c r="X58" i="86"/>
  <c r="X59" i="86"/>
  <c r="X60" i="86"/>
  <c r="X61" i="86"/>
  <c r="X62" i="86"/>
  <c r="X63" i="86"/>
  <c r="X64" i="86"/>
  <c r="X65" i="86"/>
  <c r="X66" i="86"/>
  <c r="X67" i="86"/>
  <c r="X68" i="86"/>
  <c r="X69" i="86"/>
  <c r="X70" i="86"/>
  <c r="X71" i="86"/>
  <c r="X72" i="86"/>
  <c r="X73" i="86"/>
  <c r="X74" i="86"/>
  <c r="X75" i="86"/>
  <c r="X76" i="86"/>
  <c r="X77" i="86"/>
  <c r="X78" i="86"/>
  <c r="X79" i="86"/>
  <c r="X80" i="86"/>
  <c r="X81" i="86"/>
  <c r="X82" i="86"/>
  <c r="X83" i="86"/>
  <c r="X84" i="86"/>
  <c r="X85" i="86"/>
  <c r="X86" i="86"/>
  <c r="X87" i="86"/>
  <c r="X88" i="86"/>
  <c r="X89" i="86"/>
  <c r="X90" i="86"/>
  <c r="X91" i="86"/>
  <c r="X92" i="86"/>
  <c r="X93" i="86"/>
  <c r="X94" i="86"/>
  <c r="X95" i="86"/>
  <c r="X96" i="86"/>
  <c r="X97" i="86"/>
  <c r="X98" i="86"/>
  <c r="X99" i="86"/>
  <c r="X100" i="86"/>
  <c r="X101" i="86"/>
  <c r="X102" i="86"/>
  <c r="X103" i="86"/>
  <c r="X104" i="86"/>
  <c r="X105" i="86"/>
  <c r="X106" i="86"/>
  <c r="X107" i="86"/>
  <c r="X108" i="86"/>
  <c r="X109" i="86"/>
  <c r="X110" i="86"/>
  <c r="X111" i="86"/>
  <c r="X112" i="86"/>
  <c r="X113" i="86"/>
  <c r="X114" i="86"/>
  <c r="X115" i="86"/>
  <c r="X116" i="86"/>
  <c r="X117" i="86"/>
  <c r="X118" i="86"/>
  <c r="X119" i="86"/>
  <c r="X120" i="86"/>
  <c r="X121" i="86"/>
  <c r="X122" i="86"/>
  <c r="X123" i="86"/>
  <c r="X124" i="86"/>
  <c r="X125" i="86"/>
  <c r="X126" i="86"/>
  <c r="X127" i="86"/>
  <c r="X128" i="86"/>
  <c r="X129" i="86"/>
  <c r="X130" i="86"/>
  <c r="X131" i="86"/>
  <c r="X132" i="86"/>
  <c r="X133" i="86"/>
  <c r="X134" i="86"/>
  <c r="X135" i="86"/>
  <c r="X136" i="86"/>
  <c r="X137" i="86"/>
  <c r="X138" i="86"/>
  <c r="X139" i="86"/>
  <c r="X140" i="86"/>
  <c r="X141" i="86"/>
  <c r="X142" i="86"/>
  <c r="X143" i="86"/>
  <c r="X144" i="86"/>
  <c r="X145" i="86"/>
  <c r="X146" i="86"/>
  <c r="X147" i="86"/>
  <c r="X148" i="86"/>
  <c r="X149" i="86"/>
  <c r="X150" i="86"/>
  <c r="X151" i="86"/>
  <c r="X152" i="86"/>
  <c r="X153" i="86"/>
  <c r="X154" i="86"/>
  <c r="X155" i="86"/>
  <c r="X156" i="86"/>
  <c r="X157" i="86"/>
  <c r="X158" i="86"/>
  <c r="X159" i="86"/>
  <c r="X160" i="86"/>
  <c r="X161" i="86"/>
  <c r="X162" i="86"/>
  <c r="X163" i="86"/>
  <c r="X164" i="86"/>
  <c r="X165" i="86"/>
  <c r="X166" i="86"/>
  <c r="X167" i="86"/>
  <c r="X168" i="86"/>
  <c r="X169" i="86"/>
  <c r="X170" i="86"/>
  <c r="X171" i="86"/>
  <c r="X172" i="86"/>
  <c r="X173" i="86"/>
  <c r="X174" i="86"/>
  <c r="X175" i="86"/>
  <c r="X176" i="86"/>
  <c r="X177" i="86"/>
  <c r="X178" i="86"/>
  <c r="X2" i="86"/>
  <c r="W3" i="86"/>
  <c r="W4" i="86"/>
  <c r="W5" i="86"/>
  <c r="W6" i="86"/>
  <c r="W7" i="86"/>
  <c r="W8" i="86"/>
  <c r="W9" i="86"/>
  <c r="W10" i="86"/>
  <c r="W11" i="86"/>
  <c r="W12" i="86"/>
  <c r="W13" i="86"/>
  <c r="W14" i="86"/>
  <c r="W15" i="86"/>
  <c r="W16" i="86"/>
  <c r="W17" i="86"/>
  <c r="W18" i="86"/>
  <c r="W19" i="86"/>
  <c r="W20" i="86"/>
  <c r="W21" i="86"/>
  <c r="W22" i="86"/>
  <c r="W23" i="86"/>
  <c r="W24" i="86"/>
  <c r="W25" i="86"/>
  <c r="W26" i="86"/>
  <c r="W27" i="86"/>
  <c r="W28" i="86"/>
  <c r="W29" i="86"/>
  <c r="W30" i="86"/>
  <c r="W31" i="86"/>
  <c r="W32" i="86"/>
  <c r="W33" i="86"/>
  <c r="W34" i="86"/>
  <c r="W35" i="86"/>
  <c r="W36" i="86"/>
  <c r="W37" i="86"/>
  <c r="W38" i="86"/>
  <c r="W39" i="86"/>
  <c r="W40" i="86"/>
  <c r="W41" i="86"/>
  <c r="W42" i="86"/>
  <c r="W43" i="86"/>
  <c r="W44" i="86"/>
  <c r="W45" i="86"/>
  <c r="W46" i="86"/>
  <c r="W47" i="86"/>
  <c r="W48" i="86"/>
  <c r="W49" i="86"/>
  <c r="W50" i="86"/>
  <c r="W51" i="86"/>
  <c r="W52" i="86"/>
  <c r="W53" i="86"/>
  <c r="W54" i="86"/>
  <c r="W55" i="86"/>
  <c r="W56" i="86"/>
  <c r="W57" i="86"/>
  <c r="W58" i="86"/>
  <c r="W59" i="86"/>
  <c r="W60" i="86"/>
  <c r="W61" i="86"/>
  <c r="W62" i="86"/>
  <c r="W63" i="86"/>
  <c r="W64" i="86"/>
  <c r="W65" i="86"/>
  <c r="W66" i="86"/>
  <c r="W67" i="86"/>
  <c r="W68" i="86"/>
  <c r="W69" i="86"/>
  <c r="W70" i="86"/>
  <c r="W71" i="86"/>
  <c r="W72" i="86"/>
  <c r="W73" i="86"/>
  <c r="W74" i="86"/>
  <c r="W75" i="86"/>
  <c r="W76" i="86"/>
  <c r="W77" i="86"/>
  <c r="W78" i="86"/>
  <c r="W79" i="86"/>
  <c r="W80" i="86"/>
  <c r="W81" i="86"/>
  <c r="W82" i="86"/>
  <c r="W83" i="86"/>
  <c r="W84" i="86"/>
  <c r="W85" i="86"/>
  <c r="W86" i="86"/>
  <c r="W87" i="86"/>
  <c r="W88" i="86"/>
  <c r="W89" i="86"/>
  <c r="W90" i="86"/>
  <c r="W91" i="86"/>
  <c r="W92" i="86"/>
  <c r="W93" i="86"/>
  <c r="W94" i="86"/>
  <c r="W95" i="86"/>
  <c r="W96" i="86"/>
  <c r="W97" i="86"/>
  <c r="W98" i="86"/>
  <c r="W99" i="86"/>
  <c r="W100" i="86"/>
  <c r="W101" i="86"/>
  <c r="W102" i="86"/>
  <c r="W103" i="86"/>
  <c r="W104" i="86"/>
  <c r="W105" i="86"/>
  <c r="W106" i="86"/>
  <c r="W107" i="86"/>
  <c r="W108" i="86"/>
  <c r="W109" i="86"/>
  <c r="W110" i="86"/>
  <c r="W111" i="86"/>
  <c r="W112" i="86"/>
  <c r="W113" i="86"/>
  <c r="W114" i="86"/>
  <c r="W115" i="86"/>
  <c r="W116" i="86"/>
  <c r="W117" i="86"/>
  <c r="W118" i="86"/>
  <c r="W119" i="86"/>
  <c r="W120" i="86"/>
  <c r="W121" i="86"/>
  <c r="W122" i="86"/>
  <c r="W123" i="86"/>
  <c r="W124" i="86"/>
  <c r="W125" i="86"/>
  <c r="W126" i="86"/>
  <c r="W127" i="86"/>
  <c r="W128" i="86"/>
  <c r="W129" i="86"/>
  <c r="W130" i="86"/>
  <c r="W131" i="86"/>
  <c r="W132" i="86"/>
  <c r="W133" i="86"/>
  <c r="W134" i="86"/>
  <c r="W135" i="86"/>
  <c r="W136" i="86"/>
  <c r="W137" i="86"/>
  <c r="W138" i="86"/>
  <c r="W139" i="86"/>
  <c r="W140" i="86"/>
  <c r="W141" i="86"/>
  <c r="W142" i="86"/>
  <c r="W143" i="86"/>
  <c r="W144" i="86"/>
  <c r="W145" i="86"/>
  <c r="W146" i="86"/>
  <c r="W147" i="86"/>
  <c r="W148" i="86"/>
  <c r="W149" i="86"/>
  <c r="W150" i="86"/>
  <c r="W151" i="86"/>
  <c r="W152" i="86"/>
  <c r="W153" i="86"/>
  <c r="W154" i="86"/>
  <c r="W155" i="86"/>
  <c r="W156" i="86"/>
  <c r="W157" i="86"/>
  <c r="W158" i="86"/>
  <c r="W159" i="86"/>
  <c r="W160" i="86"/>
  <c r="W161" i="86"/>
  <c r="W162" i="86"/>
  <c r="W163" i="86"/>
  <c r="W164" i="86"/>
  <c r="W165" i="86"/>
  <c r="W166" i="86"/>
  <c r="W167" i="86"/>
  <c r="W168" i="86"/>
  <c r="W169" i="86"/>
  <c r="W170" i="86"/>
  <c r="W171" i="86"/>
  <c r="W172" i="86"/>
  <c r="W173" i="86"/>
  <c r="W174" i="86"/>
  <c r="W175" i="86"/>
  <c r="W176" i="86"/>
  <c r="W177" i="86"/>
  <c r="W178" i="86"/>
  <c r="W2" i="86"/>
  <c r="V3" i="86"/>
  <c r="V4" i="86"/>
  <c r="V5" i="86"/>
  <c r="V6" i="86"/>
  <c r="V7" i="86"/>
  <c r="V8" i="86"/>
  <c r="V9" i="86"/>
  <c r="V10" i="86"/>
  <c r="V11" i="86"/>
  <c r="V12" i="86"/>
  <c r="V13" i="86"/>
  <c r="V14" i="86"/>
  <c r="V15" i="86"/>
  <c r="V16" i="86"/>
  <c r="V17" i="86"/>
  <c r="V18" i="86"/>
  <c r="V19" i="86"/>
  <c r="V20" i="86"/>
  <c r="V21" i="86"/>
  <c r="V22" i="86"/>
  <c r="V23" i="86"/>
  <c r="V24" i="86"/>
  <c r="V25" i="86"/>
  <c r="V26" i="86"/>
  <c r="V27" i="86"/>
  <c r="V28" i="86"/>
  <c r="V29" i="86"/>
  <c r="V30" i="86"/>
  <c r="V31" i="86"/>
  <c r="V32" i="86"/>
  <c r="V33" i="86"/>
  <c r="V34" i="86"/>
  <c r="V35" i="86"/>
  <c r="V36" i="86"/>
  <c r="V37" i="86"/>
  <c r="V38" i="86"/>
  <c r="V39" i="86"/>
  <c r="V40" i="86"/>
  <c r="V41" i="86"/>
  <c r="V42" i="86"/>
  <c r="V43" i="86"/>
  <c r="V44" i="86"/>
  <c r="V45" i="86"/>
  <c r="V46" i="86"/>
  <c r="V47" i="86"/>
  <c r="V48" i="86"/>
  <c r="V49" i="86"/>
  <c r="V50" i="86"/>
  <c r="V51" i="86"/>
  <c r="V52" i="86"/>
  <c r="V53" i="86"/>
  <c r="V54" i="86"/>
  <c r="V55" i="86"/>
  <c r="V56" i="86"/>
  <c r="V57" i="86"/>
  <c r="V58" i="86"/>
  <c r="V59" i="86"/>
  <c r="V60" i="86"/>
  <c r="V61" i="86"/>
  <c r="V62" i="86"/>
  <c r="V63" i="86"/>
  <c r="V64" i="86"/>
  <c r="V65" i="86"/>
  <c r="V66" i="86"/>
  <c r="V67" i="86"/>
  <c r="V68" i="86"/>
  <c r="V69" i="86"/>
  <c r="V70" i="86"/>
  <c r="V71" i="86"/>
  <c r="V72" i="86"/>
  <c r="V73" i="86"/>
  <c r="V74" i="86"/>
  <c r="V75" i="86"/>
  <c r="V76" i="86"/>
  <c r="V77" i="86"/>
  <c r="V78" i="86"/>
  <c r="V79" i="86"/>
  <c r="V80" i="86"/>
  <c r="V81" i="86"/>
  <c r="V82" i="86"/>
  <c r="V83" i="86"/>
  <c r="V84" i="86"/>
  <c r="V85" i="86"/>
  <c r="V86" i="86"/>
  <c r="V87" i="86"/>
  <c r="V88" i="86"/>
  <c r="V89" i="86"/>
  <c r="V90" i="86"/>
  <c r="V91" i="86"/>
  <c r="V92" i="86"/>
  <c r="V93" i="86"/>
  <c r="V94" i="86"/>
  <c r="V95" i="86"/>
  <c r="V96" i="86"/>
  <c r="V97" i="86"/>
  <c r="V98" i="86"/>
  <c r="V99" i="86"/>
  <c r="V100" i="86"/>
  <c r="V101" i="86"/>
  <c r="V102" i="86"/>
  <c r="V103" i="86"/>
  <c r="V104" i="86"/>
  <c r="V105" i="86"/>
  <c r="V106" i="86"/>
  <c r="V107" i="86"/>
  <c r="V108" i="86"/>
  <c r="V109" i="86"/>
  <c r="V110" i="86"/>
  <c r="V111" i="86"/>
  <c r="V112" i="86"/>
  <c r="V113" i="86"/>
  <c r="V114" i="86"/>
  <c r="V115" i="86"/>
  <c r="V116" i="86"/>
  <c r="V117" i="86"/>
  <c r="V118" i="86"/>
  <c r="V119" i="86"/>
  <c r="V120" i="86"/>
  <c r="V121" i="86"/>
  <c r="V122" i="86"/>
  <c r="V123" i="86"/>
  <c r="V124" i="86"/>
  <c r="V125" i="86"/>
  <c r="V126" i="86"/>
  <c r="V127" i="86"/>
  <c r="V128" i="86"/>
  <c r="V129" i="86"/>
  <c r="V130" i="86"/>
  <c r="V131" i="86"/>
  <c r="V132" i="86"/>
  <c r="V133" i="86"/>
  <c r="V134" i="86"/>
  <c r="V135" i="86"/>
  <c r="V136" i="86"/>
  <c r="V137" i="86"/>
  <c r="V138" i="86"/>
  <c r="V139" i="86"/>
  <c r="V140" i="86"/>
  <c r="V141" i="86"/>
  <c r="V142" i="86"/>
  <c r="V143" i="86"/>
  <c r="V144" i="86"/>
  <c r="V145" i="86"/>
  <c r="V146" i="86"/>
  <c r="V147" i="86"/>
  <c r="V148" i="86"/>
  <c r="V149" i="86"/>
  <c r="V150" i="86"/>
  <c r="V151" i="86"/>
  <c r="V152" i="86"/>
  <c r="V153" i="86"/>
  <c r="V154" i="86"/>
  <c r="V155" i="86"/>
  <c r="V156" i="86"/>
  <c r="V157" i="86"/>
  <c r="V158" i="86"/>
  <c r="V159" i="86"/>
  <c r="V160" i="86"/>
  <c r="V161" i="86"/>
  <c r="V162" i="86"/>
  <c r="V163" i="86"/>
  <c r="V164" i="86"/>
  <c r="V165" i="86"/>
  <c r="V166" i="86"/>
  <c r="V167" i="86"/>
  <c r="V168" i="86"/>
  <c r="V169" i="86"/>
  <c r="V170" i="86"/>
  <c r="V171" i="86"/>
  <c r="V172" i="86"/>
  <c r="V173" i="86"/>
  <c r="V174" i="86"/>
  <c r="V175" i="86"/>
  <c r="V176" i="86"/>
  <c r="V177" i="86"/>
  <c r="V178" i="86"/>
  <c r="V2" i="86"/>
  <c r="U3" i="86"/>
  <c r="U4" i="86"/>
  <c r="U5" i="86"/>
  <c r="U6" i="86"/>
  <c r="U7" i="86"/>
  <c r="U8" i="86"/>
  <c r="U9" i="86"/>
  <c r="U10" i="86"/>
  <c r="U11" i="86"/>
  <c r="U12" i="86"/>
  <c r="U13" i="86"/>
  <c r="U14" i="86"/>
  <c r="U15" i="86"/>
  <c r="U16" i="86"/>
  <c r="U17" i="86"/>
  <c r="U18" i="86"/>
  <c r="U19" i="86"/>
  <c r="U20" i="86"/>
  <c r="U21" i="86"/>
  <c r="U22" i="86"/>
  <c r="U23" i="86"/>
  <c r="U24" i="86"/>
  <c r="U25" i="86"/>
  <c r="U26" i="86"/>
  <c r="U27" i="86"/>
  <c r="U28" i="86"/>
  <c r="U29" i="86"/>
  <c r="U30" i="86"/>
  <c r="U31" i="86"/>
  <c r="U32" i="86"/>
  <c r="U33" i="86"/>
  <c r="U34" i="86"/>
  <c r="U35" i="86"/>
  <c r="U36" i="86"/>
  <c r="U37" i="86"/>
  <c r="U38" i="86"/>
  <c r="U39" i="86"/>
  <c r="U40" i="86"/>
  <c r="U41" i="86"/>
  <c r="U42" i="86"/>
  <c r="U43" i="86"/>
  <c r="U44" i="86"/>
  <c r="U45" i="86"/>
  <c r="U46" i="86"/>
  <c r="U47" i="86"/>
  <c r="U48" i="86"/>
  <c r="U49" i="86"/>
  <c r="U50" i="86"/>
  <c r="U51" i="86"/>
  <c r="U52" i="86"/>
  <c r="U53" i="86"/>
  <c r="U54" i="86"/>
  <c r="U55" i="86"/>
  <c r="U56" i="86"/>
  <c r="U57" i="86"/>
  <c r="U58" i="86"/>
  <c r="U59" i="86"/>
  <c r="U60" i="86"/>
  <c r="U61" i="86"/>
  <c r="U62" i="86"/>
  <c r="U63" i="86"/>
  <c r="U64" i="86"/>
  <c r="U65" i="86"/>
  <c r="U66" i="86"/>
  <c r="U67" i="86"/>
  <c r="U68" i="86"/>
  <c r="U69" i="86"/>
  <c r="U70" i="86"/>
  <c r="U71" i="86"/>
  <c r="U72" i="86"/>
  <c r="U73" i="86"/>
  <c r="U74" i="86"/>
  <c r="U75" i="86"/>
  <c r="U76" i="86"/>
  <c r="U77" i="86"/>
  <c r="U78" i="86"/>
  <c r="U79" i="86"/>
  <c r="U80" i="86"/>
  <c r="U81" i="86"/>
  <c r="U82" i="86"/>
  <c r="U83" i="86"/>
  <c r="U84" i="86"/>
  <c r="U85" i="86"/>
  <c r="U86" i="86"/>
  <c r="U87" i="86"/>
  <c r="U88" i="86"/>
  <c r="U89" i="86"/>
  <c r="U90" i="86"/>
  <c r="U91" i="86"/>
  <c r="U92" i="86"/>
  <c r="U93" i="86"/>
  <c r="U94" i="86"/>
  <c r="U95" i="86"/>
  <c r="U96" i="86"/>
  <c r="U97" i="86"/>
  <c r="U98" i="86"/>
  <c r="U99" i="86"/>
  <c r="U100" i="86"/>
  <c r="U101" i="86"/>
  <c r="U102" i="86"/>
  <c r="U103" i="86"/>
  <c r="U104" i="86"/>
  <c r="U105" i="86"/>
  <c r="U106" i="86"/>
  <c r="U107" i="86"/>
  <c r="U108" i="86"/>
  <c r="U109" i="86"/>
  <c r="U110" i="86"/>
  <c r="U111" i="86"/>
  <c r="U112" i="86"/>
  <c r="U113" i="86"/>
  <c r="U114" i="86"/>
  <c r="U115" i="86"/>
  <c r="U116" i="86"/>
  <c r="U117" i="86"/>
  <c r="U118" i="86"/>
  <c r="U119" i="86"/>
  <c r="U120" i="86"/>
  <c r="U121" i="86"/>
  <c r="U122" i="86"/>
  <c r="U123" i="86"/>
  <c r="U124" i="86"/>
  <c r="U125" i="86"/>
  <c r="U126" i="86"/>
  <c r="U127" i="86"/>
  <c r="U128" i="86"/>
  <c r="U129" i="86"/>
  <c r="U130" i="86"/>
  <c r="U131" i="86"/>
  <c r="U132" i="86"/>
  <c r="U133" i="86"/>
  <c r="U134" i="86"/>
  <c r="U135" i="86"/>
  <c r="U136" i="86"/>
  <c r="U137" i="86"/>
  <c r="U138" i="86"/>
  <c r="U139" i="86"/>
  <c r="U140" i="86"/>
  <c r="U141" i="86"/>
  <c r="U142" i="86"/>
  <c r="U143" i="86"/>
  <c r="U144" i="86"/>
  <c r="U145" i="86"/>
  <c r="U146" i="86"/>
  <c r="U147" i="86"/>
  <c r="U148" i="86"/>
  <c r="U149" i="86"/>
  <c r="U150" i="86"/>
  <c r="U151" i="86"/>
  <c r="U152" i="86"/>
  <c r="U153" i="86"/>
  <c r="U154" i="86"/>
  <c r="U155" i="86"/>
  <c r="U156" i="86"/>
  <c r="U157" i="86"/>
  <c r="U158" i="86"/>
  <c r="U159" i="86"/>
  <c r="U160" i="86"/>
  <c r="U161" i="86"/>
  <c r="U162" i="86"/>
  <c r="U163" i="86"/>
  <c r="U164" i="86"/>
  <c r="U165" i="86"/>
  <c r="U166" i="86"/>
  <c r="U167" i="86"/>
  <c r="U168" i="86"/>
  <c r="U169" i="86"/>
  <c r="U170" i="86"/>
  <c r="U171" i="86"/>
  <c r="U172" i="86"/>
  <c r="U173" i="86"/>
  <c r="U174" i="86"/>
  <c r="U175" i="86"/>
  <c r="U176" i="86"/>
  <c r="U177" i="86"/>
  <c r="U178" i="86"/>
  <c r="U2" i="86"/>
  <c r="T3" i="86"/>
  <c r="T4" i="86"/>
  <c r="T5" i="86"/>
  <c r="T6" i="86"/>
  <c r="T7" i="86"/>
  <c r="T8" i="86"/>
  <c r="T9" i="86"/>
  <c r="T10" i="86"/>
  <c r="T11" i="86"/>
  <c r="T12" i="86"/>
  <c r="T13" i="86"/>
  <c r="T14" i="86"/>
  <c r="T15" i="86"/>
  <c r="T16" i="86"/>
  <c r="T17" i="86"/>
  <c r="T18" i="86"/>
  <c r="T19" i="86"/>
  <c r="T20" i="86"/>
  <c r="T21" i="86"/>
  <c r="T22" i="86"/>
  <c r="T23" i="86"/>
  <c r="T24" i="86"/>
  <c r="T25" i="86"/>
  <c r="T26" i="86"/>
  <c r="T27" i="86"/>
  <c r="T28" i="86"/>
  <c r="T29" i="86"/>
  <c r="T30" i="86"/>
  <c r="T31" i="86"/>
  <c r="T32" i="86"/>
  <c r="T33" i="86"/>
  <c r="T34" i="86"/>
  <c r="T35" i="86"/>
  <c r="T36" i="86"/>
  <c r="T37" i="86"/>
  <c r="T38" i="86"/>
  <c r="T39" i="86"/>
  <c r="T40" i="86"/>
  <c r="T41" i="86"/>
  <c r="T42" i="86"/>
  <c r="T43" i="86"/>
  <c r="T44" i="86"/>
  <c r="T45" i="86"/>
  <c r="T46" i="86"/>
  <c r="T47" i="86"/>
  <c r="T48" i="86"/>
  <c r="T49" i="86"/>
  <c r="T50" i="86"/>
  <c r="T51" i="86"/>
  <c r="T52" i="86"/>
  <c r="T53" i="86"/>
  <c r="T54" i="86"/>
  <c r="T55" i="86"/>
  <c r="T56" i="86"/>
  <c r="T57" i="86"/>
  <c r="T58"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6" i="86"/>
  <c r="T87" i="86"/>
  <c r="T88" i="86"/>
  <c r="T89" i="86"/>
  <c r="T90" i="86"/>
  <c r="T91" i="86"/>
  <c r="T92" i="86"/>
  <c r="T93" i="86"/>
  <c r="T94" i="86"/>
  <c r="T95" i="86"/>
  <c r="T96" i="86"/>
  <c r="T97" i="86"/>
  <c r="T98" i="86"/>
  <c r="T99" i="86"/>
  <c r="T100" i="86"/>
  <c r="T101" i="86"/>
  <c r="T102" i="86"/>
  <c r="T103" i="86"/>
  <c r="T104" i="86"/>
  <c r="T105" i="86"/>
  <c r="T106"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152" i="86"/>
  <c r="T153" i="86"/>
  <c r="T154" i="86"/>
  <c r="T155" i="86"/>
  <c r="T156" i="86"/>
  <c r="T157" i="86"/>
  <c r="T158" i="86"/>
  <c r="T159" i="86"/>
  <c r="T160" i="86"/>
  <c r="T161" i="86"/>
  <c r="T162" i="86"/>
  <c r="T163" i="86"/>
  <c r="T164" i="86"/>
  <c r="T165" i="86"/>
  <c r="T166" i="86"/>
  <c r="T167" i="86"/>
  <c r="T168" i="86"/>
  <c r="T169" i="86"/>
  <c r="T170" i="86"/>
  <c r="T171" i="86"/>
  <c r="T172" i="86"/>
  <c r="T173" i="86"/>
  <c r="T174" i="86"/>
  <c r="T175" i="86"/>
  <c r="T176" i="86"/>
  <c r="T177" i="86"/>
  <c r="T178" i="86"/>
  <c r="T2" i="86"/>
  <c r="G3" i="86"/>
  <c r="H3" i="86"/>
  <c r="I3" i="86"/>
  <c r="J3" i="86"/>
  <c r="K3" i="86"/>
  <c r="L3" i="86"/>
  <c r="M3" i="86"/>
  <c r="N3" i="86"/>
  <c r="O3" i="86"/>
  <c r="P3" i="86"/>
  <c r="Q3" i="86"/>
  <c r="R3" i="86"/>
  <c r="S3" i="86"/>
  <c r="G4" i="86"/>
  <c r="H4" i="86"/>
  <c r="I4" i="86"/>
  <c r="J4" i="86"/>
  <c r="K4" i="86"/>
  <c r="L4" i="86"/>
  <c r="M4" i="86"/>
  <c r="N4" i="86"/>
  <c r="O4" i="86"/>
  <c r="P4" i="86"/>
  <c r="Q4" i="86"/>
  <c r="R4" i="86"/>
  <c r="S4" i="86"/>
  <c r="G5" i="86"/>
  <c r="H5" i="86"/>
  <c r="I5" i="86"/>
  <c r="J5" i="86"/>
  <c r="K5" i="86"/>
  <c r="L5" i="86"/>
  <c r="M5" i="86"/>
  <c r="N5" i="86"/>
  <c r="O5" i="86"/>
  <c r="P5" i="86"/>
  <c r="Q5" i="86"/>
  <c r="R5" i="86"/>
  <c r="S5" i="86"/>
  <c r="G6" i="86"/>
  <c r="H6" i="86"/>
  <c r="I6" i="86"/>
  <c r="J6" i="86"/>
  <c r="K6" i="86"/>
  <c r="L6" i="86"/>
  <c r="M6" i="86"/>
  <c r="N6" i="86"/>
  <c r="O6" i="86"/>
  <c r="P6" i="86"/>
  <c r="Q6" i="86"/>
  <c r="R6" i="86"/>
  <c r="S6" i="86"/>
  <c r="G7" i="86"/>
  <c r="H7" i="86"/>
  <c r="I7" i="86"/>
  <c r="J7" i="86"/>
  <c r="K7" i="86"/>
  <c r="L7" i="86"/>
  <c r="M7" i="86"/>
  <c r="N7" i="86"/>
  <c r="O7" i="86"/>
  <c r="P7" i="86"/>
  <c r="Q7" i="86"/>
  <c r="R7" i="86"/>
  <c r="S7" i="86"/>
  <c r="G8" i="86"/>
  <c r="H8" i="86"/>
  <c r="I8" i="86"/>
  <c r="J8" i="86"/>
  <c r="K8" i="86"/>
  <c r="L8" i="86"/>
  <c r="M8" i="86"/>
  <c r="N8" i="86"/>
  <c r="O8" i="86"/>
  <c r="P8" i="86"/>
  <c r="Q8" i="86"/>
  <c r="R8" i="86"/>
  <c r="S8" i="86"/>
  <c r="G9" i="86"/>
  <c r="H9" i="86"/>
  <c r="I9" i="86"/>
  <c r="J9" i="86"/>
  <c r="K9" i="86"/>
  <c r="L9" i="86"/>
  <c r="M9" i="86"/>
  <c r="N9" i="86"/>
  <c r="O9" i="86"/>
  <c r="P9" i="86"/>
  <c r="Q9" i="86"/>
  <c r="R9" i="86"/>
  <c r="S9" i="86"/>
  <c r="G10" i="86"/>
  <c r="H10" i="86"/>
  <c r="I10" i="86"/>
  <c r="J10" i="86"/>
  <c r="K10" i="86"/>
  <c r="L10" i="86"/>
  <c r="M10" i="86"/>
  <c r="N10" i="86"/>
  <c r="O10" i="86"/>
  <c r="P10" i="86"/>
  <c r="Q10" i="86"/>
  <c r="R10" i="86"/>
  <c r="S10" i="86"/>
  <c r="G11" i="86"/>
  <c r="H11" i="86"/>
  <c r="I11" i="86"/>
  <c r="J11" i="86"/>
  <c r="K11" i="86"/>
  <c r="L11" i="86"/>
  <c r="M11" i="86"/>
  <c r="N11" i="86"/>
  <c r="O11" i="86"/>
  <c r="P11" i="86"/>
  <c r="Q11" i="86"/>
  <c r="R11" i="86"/>
  <c r="S11" i="86"/>
  <c r="G12" i="86"/>
  <c r="H12" i="86"/>
  <c r="I12" i="86"/>
  <c r="J12" i="86"/>
  <c r="K12" i="86"/>
  <c r="L12" i="86"/>
  <c r="M12" i="86"/>
  <c r="N12" i="86"/>
  <c r="O12" i="86"/>
  <c r="P12" i="86"/>
  <c r="Q12" i="86"/>
  <c r="R12" i="86"/>
  <c r="S12" i="86"/>
  <c r="G13" i="86"/>
  <c r="H13" i="86"/>
  <c r="I13" i="86"/>
  <c r="J13" i="86"/>
  <c r="K13" i="86"/>
  <c r="L13" i="86"/>
  <c r="M13" i="86"/>
  <c r="N13" i="86"/>
  <c r="O13" i="86"/>
  <c r="P13" i="86"/>
  <c r="Q13" i="86"/>
  <c r="R13" i="86"/>
  <c r="S13" i="86"/>
  <c r="G14" i="86"/>
  <c r="H14" i="86"/>
  <c r="I14" i="86"/>
  <c r="J14" i="86"/>
  <c r="K14" i="86"/>
  <c r="L14" i="86"/>
  <c r="M14" i="86"/>
  <c r="N14" i="86"/>
  <c r="O14" i="86"/>
  <c r="P14" i="86"/>
  <c r="Q14" i="86"/>
  <c r="R14" i="86"/>
  <c r="S14" i="86"/>
  <c r="G15" i="86"/>
  <c r="H15" i="86"/>
  <c r="I15" i="86"/>
  <c r="J15" i="86"/>
  <c r="K15" i="86"/>
  <c r="L15" i="86"/>
  <c r="M15" i="86"/>
  <c r="N15" i="86"/>
  <c r="O15" i="86"/>
  <c r="P15" i="86"/>
  <c r="Q15" i="86"/>
  <c r="R15" i="86"/>
  <c r="S15" i="86"/>
  <c r="E16" i="86"/>
  <c r="G16" i="86"/>
  <c r="H16" i="86"/>
  <c r="I16" i="86"/>
  <c r="J16" i="86"/>
  <c r="K16" i="86"/>
  <c r="L16" i="86"/>
  <c r="M16" i="86"/>
  <c r="N16" i="86"/>
  <c r="O16" i="86"/>
  <c r="P16" i="86"/>
  <c r="Q16" i="86"/>
  <c r="R16" i="86"/>
  <c r="S16" i="86"/>
  <c r="E17" i="86"/>
  <c r="G17" i="86"/>
  <c r="H17" i="86"/>
  <c r="I17" i="86"/>
  <c r="J17" i="86"/>
  <c r="K17" i="86"/>
  <c r="L17" i="86"/>
  <c r="M17" i="86"/>
  <c r="N17" i="86"/>
  <c r="O17" i="86"/>
  <c r="P17" i="86"/>
  <c r="Q17" i="86"/>
  <c r="R17" i="86"/>
  <c r="S17" i="86"/>
  <c r="E18" i="86"/>
  <c r="G18" i="86"/>
  <c r="H18" i="86"/>
  <c r="I18" i="86"/>
  <c r="J18" i="86"/>
  <c r="K18" i="86"/>
  <c r="L18" i="86"/>
  <c r="M18" i="86"/>
  <c r="N18" i="86"/>
  <c r="O18" i="86"/>
  <c r="P18" i="86"/>
  <c r="Q18" i="86"/>
  <c r="R18" i="86"/>
  <c r="S18" i="86"/>
  <c r="E19" i="86"/>
  <c r="G19" i="86"/>
  <c r="H19" i="86"/>
  <c r="I19" i="86"/>
  <c r="J19" i="86"/>
  <c r="K19" i="86"/>
  <c r="L19" i="86"/>
  <c r="M19" i="86"/>
  <c r="N19" i="86"/>
  <c r="O19" i="86"/>
  <c r="P19" i="86"/>
  <c r="Q19" i="86"/>
  <c r="R19" i="86"/>
  <c r="S19" i="86"/>
  <c r="G20" i="86"/>
  <c r="H20" i="86"/>
  <c r="I20" i="86"/>
  <c r="J20" i="86"/>
  <c r="K20" i="86"/>
  <c r="L20" i="86"/>
  <c r="M20" i="86"/>
  <c r="N20" i="86"/>
  <c r="O20" i="86"/>
  <c r="P20" i="86"/>
  <c r="Q20" i="86"/>
  <c r="R20" i="86"/>
  <c r="S20" i="86"/>
  <c r="G21" i="86"/>
  <c r="H21" i="86"/>
  <c r="I21" i="86"/>
  <c r="J21" i="86"/>
  <c r="K21" i="86"/>
  <c r="L21" i="86"/>
  <c r="M21" i="86"/>
  <c r="N21" i="86"/>
  <c r="O21" i="86"/>
  <c r="P21" i="86"/>
  <c r="Q21" i="86"/>
  <c r="R21" i="86"/>
  <c r="S21" i="86"/>
  <c r="G22" i="86"/>
  <c r="H22" i="86"/>
  <c r="I22" i="86"/>
  <c r="J22" i="86"/>
  <c r="K22" i="86"/>
  <c r="L22" i="86"/>
  <c r="M22" i="86"/>
  <c r="N22" i="86"/>
  <c r="O22" i="86"/>
  <c r="P22" i="86"/>
  <c r="Q22" i="86"/>
  <c r="R22" i="86"/>
  <c r="S22" i="86"/>
  <c r="E23" i="86"/>
  <c r="G23" i="86"/>
  <c r="H23" i="86"/>
  <c r="I23" i="86"/>
  <c r="J23" i="86"/>
  <c r="K23" i="86"/>
  <c r="L23" i="86"/>
  <c r="M23" i="86"/>
  <c r="N23" i="86"/>
  <c r="O23" i="86"/>
  <c r="P23" i="86"/>
  <c r="Q23" i="86"/>
  <c r="R23" i="86"/>
  <c r="S23" i="86"/>
  <c r="G24" i="86"/>
  <c r="H24" i="86"/>
  <c r="I24" i="86"/>
  <c r="J24" i="86"/>
  <c r="K24" i="86"/>
  <c r="L24" i="86"/>
  <c r="M24" i="86"/>
  <c r="N24" i="86"/>
  <c r="O24" i="86"/>
  <c r="P24" i="86"/>
  <c r="Q24" i="86"/>
  <c r="R24" i="86"/>
  <c r="S24" i="86"/>
  <c r="E25" i="86"/>
  <c r="G25" i="86"/>
  <c r="H25" i="86"/>
  <c r="I25" i="86"/>
  <c r="J25" i="86"/>
  <c r="K25" i="86"/>
  <c r="L25" i="86"/>
  <c r="M25" i="86"/>
  <c r="N25" i="86"/>
  <c r="O25" i="86"/>
  <c r="P25" i="86"/>
  <c r="Q25" i="86"/>
  <c r="R25" i="86"/>
  <c r="S25" i="86"/>
  <c r="E26" i="86"/>
  <c r="G26" i="86"/>
  <c r="H26" i="86"/>
  <c r="I26" i="86"/>
  <c r="J26" i="86"/>
  <c r="K26" i="86"/>
  <c r="L26" i="86"/>
  <c r="M26" i="86"/>
  <c r="N26" i="86"/>
  <c r="O26" i="86"/>
  <c r="P26" i="86"/>
  <c r="T27" i="83"/>
  <c r="Q26" i="86"/>
  <c r="R26" i="86"/>
  <c r="S26" i="86"/>
  <c r="E27" i="86"/>
  <c r="G27" i="86"/>
  <c r="H27" i="86"/>
  <c r="I27" i="86"/>
  <c r="J27" i="86"/>
  <c r="K27" i="86"/>
  <c r="L27" i="86"/>
  <c r="M27" i="86"/>
  <c r="N27" i="86"/>
  <c r="O27" i="86"/>
  <c r="P27" i="86"/>
  <c r="Q27" i="86"/>
  <c r="R27" i="86"/>
  <c r="S27" i="86"/>
  <c r="E28" i="86"/>
  <c r="G28" i="86"/>
  <c r="H28" i="86"/>
  <c r="I28" i="86"/>
  <c r="J28" i="86"/>
  <c r="K28" i="86"/>
  <c r="L28" i="86"/>
  <c r="M28" i="86"/>
  <c r="N28" i="86"/>
  <c r="O28" i="86"/>
  <c r="P28" i="86"/>
  <c r="Q28" i="86"/>
  <c r="R28" i="86"/>
  <c r="S28" i="86"/>
  <c r="E29" i="86"/>
  <c r="G29" i="86"/>
  <c r="H29" i="86"/>
  <c r="I29" i="86"/>
  <c r="J29" i="86"/>
  <c r="K29" i="86"/>
  <c r="L29" i="86"/>
  <c r="M29" i="86"/>
  <c r="N29" i="86"/>
  <c r="O29" i="86"/>
  <c r="P29" i="86"/>
  <c r="Q29" i="86"/>
  <c r="R29" i="86"/>
  <c r="S29" i="86"/>
  <c r="E30" i="86"/>
  <c r="G30" i="86"/>
  <c r="H30" i="86"/>
  <c r="I30" i="86"/>
  <c r="J30" i="86"/>
  <c r="K30" i="86"/>
  <c r="L30" i="86"/>
  <c r="M30" i="86"/>
  <c r="N30" i="86"/>
  <c r="O30" i="86"/>
  <c r="P30" i="86"/>
  <c r="Q30" i="86"/>
  <c r="R30" i="86"/>
  <c r="S30" i="86"/>
  <c r="E31" i="86"/>
  <c r="G31" i="86"/>
  <c r="H31" i="86"/>
  <c r="I31" i="86"/>
  <c r="J31" i="86"/>
  <c r="K31" i="86"/>
  <c r="L31" i="86"/>
  <c r="M31" i="86"/>
  <c r="N31" i="86"/>
  <c r="O31" i="86"/>
  <c r="P31" i="86"/>
  <c r="Q31" i="86"/>
  <c r="R31" i="86"/>
  <c r="S31" i="86"/>
  <c r="E32" i="86"/>
  <c r="G32" i="86"/>
  <c r="H32" i="86"/>
  <c r="I32" i="86"/>
  <c r="J32" i="86"/>
  <c r="K32" i="86"/>
  <c r="L32" i="86"/>
  <c r="M32" i="86"/>
  <c r="N32" i="86"/>
  <c r="O32" i="86"/>
  <c r="P32" i="86"/>
  <c r="Q32" i="86"/>
  <c r="R32" i="86"/>
  <c r="S32" i="86"/>
  <c r="G33" i="86"/>
  <c r="H33" i="86"/>
  <c r="I33" i="86"/>
  <c r="J33" i="86"/>
  <c r="K33" i="86"/>
  <c r="L33" i="86"/>
  <c r="M33" i="86"/>
  <c r="N33" i="86"/>
  <c r="O33" i="86"/>
  <c r="P33" i="86"/>
  <c r="Q33" i="86"/>
  <c r="R33" i="86"/>
  <c r="S33" i="86"/>
  <c r="G34" i="86"/>
  <c r="H34" i="86"/>
  <c r="I34" i="86"/>
  <c r="J34" i="86"/>
  <c r="K34" i="86"/>
  <c r="L34" i="86"/>
  <c r="M34" i="86"/>
  <c r="N34" i="86"/>
  <c r="O34" i="86"/>
  <c r="P34" i="86"/>
  <c r="Q34" i="86"/>
  <c r="R34" i="86"/>
  <c r="S34" i="86"/>
  <c r="G35" i="86"/>
  <c r="H35" i="86"/>
  <c r="I35" i="86"/>
  <c r="J35" i="86"/>
  <c r="K35" i="86"/>
  <c r="L35" i="86"/>
  <c r="M35" i="86"/>
  <c r="N35" i="86"/>
  <c r="O35" i="86"/>
  <c r="P35" i="86"/>
  <c r="Q35" i="86"/>
  <c r="R35" i="86"/>
  <c r="S35" i="86"/>
  <c r="G36" i="86"/>
  <c r="H36" i="86"/>
  <c r="I36" i="86"/>
  <c r="J36" i="86"/>
  <c r="K36" i="86"/>
  <c r="L36" i="86"/>
  <c r="M36" i="86"/>
  <c r="N36" i="86"/>
  <c r="O36" i="86"/>
  <c r="P36" i="86"/>
  <c r="Q36" i="86"/>
  <c r="R36" i="86"/>
  <c r="S36" i="86"/>
  <c r="G37" i="86"/>
  <c r="H37" i="86"/>
  <c r="I37" i="86"/>
  <c r="J37" i="86"/>
  <c r="K37" i="86"/>
  <c r="L37" i="86"/>
  <c r="M37" i="86"/>
  <c r="N37" i="86"/>
  <c r="O37" i="86"/>
  <c r="P37" i="86"/>
  <c r="Q37" i="86"/>
  <c r="R37" i="86"/>
  <c r="S37" i="86"/>
  <c r="G38" i="86"/>
  <c r="H38" i="86"/>
  <c r="I38" i="86"/>
  <c r="J38" i="86"/>
  <c r="K38" i="86"/>
  <c r="L38" i="86"/>
  <c r="M38" i="86"/>
  <c r="N38" i="86"/>
  <c r="O38" i="86"/>
  <c r="P38" i="86"/>
  <c r="Q38" i="86"/>
  <c r="R38" i="86"/>
  <c r="S38" i="86"/>
  <c r="G39" i="86"/>
  <c r="H39" i="86"/>
  <c r="I39" i="86"/>
  <c r="J39" i="86"/>
  <c r="K39" i="86"/>
  <c r="L39" i="86"/>
  <c r="M39" i="86"/>
  <c r="N39" i="86"/>
  <c r="O39" i="86"/>
  <c r="P39" i="86"/>
  <c r="Q39" i="86"/>
  <c r="R39" i="86"/>
  <c r="S39" i="86"/>
  <c r="G40" i="86"/>
  <c r="H40" i="86"/>
  <c r="I40" i="86"/>
  <c r="J40" i="86"/>
  <c r="K40" i="86"/>
  <c r="L40" i="86"/>
  <c r="M40" i="86"/>
  <c r="N40" i="86"/>
  <c r="O40" i="86"/>
  <c r="P40" i="86"/>
  <c r="Q40" i="86"/>
  <c r="R40" i="86"/>
  <c r="S40" i="86"/>
  <c r="G41" i="86"/>
  <c r="H41" i="86"/>
  <c r="I41" i="86"/>
  <c r="J41" i="86"/>
  <c r="K41" i="86"/>
  <c r="L41" i="86"/>
  <c r="M41" i="86"/>
  <c r="N41" i="86"/>
  <c r="O41" i="86"/>
  <c r="P41" i="86"/>
  <c r="Q41" i="86"/>
  <c r="R41" i="86"/>
  <c r="S41" i="86"/>
  <c r="G42" i="86"/>
  <c r="H42" i="86"/>
  <c r="I42" i="86"/>
  <c r="J42" i="86"/>
  <c r="K42" i="86"/>
  <c r="L42" i="86"/>
  <c r="M42" i="86"/>
  <c r="N42" i="86"/>
  <c r="O42" i="86"/>
  <c r="P42" i="86"/>
  <c r="Q42" i="86"/>
  <c r="R42" i="86"/>
  <c r="S42" i="86"/>
  <c r="G43" i="86"/>
  <c r="H43" i="86"/>
  <c r="I43" i="86"/>
  <c r="J43" i="86"/>
  <c r="K43" i="86"/>
  <c r="L43" i="86"/>
  <c r="M43" i="86"/>
  <c r="N43" i="86"/>
  <c r="O43" i="86"/>
  <c r="P43" i="86"/>
  <c r="Q43" i="86"/>
  <c r="R43" i="86"/>
  <c r="S43" i="86"/>
  <c r="G44" i="86"/>
  <c r="H44" i="86"/>
  <c r="I44" i="86"/>
  <c r="J44" i="86"/>
  <c r="K44" i="86"/>
  <c r="L44" i="86"/>
  <c r="M44" i="86"/>
  <c r="N44" i="86"/>
  <c r="O44" i="86"/>
  <c r="P44" i="86"/>
  <c r="Q44" i="86"/>
  <c r="R44" i="86"/>
  <c r="S44" i="86"/>
  <c r="G45" i="86"/>
  <c r="H45" i="86"/>
  <c r="I45" i="86"/>
  <c r="J45" i="86"/>
  <c r="K45" i="86"/>
  <c r="L45" i="86"/>
  <c r="M45" i="86"/>
  <c r="N45" i="86"/>
  <c r="O45" i="86"/>
  <c r="P45" i="86"/>
  <c r="Q45" i="86"/>
  <c r="R45" i="86"/>
  <c r="S45" i="86"/>
  <c r="G46" i="86"/>
  <c r="H46" i="86"/>
  <c r="I46" i="86"/>
  <c r="J46" i="86"/>
  <c r="K46" i="86"/>
  <c r="L46" i="86"/>
  <c r="M46" i="86"/>
  <c r="N46" i="86"/>
  <c r="O46" i="86"/>
  <c r="P46" i="86"/>
  <c r="Q46" i="86"/>
  <c r="R46" i="86"/>
  <c r="S46" i="86"/>
  <c r="E47" i="86"/>
  <c r="G47" i="86"/>
  <c r="H47" i="86"/>
  <c r="I47" i="86"/>
  <c r="J47" i="86"/>
  <c r="K47" i="86"/>
  <c r="L47" i="86"/>
  <c r="M47" i="86"/>
  <c r="N47" i="86"/>
  <c r="O47" i="86"/>
  <c r="P47" i="86"/>
  <c r="Q47" i="86"/>
  <c r="R47" i="86"/>
  <c r="S47" i="86"/>
  <c r="E48" i="86"/>
  <c r="G48" i="86"/>
  <c r="H48" i="86"/>
  <c r="I48" i="86"/>
  <c r="J48" i="86"/>
  <c r="K48" i="86"/>
  <c r="L48" i="86"/>
  <c r="M48" i="86"/>
  <c r="N48" i="86"/>
  <c r="O48" i="86"/>
  <c r="P48" i="86"/>
  <c r="Q48" i="86"/>
  <c r="R48" i="86"/>
  <c r="S48" i="86"/>
  <c r="E49" i="86"/>
  <c r="G49" i="86"/>
  <c r="H49" i="86"/>
  <c r="I49" i="86"/>
  <c r="J49" i="86"/>
  <c r="K49" i="86"/>
  <c r="L49" i="86"/>
  <c r="M49" i="86"/>
  <c r="N49" i="86"/>
  <c r="O49" i="86"/>
  <c r="P49" i="86"/>
  <c r="Q49" i="86"/>
  <c r="R49" i="86"/>
  <c r="S49" i="86"/>
  <c r="E50" i="86"/>
  <c r="G50" i="86"/>
  <c r="H50" i="86"/>
  <c r="I50" i="86"/>
  <c r="J50" i="86"/>
  <c r="K50" i="86"/>
  <c r="L50" i="86"/>
  <c r="M50" i="86"/>
  <c r="N50" i="86"/>
  <c r="O50" i="86"/>
  <c r="P50" i="86"/>
  <c r="Q50" i="86"/>
  <c r="R50" i="86"/>
  <c r="S50" i="86"/>
  <c r="E51" i="86"/>
  <c r="G51" i="86"/>
  <c r="H51" i="86"/>
  <c r="I51" i="86"/>
  <c r="J51" i="86"/>
  <c r="K51" i="86"/>
  <c r="L51" i="86"/>
  <c r="M51" i="86"/>
  <c r="N51" i="86"/>
  <c r="O51" i="86"/>
  <c r="P51" i="86"/>
  <c r="Q51" i="86"/>
  <c r="R51" i="86"/>
  <c r="S51" i="86"/>
  <c r="E52" i="86"/>
  <c r="G52" i="86"/>
  <c r="H52" i="86"/>
  <c r="I52" i="86"/>
  <c r="J52" i="86"/>
  <c r="K52" i="86"/>
  <c r="L52" i="86"/>
  <c r="M52" i="86"/>
  <c r="N52" i="86"/>
  <c r="O52" i="86"/>
  <c r="P52" i="86"/>
  <c r="Q52" i="86"/>
  <c r="R52" i="86"/>
  <c r="S52" i="86"/>
  <c r="E53" i="86"/>
  <c r="G53" i="86"/>
  <c r="H53" i="86"/>
  <c r="I53" i="86"/>
  <c r="J53" i="86"/>
  <c r="K53" i="86"/>
  <c r="L53" i="86"/>
  <c r="M53" i="86"/>
  <c r="N53" i="86"/>
  <c r="O53" i="86"/>
  <c r="P53" i="86"/>
  <c r="Q53" i="86"/>
  <c r="R53" i="86"/>
  <c r="S53" i="86"/>
  <c r="E54" i="86"/>
  <c r="G54" i="86"/>
  <c r="H54" i="86"/>
  <c r="I54" i="86"/>
  <c r="J54" i="86"/>
  <c r="K54" i="86"/>
  <c r="L54" i="86"/>
  <c r="M54" i="86"/>
  <c r="N54" i="86"/>
  <c r="O54" i="86"/>
  <c r="P54" i="86"/>
  <c r="Q54" i="86"/>
  <c r="R54" i="86"/>
  <c r="S54" i="86"/>
  <c r="E55" i="86"/>
  <c r="G55" i="86"/>
  <c r="H55" i="86"/>
  <c r="I55" i="86"/>
  <c r="J55" i="86"/>
  <c r="K55" i="86"/>
  <c r="L55" i="86"/>
  <c r="M55" i="86"/>
  <c r="N55" i="86"/>
  <c r="O55" i="86"/>
  <c r="P55" i="86"/>
  <c r="Q55" i="86"/>
  <c r="R55" i="86"/>
  <c r="S55" i="86"/>
  <c r="E56" i="86"/>
  <c r="G56" i="86"/>
  <c r="H56" i="86"/>
  <c r="I56" i="86"/>
  <c r="J56" i="86"/>
  <c r="K56" i="86"/>
  <c r="L56" i="86"/>
  <c r="M56" i="86"/>
  <c r="N56" i="86"/>
  <c r="O56" i="86"/>
  <c r="P56" i="86"/>
  <c r="Q56" i="86"/>
  <c r="R56" i="86"/>
  <c r="S56" i="86"/>
  <c r="E57" i="86"/>
  <c r="G57" i="86"/>
  <c r="H57" i="86"/>
  <c r="I57" i="86"/>
  <c r="J57" i="86"/>
  <c r="K57" i="86"/>
  <c r="L57" i="86"/>
  <c r="M57" i="86"/>
  <c r="N57" i="86"/>
  <c r="O57" i="86"/>
  <c r="P57" i="86"/>
  <c r="Q57" i="86"/>
  <c r="R57" i="86"/>
  <c r="S57" i="86"/>
  <c r="E58" i="86"/>
  <c r="G58" i="86"/>
  <c r="H58" i="86"/>
  <c r="I58" i="86"/>
  <c r="J58" i="86"/>
  <c r="K58" i="86"/>
  <c r="L58" i="86"/>
  <c r="M58" i="86"/>
  <c r="N58" i="86"/>
  <c r="O58" i="86"/>
  <c r="P58" i="86"/>
  <c r="Q58" i="86"/>
  <c r="R58" i="86"/>
  <c r="S58" i="86"/>
  <c r="E59" i="86"/>
  <c r="G59" i="86"/>
  <c r="H59" i="86"/>
  <c r="I59" i="86"/>
  <c r="J59" i="86"/>
  <c r="K59" i="86"/>
  <c r="L59" i="86"/>
  <c r="M59" i="86"/>
  <c r="N59" i="86"/>
  <c r="O59" i="86"/>
  <c r="P59" i="86"/>
  <c r="Q59" i="86"/>
  <c r="R59" i="86"/>
  <c r="S59" i="86"/>
  <c r="E60" i="86"/>
  <c r="G60" i="86"/>
  <c r="H60" i="86"/>
  <c r="I60" i="86"/>
  <c r="J60" i="86"/>
  <c r="K60" i="86"/>
  <c r="L60" i="86"/>
  <c r="M60" i="86"/>
  <c r="N60" i="86"/>
  <c r="O60" i="86"/>
  <c r="P60" i="86"/>
  <c r="Q60" i="86"/>
  <c r="R60" i="86"/>
  <c r="S60" i="86"/>
  <c r="E61" i="86"/>
  <c r="G61" i="86"/>
  <c r="H61" i="86"/>
  <c r="I61" i="86"/>
  <c r="J61" i="86"/>
  <c r="K61" i="86"/>
  <c r="L61" i="86"/>
  <c r="M61" i="86"/>
  <c r="N61" i="86"/>
  <c r="O61" i="86"/>
  <c r="P61" i="86"/>
  <c r="Q61" i="86"/>
  <c r="R61" i="86"/>
  <c r="S61" i="86"/>
  <c r="E62" i="86"/>
  <c r="G62" i="86"/>
  <c r="H62" i="86"/>
  <c r="I62" i="86"/>
  <c r="J62" i="86"/>
  <c r="K62" i="86"/>
  <c r="L62" i="86"/>
  <c r="M62" i="86"/>
  <c r="N62" i="86"/>
  <c r="O62" i="86"/>
  <c r="P62" i="86"/>
  <c r="Q62" i="86"/>
  <c r="R62" i="86"/>
  <c r="S62" i="86"/>
  <c r="E63" i="86"/>
  <c r="G63" i="86"/>
  <c r="H63" i="86"/>
  <c r="I63" i="86"/>
  <c r="J63" i="86"/>
  <c r="K63" i="86"/>
  <c r="L63" i="86"/>
  <c r="M63" i="86"/>
  <c r="N63" i="86"/>
  <c r="O63" i="86"/>
  <c r="P63" i="86"/>
  <c r="Q63" i="86"/>
  <c r="R63" i="86"/>
  <c r="S63" i="86"/>
  <c r="E64" i="86"/>
  <c r="G64" i="86"/>
  <c r="H64" i="86"/>
  <c r="I64" i="86"/>
  <c r="J64" i="86"/>
  <c r="K64" i="86"/>
  <c r="L64" i="86"/>
  <c r="M64" i="86"/>
  <c r="N64" i="86"/>
  <c r="O64" i="86"/>
  <c r="P64" i="86"/>
  <c r="Q64" i="86"/>
  <c r="R64" i="86"/>
  <c r="S64" i="86"/>
  <c r="E65" i="86"/>
  <c r="G65" i="86"/>
  <c r="H65" i="86"/>
  <c r="I65" i="86"/>
  <c r="J65" i="86"/>
  <c r="K65" i="86"/>
  <c r="L65" i="86"/>
  <c r="M65" i="86"/>
  <c r="N65" i="86"/>
  <c r="O65" i="86"/>
  <c r="P65" i="86"/>
  <c r="Q65" i="86"/>
  <c r="R65" i="86"/>
  <c r="S65" i="86"/>
  <c r="E66" i="86"/>
  <c r="G66" i="86"/>
  <c r="H66" i="86"/>
  <c r="I66" i="86"/>
  <c r="J66" i="86"/>
  <c r="K66" i="86"/>
  <c r="L66" i="86"/>
  <c r="M66" i="86"/>
  <c r="N66" i="86"/>
  <c r="O66" i="86"/>
  <c r="P66" i="86"/>
  <c r="Q66" i="86"/>
  <c r="R66" i="86"/>
  <c r="S66" i="86"/>
  <c r="E67" i="86"/>
  <c r="G67" i="86"/>
  <c r="H67" i="86"/>
  <c r="I67" i="86"/>
  <c r="J67" i="86"/>
  <c r="K67" i="86"/>
  <c r="L67" i="86"/>
  <c r="M67" i="86"/>
  <c r="N67" i="86"/>
  <c r="O67" i="86"/>
  <c r="P67" i="86"/>
  <c r="Q67" i="86"/>
  <c r="R67" i="86"/>
  <c r="S67" i="86"/>
  <c r="E68" i="86"/>
  <c r="G68" i="86"/>
  <c r="H68" i="86"/>
  <c r="I68" i="86"/>
  <c r="J68" i="86"/>
  <c r="K68" i="86"/>
  <c r="L68" i="86"/>
  <c r="M68" i="86"/>
  <c r="N68" i="86"/>
  <c r="O68" i="86"/>
  <c r="P68" i="86"/>
  <c r="Q68" i="86"/>
  <c r="R68" i="86"/>
  <c r="S68" i="86"/>
  <c r="E69" i="86"/>
  <c r="G69" i="86"/>
  <c r="H69" i="86"/>
  <c r="I69" i="86"/>
  <c r="J69" i="86"/>
  <c r="K69" i="86"/>
  <c r="L69" i="86"/>
  <c r="M69" i="86"/>
  <c r="N69" i="86"/>
  <c r="O69" i="86"/>
  <c r="P69" i="86"/>
  <c r="Q69" i="86"/>
  <c r="R69" i="86"/>
  <c r="S69" i="86"/>
  <c r="E70" i="86"/>
  <c r="G70" i="86"/>
  <c r="H70" i="86"/>
  <c r="I70" i="86"/>
  <c r="J70" i="86"/>
  <c r="K70" i="86"/>
  <c r="L70" i="86"/>
  <c r="M70" i="86"/>
  <c r="N70" i="86"/>
  <c r="O70" i="86"/>
  <c r="P70" i="86"/>
  <c r="Q70" i="86"/>
  <c r="R70" i="86"/>
  <c r="S70" i="86"/>
  <c r="E71" i="86"/>
  <c r="G71" i="86"/>
  <c r="H71" i="86"/>
  <c r="I71" i="86"/>
  <c r="J71" i="86"/>
  <c r="K71" i="86"/>
  <c r="L71" i="86"/>
  <c r="M71" i="86"/>
  <c r="N71" i="86"/>
  <c r="O71" i="86"/>
  <c r="P71" i="86"/>
  <c r="Q71" i="86"/>
  <c r="R71" i="86"/>
  <c r="S71" i="86"/>
  <c r="E72" i="86"/>
  <c r="G72" i="86"/>
  <c r="H72" i="86"/>
  <c r="I72" i="86"/>
  <c r="J72" i="86"/>
  <c r="K72" i="86"/>
  <c r="L72" i="86"/>
  <c r="M72" i="86"/>
  <c r="N72" i="86"/>
  <c r="O72" i="86"/>
  <c r="P72" i="86"/>
  <c r="Q72" i="86"/>
  <c r="R72" i="86"/>
  <c r="S72" i="86"/>
  <c r="E73" i="86"/>
  <c r="G73" i="86"/>
  <c r="H73" i="86"/>
  <c r="I73" i="86"/>
  <c r="J73" i="86"/>
  <c r="K73" i="86"/>
  <c r="L73" i="86"/>
  <c r="M73" i="86"/>
  <c r="N73" i="86"/>
  <c r="O73" i="86"/>
  <c r="P73" i="86"/>
  <c r="Q73" i="86"/>
  <c r="R73" i="86"/>
  <c r="S73" i="86"/>
  <c r="E74" i="86"/>
  <c r="G74" i="86"/>
  <c r="H74" i="86"/>
  <c r="I74" i="86"/>
  <c r="J74" i="86"/>
  <c r="K74" i="86"/>
  <c r="L74" i="86"/>
  <c r="M74" i="86"/>
  <c r="N74" i="86"/>
  <c r="O74" i="86"/>
  <c r="P74" i="86"/>
  <c r="Q74" i="86"/>
  <c r="R74" i="86"/>
  <c r="S74" i="86"/>
  <c r="E75" i="86"/>
  <c r="G75" i="86"/>
  <c r="H75" i="86"/>
  <c r="I75" i="86"/>
  <c r="J75" i="86"/>
  <c r="K75" i="86"/>
  <c r="L75" i="86"/>
  <c r="M75" i="86"/>
  <c r="N75" i="86"/>
  <c r="O75" i="86"/>
  <c r="P75" i="86"/>
  <c r="Q75" i="86"/>
  <c r="R75" i="86"/>
  <c r="S75" i="86"/>
  <c r="G76" i="86"/>
  <c r="H76" i="86"/>
  <c r="I76" i="86"/>
  <c r="J76" i="86"/>
  <c r="K76" i="86"/>
  <c r="L76" i="86"/>
  <c r="M76" i="86"/>
  <c r="N76" i="86"/>
  <c r="O76" i="86"/>
  <c r="P76" i="86"/>
  <c r="Q76" i="86"/>
  <c r="R76" i="86"/>
  <c r="S76" i="86"/>
  <c r="G77" i="86"/>
  <c r="H77" i="86"/>
  <c r="I77" i="86"/>
  <c r="J77" i="86"/>
  <c r="K77" i="86"/>
  <c r="L77" i="86"/>
  <c r="M77" i="86"/>
  <c r="N77" i="86"/>
  <c r="O77" i="86"/>
  <c r="P77" i="86"/>
  <c r="Q77" i="86"/>
  <c r="R77" i="86"/>
  <c r="S77" i="86"/>
  <c r="G78" i="86"/>
  <c r="H78" i="86"/>
  <c r="I78" i="86"/>
  <c r="J78" i="86"/>
  <c r="K78" i="86"/>
  <c r="L78" i="86"/>
  <c r="M78" i="86"/>
  <c r="N78" i="86"/>
  <c r="O78" i="86"/>
  <c r="P78" i="86"/>
  <c r="Q78" i="86"/>
  <c r="R78" i="86"/>
  <c r="S78" i="86"/>
  <c r="E79" i="86"/>
  <c r="G79" i="86"/>
  <c r="H79" i="86"/>
  <c r="I79" i="86"/>
  <c r="J79" i="86"/>
  <c r="K79" i="86"/>
  <c r="L79" i="86"/>
  <c r="M79" i="86"/>
  <c r="N79" i="86"/>
  <c r="O79" i="86"/>
  <c r="P79" i="86"/>
  <c r="Q79" i="86"/>
  <c r="R79" i="86"/>
  <c r="S79" i="86"/>
  <c r="E80" i="86"/>
  <c r="G80" i="86"/>
  <c r="H80" i="86"/>
  <c r="I80" i="86"/>
  <c r="J80" i="86"/>
  <c r="K80" i="86"/>
  <c r="L80" i="86"/>
  <c r="M80" i="86"/>
  <c r="N80" i="86"/>
  <c r="O80" i="86"/>
  <c r="P80" i="86"/>
  <c r="Q80" i="86"/>
  <c r="R80" i="86"/>
  <c r="S80" i="86"/>
  <c r="E81" i="86"/>
  <c r="G81" i="86"/>
  <c r="H81" i="86"/>
  <c r="I81" i="86"/>
  <c r="J81" i="86"/>
  <c r="K81" i="86"/>
  <c r="L81" i="86"/>
  <c r="M81" i="86"/>
  <c r="N81" i="86"/>
  <c r="O81" i="86"/>
  <c r="P81" i="86"/>
  <c r="Q81" i="86"/>
  <c r="R81" i="86"/>
  <c r="S81" i="86"/>
  <c r="E82" i="86"/>
  <c r="G82" i="86"/>
  <c r="H82" i="86"/>
  <c r="I82" i="86"/>
  <c r="J82" i="86"/>
  <c r="K82" i="86"/>
  <c r="L82" i="86"/>
  <c r="M82" i="86"/>
  <c r="N82" i="86"/>
  <c r="O82" i="86"/>
  <c r="P82" i="86"/>
  <c r="Q82" i="86"/>
  <c r="R82" i="86"/>
  <c r="S82" i="86"/>
  <c r="E83" i="86"/>
  <c r="G83" i="86"/>
  <c r="H83" i="86"/>
  <c r="I83" i="86"/>
  <c r="J83" i="86"/>
  <c r="K83" i="86"/>
  <c r="L83" i="86"/>
  <c r="M83" i="86"/>
  <c r="N83" i="86"/>
  <c r="O83" i="86"/>
  <c r="P83" i="86"/>
  <c r="Q83" i="86"/>
  <c r="R83" i="86"/>
  <c r="S83" i="86"/>
  <c r="E84" i="86"/>
  <c r="G84" i="86"/>
  <c r="H84" i="86"/>
  <c r="I84" i="86"/>
  <c r="J84" i="86"/>
  <c r="K84" i="86"/>
  <c r="L84" i="86"/>
  <c r="M84" i="86"/>
  <c r="N84" i="86"/>
  <c r="O84" i="86"/>
  <c r="P84" i="86"/>
  <c r="Q84" i="86"/>
  <c r="R84" i="86"/>
  <c r="S84" i="86"/>
  <c r="E85" i="86"/>
  <c r="G85" i="86"/>
  <c r="H85" i="86"/>
  <c r="I85" i="86"/>
  <c r="J85" i="86"/>
  <c r="K85" i="86"/>
  <c r="L85" i="86"/>
  <c r="M85" i="86"/>
  <c r="N85" i="86"/>
  <c r="O85" i="86"/>
  <c r="P85" i="86"/>
  <c r="Q85" i="86"/>
  <c r="R85" i="86"/>
  <c r="S85" i="86"/>
  <c r="E86" i="86"/>
  <c r="G86" i="86"/>
  <c r="H86" i="86"/>
  <c r="I86" i="86"/>
  <c r="J86" i="86"/>
  <c r="K86" i="86"/>
  <c r="L86" i="86"/>
  <c r="M86" i="86"/>
  <c r="N86" i="86"/>
  <c r="O86" i="86"/>
  <c r="P86" i="86"/>
  <c r="Q86" i="86"/>
  <c r="R86" i="86"/>
  <c r="S86" i="86"/>
  <c r="E87" i="86"/>
  <c r="G87" i="86"/>
  <c r="H87" i="86"/>
  <c r="I87" i="86"/>
  <c r="J87" i="86"/>
  <c r="K87" i="86"/>
  <c r="L87" i="86"/>
  <c r="M87" i="86"/>
  <c r="N87" i="86"/>
  <c r="O87" i="86"/>
  <c r="P87" i="86"/>
  <c r="Q87" i="86"/>
  <c r="R87" i="86"/>
  <c r="S87" i="86"/>
  <c r="E88" i="86"/>
  <c r="G88" i="86"/>
  <c r="H88" i="86"/>
  <c r="I88" i="86"/>
  <c r="J88" i="86"/>
  <c r="K88" i="86"/>
  <c r="L88" i="86"/>
  <c r="M88" i="86"/>
  <c r="N88" i="86"/>
  <c r="O88" i="86"/>
  <c r="P88" i="86"/>
  <c r="Q88" i="86"/>
  <c r="R88" i="86"/>
  <c r="S88" i="86"/>
  <c r="E89" i="86"/>
  <c r="G89" i="86"/>
  <c r="H89" i="86"/>
  <c r="I89" i="86"/>
  <c r="J89" i="86"/>
  <c r="K89" i="86"/>
  <c r="L89" i="86"/>
  <c r="M89" i="86"/>
  <c r="N89" i="86"/>
  <c r="O89" i="86"/>
  <c r="P89" i="86"/>
  <c r="Q89" i="86"/>
  <c r="R89" i="86"/>
  <c r="S89" i="86"/>
  <c r="E90" i="86"/>
  <c r="G90" i="86"/>
  <c r="H90" i="86"/>
  <c r="I90" i="86"/>
  <c r="J90" i="86"/>
  <c r="K90" i="86"/>
  <c r="L90" i="86"/>
  <c r="M90" i="86"/>
  <c r="N90" i="86"/>
  <c r="O90" i="86"/>
  <c r="P90" i="86"/>
  <c r="Q90" i="86"/>
  <c r="R90" i="86"/>
  <c r="S90" i="86"/>
  <c r="E91" i="86"/>
  <c r="G91" i="86"/>
  <c r="H91" i="86"/>
  <c r="I91" i="86"/>
  <c r="J91" i="86"/>
  <c r="K91" i="86"/>
  <c r="L91" i="86"/>
  <c r="M91" i="86"/>
  <c r="N91" i="86"/>
  <c r="O91" i="86"/>
  <c r="P91" i="86"/>
  <c r="Q91" i="86"/>
  <c r="R91" i="86"/>
  <c r="S91" i="86"/>
  <c r="E92" i="86"/>
  <c r="G92" i="86"/>
  <c r="H92" i="86"/>
  <c r="I92" i="86"/>
  <c r="J92" i="86"/>
  <c r="K92" i="86"/>
  <c r="L92" i="86"/>
  <c r="M92" i="86"/>
  <c r="N92" i="86"/>
  <c r="O92" i="86"/>
  <c r="P92" i="86"/>
  <c r="Q92" i="86"/>
  <c r="R92" i="86"/>
  <c r="S92" i="86"/>
  <c r="E93" i="86"/>
  <c r="G93" i="86"/>
  <c r="H93" i="86"/>
  <c r="I93" i="86"/>
  <c r="J93" i="86"/>
  <c r="K93" i="86"/>
  <c r="L93" i="86"/>
  <c r="M93" i="86"/>
  <c r="N93" i="86"/>
  <c r="O93" i="86"/>
  <c r="P93" i="86"/>
  <c r="Q93" i="86"/>
  <c r="R93" i="86"/>
  <c r="S93" i="86"/>
  <c r="E94" i="86"/>
  <c r="G94" i="86"/>
  <c r="H94" i="86"/>
  <c r="I94" i="86"/>
  <c r="J94" i="86"/>
  <c r="K94" i="86"/>
  <c r="L94" i="86"/>
  <c r="M94" i="86"/>
  <c r="N94" i="86"/>
  <c r="O94" i="86"/>
  <c r="P94" i="86"/>
  <c r="Q94" i="86"/>
  <c r="R94" i="86"/>
  <c r="S94" i="86"/>
  <c r="E95" i="86"/>
  <c r="G95" i="86"/>
  <c r="H95" i="86"/>
  <c r="I95" i="86"/>
  <c r="J95" i="86"/>
  <c r="K95" i="86"/>
  <c r="L95" i="86"/>
  <c r="M95" i="86"/>
  <c r="N95" i="86"/>
  <c r="O95" i="86"/>
  <c r="P95" i="86"/>
  <c r="Q95" i="86"/>
  <c r="R95" i="86"/>
  <c r="S95" i="86"/>
  <c r="G96" i="86"/>
  <c r="H96" i="86"/>
  <c r="I96" i="86"/>
  <c r="J96" i="86"/>
  <c r="K96" i="86"/>
  <c r="L96" i="86"/>
  <c r="M96" i="86"/>
  <c r="N96" i="86"/>
  <c r="O96" i="86"/>
  <c r="P96" i="86"/>
  <c r="Q96" i="86"/>
  <c r="R96" i="86"/>
  <c r="S96" i="86"/>
  <c r="G97" i="86"/>
  <c r="H97" i="86"/>
  <c r="I97" i="86"/>
  <c r="J97" i="86"/>
  <c r="K97" i="86"/>
  <c r="L97" i="86"/>
  <c r="M97" i="86"/>
  <c r="N97" i="86"/>
  <c r="O97" i="86"/>
  <c r="P97" i="86"/>
  <c r="Q97" i="86"/>
  <c r="R97" i="86"/>
  <c r="S97" i="86"/>
  <c r="E98" i="86"/>
  <c r="G98" i="86"/>
  <c r="H98" i="86"/>
  <c r="I98" i="86"/>
  <c r="J98" i="86"/>
  <c r="K98" i="86"/>
  <c r="L98" i="86"/>
  <c r="M98" i="86"/>
  <c r="N98" i="86"/>
  <c r="O98" i="86"/>
  <c r="P98" i="86"/>
  <c r="Q98" i="86"/>
  <c r="R98" i="86"/>
  <c r="S98" i="86"/>
  <c r="E99" i="86"/>
  <c r="G99" i="86"/>
  <c r="H99" i="86"/>
  <c r="I99" i="86"/>
  <c r="J99" i="86"/>
  <c r="K99" i="86"/>
  <c r="L99" i="86"/>
  <c r="M99" i="86"/>
  <c r="N99" i="86"/>
  <c r="O99" i="86"/>
  <c r="P99" i="86"/>
  <c r="Q99" i="86"/>
  <c r="R99" i="86"/>
  <c r="S99" i="86"/>
  <c r="E100" i="86"/>
  <c r="G100" i="86"/>
  <c r="H100" i="86"/>
  <c r="I100" i="86"/>
  <c r="J100" i="86"/>
  <c r="K100" i="86"/>
  <c r="L100" i="86"/>
  <c r="M100" i="86"/>
  <c r="N100" i="86"/>
  <c r="O100" i="86"/>
  <c r="P100" i="86"/>
  <c r="Q100" i="86"/>
  <c r="R100" i="86"/>
  <c r="S100" i="86"/>
  <c r="E101" i="86"/>
  <c r="G101" i="86"/>
  <c r="H101" i="86"/>
  <c r="I101" i="86"/>
  <c r="J101" i="86"/>
  <c r="K101" i="86"/>
  <c r="L101" i="86"/>
  <c r="M101" i="86"/>
  <c r="N101" i="86"/>
  <c r="O101" i="86"/>
  <c r="P101" i="86"/>
  <c r="Q101" i="86"/>
  <c r="R101" i="86"/>
  <c r="S101" i="86"/>
  <c r="E102" i="86"/>
  <c r="G102" i="86"/>
  <c r="H102" i="86"/>
  <c r="I102" i="86"/>
  <c r="J102" i="86"/>
  <c r="K102" i="86"/>
  <c r="L102" i="86"/>
  <c r="M102" i="86"/>
  <c r="N102" i="86"/>
  <c r="O102" i="86"/>
  <c r="P102" i="86"/>
  <c r="Q102" i="86"/>
  <c r="R102" i="86"/>
  <c r="S102" i="86"/>
  <c r="E103" i="86"/>
  <c r="G103" i="86"/>
  <c r="H103" i="86"/>
  <c r="I103" i="86"/>
  <c r="J103" i="86"/>
  <c r="K103" i="86"/>
  <c r="L103" i="86"/>
  <c r="M103" i="86"/>
  <c r="N103" i="86"/>
  <c r="O103" i="86"/>
  <c r="P103" i="86"/>
  <c r="Q103" i="86"/>
  <c r="R103" i="86"/>
  <c r="S103" i="86"/>
  <c r="E104" i="86"/>
  <c r="G104" i="86"/>
  <c r="H104" i="86"/>
  <c r="I104" i="86"/>
  <c r="J104" i="86"/>
  <c r="K104" i="86"/>
  <c r="L104" i="86"/>
  <c r="M104" i="86"/>
  <c r="N104" i="86"/>
  <c r="O104" i="86"/>
  <c r="P104" i="86"/>
  <c r="Q104" i="86"/>
  <c r="R104" i="86"/>
  <c r="S104" i="86"/>
  <c r="E105" i="86"/>
  <c r="G105" i="86"/>
  <c r="H105" i="86"/>
  <c r="I105" i="86"/>
  <c r="J105" i="86"/>
  <c r="K105" i="86"/>
  <c r="L105" i="86"/>
  <c r="M105" i="86"/>
  <c r="N105" i="86"/>
  <c r="O105" i="86"/>
  <c r="P105" i="86"/>
  <c r="Q105" i="86"/>
  <c r="R105" i="86"/>
  <c r="S105" i="86"/>
  <c r="E106" i="86"/>
  <c r="G106" i="86"/>
  <c r="H106" i="86"/>
  <c r="I106" i="86"/>
  <c r="J106" i="86"/>
  <c r="K106" i="86"/>
  <c r="L106" i="86"/>
  <c r="M106" i="86"/>
  <c r="N106" i="86"/>
  <c r="O106" i="86"/>
  <c r="P106" i="86"/>
  <c r="Q106" i="86"/>
  <c r="R106" i="86"/>
  <c r="S106" i="86"/>
  <c r="G107" i="86"/>
  <c r="H107" i="86"/>
  <c r="I107" i="86"/>
  <c r="J107" i="86"/>
  <c r="K107" i="86"/>
  <c r="L107" i="86"/>
  <c r="M107" i="86"/>
  <c r="N107" i="86"/>
  <c r="O107" i="86"/>
  <c r="P107" i="86"/>
  <c r="Q107" i="86"/>
  <c r="R107" i="86"/>
  <c r="S107" i="86"/>
  <c r="G108" i="86"/>
  <c r="H108" i="86"/>
  <c r="I108" i="86"/>
  <c r="J108" i="86"/>
  <c r="K108" i="86"/>
  <c r="L108" i="86"/>
  <c r="M108" i="86"/>
  <c r="N108" i="86"/>
  <c r="O108" i="86"/>
  <c r="P108" i="86"/>
  <c r="Q108" i="86"/>
  <c r="R108" i="86"/>
  <c r="S108" i="86"/>
  <c r="G109" i="86"/>
  <c r="H109" i="86"/>
  <c r="I109" i="86"/>
  <c r="J109" i="86"/>
  <c r="K109" i="86"/>
  <c r="L109" i="86"/>
  <c r="M109" i="86"/>
  <c r="N109" i="86"/>
  <c r="O109" i="86"/>
  <c r="P109" i="86"/>
  <c r="Q109" i="86"/>
  <c r="R109" i="86"/>
  <c r="S109" i="86"/>
  <c r="G110" i="86"/>
  <c r="H110" i="86"/>
  <c r="I110" i="86"/>
  <c r="J110" i="86"/>
  <c r="K110" i="86"/>
  <c r="L110" i="86"/>
  <c r="M110" i="86"/>
  <c r="N110" i="86"/>
  <c r="O110" i="86"/>
  <c r="P110" i="86"/>
  <c r="Q110" i="86"/>
  <c r="R110" i="86"/>
  <c r="S110" i="86"/>
  <c r="G111" i="86"/>
  <c r="H111" i="86"/>
  <c r="I111" i="86"/>
  <c r="J111" i="86"/>
  <c r="K111" i="86"/>
  <c r="L111" i="86"/>
  <c r="M111" i="86"/>
  <c r="N111" i="86"/>
  <c r="O111" i="86"/>
  <c r="P111" i="86"/>
  <c r="Q111" i="86"/>
  <c r="R111" i="86"/>
  <c r="S111" i="86"/>
  <c r="E112" i="86"/>
  <c r="G112" i="86"/>
  <c r="H112" i="86"/>
  <c r="I112" i="86"/>
  <c r="J112" i="86"/>
  <c r="K112" i="86"/>
  <c r="L112" i="86"/>
  <c r="M112" i="86"/>
  <c r="N112" i="86"/>
  <c r="O112" i="86"/>
  <c r="P112" i="86"/>
  <c r="Q112" i="86"/>
  <c r="R112" i="86"/>
  <c r="S112" i="86"/>
  <c r="E113" i="86"/>
  <c r="G113" i="86"/>
  <c r="H113" i="86"/>
  <c r="I113" i="86"/>
  <c r="J113" i="86"/>
  <c r="K113" i="86"/>
  <c r="L113" i="86"/>
  <c r="M113" i="86"/>
  <c r="N113" i="86"/>
  <c r="O113" i="86"/>
  <c r="P113" i="86"/>
  <c r="Q113" i="86"/>
  <c r="R113" i="86"/>
  <c r="S113" i="86"/>
  <c r="E114" i="86"/>
  <c r="G114" i="86"/>
  <c r="H114" i="86"/>
  <c r="I114" i="86"/>
  <c r="J114" i="86"/>
  <c r="K114" i="86"/>
  <c r="L114" i="86"/>
  <c r="M114" i="86"/>
  <c r="N114" i="86"/>
  <c r="O114" i="86"/>
  <c r="P114" i="86"/>
  <c r="Q114" i="86"/>
  <c r="R114" i="86"/>
  <c r="S114" i="86"/>
  <c r="G115" i="86"/>
  <c r="H115" i="86"/>
  <c r="I115" i="86"/>
  <c r="J115" i="86"/>
  <c r="K115" i="86"/>
  <c r="L115" i="86"/>
  <c r="M115" i="86"/>
  <c r="N115" i="86"/>
  <c r="O115" i="86"/>
  <c r="P115" i="86"/>
  <c r="Q115" i="86"/>
  <c r="R115" i="86"/>
  <c r="S115" i="86"/>
  <c r="G116" i="86"/>
  <c r="H116" i="86"/>
  <c r="I116" i="86"/>
  <c r="J116" i="86"/>
  <c r="K116" i="86"/>
  <c r="L116" i="86"/>
  <c r="M116" i="86"/>
  <c r="N116" i="86"/>
  <c r="O116" i="86"/>
  <c r="P116" i="86"/>
  <c r="Q116" i="86"/>
  <c r="R116" i="86"/>
  <c r="S116" i="86"/>
  <c r="E117" i="86"/>
  <c r="G117" i="86"/>
  <c r="H117" i="86"/>
  <c r="I117" i="86"/>
  <c r="J117" i="86"/>
  <c r="K117" i="86"/>
  <c r="L117" i="86"/>
  <c r="M117" i="86"/>
  <c r="N117" i="86"/>
  <c r="O117" i="86"/>
  <c r="P117" i="86"/>
  <c r="Q117" i="86"/>
  <c r="R117" i="86"/>
  <c r="S117" i="86"/>
  <c r="E118" i="86"/>
  <c r="G118" i="86"/>
  <c r="H118" i="86"/>
  <c r="I118" i="86"/>
  <c r="J118" i="86"/>
  <c r="K118" i="86"/>
  <c r="L118" i="86"/>
  <c r="M118" i="86"/>
  <c r="N118" i="86"/>
  <c r="O118" i="86"/>
  <c r="P118" i="86"/>
  <c r="Q118" i="86"/>
  <c r="R118" i="86"/>
  <c r="S118" i="86"/>
  <c r="G119" i="86"/>
  <c r="H119" i="86"/>
  <c r="I119" i="86"/>
  <c r="J119" i="86"/>
  <c r="K119" i="86"/>
  <c r="L119" i="86"/>
  <c r="M119" i="86"/>
  <c r="N119" i="86"/>
  <c r="O119" i="86"/>
  <c r="P119" i="86"/>
  <c r="Q119" i="86"/>
  <c r="R119" i="86"/>
  <c r="S119" i="86"/>
  <c r="G120" i="86"/>
  <c r="H120" i="86"/>
  <c r="I120" i="86"/>
  <c r="J120" i="86"/>
  <c r="K120" i="86"/>
  <c r="L120" i="86"/>
  <c r="M120" i="86"/>
  <c r="N120" i="86"/>
  <c r="O120" i="86"/>
  <c r="P120" i="86"/>
  <c r="Q120" i="86"/>
  <c r="R120" i="86"/>
  <c r="S120" i="86"/>
  <c r="G121" i="86"/>
  <c r="H121" i="86"/>
  <c r="I121" i="86"/>
  <c r="J121" i="86"/>
  <c r="K121" i="86"/>
  <c r="L121" i="86"/>
  <c r="M121" i="86"/>
  <c r="N121" i="86"/>
  <c r="O121" i="86"/>
  <c r="P121" i="86"/>
  <c r="Q121" i="86"/>
  <c r="R121" i="86"/>
  <c r="S121" i="86"/>
  <c r="E122" i="86"/>
  <c r="G122" i="86"/>
  <c r="H122" i="86"/>
  <c r="I122" i="86"/>
  <c r="J122" i="86"/>
  <c r="K122" i="86"/>
  <c r="L122" i="86"/>
  <c r="M122" i="86"/>
  <c r="N122" i="86"/>
  <c r="O122" i="86"/>
  <c r="P122" i="86"/>
  <c r="Q122" i="86"/>
  <c r="R122" i="86"/>
  <c r="S122" i="86"/>
  <c r="E123" i="86"/>
  <c r="G123" i="86"/>
  <c r="H123" i="86"/>
  <c r="I123" i="86"/>
  <c r="J123" i="86"/>
  <c r="K123" i="86"/>
  <c r="L123" i="86"/>
  <c r="M123" i="86"/>
  <c r="N123" i="86"/>
  <c r="O123" i="86"/>
  <c r="P123" i="86"/>
  <c r="Q123" i="86"/>
  <c r="R123" i="86"/>
  <c r="S123" i="86"/>
  <c r="E124" i="86"/>
  <c r="G124" i="86"/>
  <c r="H124" i="86"/>
  <c r="I124" i="86"/>
  <c r="J124" i="86"/>
  <c r="K124" i="86"/>
  <c r="L124" i="86"/>
  <c r="M124" i="86"/>
  <c r="N124" i="86"/>
  <c r="O124" i="86"/>
  <c r="P124" i="86"/>
  <c r="Q124" i="86"/>
  <c r="R124" i="86"/>
  <c r="S124" i="86"/>
  <c r="E125" i="86"/>
  <c r="G125" i="86"/>
  <c r="H125" i="86"/>
  <c r="I125" i="86"/>
  <c r="J125" i="86"/>
  <c r="K125" i="86"/>
  <c r="L125" i="86"/>
  <c r="M125" i="86"/>
  <c r="N125" i="86"/>
  <c r="O125" i="86"/>
  <c r="P125" i="86"/>
  <c r="Q125" i="86"/>
  <c r="R125" i="86"/>
  <c r="S125" i="86"/>
  <c r="E126" i="86"/>
  <c r="G126" i="86"/>
  <c r="H126" i="86"/>
  <c r="I126" i="86"/>
  <c r="J126" i="86"/>
  <c r="K126" i="86"/>
  <c r="L126" i="86"/>
  <c r="M126" i="86"/>
  <c r="N126" i="86"/>
  <c r="O126" i="86"/>
  <c r="P126" i="86"/>
  <c r="Q126" i="86"/>
  <c r="R126" i="86"/>
  <c r="S126" i="86"/>
  <c r="E127" i="86"/>
  <c r="G127" i="86"/>
  <c r="H127" i="86"/>
  <c r="I127" i="86"/>
  <c r="J127" i="86"/>
  <c r="K127" i="86"/>
  <c r="L127" i="86"/>
  <c r="M127" i="86"/>
  <c r="N127" i="86"/>
  <c r="O127" i="86"/>
  <c r="P127" i="86"/>
  <c r="Q127" i="86"/>
  <c r="R127" i="86"/>
  <c r="S127" i="86"/>
  <c r="E128" i="86"/>
  <c r="G128" i="86"/>
  <c r="H128" i="86"/>
  <c r="I128" i="86"/>
  <c r="J128" i="86"/>
  <c r="K128" i="86"/>
  <c r="L128" i="86"/>
  <c r="M128" i="86"/>
  <c r="N128" i="86"/>
  <c r="O128" i="86"/>
  <c r="P128" i="86"/>
  <c r="Q128" i="86"/>
  <c r="R128" i="86"/>
  <c r="S128" i="86"/>
  <c r="E129" i="86"/>
  <c r="G129" i="86"/>
  <c r="H129" i="86"/>
  <c r="I129" i="86"/>
  <c r="J129" i="86"/>
  <c r="K129" i="86"/>
  <c r="L129" i="86"/>
  <c r="M129" i="86"/>
  <c r="N129" i="86"/>
  <c r="O129" i="86"/>
  <c r="P129" i="86"/>
  <c r="Q129" i="86"/>
  <c r="R129" i="86"/>
  <c r="S129" i="86"/>
  <c r="E130" i="86"/>
  <c r="G130" i="86"/>
  <c r="H130" i="86"/>
  <c r="I130" i="86"/>
  <c r="J130" i="86"/>
  <c r="K130" i="86"/>
  <c r="L130" i="86"/>
  <c r="M130" i="86"/>
  <c r="N130" i="86"/>
  <c r="O130" i="86"/>
  <c r="P130" i="86"/>
  <c r="Q130" i="86"/>
  <c r="R130" i="86"/>
  <c r="S130" i="86"/>
  <c r="E131" i="86"/>
  <c r="G131" i="86"/>
  <c r="H131" i="86"/>
  <c r="I131" i="86"/>
  <c r="J131" i="86"/>
  <c r="K131" i="86"/>
  <c r="L131" i="86"/>
  <c r="M131" i="86"/>
  <c r="N131" i="86"/>
  <c r="O131" i="86"/>
  <c r="P131" i="86"/>
  <c r="Q131" i="86"/>
  <c r="R131" i="86"/>
  <c r="S131" i="86"/>
  <c r="E132" i="86"/>
  <c r="G132" i="86"/>
  <c r="H132" i="86"/>
  <c r="I132" i="86"/>
  <c r="J132" i="86"/>
  <c r="K132" i="86"/>
  <c r="L132" i="86"/>
  <c r="M132" i="86"/>
  <c r="N132" i="86"/>
  <c r="O132" i="86"/>
  <c r="P132" i="86"/>
  <c r="Q132" i="86"/>
  <c r="R132" i="86"/>
  <c r="S132" i="86"/>
  <c r="E133" i="86"/>
  <c r="G133" i="86"/>
  <c r="H133" i="86"/>
  <c r="I133" i="86"/>
  <c r="J133" i="86"/>
  <c r="K133" i="86"/>
  <c r="L133" i="86"/>
  <c r="M133" i="86"/>
  <c r="N133" i="86"/>
  <c r="O133" i="86"/>
  <c r="P133" i="86"/>
  <c r="Q133" i="86"/>
  <c r="R133" i="86"/>
  <c r="S133" i="86"/>
  <c r="E134" i="86"/>
  <c r="G134" i="86"/>
  <c r="H134" i="86"/>
  <c r="I134" i="86"/>
  <c r="J134" i="86"/>
  <c r="K134" i="86"/>
  <c r="L134" i="86"/>
  <c r="M134" i="86"/>
  <c r="N134" i="86"/>
  <c r="O134" i="86"/>
  <c r="P134" i="86"/>
  <c r="Q134" i="86"/>
  <c r="R134" i="86"/>
  <c r="S134" i="86"/>
  <c r="E135" i="86"/>
  <c r="G135" i="86"/>
  <c r="H135" i="86"/>
  <c r="I135" i="86"/>
  <c r="J135" i="86"/>
  <c r="K135" i="86"/>
  <c r="L135" i="86"/>
  <c r="M135" i="86"/>
  <c r="N135" i="86"/>
  <c r="O135" i="86"/>
  <c r="P135" i="86"/>
  <c r="Q135" i="86"/>
  <c r="R135" i="86"/>
  <c r="S135" i="86"/>
  <c r="E136" i="86"/>
  <c r="G136" i="86"/>
  <c r="H136" i="86"/>
  <c r="I136" i="86"/>
  <c r="J136" i="86"/>
  <c r="K136" i="86"/>
  <c r="L136" i="86"/>
  <c r="M136" i="86"/>
  <c r="N136" i="86"/>
  <c r="O136" i="86"/>
  <c r="P136" i="86"/>
  <c r="Q136" i="86"/>
  <c r="R136" i="86"/>
  <c r="S136" i="86"/>
  <c r="G137" i="86"/>
  <c r="H137" i="86"/>
  <c r="I137" i="86"/>
  <c r="J137" i="86"/>
  <c r="K137" i="86"/>
  <c r="L137" i="86"/>
  <c r="M137" i="86"/>
  <c r="N137" i="86"/>
  <c r="O137" i="86"/>
  <c r="P137" i="86"/>
  <c r="Q137" i="86"/>
  <c r="R137" i="86"/>
  <c r="S137" i="86"/>
  <c r="G138" i="86"/>
  <c r="H138" i="86"/>
  <c r="I138" i="86"/>
  <c r="J138" i="86"/>
  <c r="K138" i="86"/>
  <c r="L138" i="86"/>
  <c r="M138" i="86"/>
  <c r="N138" i="86"/>
  <c r="O138" i="86"/>
  <c r="P138" i="86"/>
  <c r="Q138" i="86"/>
  <c r="R138" i="86"/>
  <c r="S138" i="86"/>
  <c r="E139" i="86"/>
  <c r="G139" i="86"/>
  <c r="H139" i="86"/>
  <c r="I139" i="86"/>
  <c r="J139" i="86"/>
  <c r="K139" i="86"/>
  <c r="L139" i="86"/>
  <c r="M139" i="86"/>
  <c r="N139" i="86"/>
  <c r="O139" i="86"/>
  <c r="P139" i="86"/>
  <c r="Q139" i="86"/>
  <c r="R139" i="86"/>
  <c r="S139" i="86"/>
  <c r="E140" i="86"/>
  <c r="G140" i="86"/>
  <c r="H140" i="86"/>
  <c r="I140" i="86"/>
  <c r="J140" i="86"/>
  <c r="K140" i="86"/>
  <c r="L140" i="86"/>
  <c r="M140" i="86"/>
  <c r="N140" i="86"/>
  <c r="O140" i="86"/>
  <c r="P140" i="86"/>
  <c r="Q140" i="86"/>
  <c r="R140" i="86"/>
  <c r="S140" i="86"/>
  <c r="E141" i="86"/>
  <c r="G141" i="86"/>
  <c r="H141" i="86"/>
  <c r="I141" i="86"/>
  <c r="J141" i="86"/>
  <c r="K141" i="86"/>
  <c r="L141" i="86"/>
  <c r="M141" i="86"/>
  <c r="N141" i="86"/>
  <c r="O141" i="86"/>
  <c r="P141" i="86"/>
  <c r="Q141" i="86"/>
  <c r="R141" i="86"/>
  <c r="S141" i="86"/>
  <c r="E142" i="86"/>
  <c r="G142" i="86"/>
  <c r="H142" i="86"/>
  <c r="I142" i="86"/>
  <c r="J142" i="86"/>
  <c r="K142" i="86"/>
  <c r="L142" i="86"/>
  <c r="M142" i="86"/>
  <c r="N142" i="86"/>
  <c r="O142" i="86"/>
  <c r="P142" i="86"/>
  <c r="Q142" i="86"/>
  <c r="R142" i="86"/>
  <c r="S142" i="86"/>
  <c r="E143" i="86"/>
  <c r="G143" i="86"/>
  <c r="H143" i="86"/>
  <c r="I143" i="86"/>
  <c r="J143" i="86"/>
  <c r="K143" i="86"/>
  <c r="L143" i="86"/>
  <c r="M143" i="86"/>
  <c r="N143" i="86"/>
  <c r="O143" i="86"/>
  <c r="P143" i="86"/>
  <c r="Q143" i="86"/>
  <c r="R143" i="86"/>
  <c r="S143" i="86"/>
  <c r="E144" i="86"/>
  <c r="G144" i="86"/>
  <c r="H144" i="86"/>
  <c r="I144" i="86"/>
  <c r="J144" i="86"/>
  <c r="K144" i="86"/>
  <c r="L144" i="86"/>
  <c r="M144" i="86"/>
  <c r="N144" i="86"/>
  <c r="O144" i="86"/>
  <c r="P144" i="86"/>
  <c r="Q144" i="86"/>
  <c r="R144" i="86"/>
  <c r="S144" i="86"/>
  <c r="D145" i="86"/>
  <c r="E145" i="86"/>
  <c r="G145" i="86"/>
  <c r="H145" i="86"/>
  <c r="I145" i="86"/>
  <c r="J145" i="86"/>
  <c r="K145" i="86"/>
  <c r="L145" i="86"/>
  <c r="M145" i="86"/>
  <c r="N145" i="86"/>
  <c r="O145" i="86"/>
  <c r="P145" i="86"/>
  <c r="Q145" i="86"/>
  <c r="R145" i="86"/>
  <c r="S145" i="86"/>
  <c r="D146" i="86"/>
  <c r="E146" i="86"/>
  <c r="G146" i="86"/>
  <c r="H146" i="86"/>
  <c r="I146" i="86"/>
  <c r="J146" i="86"/>
  <c r="K146" i="86"/>
  <c r="L146" i="86"/>
  <c r="M146" i="86"/>
  <c r="N146" i="86"/>
  <c r="O146" i="86"/>
  <c r="P146" i="86"/>
  <c r="Q146" i="86"/>
  <c r="R146" i="86"/>
  <c r="S146" i="86"/>
  <c r="D147" i="86"/>
  <c r="E147" i="86"/>
  <c r="G147" i="86"/>
  <c r="H147" i="86"/>
  <c r="I147" i="86"/>
  <c r="J147" i="86"/>
  <c r="K147" i="86"/>
  <c r="L147" i="86"/>
  <c r="M147" i="86"/>
  <c r="N147" i="86"/>
  <c r="O147" i="86"/>
  <c r="P147" i="86"/>
  <c r="Q147" i="86"/>
  <c r="R147" i="86"/>
  <c r="S147" i="86"/>
  <c r="D148" i="86"/>
  <c r="E148" i="86"/>
  <c r="G148" i="86"/>
  <c r="H148" i="86"/>
  <c r="I148" i="86"/>
  <c r="J148" i="86"/>
  <c r="K148" i="86"/>
  <c r="L148" i="86"/>
  <c r="M148" i="86"/>
  <c r="N148" i="86"/>
  <c r="O148" i="86"/>
  <c r="P148" i="86"/>
  <c r="Q148" i="86"/>
  <c r="R148" i="86"/>
  <c r="S148" i="86"/>
  <c r="D149" i="86"/>
  <c r="E149" i="86"/>
  <c r="G149" i="86"/>
  <c r="H149" i="86"/>
  <c r="I149" i="86"/>
  <c r="J149" i="86"/>
  <c r="K149" i="86"/>
  <c r="L149" i="86"/>
  <c r="M149" i="86"/>
  <c r="N149" i="86"/>
  <c r="O149" i="86"/>
  <c r="P149" i="86"/>
  <c r="Q149" i="86"/>
  <c r="R149" i="86"/>
  <c r="S149" i="86"/>
  <c r="G150" i="86"/>
  <c r="H150" i="86"/>
  <c r="I150" i="86"/>
  <c r="J150" i="86"/>
  <c r="K150" i="86"/>
  <c r="L150" i="86"/>
  <c r="M150" i="86"/>
  <c r="N150" i="86"/>
  <c r="O150" i="86"/>
  <c r="P150" i="86"/>
  <c r="Q150" i="86"/>
  <c r="R150" i="86"/>
  <c r="S150" i="86"/>
  <c r="G151" i="86"/>
  <c r="H151" i="86"/>
  <c r="I151" i="86"/>
  <c r="J151" i="86"/>
  <c r="K151" i="86"/>
  <c r="L151" i="86"/>
  <c r="M151" i="86"/>
  <c r="N151" i="86"/>
  <c r="O151" i="86"/>
  <c r="P151" i="86"/>
  <c r="Q151" i="86"/>
  <c r="R151" i="86"/>
  <c r="S151" i="86"/>
  <c r="E152" i="86"/>
  <c r="G152" i="86"/>
  <c r="H152" i="86"/>
  <c r="I152" i="86"/>
  <c r="J152" i="86"/>
  <c r="K152" i="86"/>
  <c r="L152" i="86"/>
  <c r="M152" i="86"/>
  <c r="N152" i="86"/>
  <c r="O152" i="86"/>
  <c r="P152" i="86"/>
  <c r="Q152" i="86"/>
  <c r="R152" i="86"/>
  <c r="S152" i="86"/>
  <c r="G153" i="86"/>
  <c r="H153" i="86"/>
  <c r="I153" i="86"/>
  <c r="J153" i="86"/>
  <c r="K153" i="86"/>
  <c r="L153" i="86"/>
  <c r="M153" i="86"/>
  <c r="N153" i="86"/>
  <c r="O153" i="86"/>
  <c r="P153" i="86"/>
  <c r="Q153" i="86"/>
  <c r="R153" i="86"/>
  <c r="S153" i="86"/>
  <c r="D154" i="86"/>
  <c r="E154" i="86"/>
  <c r="G154" i="86"/>
  <c r="H154" i="86"/>
  <c r="I154" i="86"/>
  <c r="J154" i="86"/>
  <c r="K154" i="86"/>
  <c r="L154" i="86"/>
  <c r="M154" i="86"/>
  <c r="N154" i="86"/>
  <c r="O154" i="86"/>
  <c r="P154" i="86"/>
  <c r="Q154" i="86"/>
  <c r="R154" i="86"/>
  <c r="S154" i="86"/>
  <c r="D155" i="86"/>
  <c r="E155" i="86"/>
  <c r="G155" i="86"/>
  <c r="H155" i="86"/>
  <c r="I155" i="86"/>
  <c r="J155" i="86"/>
  <c r="K155" i="86"/>
  <c r="L155" i="86"/>
  <c r="M155" i="86"/>
  <c r="N155" i="86"/>
  <c r="O155" i="86"/>
  <c r="P155" i="86"/>
  <c r="Q155" i="86"/>
  <c r="R155" i="86"/>
  <c r="S155" i="86"/>
  <c r="D156" i="86"/>
  <c r="E156" i="86"/>
  <c r="G156" i="86"/>
  <c r="H156" i="86"/>
  <c r="I156" i="86"/>
  <c r="J156" i="86"/>
  <c r="K156" i="86"/>
  <c r="L156" i="86"/>
  <c r="M156" i="86"/>
  <c r="N156" i="86"/>
  <c r="O156" i="86"/>
  <c r="P156" i="86"/>
  <c r="Q156" i="86"/>
  <c r="R156" i="86"/>
  <c r="S156" i="86"/>
  <c r="D157" i="86"/>
  <c r="E157" i="86"/>
  <c r="G157" i="86"/>
  <c r="H157" i="86"/>
  <c r="I157" i="86"/>
  <c r="J157" i="86"/>
  <c r="K157" i="86"/>
  <c r="L157" i="86"/>
  <c r="M157" i="86"/>
  <c r="N157" i="86"/>
  <c r="O157" i="86"/>
  <c r="P157" i="86"/>
  <c r="Q157" i="86"/>
  <c r="R157" i="86"/>
  <c r="S157" i="86"/>
  <c r="D158" i="86"/>
  <c r="E158" i="86"/>
  <c r="G158" i="86"/>
  <c r="H158" i="86"/>
  <c r="I158" i="86"/>
  <c r="J158" i="86"/>
  <c r="K158" i="86"/>
  <c r="L158" i="86"/>
  <c r="M158" i="86"/>
  <c r="N158" i="86"/>
  <c r="O158" i="86"/>
  <c r="P158" i="86"/>
  <c r="Q158" i="86"/>
  <c r="R158" i="86"/>
  <c r="S158" i="86"/>
  <c r="D159" i="86"/>
  <c r="E159" i="86"/>
  <c r="G159" i="86"/>
  <c r="H159" i="86"/>
  <c r="I159" i="86"/>
  <c r="J159" i="86"/>
  <c r="K159" i="86"/>
  <c r="L159" i="86"/>
  <c r="M159" i="86"/>
  <c r="N159" i="86"/>
  <c r="O159" i="86"/>
  <c r="P159" i="86"/>
  <c r="Q159" i="86"/>
  <c r="R159" i="86"/>
  <c r="S159" i="86"/>
  <c r="D160" i="86"/>
  <c r="E160" i="86"/>
  <c r="G160" i="86"/>
  <c r="H160" i="86"/>
  <c r="I160" i="86"/>
  <c r="J160" i="86"/>
  <c r="K160" i="86"/>
  <c r="L160" i="86"/>
  <c r="M160" i="86"/>
  <c r="N160" i="86"/>
  <c r="O160" i="86"/>
  <c r="P160" i="86"/>
  <c r="Q160" i="86"/>
  <c r="R160" i="86"/>
  <c r="S160" i="86"/>
  <c r="D161" i="86"/>
  <c r="E161" i="86"/>
  <c r="G161" i="86"/>
  <c r="H161" i="86"/>
  <c r="I161" i="86"/>
  <c r="J161" i="86"/>
  <c r="K161" i="86"/>
  <c r="L161" i="86"/>
  <c r="M161" i="86"/>
  <c r="N161" i="86"/>
  <c r="O161" i="86"/>
  <c r="P161" i="86"/>
  <c r="Q161" i="86"/>
  <c r="R161" i="86"/>
  <c r="S161" i="86"/>
  <c r="D162" i="86"/>
  <c r="E162" i="86"/>
  <c r="G162" i="86"/>
  <c r="H162" i="86"/>
  <c r="I162" i="86"/>
  <c r="J162" i="86"/>
  <c r="K162" i="86"/>
  <c r="L162" i="86"/>
  <c r="M162" i="86"/>
  <c r="N162" i="86"/>
  <c r="O162" i="86"/>
  <c r="P162" i="86"/>
  <c r="Q162" i="86"/>
  <c r="R162" i="86"/>
  <c r="S162" i="86"/>
  <c r="D163" i="86"/>
  <c r="E163" i="86"/>
  <c r="G163" i="86"/>
  <c r="H163" i="86"/>
  <c r="I163" i="86"/>
  <c r="J163" i="86"/>
  <c r="K163" i="86"/>
  <c r="L163" i="86"/>
  <c r="M163" i="86"/>
  <c r="N163" i="86"/>
  <c r="O163" i="86"/>
  <c r="P163" i="86"/>
  <c r="Q163" i="86"/>
  <c r="R163" i="86"/>
  <c r="S163" i="86"/>
  <c r="D164" i="86"/>
  <c r="E164" i="86"/>
  <c r="G164" i="86"/>
  <c r="H164" i="86"/>
  <c r="I164" i="86"/>
  <c r="J164" i="86"/>
  <c r="K164" i="86"/>
  <c r="L164" i="86"/>
  <c r="M164" i="86"/>
  <c r="N164" i="86"/>
  <c r="O164" i="86"/>
  <c r="P164" i="86"/>
  <c r="Q164" i="86"/>
  <c r="R164" i="86"/>
  <c r="S164" i="86"/>
  <c r="D165" i="86"/>
  <c r="E165" i="86"/>
  <c r="G165" i="86"/>
  <c r="H165" i="86"/>
  <c r="I165" i="86"/>
  <c r="J165" i="86"/>
  <c r="K165" i="86"/>
  <c r="L165" i="86"/>
  <c r="M165" i="86"/>
  <c r="N165" i="86"/>
  <c r="O165" i="86"/>
  <c r="P165" i="86"/>
  <c r="Q165" i="86"/>
  <c r="R165" i="86"/>
  <c r="S165" i="86"/>
  <c r="D166" i="86"/>
  <c r="E166" i="86"/>
  <c r="G166" i="86"/>
  <c r="H166" i="86"/>
  <c r="I166" i="86"/>
  <c r="J166" i="86"/>
  <c r="K166" i="86"/>
  <c r="L166" i="86"/>
  <c r="M166" i="86"/>
  <c r="N166" i="86"/>
  <c r="O166" i="86"/>
  <c r="P166" i="86"/>
  <c r="Q166" i="86"/>
  <c r="R166" i="86"/>
  <c r="S166" i="86"/>
  <c r="D167" i="86"/>
  <c r="E167" i="86"/>
  <c r="G167" i="86"/>
  <c r="H167" i="86"/>
  <c r="I167" i="86"/>
  <c r="J167" i="86"/>
  <c r="K167" i="86"/>
  <c r="L167" i="86"/>
  <c r="M167" i="86"/>
  <c r="N167" i="86"/>
  <c r="O167" i="86"/>
  <c r="P167" i="86"/>
  <c r="Q167" i="86"/>
  <c r="R167" i="86"/>
  <c r="S167" i="86"/>
  <c r="D168" i="86"/>
  <c r="E168" i="86"/>
  <c r="G168" i="86"/>
  <c r="H168" i="86"/>
  <c r="I168" i="86"/>
  <c r="J168" i="86"/>
  <c r="K168" i="86"/>
  <c r="L168" i="86"/>
  <c r="M168" i="86"/>
  <c r="N168" i="86"/>
  <c r="O168" i="86"/>
  <c r="P168" i="86"/>
  <c r="Q168" i="86"/>
  <c r="R168" i="86"/>
  <c r="S168" i="86"/>
  <c r="D169" i="86"/>
  <c r="E169" i="86"/>
  <c r="G169" i="86"/>
  <c r="H169" i="86"/>
  <c r="I169" i="86"/>
  <c r="J169" i="86"/>
  <c r="K169" i="86"/>
  <c r="L169" i="86"/>
  <c r="M169" i="86"/>
  <c r="N169" i="86"/>
  <c r="O169" i="86"/>
  <c r="P169" i="86"/>
  <c r="Q169" i="86"/>
  <c r="R169" i="86"/>
  <c r="S169" i="86"/>
  <c r="D170" i="86"/>
  <c r="E170" i="86"/>
  <c r="G170" i="86"/>
  <c r="H170" i="86"/>
  <c r="I170" i="86"/>
  <c r="J170" i="86"/>
  <c r="K170" i="86"/>
  <c r="L170" i="86"/>
  <c r="M170" i="86"/>
  <c r="N170" i="86"/>
  <c r="O170" i="86"/>
  <c r="P170" i="86"/>
  <c r="Q170" i="86"/>
  <c r="R170" i="86"/>
  <c r="S170" i="86"/>
  <c r="D171" i="86"/>
  <c r="E171" i="86"/>
  <c r="G171" i="86"/>
  <c r="H171" i="86"/>
  <c r="I171" i="86"/>
  <c r="J171" i="86"/>
  <c r="K171" i="86"/>
  <c r="L171" i="86"/>
  <c r="M171" i="86"/>
  <c r="N171" i="86"/>
  <c r="O171" i="86"/>
  <c r="P171" i="86"/>
  <c r="Q171" i="86"/>
  <c r="R171" i="86"/>
  <c r="S171" i="86"/>
  <c r="D172" i="86"/>
  <c r="E172" i="86"/>
  <c r="G172" i="86"/>
  <c r="H172" i="86"/>
  <c r="I172" i="86"/>
  <c r="J172" i="86"/>
  <c r="K172" i="86"/>
  <c r="L172" i="86"/>
  <c r="M172" i="86"/>
  <c r="N172" i="86"/>
  <c r="O172" i="86"/>
  <c r="P172" i="86"/>
  <c r="Q172" i="86"/>
  <c r="R172" i="86"/>
  <c r="S172" i="86"/>
  <c r="D173" i="86"/>
  <c r="E173" i="86"/>
  <c r="G173" i="86"/>
  <c r="H173" i="86"/>
  <c r="I173" i="86"/>
  <c r="J173" i="86"/>
  <c r="K173" i="86"/>
  <c r="L173" i="86"/>
  <c r="M173" i="86"/>
  <c r="N173" i="86"/>
  <c r="O173" i="86"/>
  <c r="P173" i="86"/>
  <c r="Q173" i="86"/>
  <c r="R173" i="86"/>
  <c r="S173" i="86"/>
  <c r="G174" i="86"/>
  <c r="H174" i="86"/>
  <c r="I174" i="86"/>
  <c r="J174" i="86"/>
  <c r="K174" i="86"/>
  <c r="L174" i="86"/>
  <c r="M174" i="86"/>
  <c r="N174" i="86"/>
  <c r="O174" i="86"/>
  <c r="P174" i="86"/>
  <c r="Q174" i="86"/>
  <c r="R174" i="86"/>
  <c r="S174" i="86"/>
  <c r="G175" i="86"/>
  <c r="H175" i="86"/>
  <c r="I175" i="86"/>
  <c r="J175" i="86"/>
  <c r="K175" i="86"/>
  <c r="L175" i="86"/>
  <c r="M175" i="86"/>
  <c r="N175" i="86"/>
  <c r="O175" i="86"/>
  <c r="P175" i="86"/>
  <c r="Q175" i="86"/>
  <c r="R175" i="86"/>
  <c r="S175" i="86"/>
  <c r="G176" i="86"/>
  <c r="H176" i="86"/>
  <c r="I176" i="86"/>
  <c r="J176" i="86"/>
  <c r="K176" i="86"/>
  <c r="L176" i="86"/>
  <c r="M176" i="86"/>
  <c r="N176" i="86"/>
  <c r="O176" i="86"/>
  <c r="P176" i="86"/>
  <c r="Q176" i="86"/>
  <c r="R176" i="86"/>
  <c r="S176" i="86"/>
  <c r="G177" i="86"/>
  <c r="H177" i="86"/>
  <c r="I177" i="86"/>
  <c r="J177" i="86"/>
  <c r="K177" i="86"/>
  <c r="L177" i="86"/>
  <c r="M177" i="86"/>
  <c r="N177" i="86"/>
  <c r="O177" i="86"/>
  <c r="P177" i="86"/>
  <c r="Q177" i="86"/>
  <c r="R177" i="86"/>
  <c r="S177" i="86"/>
  <c r="G178" i="86"/>
  <c r="H178" i="86"/>
  <c r="I178" i="86"/>
  <c r="J178" i="86"/>
  <c r="K178" i="86"/>
  <c r="L178" i="86"/>
  <c r="M178" i="86"/>
  <c r="N178" i="86"/>
  <c r="O178" i="86"/>
  <c r="P178" i="86"/>
  <c r="Q178" i="86"/>
  <c r="R178" i="86"/>
  <c r="S178" i="86"/>
  <c r="S2" i="86"/>
  <c r="R2" i="86"/>
  <c r="Q2" i="86"/>
  <c r="P2" i="86"/>
  <c r="O2" i="86"/>
  <c r="N2" i="86"/>
  <c r="M2" i="86"/>
  <c r="L2" i="86"/>
  <c r="K2" i="86"/>
  <c r="J2" i="86"/>
  <c r="I2" i="86"/>
  <c r="H2" i="86"/>
  <c r="G2" i="86"/>
  <c r="R158" i="87"/>
  <c r="R157" i="87"/>
  <c r="R156" i="87"/>
  <c r="R155" i="87"/>
  <c r="R154" i="87"/>
  <c r="D135" i="87"/>
  <c r="D136" i="87"/>
  <c r="D137" i="87"/>
  <c r="D138" i="87"/>
  <c r="D139" i="87"/>
  <c r="D140" i="87"/>
  <c r="D141" i="87"/>
  <c r="D142" i="87"/>
  <c r="D143" i="87"/>
  <c r="D144" i="87"/>
  <c r="D145" i="87"/>
  <c r="D146" i="87"/>
  <c r="D147" i="87"/>
  <c r="D148" i="87"/>
  <c r="D149" i="87"/>
  <c r="D150" i="87"/>
  <c r="D151" i="87"/>
  <c r="D152" i="87"/>
  <c r="D153" i="87"/>
  <c r="E153" i="87"/>
  <c r="R153" i="87"/>
  <c r="E152" i="87"/>
  <c r="R152" i="87"/>
  <c r="E151" i="87"/>
  <c r="R151" i="87"/>
  <c r="E150" i="87"/>
  <c r="R150" i="87"/>
  <c r="E149" i="87"/>
  <c r="R149" i="87"/>
  <c r="E148" i="87"/>
  <c r="R148" i="87"/>
  <c r="E147" i="87"/>
  <c r="R147" i="87"/>
  <c r="E146" i="87"/>
  <c r="R146" i="87"/>
  <c r="E145" i="87"/>
  <c r="R145" i="87"/>
  <c r="E144" i="87"/>
  <c r="R144" i="87"/>
  <c r="E143" i="87"/>
  <c r="R143" i="87"/>
  <c r="E142" i="87"/>
  <c r="R142" i="87"/>
  <c r="E141" i="87"/>
  <c r="R141" i="87"/>
  <c r="E140" i="87"/>
  <c r="R140" i="87"/>
  <c r="E139" i="87"/>
  <c r="R139" i="87"/>
  <c r="E138" i="87"/>
  <c r="R138" i="87"/>
  <c r="E137" i="87"/>
  <c r="R137" i="87"/>
  <c r="E136" i="87"/>
  <c r="R136" i="87"/>
  <c r="E135" i="87"/>
  <c r="R135" i="87"/>
  <c r="R134" i="87"/>
  <c r="R133" i="87"/>
  <c r="E132" i="87"/>
  <c r="R132" i="87"/>
  <c r="E131" i="87"/>
  <c r="R131" i="87"/>
  <c r="E130" i="87"/>
  <c r="R130" i="87"/>
  <c r="E129" i="87"/>
  <c r="R129" i="87"/>
  <c r="E128" i="87"/>
  <c r="R128" i="87"/>
  <c r="E127" i="87"/>
  <c r="R127" i="87"/>
  <c r="E126" i="87"/>
  <c r="R126" i="87"/>
  <c r="E125" i="87"/>
  <c r="R125" i="87"/>
  <c r="E124" i="87"/>
  <c r="R124" i="87"/>
  <c r="E123" i="87"/>
  <c r="R123" i="87"/>
  <c r="R122" i="87"/>
  <c r="R121" i="87"/>
  <c r="E120" i="87"/>
  <c r="R120" i="87"/>
  <c r="E119" i="87"/>
  <c r="R119" i="87"/>
  <c r="E118" i="87"/>
  <c r="R118" i="87"/>
  <c r="E117" i="87"/>
  <c r="R117" i="87"/>
  <c r="E116" i="87"/>
  <c r="R116" i="87"/>
  <c r="E115" i="87"/>
  <c r="R115" i="87"/>
  <c r="E114" i="87"/>
  <c r="R114" i="87"/>
  <c r="E113" i="87"/>
  <c r="R113" i="87"/>
  <c r="E112" i="87"/>
  <c r="R112" i="87"/>
  <c r="E111" i="87"/>
  <c r="R111" i="87"/>
  <c r="E110" i="87"/>
  <c r="R110" i="87"/>
  <c r="E109" i="87"/>
  <c r="R109" i="87"/>
  <c r="R108" i="87"/>
  <c r="R107" i="87"/>
  <c r="R106" i="87"/>
  <c r="E105" i="87"/>
  <c r="R105" i="87"/>
  <c r="E104" i="87"/>
  <c r="R104" i="87"/>
  <c r="R103" i="87"/>
  <c r="R102" i="87"/>
  <c r="E101" i="87"/>
  <c r="R101" i="87"/>
  <c r="E100" i="87"/>
  <c r="R100" i="87"/>
  <c r="E99" i="87"/>
  <c r="R99" i="87"/>
  <c r="R98" i="87"/>
  <c r="R97" i="87"/>
  <c r="R96" i="87"/>
  <c r="R95" i="87"/>
  <c r="R94" i="87"/>
  <c r="E93" i="87"/>
  <c r="R93" i="87"/>
  <c r="E92" i="87"/>
  <c r="R92" i="87"/>
  <c r="E91" i="87"/>
  <c r="R91" i="87"/>
  <c r="E90" i="87"/>
  <c r="R90" i="87"/>
  <c r="E89" i="87"/>
  <c r="R89" i="87"/>
  <c r="E88" i="87"/>
  <c r="R88" i="87"/>
  <c r="E87" i="87"/>
  <c r="R87" i="87"/>
  <c r="E86" i="87"/>
  <c r="R86" i="87"/>
  <c r="E85" i="87"/>
  <c r="R85" i="87"/>
  <c r="E84" i="87"/>
  <c r="R84" i="87"/>
  <c r="E83" i="87"/>
  <c r="R83" i="87"/>
  <c r="E82" i="87"/>
  <c r="R82" i="87"/>
  <c r="E81" i="87"/>
  <c r="R81" i="87"/>
  <c r="E80" i="87"/>
  <c r="R80" i="87"/>
  <c r="E79" i="87"/>
  <c r="R79" i="87"/>
  <c r="E78" i="87"/>
  <c r="R78" i="87"/>
  <c r="E77" i="87"/>
  <c r="R77" i="87"/>
  <c r="E76" i="87"/>
  <c r="R76" i="87"/>
  <c r="E75" i="87"/>
  <c r="R75" i="87"/>
  <c r="E74" i="87"/>
  <c r="R74" i="87"/>
  <c r="E73" i="87"/>
  <c r="R73" i="87"/>
  <c r="E72" i="87"/>
  <c r="R72" i="87"/>
  <c r="E71" i="87"/>
  <c r="R71" i="87"/>
  <c r="E70" i="87"/>
  <c r="R70" i="87"/>
  <c r="R69" i="87"/>
  <c r="R68" i="87"/>
  <c r="R67" i="87"/>
  <c r="E66" i="87"/>
  <c r="R66" i="87"/>
  <c r="E65" i="87"/>
  <c r="R65" i="87"/>
  <c r="E64" i="87"/>
  <c r="R64" i="87"/>
  <c r="E63" i="87"/>
  <c r="R63" i="87"/>
  <c r="E62" i="87"/>
  <c r="R62" i="87"/>
  <c r="E61" i="87"/>
  <c r="R61" i="87"/>
  <c r="E60" i="87"/>
  <c r="R60" i="87"/>
  <c r="E59" i="87"/>
  <c r="R59" i="87"/>
  <c r="E58" i="87"/>
  <c r="R58" i="87"/>
  <c r="E57" i="87"/>
  <c r="R57" i="87"/>
  <c r="E56" i="87"/>
  <c r="R56" i="87"/>
  <c r="E55" i="87"/>
  <c r="R55" i="87"/>
  <c r="E54" i="87"/>
  <c r="R54" i="87"/>
  <c r="E53" i="87"/>
  <c r="R53" i="87"/>
  <c r="E52" i="87"/>
  <c r="R52" i="87"/>
  <c r="E51" i="87"/>
  <c r="R51" i="87"/>
  <c r="E50" i="87"/>
  <c r="R50" i="87"/>
  <c r="E49" i="87"/>
  <c r="R49" i="87"/>
  <c r="E48" i="87"/>
  <c r="R48" i="87"/>
  <c r="E47" i="87"/>
  <c r="R47" i="87"/>
  <c r="E46" i="87"/>
  <c r="R46" i="87"/>
  <c r="E45" i="87"/>
  <c r="R45" i="87"/>
  <c r="E44" i="87"/>
  <c r="R44" i="87"/>
  <c r="E43" i="87"/>
  <c r="R43" i="87"/>
  <c r="E42" i="87"/>
  <c r="R42" i="87"/>
  <c r="E41" i="87"/>
  <c r="R41" i="87"/>
  <c r="E40" i="87"/>
  <c r="R40" i="87"/>
  <c r="R39" i="87"/>
  <c r="R38" i="87"/>
  <c r="R37" i="87"/>
  <c r="R36" i="87"/>
  <c r="R35" i="87"/>
  <c r="R34" i="87"/>
  <c r="R33" i="87"/>
  <c r="R32" i="87"/>
  <c r="R31" i="87"/>
  <c r="R30" i="87"/>
  <c r="R29" i="87"/>
  <c r="R28" i="87"/>
  <c r="R27" i="87"/>
  <c r="R3" i="87"/>
  <c r="R4" i="87"/>
  <c r="R5" i="87"/>
  <c r="R6" i="87"/>
  <c r="R7" i="87"/>
  <c r="R8" i="87"/>
  <c r="R9" i="87"/>
  <c r="E10" i="87"/>
  <c r="R10" i="87"/>
  <c r="E11" i="87"/>
  <c r="R11" i="87"/>
  <c r="E12" i="87"/>
  <c r="R12" i="87"/>
  <c r="E13" i="87"/>
  <c r="R13" i="87"/>
  <c r="R14" i="87"/>
  <c r="R15" i="87"/>
  <c r="R16" i="87"/>
  <c r="R17" i="87"/>
  <c r="E18" i="87"/>
  <c r="R18" i="87"/>
  <c r="E19" i="87"/>
  <c r="R19" i="87"/>
  <c r="E20" i="87"/>
  <c r="R20" i="87"/>
  <c r="E21" i="87"/>
  <c r="R21" i="87"/>
  <c r="E22" i="87"/>
  <c r="R22" i="87"/>
  <c r="E23" i="87"/>
  <c r="R23" i="87"/>
  <c r="E24" i="87"/>
  <c r="R24" i="87"/>
  <c r="E25" i="87"/>
  <c r="R25" i="87"/>
  <c r="R26" i="87"/>
  <c r="R2" i="87"/>
  <c r="Q2" i="87"/>
  <c r="K3" i="87"/>
  <c r="L3" i="87"/>
  <c r="M3" i="87"/>
  <c r="N3" i="87"/>
  <c r="O3" i="87"/>
  <c r="P3" i="87"/>
  <c r="Q3" i="87"/>
  <c r="K4" i="87"/>
  <c r="L4" i="87"/>
  <c r="M4" i="87"/>
  <c r="N4" i="87"/>
  <c r="O4" i="87"/>
  <c r="P4" i="87"/>
  <c r="Q4" i="87"/>
  <c r="K5" i="87"/>
  <c r="L5" i="87"/>
  <c r="M5" i="87"/>
  <c r="N5" i="87"/>
  <c r="O5" i="87"/>
  <c r="P5" i="87"/>
  <c r="Q5" i="87"/>
  <c r="K6" i="87"/>
  <c r="L6" i="87"/>
  <c r="M6" i="87"/>
  <c r="N6" i="87"/>
  <c r="O6" i="87"/>
  <c r="P6" i="87"/>
  <c r="Q6" i="87"/>
  <c r="K7" i="87"/>
  <c r="L7" i="87"/>
  <c r="M7" i="87"/>
  <c r="N7" i="87"/>
  <c r="O7" i="87"/>
  <c r="P7" i="87"/>
  <c r="Q7" i="87"/>
  <c r="K8" i="87"/>
  <c r="L8" i="87"/>
  <c r="M8" i="87"/>
  <c r="N8" i="87"/>
  <c r="O8" i="87"/>
  <c r="P8" i="87"/>
  <c r="Q8" i="87"/>
  <c r="K9" i="87"/>
  <c r="L9" i="87"/>
  <c r="M9" i="87"/>
  <c r="N9" i="87"/>
  <c r="O9" i="87"/>
  <c r="P9" i="87"/>
  <c r="Q9" i="87"/>
  <c r="K10" i="87"/>
  <c r="L10" i="87"/>
  <c r="M10" i="87"/>
  <c r="N10" i="87"/>
  <c r="O10" i="87"/>
  <c r="P10" i="87"/>
  <c r="Q10" i="87"/>
  <c r="K11" i="87"/>
  <c r="L11" i="87"/>
  <c r="M11" i="87"/>
  <c r="N11" i="87"/>
  <c r="O11" i="87"/>
  <c r="P11" i="87"/>
  <c r="Q11" i="87"/>
  <c r="K12" i="87"/>
  <c r="L12" i="87"/>
  <c r="M12" i="87"/>
  <c r="N12" i="87"/>
  <c r="O12" i="87"/>
  <c r="P12" i="87"/>
  <c r="Q12" i="87"/>
  <c r="K13" i="87"/>
  <c r="L13" i="87"/>
  <c r="M13" i="87"/>
  <c r="N13" i="87"/>
  <c r="O13" i="87"/>
  <c r="P13" i="87"/>
  <c r="Q13" i="87"/>
  <c r="K14" i="87"/>
  <c r="L14" i="87"/>
  <c r="M14" i="87"/>
  <c r="N14" i="87"/>
  <c r="O14" i="87"/>
  <c r="P14" i="87"/>
  <c r="Q14" i="87"/>
  <c r="K15" i="87"/>
  <c r="L15" i="87"/>
  <c r="M15" i="87"/>
  <c r="N15" i="87"/>
  <c r="O15" i="87"/>
  <c r="P15" i="87"/>
  <c r="Q15" i="87"/>
  <c r="K16" i="87"/>
  <c r="L16" i="87"/>
  <c r="M16" i="87"/>
  <c r="N16" i="87"/>
  <c r="O16" i="87"/>
  <c r="P16" i="87"/>
  <c r="Q16" i="87"/>
  <c r="K17" i="87"/>
  <c r="L17" i="87"/>
  <c r="M17" i="87"/>
  <c r="N17" i="87"/>
  <c r="O17" i="87"/>
  <c r="P17" i="87"/>
  <c r="Q17" i="87"/>
  <c r="K18" i="87"/>
  <c r="L18" i="87"/>
  <c r="M18" i="87"/>
  <c r="N18" i="87"/>
  <c r="O18" i="87"/>
  <c r="P18" i="87"/>
  <c r="Q18" i="87"/>
  <c r="K19" i="87"/>
  <c r="L19" i="87"/>
  <c r="M19" i="87"/>
  <c r="N19" i="87"/>
  <c r="O19" i="87"/>
  <c r="P19" i="87"/>
  <c r="Q19" i="87"/>
  <c r="K20" i="87"/>
  <c r="L20" i="87"/>
  <c r="M20" i="87"/>
  <c r="N20" i="87"/>
  <c r="O20" i="87"/>
  <c r="P20" i="87"/>
  <c r="Q20" i="87"/>
  <c r="K21" i="87"/>
  <c r="L21" i="87"/>
  <c r="M21" i="87"/>
  <c r="N21" i="87"/>
  <c r="O21" i="87"/>
  <c r="P21" i="87"/>
  <c r="Q21" i="87"/>
  <c r="K22" i="87"/>
  <c r="L22" i="87"/>
  <c r="M22" i="87"/>
  <c r="N22" i="87"/>
  <c r="O22" i="87"/>
  <c r="P22" i="87"/>
  <c r="Q22" i="87"/>
  <c r="K23" i="87"/>
  <c r="L23" i="87"/>
  <c r="M23" i="87"/>
  <c r="N23" i="87"/>
  <c r="O23" i="87"/>
  <c r="P23" i="87"/>
  <c r="Q23" i="87"/>
  <c r="K24" i="87"/>
  <c r="L24" i="87"/>
  <c r="M24" i="87"/>
  <c r="N24" i="87"/>
  <c r="O24" i="87"/>
  <c r="P24" i="87"/>
  <c r="Q24" i="87"/>
  <c r="K25" i="87"/>
  <c r="L25" i="87"/>
  <c r="M25" i="87"/>
  <c r="N25" i="87"/>
  <c r="O25" i="87"/>
  <c r="P25" i="87"/>
  <c r="Q25" i="87"/>
  <c r="K26" i="87"/>
  <c r="L26" i="87"/>
  <c r="M26" i="87"/>
  <c r="N26" i="87"/>
  <c r="O26" i="87"/>
  <c r="P26" i="87"/>
  <c r="Q26" i="87"/>
  <c r="K27" i="87"/>
  <c r="L27" i="87"/>
  <c r="M27" i="87"/>
  <c r="N27" i="87"/>
  <c r="O27" i="87"/>
  <c r="P27" i="87"/>
  <c r="Q27" i="87"/>
  <c r="K28" i="87"/>
  <c r="L28" i="87"/>
  <c r="M28" i="87"/>
  <c r="N28" i="87"/>
  <c r="O28" i="87"/>
  <c r="P28" i="87"/>
  <c r="Q28" i="87"/>
  <c r="K29" i="87"/>
  <c r="L29" i="87"/>
  <c r="M29" i="87"/>
  <c r="N29" i="87"/>
  <c r="O29" i="87"/>
  <c r="P29" i="87"/>
  <c r="Q29" i="87"/>
  <c r="K30" i="87"/>
  <c r="L30" i="87"/>
  <c r="M30" i="87"/>
  <c r="N30" i="87"/>
  <c r="O30" i="87"/>
  <c r="P30" i="87"/>
  <c r="Q30" i="87"/>
  <c r="K31" i="87"/>
  <c r="L31" i="87"/>
  <c r="M31" i="87"/>
  <c r="N31" i="87"/>
  <c r="O31" i="87"/>
  <c r="P31" i="87"/>
  <c r="Q31" i="87"/>
  <c r="K32" i="87"/>
  <c r="L32" i="87"/>
  <c r="M32" i="87"/>
  <c r="N32" i="87"/>
  <c r="O32" i="87"/>
  <c r="P32" i="87"/>
  <c r="Q32" i="87"/>
  <c r="K33" i="87"/>
  <c r="L33" i="87"/>
  <c r="M33" i="87"/>
  <c r="N33" i="87"/>
  <c r="O33" i="87"/>
  <c r="P33" i="87"/>
  <c r="Q33" i="87"/>
  <c r="K34" i="87"/>
  <c r="L34" i="87"/>
  <c r="M34" i="87"/>
  <c r="N34" i="87"/>
  <c r="O34" i="87"/>
  <c r="P34" i="87"/>
  <c r="Q34" i="87"/>
  <c r="K35" i="87"/>
  <c r="L35" i="87"/>
  <c r="M35" i="87"/>
  <c r="N35" i="87"/>
  <c r="O35" i="87"/>
  <c r="P35" i="87"/>
  <c r="Q35" i="87"/>
  <c r="K36" i="87"/>
  <c r="L36" i="87"/>
  <c r="M36" i="87"/>
  <c r="N36" i="87"/>
  <c r="O36" i="87"/>
  <c r="P36" i="87"/>
  <c r="Q36" i="87"/>
  <c r="K37" i="87"/>
  <c r="L37" i="87"/>
  <c r="M37" i="87"/>
  <c r="N37" i="87"/>
  <c r="O37" i="87"/>
  <c r="P37" i="87"/>
  <c r="Q37" i="87"/>
  <c r="K38" i="87"/>
  <c r="L38" i="87"/>
  <c r="M38" i="87"/>
  <c r="N38" i="87"/>
  <c r="O38" i="87"/>
  <c r="P38" i="87"/>
  <c r="Q38" i="87"/>
  <c r="K39" i="87"/>
  <c r="L39" i="87"/>
  <c r="M39" i="87"/>
  <c r="N39" i="87"/>
  <c r="O39" i="87"/>
  <c r="P39" i="87"/>
  <c r="Q39" i="87"/>
  <c r="K40" i="87"/>
  <c r="L40" i="87"/>
  <c r="M40" i="87"/>
  <c r="N40" i="87"/>
  <c r="O40" i="87"/>
  <c r="P40" i="87"/>
  <c r="Q40" i="87"/>
  <c r="K41" i="87"/>
  <c r="L41" i="87"/>
  <c r="M41" i="87"/>
  <c r="N41" i="87"/>
  <c r="O41" i="87"/>
  <c r="P41" i="87"/>
  <c r="Q41" i="87"/>
  <c r="K42" i="87"/>
  <c r="L42" i="87"/>
  <c r="M42" i="87"/>
  <c r="N42" i="87"/>
  <c r="O42" i="87"/>
  <c r="P42" i="87"/>
  <c r="Q42" i="87"/>
  <c r="K43" i="87"/>
  <c r="L43" i="87"/>
  <c r="M43" i="87"/>
  <c r="N43" i="87"/>
  <c r="O43" i="87"/>
  <c r="P43" i="87"/>
  <c r="Q43" i="87"/>
  <c r="K44" i="87"/>
  <c r="L44" i="87"/>
  <c r="M44" i="87"/>
  <c r="N44" i="87"/>
  <c r="O44" i="87"/>
  <c r="P44" i="87"/>
  <c r="Q44" i="87"/>
  <c r="K45" i="87"/>
  <c r="L45" i="87"/>
  <c r="M45" i="87"/>
  <c r="N45" i="87"/>
  <c r="O45" i="87"/>
  <c r="P45" i="87"/>
  <c r="Q45" i="87"/>
  <c r="K46" i="87"/>
  <c r="L46" i="87"/>
  <c r="M46" i="87"/>
  <c r="N46" i="87"/>
  <c r="O46" i="87"/>
  <c r="P46" i="87"/>
  <c r="Q46" i="87"/>
  <c r="K47" i="87"/>
  <c r="L47" i="87"/>
  <c r="M47" i="87"/>
  <c r="N47" i="87"/>
  <c r="O47" i="87"/>
  <c r="P47" i="87"/>
  <c r="Q47" i="87"/>
  <c r="K48" i="87"/>
  <c r="L48" i="87"/>
  <c r="M48" i="87"/>
  <c r="N48" i="87"/>
  <c r="O48" i="87"/>
  <c r="P48" i="87"/>
  <c r="Q48" i="87"/>
  <c r="K49" i="87"/>
  <c r="L49" i="87"/>
  <c r="M49" i="87"/>
  <c r="N49" i="87"/>
  <c r="O49" i="87"/>
  <c r="P49" i="87"/>
  <c r="Q49" i="87"/>
  <c r="K50" i="87"/>
  <c r="L50" i="87"/>
  <c r="M50" i="87"/>
  <c r="N50" i="87"/>
  <c r="O50" i="87"/>
  <c r="P50" i="87"/>
  <c r="Q50" i="87"/>
  <c r="K51" i="87"/>
  <c r="L51" i="87"/>
  <c r="M51" i="87"/>
  <c r="N51" i="87"/>
  <c r="O51" i="87"/>
  <c r="P51" i="87"/>
  <c r="Q51" i="87"/>
  <c r="K52" i="87"/>
  <c r="L52" i="87"/>
  <c r="M52" i="87"/>
  <c r="N52" i="87"/>
  <c r="O52" i="87"/>
  <c r="P52" i="87"/>
  <c r="Q52" i="87"/>
  <c r="K53" i="87"/>
  <c r="L53" i="87"/>
  <c r="M53" i="87"/>
  <c r="N53" i="87"/>
  <c r="O53" i="87"/>
  <c r="P53" i="87"/>
  <c r="Q53" i="87"/>
  <c r="K54" i="87"/>
  <c r="L54" i="87"/>
  <c r="M54" i="87"/>
  <c r="N54" i="87"/>
  <c r="O54" i="87"/>
  <c r="P54" i="87"/>
  <c r="Q54" i="87"/>
  <c r="K55" i="87"/>
  <c r="L55" i="87"/>
  <c r="M55" i="87"/>
  <c r="N55" i="87"/>
  <c r="O55" i="87"/>
  <c r="P55" i="87"/>
  <c r="Q55" i="87"/>
  <c r="K56" i="87"/>
  <c r="L56" i="87"/>
  <c r="M56" i="87"/>
  <c r="N56" i="87"/>
  <c r="O56" i="87"/>
  <c r="P56" i="87"/>
  <c r="Q56" i="87"/>
  <c r="K57" i="87"/>
  <c r="L57" i="87"/>
  <c r="M57" i="87"/>
  <c r="N57" i="87"/>
  <c r="O57" i="87"/>
  <c r="P57" i="87"/>
  <c r="Q57" i="87"/>
  <c r="K58" i="87"/>
  <c r="L58" i="87"/>
  <c r="M58" i="87"/>
  <c r="N58" i="87"/>
  <c r="O58" i="87"/>
  <c r="P58" i="87"/>
  <c r="Q58" i="87"/>
  <c r="K59" i="87"/>
  <c r="L59" i="87"/>
  <c r="M59" i="87"/>
  <c r="N59" i="87"/>
  <c r="O59" i="87"/>
  <c r="P59" i="87"/>
  <c r="Q59" i="87"/>
  <c r="K60" i="87"/>
  <c r="L60" i="87"/>
  <c r="M60" i="87"/>
  <c r="N60" i="87"/>
  <c r="O60" i="87"/>
  <c r="P60" i="87"/>
  <c r="Q60" i="87"/>
  <c r="K61" i="87"/>
  <c r="L61" i="87"/>
  <c r="M61" i="87"/>
  <c r="N61" i="87"/>
  <c r="O61" i="87"/>
  <c r="P61" i="87"/>
  <c r="Q61" i="87"/>
  <c r="K62" i="87"/>
  <c r="L62" i="87"/>
  <c r="M62" i="87"/>
  <c r="N62" i="87"/>
  <c r="O62" i="87"/>
  <c r="P62" i="87"/>
  <c r="Q62" i="87"/>
  <c r="K63" i="87"/>
  <c r="L63" i="87"/>
  <c r="M63" i="87"/>
  <c r="N63" i="87"/>
  <c r="O63" i="87"/>
  <c r="P63" i="87"/>
  <c r="Q63" i="87"/>
  <c r="K64" i="87"/>
  <c r="L64" i="87"/>
  <c r="M64" i="87"/>
  <c r="N64" i="87"/>
  <c r="O64" i="87"/>
  <c r="P64" i="87"/>
  <c r="Q64" i="87"/>
  <c r="K65" i="87"/>
  <c r="L65" i="87"/>
  <c r="M65" i="87"/>
  <c r="N65" i="87"/>
  <c r="O65" i="87"/>
  <c r="P65" i="87"/>
  <c r="Q65" i="87"/>
  <c r="K66" i="87"/>
  <c r="L66" i="87"/>
  <c r="M66" i="87"/>
  <c r="N66" i="87"/>
  <c r="O66" i="87"/>
  <c r="P66" i="87"/>
  <c r="Q66" i="87"/>
  <c r="K67" i="87"/>
  <c r="L67" i="87"/>
  <c r="M67" i="87"/>
  <c r="N67" i="87"/>
  <c r="O67" i="87"/>
  <c r="P67" i="87"/>
  <c r="Q67" i="87"/>
  <c r="K68" i="87"/>
  <c r="L68" i="87"/>
  <c r="M68" i="87"/>
  <c r="N68" i="87"/>
  <c r="O68" i="87"/>
  <c r="P68" i="87"/>
  <c r="Q68" i="87"/>
  <c r="K69" i="87"/>
  <c r="L69" i="87"/>
  <c r="M69" i="87"/>
  <c r="N69" i="87"/>
  <c r="O69" i="87"/>
  <c r="P69" i="87"/>
  <c r="Q69" i="87"/>
  <c r="K70" i="87"/>
  <c r="L70" i="87"/>
  <c r="M70" i="87"/>
  <c r="N70" i="87"/>
  <c r="O70" i="87"/>
  <c r="P70" i="87"/>
  <c r="Q70" i="87"/>
  <c r="K71" i="87"/>
  <c r="L71" i="87"/>
  <c r="M71" i="87"/>
  <c r="N71" i="87"/>
  <c r="O71" i="87"/>
  <c r="P71" i="87"/>
  <c r="Q71" i="87"/>
  <c r="K72" i="87"/>
  <c r="L72" i="87"/>
  <c r="M72" i="87"/>
  <c r="N72" i="87"/>
  <c r="O72" i="87"/>
  <c r="P72" i="87"/>
  <c r="Q72" i="87"/>
  <c r="K73" i="87"/>
  <c r="L73" i="87"/>
  <c r="M73" i="87"/>
  <c r="N73" i="87"/>
  <c r="O73" i="87"/>
  <c r="P73" i="87"/>
  <c r="Q73" i="87"/>
  <c r="K74" i="87"/>
  <c r="L74" i="87"/>
  <c r="M74" i="87"/>
  <c r="N74" i="87"/>
  <c r="O74" i="87"/>
  <c r="P74" i="87"/>
  <c r="Q74" i="87"/>
  <c r="K75" i="87"/>
  <c r="L75" i="87"/>
  <c r="M75" i="87"/>
  <c r="N75" i="87"/>
  <c r="O75" i="87"/>
  <c r="P75" i="87"/>
  <c r="Q75" i="87"/>
  <c r="K76" i="87"/>
  <c r="L76" i="87"/>
  <c r="M76" i="87"/>
  <c r="N76" i="87"/>
  <c r="O76" i="87"/>
  <c r="P76" i="87"/>
  <c r="Q76" i="87"/>
  <c r="K77" i="87"/>
  <c r="L77" i="87"/>
  <c r="M77" i="87"/>
  <c r="N77" i="87"/>
  <c r="O77" i="87"/>
  <c r="P77" i="87"/>
  <c r="Q77" i="87"/>
  <c r="K78" i="87"/>
  <c r="L78" i="87"/>
  <c r="M78" i="87"/>
  <c r="N78" i="87"/>
  <c r="O78" i="87"/>
  <c r="P78" i="87"/>
  <c r="Q78" i="87"/>
  <c r="K79" i="87"/>
  <c r="L79" i="87"/>
  <c r="M79" i="87"/>
  <c r="N79" i="87"/>
  <c r="O79" i="87"/>
  <c r="P79" i="87"/>
  <c r="Q79" i="87"/>
  <c r="K80" i="87"/>
  <c r="L80" i="87"/>
  <c r="M80" i="87"/>
  <c r="N80" i="87"/>
  <c r="O80" i="87"/>
  <c r="P80" i="87"/>
  <c r="Q80" i="87"/>
  <c r="K81" i="87"/>
  <c r="L81" i="87"/>
  <c r="M81" i="87"/>
  <c r="N81" i="87"/>
  <c r="O81" i="87"/>
  <c r="P81" i="87"/>
  <c r="Q81" i="87"/>
  <c r="K82" i="87"/>
  <c r="L82" i="87"/>
  <c r="M82" i="87"/>
  <c r="N82" i="87"/>
  <c r="O82" i="87"/>
  <c r="P82" i="87"/>
  <c r="Q82" i="87"/>
  <c r="K83" i="87"/>
  <c r="L83" i="87"/>
  <c r="M83" i="87"/>
  <c r="N83" i="87"/>
  <c r="O83" i="87"/>
  <c r="P83" i="87"/>
  <c r="Q83" i="87"/>
  <c r="K84" i="87"/>
  <c r="L84" i="87"/>
  <c r="M84" i="87"/>
  <c r="N84" i="87"/>
  <c r="O84" i="87"/>
  <c r="P84" i="87"/>
  <c r="Q84" i="87"/>
  <c r="K85" i="87"/>
  <c r="L85" i="87"/>
  <c r="M85" i="87"/>
  <c r="N85" i="87"/>
  <c r="O85" i="87"/>
  <c r="P85" i="87"/>
  <c r="Q85" i="87"/>
  <c r="K86" i="87"/>
  <c r="L86" i="87"/>
  <c r="M86" i="87"/>
  <c r="N86" i="87"/>
  <c r="O86" i="87"/>
  <c r="P86" i="87"/>
  <c r="Q86" i="87"/>
  <c r="K87" i="87"/>
  <c r="L87" i="87"/>
  <c r="M87" i="87"/>
  <c r="N87" i="87"/>
  <c r="O87" i="87"/>
  <c r="P87" i="87"/>
  <c r="Q87" i="87"/>
  <c r="K88" i="87"/>
  <c r="L88" i="87"/>
  <c r="M88" i="87"/>
  <c r="N88" i="87"/>
  <c r="O88" i="87"/>
  <c r="P88" i="87"/>
  <c r="Q88" i="87"/>
  <c r="K89" i="87"/>
  <c r="L89" i="87"/>
  <c r="M89" i="87"/>
  <c r="N89" i="87"/>
  <c r="O89" i="87"/>
  <c r="P89" i="87"/>
  <c r="Q89" i="87"/>
  <c r="K90" i="87"/>
  <c r="L90" i="87"/>
  <c r="M90" i="87"/>
  <c r="N90" i="87"/>
  <c r="O90" i="87"/>
  <c r="P90" i="87"/>
  <c r="Q90" i="87"/>
  <c r="K91" i="87"/>
  <c r="L91" i="87"/>
  <c r="M91" i="87"/>
  <c r="N91" i="87"/>
  <c r="O91" i="87"/>
  <c r="P91" i="87"/>
  <c r="Q91" i="87"/>
  <c r="K92" i="87"/>
  <c r="L92" i="87"/>
  <c r="M92" i="87"/>
  <c r="N92" i="87"/>
  <c r="O92" i="87"/>
  <c r="P92" i="87"/>
  <c r="Q92" i="87"/>
  <c r="K93" i="87"/>
  <c r="L93" i="87"/>
  <c r="M93" i="87"/>
  <c r="N93" i="87"/>
  <c r="O93" i="87"/>
  <c r="P93" i="87"/>
  <c r="Q93" i="87"/>
  <c r="K94" i="87"/>
  <c r="L94" i="87"/>
  <c r="M94" i="87"/>
  <c r="N94" i="87"/>
  <c r="O94" i="87"/>
  <c r="P94" i="87"/>
  <c r="Q94" i="87"/>
  <c r="K95" i="87"/>
  <c r="L95" i="87"/>
  <c r="M95" i="87"/>
  <c r="N95" i="87"/>
  <c r="O95" i="87"/>
  <c r="P95" i="87"/>
  <c r="Q95" i="87"/>
  <c r="K96" i="87"/>
  <c r="L96" i="87"/>
  <c r="M96" i="87"/>
  <c r="N96" i="87"/>
  <c r="O96" i="87"/>
  <c r="P96" i="87"/>
  <c r="Q96" i="87"/>
  <c r="K97" i="87"/>
  <c r="L97" i="87"/>
  <c r="M97" i="87"/>
  <c r="N97" i="87"/>
  <c r="O97" i="87"/>
  <c r="P97" i="87"/>
  <c r="Q97" i="87"/>
  <c r="K98" i="87"/>
  <c r="L98" i="87"/>
  <c r="M98" i="87"/>
  <c r="N98" i="87"/>
  <c r="O98" i="87"/>
  <c r="P98" i="87"/>
  <c r="Q98" i="87"/>
  <c r="K99" i="87"/>
  <c r="L99" i="87"/>
  <c r="M99" i="87"/>
  <c r="N99" i="87"/>
  <c r="O99" i="87"/>
  <c r="P99" i="87"/>
  <c r="Q99" i="87"/>
  <c r="K100" i="87"/>
  <c r="L100" i="87"/>
  <c r="M100" i="87"/>
  <c r="N100" i="87"/>
  <c r="O100" i="87"/>
  <c r="P100" i="87"/>
  <c r="Q100" i="87"/>
  <c r="K101" i="87"/>
  <c r="L101" i="87"/>
  <c r="M101" i="87"/>
  <c r="N101" i="87"/>
  <c r="O101" i="87"/>
  <c r="P101" i="87"/>
  <c r="Q101" i="87"/>
  <c r="K102" i="87"/>
  <c r="L102" i="87"/>
  <c r="M102" i="87"/>
  <c r="N102" i="87"/>
  <c r="O102" i="87"/>
  <c r="P102" i="87"/>
  <c r="Q102" i="87"/>
  <c r="K103" i="87"/>
  <c r="L103" i="87"/>
  <c r="M103" i="87"/>
  <c r="N103" i="87"/>
  <c r="O103" i="87"/>
  <c r="P103" i="87"/>
  <c r="Q103" i="87"/>
  <c r="K104" i="87"/>
  <c r="L104" i="87"/>
  <c r="M104" i="87"/>
  <c r="N104" i="87"/>
  <c r="O104" i="87"/>
  <c r="P104" i="87"/>
  <c r="Q104" i="87"/>
  <c r="K105" i="87"/>
  <c r="L105" i="87"/>
  <c r="M105" i="87"/>
  <c r="N105" i="87"/>
  <c r="O105" i="87"/>
  <c r="P105" i="87"/>
  <c r="Q105" i="87"/>
  <c r="K106" i="87"/>
  <c r="L106" i="87"/>
  <c r="M106" i="87"/>
  <c r="N106" i="87"/>
  <c r="O106" i="87"/>
  <c r="P106" i="87"/>
  <c r="Q106" i="87"/>
  <c r="K107" i="87"/>
  <c r="L107" i="87"/>
  <c r="M107" i="87"/>
  <c r="N107" i="87"/>
  <c r="O107" i="87"/>
  <c r="P107" i="87"/>
  <c r="Q107" i="87"/>
  <c r="K108" i="87"/>
  <c r="L108" i="87"/>
  <c r="M108" i="87"/>
  <c r="N108" i="87"/>
  <c r="O108" i="87"/>
  <c r="P108" i="87"/>
  <c r="Q108" i="87"/>
  <c r="K109" i="87"/>
  <c r="L109" i="87"/>
  <c r="M109" i="87"/>
  <c r="N109" i="87"/>
  <c r="O109" i="87"/>
  <c r="P109" i="87"/>
  <c r="Q109" i="87"/>
  <c r="K110" i="87"/>
  <c r="L110" i="87"/>
  <c r="M110" i="87"/>
  <c r="N110" i="87"/>
  <c r="O110" i="87"/>
  <c r="P110" i="87"/>
  <c r="Q110" i="87"/>
  <c r="K111" i="87"/>
  <c r="L111" i="87"/>
  <c r="M111" i="87"/>
  <c r="N111" i="87"/>
  <c r="O111" i="87"/>
  <c r="P111" i="87"/>
  <c r="Q111" i="87"/>
  <c r="K112" i="87"/>
  <c r="L112" i="87"/>
  <c r="M112" i="87"/>
  <c r="N112" i="87"/>
  <c r="O112" i="87"/>
  <c r="P112" i="87"/>
  <c r="Q112" i="87"/>
  <c r="K113" i="87"/>
  <c r="L113" i="87"/>
  <c r="M113" i="87"/>
  <c r="N113" i="87"/>
  <c r="O113" i="87"/>
  <c r="P113" i="87"/>
  <c r="Q113" i="87"/>
  <c r="K114" i="87"/>
  <c r="L114" i="87"/>
  <c r="M114" i="87"/>
  <c r="N114" i="87"/>
  <c r="O114" i="87"/>
  <c r="P114" i="87"/>
  <c r="Q114" i="87"/>
  <c r="K115" i="87"/>
  <c r="L115" i="87"/>
  <c r="M115" i="87"/>
  <c r="N115" i="87"/>
  <c r="O115" i="87"/>
  <c r="P115" i="87"/>
  <c r="Q115" i="87"/>
  <c r="K116" i="87"/>
  <c r="L116" i="87"/>
  <c r="M116" i="87"/>
  <c r="N116" i="87"/>
  <c r="O116" i="87"/>
  <c r="P116" i="87"/>
  <c r="Q116" i="87"/>
  <c r="K117" i="87"/>
  <c r="L117" i="87"/>
  <c r="M117" i="87"/>
  <c r="N117" i="87"/>
  <c r="O117" i="87"/>
  <c r="P117" i="87"/>
  <c r="Q117" i="87"/>
  <c r="K118" i="87"/>
  <c r="L118" i="87"/>
  <c r="M118" i="87"/>
  <c r="N118" i="87"/>
  <c r="O118" i="87"/>
  <c r="P118" i="87"/>
  <c r="Q118" i="87"/>
  <c r="K119" i="87"/>
  <c r="L119" i="87"/>
  <c r="M119" i="87"/>
  <c r="N119" i="87"/>
  <c r="O119" i="87"/>
  <c r="P119" i="87"/>
  <c r="Q119" i="87"/>
  <c r="K120" i="87"/>
  <c r="L120" i="87"/>
  <c r="M120" i="87"/>
  <c r="N120" i="87"/>
  <c r="O120" i="87"/>
  <c r="P120" i="87"/>
  <c r="Q120" i="87"/>
  <c r="K121" i="87"/>
  <c r="L121" i="87"/>
  <c r="M121" i="87"/>
  <c r="N121" i="87"/>
  <c r="O121" i="87"/>
  <c r="P121" i="87"/>
  <c r="Q121" i="87"/>
  <c r="K122" i="87"/>
  <c r="L122" i="87"/>
  <c r="M122" i="87"/>
  <c r="N122" i="87"/>
  <c r="O122" i="87"/>
  <c r="P122" i="87"/>
  <c r="Q122" i="87"/>
  <c r="K123" i="87"/>
  <c r="L123" i="87"/>
  <c r="M123" i="87"/>
  <c r="N123" i="87"/>
  <c r="O123" i="87"/>
  <c r="P123" i="87"/>
  <c r="Q123" i="87"/>
  <c r="K124" i="87"/>
  <c r="L124" i="87"/>
  <c r="M124" i="87"/>
  <c r="N124" i="87"/>
  <c r="O124" i="87"/>
  <c r="P124" i="87"/>
  <c r="Q124" i="87"/>
  <c r="K125" i="87"/>
  <c r="L125" i="87"/>
  <c r="M125" i="87"/>
  <c r="N125" i="87"/>
  <c r="O125" i="87"/>
  <c r="P125" i="87"/>
  <c r="Q125" i="87"/>
  <c r="K126" i="87"/>
  <c r="L126" i="87"/>
  <c r="M126" i="87"/>
  <c r="N126" i="87"/>
  <c r="O126" i="87"/>
  <c r="P126" i="87"/>
  <c r="Q126" i="87"/>
  <c r="K127" i="87"/>
  <c r="L127" i="87"/>
  <c r="M127" i="87"/>
  <c r="N127" i="87"/>
  <c r="O127" i="87"/>
  <c r="P127" i="87"/>
  <c r="Q127" i="87"/>
  <c r="K128" i="87"/>
  <c r="L128" i="87"/>
  <c r="M128" i="87"/>
  <c r="N128" i="87"/>
  <c r="O128" i="87"/>
  <c r="P128" i="87"/>
  <c r="Q128" i="87"/>
  <c r="K129" i="87"/>
  <c r="L129" i="87"/>
  <c r="M129" i="87"/>
  <c r="N129" i="87"/>
  <c r="O129" i="87"/>
  <c r="P129" i="87"/>
  <c r="Q129" i="87"/>
  <c r="K130" i="87"/>
  <c r="L130" i="87"/>
  <c r="M130" i="87"/>
  <c r="N130" i="87"/>
  <c r="O130" i="87"/>
  <c r="P130" i="87"/>
  <c r="Q130" i="87"/>
  <c r="K131" i="87"/>
  <c r="L131" i="87"/>
  <c r="M131" i="87"/>
  <c r="N131" i="87"/>
  <c r="O131" i="87"/>
  <c r="P131" i="87"/>
  <c r="Q131" i="87"/>
  <c r="K132" i="87"/>
  <c r="L132" i="87"/>
  <c r="M132" i="87"/>
  <c r="N132" i="87"/>
  <c r="O132" i="87"/>
  <c r="P132" i="87"/>
  <c r="Q132" i="87"/>
  <c r="K133" i="87"/>
  <c r="L133" i="87"/>
  <c r="M133" i="87"/>
  <c r="N133" i="87"/>
  <c r="O133" i="87"/>
  <c r="P133" i="87"/>
  <c r="Q133" i="87"/>
  <c r="K134" i="87"/>
  <c r="L134" i="87"/>
  <c r="M134" i="87"/>
  <c r="N134" i="87"/>
  <c r="O134" i="87"/>
  <c r="P134" i="87"/>
  <c r="Q134" i="87"/>
  <c r="K135" i="87"/>
  <c r="L135" i="87"/>
  <c r="M135" i="87"/>
  <c r="N135" i="87"/>
  <c r="O135" i="87"/>
  <c r="P135" i="87"/>
  <c r="Q135" i="87"/>
  <c r="K136" i="87"/>
  <c r="L136" i="87"/>
  <c r="M136" i="87"/>
  <c r="N136" i="87"/>
  <c r="O136" i="87"/>
  <c r="P136" i="87"/>
  <c r="Q136" i="87"/>
  <c r="K137" i="87"/>
  <c r="L137" i="87"/>
  <c r="M137" i="87"/>
  <c r="N137" i="87"/>
  <c r="O137" i="87"/>
  <c r="P137" i="87"/>
  <c r="Q137" i="87"/>
  <c r="K138" i="87"/>
  <c r="L138" i="87"/>
  <c r="M138" i="87"/>
  <c r="N138" i="87"/>
  <c r="O138" i="87"/>
  <c r="P138" i="87"/>
  <c r="Q138" i="87"/>
  <c r="K139" i="87"/>
  <c r="L139" i="87"/>
  <c r="M139" i="87"/>
  <c r="N139" i="87"/>
  <c r="O139" i="87"/>
  <c r="P139" i="87"/>
  <c r="Q139" i="87"/>
  <c r="K140" i="87"/>
  <c r="L140" i="87"/>
  <c r="M140" i="87"/>
  <c r="N140" i="87"/>
  <c r="O140" i="87"/>
  <c r="P140" i="87"/>
  <c r="Q140" i="87"/>
  <c r="K141" i="87"/>
  <c r="L141" i="87"/>
  <c r="M141" i="87"/>
  <c r="N141" i="87"/>
  <c r="O141" i="87"/>
  <c r="P141" i="87"/>
  <c r="Q141" i="87"/>
  <c r="K142" i="87"/>
  <c r="L142" i="87"/>
  <c r="M142" i="87"/>
  <c r="N142" i="87"/>
  <c r="O142" i="87"/>
  <c r="P142" i="87"/>
  <c r="Q142" i="87"/>
  <c r="K143" i="87"/>
  <c r="L143" i="87"/>
  <c r="M143" i="87"/>
  <c r="N143" i="87"/>
  <c r="O143" i="87"/>
  <c r="P143" i="87"/>
  <c r="Q143" i="87"/>
  <c r="K144" i="87"/>
  <c r="L144" i="87"/>
  <c r="M144" i="87"/>
  <c r="N144" i="87"/>
  <c r="O144" i="87"/>
  <c r="P144" i="87"/>
  <c r="Q144" i="87"/>
  <c r="K145" i="87"/>
  <c r="L145" i="87"/>
  <c r="M145" i="87"/>
  <c r="N145" i="87"/>
  <c r="O145" i="87"/>
  <c r="P145" i="87"/>
  <c r="Q145" i="87"/>
  <c r="K146" i="87"/>
  <c r="L146" i="87"/>
  <c r="M146" i="87"/>
  <c r="N146" i="87"/>
  <c r="O146" i="87"/>
  <c r="P146" i="87"/>
  <c r="Q146" i="87"/>
  <c r="K147" i="87"/>
  <c r="L147" i="87"/>
  <c r="M147" i="87"/>
  <c r="N147" i="87"/>
  <c r="O147" i="87"/>
  <c r="P147" i="87"/>
  <c r="Q147" i="87"/>
  <c r="K148" i="87"/>
  <c r="L148" i="87"/>
  <c r="M148" i="87"/>
  <c r="N148" i="87"/>
  <c r="O148" i="87"/>
  <c r="P148" i="87"/>
  <c r="Q148" i="87"/>
  <c r="K149" i="87"/>
  <c r="L149" i="87"/>
  <c r="M149" i="87"/>
  <c r="N149" i="87"/>
  <c r="O149" i="87"/>
  <c r="P149" i="87"/>
  <c r="Q149" i="87"/>
  <c r="K150" i="87"/>
  <c r="L150" i="87"/>
  <c r="M150" i="87"/>
  <c r="N150" i="87"/>
  <c r="O150" i="87"/>
  <c r="P150" i="87"/>
  <c r="Q150" i="87"/>
  <c r="K151" i="87"/>
  <c r="L151" i="87"/>
  <c r="M151" i="87"/>
  <c r="N151" i="87"/>
  <c r="O151" i="87"/>
  <c r="P151" i="87"/>
  <c r="Q151" i="87"/>
  <c r="K152" i="87"/>
  <c r="L152" i="87"/>
  <c r="M152" i="87"/>
  <c r="N152" i="87"/>
  <c r="O152" i="87"/>
  <c r="P152" i="87"/>
  <c r="Q152" i="87"/>
  <c r="K153" i="87"/>
  <c r="L153" i="87"/>
  <c r="M153" i="87"/>
  <c r="N153" i="87"/>
  <c r="O153" i="87"/>
  <c r="P153" i="87"/>
  <c r="Q153" i="87"/>
  <c r="K154" i="87"/>
  <c r="L154" i="87"/>
  <c r="M154" i="87"/>
  <c r="N154" i="87"/>
  <c r="O154" i="87"/>
  <c r="P154" i="87"/>
  <c r="Q154" i="87"/>
  <c r="K155" i="87"/>
  <c r="L155" i="87"/>
  <c r="M155" i="87"/>
  <c r="N155" i="87"/>
  <c r="O155" i="87"/>
  <c r="P155" i="87"/>
  <c r="Q155" i="87"/>
  <c r="K156" i="87"/>
  <c r="L156" i="87"/>
  <c r="M156" i="87"/>
  <c r="N156" i="87"/>
  <c r="O156" i="87"/>
  <c r="P156" i="87"/>
  <c r="Q156" i="87"/>
  <c r="K157" i="87"/>
  <c r="L157" i="87"/>
  <c r="M157" i="87"/>
  <c r="N157" i="87"/>
  <c r="O157" i="87"/>
  <c r="P157" i="87"/>
  <c r="Q157" i="87"/>
  <c r="K158" i="87"/>
  <c r="L158" i="87"/>
  <c r="M158" i="87"/>
  <c r="N158" i="87"/>
  <c r="O158" i="87"/>
  <c r="P158" i="87"/>
  <c r="Q158" i="87"/>
  <c r="P2" i="87"/>
  <c r="O2" i="87"/>
  <c r="N2" i="87"/>
  <c r="M2" i="87"/>
  <c r="L2" i="87"/>
  <c r="K2" i="87"/>
  <c r="J2" i="87"/>
  <c r="J3" i="87"/>
  <c r="J4" i="87"/>
  <c r="J5" i="87"/>
  <c r="J6" i="87"/>
  <c r="J7" i="87"/>
  <c r="J8" i="87"/>
  <c r="J9" i="87"/>
  <c r="J10" i="87"/>
  <c r="J11" i="87"/>
  <c r="J12" i="87"/>
  <c r="J13" i="87"/>
  <c r="J14" i="87"/>
  <c r="J15" i="87"/>
  <c r="J16" i="87"/>
  <c r="J17"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J157" i="87"/>
  <c r="J158" i="87"/>
  <c r="I3" i="87"/>
  <c r="I4" i="87"/>
  <c r="I5" i="87"/>
  <c r="I6" i="87"/>
  <c r="I7" i="87"/>
  <c r="I8" i="87"/>
  <c r="I9" i="87"/>
  <c r="I10" i="87"/>
  <c r="I11" i="87"/>
  <c r="I12" i="87"/>
  <c r="I13" i="87"/>
  <c r="I14" i="87"/>
  <c r="I15" i="87"/>
  <c r="I16" i="87"/>
  <c r="I17"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157" i="87"/>
  <c r="I158" i="87"/>
  <c r="I2" i="87"/>
  <c r="H3" i="87"/>
  <c r="H4" i="87"/>
  <c r="H5" i="87"/>
  <c r="H6" i="87"/>
  <c r="H7" i="87"/>
  <c r="H8" i="87"/>
  <c r="H9" i="87"/>
  <c r="H10" i="87"/>
  <c r="H11" i="87"/>
  <c r="H12" i="87"/>
  <c r="H13" i="87"/>
  <c r="H14" i="87"/>
  <c r="H15" i="87"/>
  <c r="H16" i="87"/>
  <c r="H17"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157" i="87"/>
  <c r="H158" i="87"/>
  <c r="H2" i="87"/>
  <c r="G158" i="87"/>
  <c r="G157"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7" i="87"/>
  <c r="G16" i="87"/>
  <c r="G15" i="87"/>
  <c r="G14" i="87"/>
  <c r="G13" i="87"/>
  <c r="G12" i="87"/>
  <c r="G11" i="87"/>
  <c r="G10" i="87"/>
  <c r="G9" i="87"/>
  <c r="G8" i="87"/>
  <c r="G7" i="87"/>
  <c r="G6" i="87"/>
  <c r="G5" i="87"/>
  <c r="G4" i="87"/>
  <c r="G3" i="87"/>
  <c r="G2" i="87"/>
  <c r="V212" i="83"/>
  <c r="V206" i="83"/>
  <c r="V120" i="83"/>
  <c r="V188" i="83"/>
  <c r="V200" i="83"/>
  <c r="V203" i="83"/>
  <c r="AD469" i="31"/>
  <c r="AD470" i="31"/>
  <c r="AD471" i="31"/>
  <c r="V194" i="83"/>
  <c r="V186" i="83"/>
  <c r="B453" i="31"/>
  <c r="B465" i="31"/>
  <c r="V170" i="83"/>
  <c r="B464" i="31"/>
  <c r="V169" i="83"/>
  <c r="T170" i="83"/>
  <c r="T169" i="83"/>
  <c r="V168" i="83"/>
  <c r="V166" i="83"/>
  <c r="Z163" i="83"/>
  <c r="AN391" i="31"/>
  <c r="V163" i="83"/>
  <c r="AN390" i="31"/>
  <c r="AN384" i="31"/>
  <c r="V151" i="83"/>
  <c r="X141" i="83"/>
  <c r="AA144" i="83"/>
  <c r="N397" i="31"/>
  <c r="N398" i="31"/>
  <c r="N399" i="31"/>
  <c r="V144" i="83"/>
  <c r="M399" i="31"/>
  <c r="L399" i="31"/>
  <c r="V111" i="83"/>
  <c r="V110" i="83"/>
  <c r="Z111" i="83"/>
  <c r="T111" i="83"/>
  <c r="T110" i="83"/>
  <c r="V85" i="83"/>
  <c r="V84" i="83"/>
  <c r="V83" i="83"/>
  <c r="T86" i="83"/>
  <c r="T85" i="83"/>
  <c r="T84" i="83"/>
  <c r="T83" i="83"/>
  <c r="Z83" i="83"/>
  <c r="Z84" i="83"/>
  <c r="Z85" i="83"/>
  <c r="E83" i="83"/>
  <c r="V81" i="83"/>
  <c r="V71" i="83"/>
  <c r="B317" i="31"/>
  <c r="B318" i="31"/>
  <c r="V67" i="83"/>
  <c r="V69" i="83"/>
  <c r="AB59" i="83"/>
  <c r="V59" i="83"/>
  <c r="V56" i="83"/>
  <c r="V43" i="83"/>
  <c r="T3" i="83"/>
  <c r="T4" i="83"/>
  <c r="T5" i="83"/>
  <c r="T6" i="83"/>
  <c r="T7" i="83"/>
  <c r="T8" i="83"/>
  <c r="T9" i="83"/>
  <c r="T10" i="83"/>
  <c r="T11" i="83"/>
  <c r="T12" i="83"/>
  <c r="T13" i="83"/>
  <c r="T14" i="83"/>
  <c r="T15" i="83"/>
  <c r="T16" i="83"/>
  <c r="T17" i="83"/>
  <c r="T18" i="83"/>
  <c r="T19" i="83"/>
  <c r="T20" i="83"/>
  <c r="T21" i="83"/>
  <c r="T22" i="83"/>
  <c r="T23" i="83"/>
  <c r="T24" i="83"/>
  <c r="T25" i="83"/>
  <c r="T26" i="83"/>
  <c r="T28" i="83"/>
  <c r="T29" i="83"/>
  <c r="T30" i="83"/>
  <c r="T31" i="83"/>
  <c r="T32" i="83"/>
  <c r="T33" i="83"/>
  <c r="T34" i="83"/>
  <c r="T35" i="83"/>
  <c r="T36" i="83"/>
  <c r="T37" i="83"/>
  <c r="T38" i="83"/>
  <c r="T39" i="83"/>
  <c r="T40" i="83"/>
  <c r="T41" i="83"/>
  <c r="T42" i="83"/>
  <c r="T43" i="83"/>
  <c r="T44" i="83"/>
  <c r="T45" i="83"/>
  <c r="T46" i="83"/>
  <c r="T47" i="83"/>
  <c r="T48" i="83"/>
  <c r="T49" i="83"/>
  <c r="T50" i="83"/>
  <c r="T51" i="83"/>
  <c r="T52" i="83"/>
  <c r="T53" i="83"/>
  <c r="T54" i="83"/>
  <c r="T55" i="83"/>
  <c r="T56" i="83"/>
  <c r="T57" i="83"/>
  <c r="T58" i="83"/>
  <c r="T59" i="83"/>
  <c r="T60" i="83"/>
  <c r="T61" i="83"/>
  <c r="T62" i="83"/>
  <c r="T63" i="83"/>
  <c r="T64" i="83"/>
  <c r="T65" i="83"/>
  <c r="T66" i="83"/>
  <c r="T67" i="83"/>
  <c r="T68" i="83"/>
  <c r="T69" i="83"/>
  <c r="T70" i="83"/>
  <c r="T71" i="83"/>
  <c r="T72" i="83"/>
  <c r="T73" i="83"/>
  <c r="T74" i="83"/>
  <c r="T75" i="83"/>
  <c r="T76" i="83"/>
  <c r="T77" i="83"/>
  <c r="T78" i="83"/>
  <c r="T79" i="83"/>
  <c r="T80" i="83"/>
  <c r="T81" i="83"/>
  <c r="T82" i="83"/>
  <c r="T87" i="83"/>
  <c r="T88" i="83"/>
  <c r="T89" i="83"/>
  <c r="T90" i="83"/>
  <c r="T91" i="83"/>
  <c r="T92" i="83"/>
  <c r="T93" i="83"/>
  <c r="T94" i="83"/>
  <c r="T95" i="83"/>
  <c r="T96" i="83"/>
  <c r="T97" i="83"/>
  <c r="T98" i="83"/>
  <c r="T99" i="83"/>
  <c r="T100" i="83"/>
  <c r="T101" i="83"/>
  <c r="T102" i="83"/>
  <c r="T103" i="83"/>
  <c r="T104" i="83"/>
  <c r="T105" i="83"/>
  <c r="T106" i="83"/>
  <c r="T107" i="83"/>
  <c r="T108" i="83"/>
  <c r="T109" i="83"/>
  <c r="T112" i="83"/>
  <c r="T113" i="83"/>
  <c r="T114" i="83"/>
  <c r="T115" i="83"/>
  <c r="T116" i="83"/>
  <c r="T117" i="83"/>
  <c r="T118" i="83"/>
  <c r="T119" i="83"/>
  <c r="T120" i="83"/>
  <c r="T121" i="83"/>
  <c r="T122" i="83"/>
  <c r="T123" i="83"/>
  <c r="T124" i="83"/>
  <c r="T125" i="83"/>
  <c r="T126" i="83"/>
  <c r="T127" i="83"/>
  <c r="T128" i="83"/>
  <c r="T129" i="83"/>
  <c r="T130" i="83"/>
  <c r="T131" i="83"/>
  <c r="T132" i="83"/>
  <c r="T133" i="83"/>
  <c r="T134" i="83"/>
  <c r="T135" i="83"/>
  <c r="T136" i="83"/>
  <c r="T137" i="83"/>
  <c r="T138" i="83"/>
  <c r="T139" i="83"/>
  <c r="T140" i="83"/>
  <c r="T141" i="83"/>
  <c r="T142" i="83"/>
  <c r="T143" i="83"/>
  <c r="T144" i="83"/>
  <c r="T145" i="83"/>
  <c r="T146" i="83"/>
  <c r="T147" i="83"/>
  <c r="T148" i="83"/>
  <c r="T149" i="83"/>
  <c r="T150" i="83"/>
  <c r="T151" i="83"/>
  <c r="T152" i="83"/>
  <c r="T153" i="83"/>
  <c r="T154" i="83"/>
  <c r="T155" i="83"/>
  <c r="T156" i="83"/>
  <c r="T157" i="83"/>
  <c r="T158" i="83"/>
  <c r="T159" i="83"/>
  <c r="T160" i="83"/>
  <c r="T161" i="83"/>
  <c r="T162" i="83"/>
  <c r="T163" i="83"/>
  <c r="T164" i="83"/>
  <c r="T165" i="83"/>
  <c r="T166" i="83"/>
  <c r="T167" i="83"/>
  <c r="T168" i="83"/>
  <c r="T171" i="83"/>
  <c r="T172" i="83"/>
  <c r="T173" i="83"/>
  <c r="T174" i="83"/>
  <c r="T175" i="83"/>
  <c r="T176" i="83"/>
  <c r="T177" i="83"/>
  <c r="T178" i="83"/>
  <c r="T179" i="83"/>
  <c r="T180" i="83"/>
  <c r="T181" i="83"/>
  <c r="T182" i="83"/>
  <c r="T183" i="83"/>
  <c r="T184" i="83"/>
  <c r="T185" i="83"/>
  <c r="T186" i="83"/>
  <c r="T187" i="83"/>
  <c r="T188" i="83"/>
  <c r="T189" i="83"/>
  <c r="T190" i="83"/>
  <c r="T191" i="83"/>
  <c r="T192" i="83"/>
  <c r="T193" i="83"/>
  <c r="T194" i="83"/>
  <c r="T195" i="83"/>
  <c r="T196" i="83"/>
  <c r="T197" i="83"/>
  <c r="T198" i="83"/>
  <c r="T199" i="83"/>
  <c r="T200" i="83"/>
  <c r="T201" i="83"/>
  <c r="T202" i="83"/>
  <c r="T203" i="83"/>
  <c r="T204" i="83"/>
  <c r="T205" i="83"/>
  <c r="T206" i="83"/>
  <c r="T207" i="83"/>
  <c r="T208" i="83"/>
  <c r="T209" i="83"/>
  <c r="T210" i="83"/>
  <c r="T211" i="83"/>
  <c r="T212" i="83"/>
  <c r="T213" i="83"/>
  <c r="T214" i="83"/>
  <c r="T215" i="83"/>
  <c r="T216" i="83"/>
  <c r="T217" i="83"/>
  <c r="T218" i="83"/>
  <c r="T219" i="83"/>
  <c r="T2" i="83"/>
  <c r="AL255" i="31"/>
  <c r="V34" i="83"/>
  <c r="V33" i="83"/>
  <c r="V11" i="83"/>
  <c r="V10" i="83"/>
  <c r="V6" i="83"/>
  <c r="AD218" i="83"/>
  <c r="AD217" i="83"/>
  <c r="AD216" i="83"/>
  <c r="AC219" i="83"/>
  <c r="O40" i="57"/>
  <c r="P38" i="57"/>
  <c r="AC215" i="83"/>
  <c r="O36" i="57"/>
  <c r="Z195" i="83"/>
  <c r="D186" i="83"/>
  <c r="D187" i="83"/>
  <c r="E187" i="83"/>
  <c r="D188" i="83"/>
  <c r="E188" i="83"/>
  <c r="D189" i="83"/>
  <c r="E189" i="83"/>
  <c r="D190" i="83"/>
  <c r="E190" i="83"/>
  <c r="D191" i="83"/>
  <c r="E191" i="83"/>
  <c r="D192" i="83"/>
  <c r="E192" i="83"/>
  <c r="D193" i="83"/>
  <c r="E193" i="83"/>
  <c r="D194" i="83"/>
  <c r="E194" i="83"/>
  <c r="D195" i="83"/>
  <c r="E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E186" i="83"/>
  <c r="E181" i="83"/>
  <c r="D164" i="83"/>
  <c r="D165" i="83"/>
  <c r="D166" i="83"/>
  <c r="D167" i="83"/>
  <c r="D168" i="83"/>
  <c r="E168" i="83"/>
  <c r="E167" i="83"/>
  <c r="E166" i="83"/>
  <c r="E165" i="83"/>
  <c r="E164" i="83"/>
  <c r="E163" i="83"/>
  <c r="D158" i="83"/>
  <c r="D159" i="83"/>
  <c r="D160" i="83"/>
  <c r="D161" i="83"/>
  <c r="D162" i="83"/>
  <c r="E162" i="83"/>
  <c r="E161" i="83"/>
  <c r="E160" i="83"/>
  <c r="E159" i="83"/>
  <c r="E158" i="83"/>
  <c r="V157" i="83"/>
  <c r="H74" i="57"/>
  <c r="Z154" i="83"/>
  <c r="V154" i="83"/>
  <c r="V153" i="83"/>
  <c r="E154" i="83"/>
  <c r="E153" i="83"/>
  <c r="E152" i="83"/>
  <c r="E151" i="83"/>
  <c r="E150" i="83"/>
  <c r="E149" i="83"/>
  <c r="E148" i="83"/>
  <c r="E147" i="83"/>
  <c r="E146" i="83"/>
  <c r="E145" i="83"/>
  <c r="AP52" i="31"/>
  <c r="AM96" i="31"/>
  <c r="V149" i="83"/>
  <c r="V150" i="83"/>
  <c r="H70" i="57"/>
  <c r="Z150" i="83"/>
  <c r="Z147" i="83"/>
  <c r="V146" i="83"/>
  <c r="V147" i="83"/>
  <c r="H64" i="57"/>
  <c r="AA134" i="83"/>
  <c r="D172" i="83"/>
  <c r="D173" i="83"/>
  <c r="D174" i="83"/>
  <c r="D175" i="83"/>
  <c r="D176" i="83"/>
  <c r="D177" i="83"/>
  <c r="D178" i="83"/>
  <c r="D179" i="83"/>
  <c r="D180" i="83"/>
  <c r="E141" i="83"/>
  <c r="E142" i="83"/>
  <c r="E143" i="83"/>
  <c r="E144" i="83"/>
  <c r="E140" i="83"/>
  <c r="Z132" i="83"/>
  <c r="Z133" i="83"/>
  <c r="V132" i="83"/>
  <c r="V133" i="83"/>
  <c r="Z134" i="83"/>
  <c r="L44" i="57"/>
  <c r="X132" i="83"/>
  <c r="J44" i="57"/>
  <c r="V134" i="83"/>
  <c r="H44" i="57"/>
  <c r="E135" i="83"/>
  <c r="E134" i="83"/>
  <c r="Z122" i="83"/>
  <c r="Z127" i="83"/>
  <c r="Z126" i="83"/>
  <c r="Z123" i="83"/>
  <c r="L50" i="57"/>
  <c r="V124" i="83"/>
  <c r="V122" i="83"/>
  <c r="V126" i="83"/>
  <c r="V127" i="83"/>
  <c r="V123" i="83"/>
  <c r="H50" i="57"/>
  <c r="E130" i="83"/>
  <c r="E129" i="83"/>
  <c r="E128" i="83"/>
  <c r="E120" i="83"/>
  <c r="E119" i="83"/>
  <c r="E118" i="83"/>
  <c r="E117" i="83"/>
  <c r="E116" i="83"/>
  <c r="E115" i="83"/>
  <c r="E114" i="83"/>
  <c r="E113" i="83"/>
  <c r="E112" i="83"/>
  <c r="AC116" i="83"/>
  <c r="AC115" i="83"/>
  <c r="Z119" i="83"/>
  <c r="Z114" i="83"/>
  <c r="Z118" i="83"/>
  <c r="Z117" i="83"/>
  <c r="Z116" i="83"/>
  <c r="Z115" i="83"/>
  <c r="L77" i="57"/>
  <c r="Z113" i="83"/>
  <c r="V119" i="83"/>
  <c r="V114" i="83"/>
  <c r="V117" i="83"/>
  <c r="V113" i="83"/>
  <c r="H77" i="57"/>
  <c r="E108" i="83"/>
  <c r="E107" i="83"/>
  <c r="E106" i="83"/>
  <c r="E105" i="83"/>
  <c r="E104" i="83"/>
  <c r="E103" i="83"/>
  <c r="E102" i="83"/>
  <c r="E101" i="83"/>
  <c r="E100" i="83"/>
  <c r="E99" i="83"/>
  <c r="E98" i="83"/>
  <c r="E97" i="83"/>
  <c r="E96" i="83"/>
  <c r="E95" i="83"/>
  <c r="E94" i="83"/>
  <c r="E93" i="83"/>
  <c r="E92" i="83"/>
  <c r="E91" i="83"/>
  <c r="E90" i="83"/>
  <c r="E89" i="83"/>
  <c r="E88" i="83"/>
  <c r="E87" i="83"/>
  <c r="E86" i="83"/>
  <c r="E81" i="83"/>
  <c r="E80" i="83"/>
  <c r="E79" i="83"/>
  <c r="E78" i="83"/>
  <c r="E77" i="83"/>
  <c r="AC75" i="83"/>
  <c r="Z68" i="83"/>
  <c r="Z69" i="83"/>
  <c r="Z70" i="83"/>
  <c r="Z71" i="83"/>
  <c r="V68" i="83"/>
  <c r="V70" i="83"/>
  <c r="V57" i="83"/>
  <c r="X54" i="83"/>
  <c r="X53" i="83"/>
  <c r="H56" i="31"/>
  <c r="T51" i="31"/>
  <c r="T52" i="31"/>
  <c r="H57" i="31"/>
  <c r="H58" i="31"/>
  <c r="O53" i="31"/>
  <c r="M53" i="31"/>
  <c r="N53" i="31"/>
  <c r="P53" i="31"/>
  <c r="Q53" i="31"/>
  <c r="R53" i="31"/>
  <c r="O57" i="31"/>
  <c r="Q57" i="31"/>
  <c r="V53" i="83"/>
  <c r="V54" i="83"/>
  <c r="H97" i="57"/>
  <c r="N57" i="31"/>
  <c r="P57" i="31"/>
  <c r="V52" i="83"/>
  <c r="H94" i="57"/>
  <c r="R57" i="31"/>
  <c r="T72" i="31"/>
  <c r="S71" i="31"/>
  <c r="V51" i="83"/>
  <c r="H90" i="57"/>
  <c r="V50" i="83"/>
  <c r="H89" i="57"/>
  <c r="V48" i="83"/>
  <c r="H86" i="57"/>
  <c r="E53" i="83"/>
  <c r="E54" i="83"/>
  <c r="E55" i="83"/>
  <c r="E56" i="83"/>
  <c r="E57" i="83"/>
  <c r="E58" i="83"/>
  <c r="E59" i="83"/>
  <c r="E60" i="83"/>
  <c r="E61" i="83"/>
  <c r="E62" i="83"/>
  <c r="E63" i="83"/>
  <c r="E64" i="83"/>
  <c r="E65" i="83"/>
  <c r="E66" i="83"/>
  <c r="E67" i="83"/>
  <c r="E68" i="83"/>
  <c r="E69" i="83"/>
  <c r="E70" i="83"/>
  <c r="E71" i="83"/>
  <c r="E72" i="83"/>
  <c r="E73" i="83"/>
  <c r="E74" i="83"/>
  <c r="E75" i="83"/>
  <c r="E52" i="83"/>
  <c r="E35" i="83"/>
  <c r="E34" i="83"/>
  <c r="E33" i="83"/>
  <c r="Z29" i="83"/>
  <c r="V29" i="83"/>
  <c r="V27" i="83"/>
  <c r="V26" i="83"/>
  <c r="V23" i="83"/>
  <c r="V22" i="83"/>
  <c r="M25" i="83"/>
  <c r="L25" i="83"/>
  <c r="K25" i="83"/>
  <c r="E17" i="83"/>
  <c r="E18" i="83"/>
  <c r="E19" i="83"/>
  <c r="E24" i="83"/>
  <c r="E26" i="83"/>
  <c r="E27" i="83"/>
  <c r="E28" i="83"/>
  <c r="E29" i="83"/>
  <c r="E30" i="83"/>
  <c r="E16" i="83"/>
  <c r="V9" i="83"/>
  <c r="Z12" i="83"/>
  <c r="V12" i="83"/>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O41" i="5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B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AD53" i="47"/>
  <c r="AE55" i="47"/>
  <c r="AD55" i="47"/>
  <c r="AE54" i="47"/>
  <c r="AD54" i="47"/>
  <c r="AC58" i="4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G2" i="58"/>
  <c r="G3" i="58"/>
  <c r="H3" i="58"/>
  <c r="G4" i="58"/>
  <c r="E5" i="58"/>
  <c r="F5" i="58"/>
  <c r="G5" i="58"/>
  <c r="G6" i="58"/>
  <c r="H6" i="58"/>
  <c r="H4" i="58"/>
  <c r="G7" i="58"/>
  <c r="E8" i="58"/>
  <c r="F8" i="58"/>
  <c r="G8" i="58"/>
  <c r="E9" i="58"/>
  <c r="F9" i="58"/>
  <c r="G9" i="58"/>
  <c r="H9" i="58"/>
  <c r="E10" i="58"/>
  <c r="F10" i="58"/>
  <c r="G10" i="58"/>
  <c r="G11" i="58"/>
  <c r="G12" i="58"/>
  <c r="H12" i="58"/>
  <c r="G13" i="58"/>
  <c r="H13" i="58"/>
  <c r="AM22" i="52"/>
  <c r="E3" i="58"/>
  <c r="F3" i="58"/>
  <c r="AM23" i="52"/>
  <c r="E4" i="58"/>
  <c r="F4" i="58"/>
  <c r="AM24" i="52"/>
  <c r="AM25" i="52"/>
  <c r="E6" i="58"/>
  <c r="F6" i="58"/>
  <c r="AM26" i="52"/>
  <c r="E7" i="58"/>
  <c r="F7" i="58"/>
  <c r="AM27" i="52"/>
  <c r="AM28" i="52"/>
  <c r="AM29" i="52"/>
  <c r="AM30" i="52"/>
  <c r="E11" i="58"/>
  <c r="F11" i="58"/>
  <c r="AM31" i="52"/>
  <c r="E12" i="58"/>
  <c r="F12" i="58"/>
  <c r="AM32" i="52"/>
  <c r="E13" i="58"/>
  <c r="F13" i="58"/>
  <c r="AM21" i="52"/>
  <c r="E2" i="58"/>
  <c r="F2" i="58"/>
  <c r="AL32" i="52"/>
  <c r="AL31" i="52"/>
  <c r="AL30" i="52"/>
  <c r="AL29" i="52"/>
  <c r="AL28" i="52"/>
  <c r="AL27" i="52"/>
  <c r="AL26" i="52"/>
  <c r="AL25" i="52"/>
  <c r="AL24" i="52"/>
  <c r="AL23" i="52"/>
  <c r="AL22" i="52"/>
  <c r="C6" i="56"/>
  <c r="C7" i="56"/>
  <c r="C8" i="56"/>
  <c r="J33" i="25"/>
  <c r="L26" i="25"/>
  <c r="J54" i="25"/>
  <c r="H10" i="58"/>
  <c r="H11" i="58"/>
  <c r="H7" i="58"/>
  <c r="H8" i="58"/>
  <c r="H2" i="58"/>
  <c r="H5" i="58"/>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<sst xmlns="http://schemas.openxmlformats.org/spreadsheetml/2006/main" count="50097" uniqueCount="2648">
  <si>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</si>
  <si>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</si>
  <si>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</si>
  <si>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</si>
  <si>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</si>
  <si>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</si>
  <si>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</si>
  <si>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</si>
  <si>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</si>
  <si>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</si>
  <si>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</si>
  <si>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</si>
  <si>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</si>
  <si>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</si>
  <si>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</si>
  <si>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</si>
  <si>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</si>
  <si>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</si>
  <si>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</si>
  <si>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</si>
  <si>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</si>
  <si>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</si>
  <si>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</si>
  <si>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</si>
  <si>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</si>
  <si>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</si>
  <si>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</si>
  <si>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</si>
  <si>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</si>
  <si>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</si>
  <si>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</si>
  <si>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</si>
  <si>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</si>
  <si>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</si>
  <si>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</si>
  <si>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</si>
  <si>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</si>
  <si>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</si>
  <si>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</si>
  <si>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</si>
  <si>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</si>
  <si>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</si>
  <si>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</si>
  <si>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</si>
  <si>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</si>
  <si>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</si>
  <si>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</si>
  <si>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</si>
  <si>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</si>
  <si>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</si>
  <si>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</si>
  <si>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</si>
  <si>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</si>
  <si>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</si>
  <si>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</si>
  <si>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</si>
  <si>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</si>
  <si>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</si>
  <si>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</si>
  <si>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</si>
  <si>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</si>
  <si>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</si>
  <si>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</si>
  <si>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</si>
  <si>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</si>
  <si>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</si>
  <si>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</si>
  <si>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</si>
  <si>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</si>
  <si>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</si>
  <si>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</si>
  <si>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</si>
  <si>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</si>
  <si>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</si>
  <si>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</si>
  <si>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</si>
  <si>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</si>
  <si>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</si>
  <si>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</si>
  <si>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</si>
  <si>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</si>
  <si>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</si>
  <si>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</si>
  <si>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</si>
  <si>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</si>
  <si>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</si>
  <si>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</si>
  <si>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</si>
  <si>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</si>
  <si>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</si>
  <si>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</si>
  <si>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</si>
  <si>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</si>
  <si>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</si>
  <si>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</si>
  <si>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</si>
  <si>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</si>
  <si>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</si>
  <si>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</si>
  <si>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</si>
  <si>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</si>
  <si>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</si>
  <si>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</si>
  <si>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</si>
  <si>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</si>
  <si>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</si>
  <si>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</si>
  <si>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</si>
  <si>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</si>
  <si>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</si>
  <si>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</si>
  <si>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</si>
  <si>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</si>
  <si>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</si>
  <si>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</si>
  <si>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</si>
  <si>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</si>
  <si>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</si>
  <si>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</si>
  <si>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</si>
  <si>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</si>
  <si>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</si>
  <si>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</si>
  <si>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</si>
  <si>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</si>
  <si>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</si>
  <si>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</si>
  <si>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</si>
  <si>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</si>
  <si>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</si>
  <si>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</si>
  <si>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</si>
  <si>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</si>
  <si>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</si>
  <si>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</si>
  <si>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</si>
  <si>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</si>
  <si>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</si>
  <si>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</si>
  <si>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</si>
  <si>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</si>
  <si>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</si>
  <si>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</si>
  <si>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</si>
  <si>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</si>
  <si>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</si>
  <si>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</si>
  <si>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</si>
  <si>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</si>
  <si>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</si>
  <si>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</si>
  <si>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</si>
  <si>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</si>
  <si>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</si>
  <si>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</si>
  <si>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</si>
  <si>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</si>
  <si>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</si>
  <si>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</si>
  <si>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</si>
  <si>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</si>
  <si>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</si>
  <si>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</si>
  <si>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</si>
  <si>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</si>
  <si>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</si>
  <si>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</si>
  <si>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</si>
  <si>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</si>
  <si>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</si>
  <si>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</si>
  <si>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</si>
  <si>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</si>
  <si>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</si>
  <si>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</si>
  <si>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</si>
  <si>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</si>
  <si>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</si>
  <si>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</si>
  <si>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</si>
  <si>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</si>
  <si>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</si>
  <si>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</si>
  <si>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</si>
  <si>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</si>
  <si>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</si>
  <si>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</si>
  <si>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</si>
  <si>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</si>
  <si>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</si>
  <si>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</si>
  <si>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</si>
  <si>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</si>
  <si>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</si>
  <si>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</si>
  <si>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</si>
  <si>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</si>
  <si>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</si>
  <si>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</si>
  <si>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</si>
  <si>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</si>
  <si>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</si>
  <si>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</si>
  <si>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</si>
  <si>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</si>
  <si>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</si>
  <si>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</si>
  <si>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</si>
  <si>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</si>
  <si>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</si>
  <si>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</si>
  <si>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</si>
  <si>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</si>
  <si>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</si>
  <si>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</si>
  <si>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</si>
  <si>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</si>
  <si>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</si>
  <si>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</si>
  <si>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</si>
  <si>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</si>
  <si>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</si>
  <si>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</si>
  <si>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</si>
  <si>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</si>
  <si>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</si>
  <si>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</si>
  <si>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</si>
  <si>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</si>
  <si>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</si>
  <si>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</si>
  <si>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</si>
  <si>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</si>
  <si>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</si>
  <si>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</si>
  <si>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</si>
  <si>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</si>
  <si>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</si>
  <si>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</si>
  <si>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</si>
  <si>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</si>
  <si>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</si>
  <si>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</si>
  <si>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</si>
  <si>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</si>
  <si>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</si>
  <si>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</si>
  <si>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</si>
  <si>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</si>
  <si>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</si>
  <si>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</si>
  <si>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</si>
  <si>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</si>
  <si>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</si>
  <si>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</si>
  <si>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</si>
  <si>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</si>
  <si>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</si>
  <si>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</si>
  <si>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</si>
  <si>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</si>
  <si>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</si>
  <si>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</si>
  <si>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</si>
  <si>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</si>
  <si>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</si>
  <si>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</si>
  <si>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</si>
  <si>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</si>
  <si>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</si>
  <si>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</si>
  <si>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</si>
  <si>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</si>
  <si>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</si>
  <si>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</si>
  <si>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</si>
  <si>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</si>
  <si>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</si>
  <si>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</si>
  <si>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</si>
  <si>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</si>
  <si>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</si>
  <si>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</si>
  <si>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</si>
  <si>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</si>
  <si>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</si>
  <si>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</si>
  <si>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</si>
  <si>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</si>
  <si>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</si>
  <si>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</si>
  <si>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</si>
  <si>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</si>
  <si>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</si>
  <si>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</si>
  <si>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</si>
  <si>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</si>
  <si>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</si>
  <si>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</si>
  <si>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</si>
  <si>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</si>
  <si>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</si>
  <si>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</si>
  <si>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</si>
  <si>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</si>
  <si>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</si>
  <si>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</si>
  <si>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</si>
  <si>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</si>
  <si>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</si>
  <si>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</si>
  <si>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</si>
  <si>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</si>
  <si>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</si>
  <si>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</si>
  <si>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</si>
  <si>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</si>
  <si>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</si>
  <si>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</si>
  <si>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</si>
  <si>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</si>
  <si>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</si>
  <si>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</si>
  <si>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</si>
  <si>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</si>
  <si>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</si>
  <si>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</si>
  <si>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</si>
  <si>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</si>
  <si>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</si>
  <si>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</si>
  <si>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</si>
  <si>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</si>
  <si>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</si>
  <si>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</si>
  <si>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</si>
  <si>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</si>
  <si>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</si>
  <si>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</si>
  <si>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</si>
  <si>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</si>
  <si>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</si>
  <si>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</si>
  <si>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</si>
  <si>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</si>
  <si>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</si>
  <si>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</si>
  <si>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</si>
  <si>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</si>
  <si>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</si>
  <si>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</si>
  <si>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</si>
  <si>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</si>
  <si>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</si>
  <si>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</si>
  <si>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</si>
  <si>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</si>
  <si>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</si>
  <si>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</si>
  <si>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</si>
  <si>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</si>
  <si>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</si>
  <si>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</si>
  <si>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</si>
  <si>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</si>
  <si>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</si>
  <si>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</si>
  <si>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</si>
  <si>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</si>
  <si>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</si>
  <si>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</si>
  <si>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</si>
  <si>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</si>
  <si>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</si>
  <si>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</si>
  <si>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</si>
  <si>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</si>
  <si>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</si>
  <si>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</si>
  <si>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</si>
  <si>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</si>
  <si>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</si>
  <si>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</si>
  <si>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</si>
  <si>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</si>
  <si>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</si>
  <si>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</si>
  <si>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</si>
  <si>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</si>
  <si>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</si>
  <si>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</si>
  <si>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</si>
  <si>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</si>
  <si>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</si>
  <si>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</si>
  <si>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</si>
  <si>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</si>
  <si>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</si>
  <si>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</si>
  <si>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</si>
  <si>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</si>
  <si>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</si>
  <si>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</si>
  <si>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</si>
  <si>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</si>
  <si>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</si>
  <si>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</si>
  <si>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</si>
  <si>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</si>
  <si>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</si>
  <si>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</si>
  <si>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</si>
  <si>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</si>
  <si>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</si>
  <si>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</si>
  <si>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</si>
  <si>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</si>
  <si>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</si>
  <si>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</si>
  <si>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</si>
  <si>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</si>
  <si>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</si>
  <si>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</si>
  <si>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</si>
  <si>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</si>
  <si>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</si>
  <si>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</si>
  <si>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</si>
  <si>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</si>
  <si>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</si>
  <si>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</si>
  <si>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</si>
  <si>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</si>
  <si>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</si>
  <si>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</si>
  <si>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</si>
  <si>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</si>
  <si>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</si>
  <si>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</si>
  <si>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</si>
  <si>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</si>
  <si>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</si>
  <si>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</si>
  <si>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</si>
  <si>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</si>
  <si>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</si>
  <si>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</si>
  <si>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</si>
  <si>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</si>
  <si>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</si>
  <si>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</si>
  <si>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</si>
  <si>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</si>
  <si>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</si>
  <si>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</si>
  <si>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</si>
  <si>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</si>
  <si>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</si>
  <si>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</si>
  <si>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</si>
  <si>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</si>
  <si>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</si>
  <si>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</si>
  <si>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</si>
  <si>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</si>
  <si>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</si>
  <si>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</si>
  <si>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</si>
  <si>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</si>
  <si>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</si>
  <si>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</si>
  <si>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</si>
  <si>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</si>
  <si>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</si>
  <si>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</si>
  <si>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</si>
  <si>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</si>
  <si>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</si>
  <si>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</si>
  <si>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</si>
  <si>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</si>
  <si>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</si>
  <si>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</si>
  <si>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</si>
  <si>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</si>
  <si>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</si>
  <si>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</si>
  <si>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</si>
  <si>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</si>
  <si>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</si>
  <si>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</si>
  <si>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</si>
  <si>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</si>
  <si>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</si>
  <si>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</si>
  <si>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</si>
  <si>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</si>
  <si>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</si>
  <si>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</si>
  <si>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</si>
  <si>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</si>
  <si>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</si>
  <si>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</si>
  <si>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</si>
  <si>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</si>
  <si>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</si>
  <si>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</si>
  <si>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</si>
  <si>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</si>
  <si>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</si>
  <si>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</si>
  <si>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</si>
  <si>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</si>
  <si>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</si>
  <si>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</si>
  <si>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</si>
  <si>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</si>
  <si>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</si>
  <si>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</si>
  <si>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</si>
  <si>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</si>
  <si>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</si>
  <si>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</si>
  <si>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</si>
  <si>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</si>
  <si>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</si>
  <si>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</si>
  <si>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</si>
  <si>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</si>
  <si>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</si>
  <si>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</si>
  <si>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</si>
  <si>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</si>
  <si>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</si>
  <si>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</si>
  <si>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</si>
  <si>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</si>
  <si>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</si>
  <si>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</si>
  <si>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</si>
  <si>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</si>
  <si>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</si>
  <si>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</si>
  <si>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</si>
  <si>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</si>
  <si>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</si>
  <si>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</si>
  <si>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</si>
  <si>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</si>
  <si>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</si>
  <si>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</si>
  <si>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</si>
  <si>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</si>
  <si>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</si>
  <si>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</si>
  <si>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</si>
  <si>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</si>
  <si>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</si>
  <si>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</si>
  <si>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</si>
  <si>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</si>
  <si>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</si>
  <si>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</si>
  <si>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</si>
  <si>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</si>
  <si>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</si>
  <si>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</si>
  <si>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</si>
  <si>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</si>
  <si>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</si>
  <si>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</si>
  <si>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</si>
  <si>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</si>
  <si>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</si>
  <si>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</si>
  <si>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</si>
  <si>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</si>
  <si>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</si>
  <si>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</si>
  <si>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</si>
  <si>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</si>
  <si>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</si>
  <si>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</si>
  <si>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</si>
  <si>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</si>
  <si>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</si>
  <si>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</si>
  <si>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</si>
  <si>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</si>
  <si>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</si>
  <si>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</si>
  <si>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</si>
  <si>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</si>
  <si>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</si>
  <si>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</si>
  <si>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</si>
  <si>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</si>
  <si>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</si>
  <si>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</si>
  <si>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</si>
  <si>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</si>
  <si>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</si>
  <si>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</si>
  <si>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</si>
  <si>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</si>
  <si>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</si>
  <si>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</si>
  <si>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</si>
  <si>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</si>
  <si>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</si>
  <si>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</si>
  <si>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</si>
  <si>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</si>
  <si>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</si>
  <si>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</si>
  <si>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</si>
  <si>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</si>
  <si>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</si>
  <si>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</si>
  <si>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</si>
  <si>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</si>
  <si>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</si>
  <si>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</si>
  <si>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</si>
  <si>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</si>
  <si>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</si>
  <si>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</si>
  <si>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</si>
  <si>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</si>
  <si>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</si>
  <si>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</si>
  <si>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</si>
  <si>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</si>
  <si>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</si>
  <si>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</si>
  <si>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</si>
  <si>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</si>
  <si>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</si>
  <si>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</si>
  <si>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</si>
  <si>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</si>
  <si>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</si>
  <si>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</si>
  <si>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</si>
  <si>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</si>
  <si>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</si>
  <si>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</si>
  <si>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</si>
  <si>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</si>
  <si>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</si>
  <si>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</si>
  <si>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</si>
  <si>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</si>
  <si>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</si>
  <si>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</si>
  <si>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</si>
  <si>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</si>
  <si>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</si>
  <si>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</si>
  <si>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</si>
  <si>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</si>
  <si>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</si>
  <si>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</si>
  <si>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</si>
  <si>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</si>
  <si>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</si>
  <si>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</si>
  <si>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</si>
  <si>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</si>
  <si>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</si>
  <si>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</si>
  <si>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</si>
  <si>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</si>
  <si>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</si>
  <si>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</si>
  <si>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</si>
  <si>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</si>
  <si>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</si>
  <si>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</si>
  <si>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</si>
  <si>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</si>
  <si>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</si>
  <si>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</si>
  <si>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</si>
  <si>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</si>
  <si>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</si>
  <si>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</si>
  <si>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</si>
  <si>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</si>
  <si>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</si>
  <si>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</si>
  <si>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</si>
  <si>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</si>
  <si>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</si>
  <si>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</si>
  <si>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</si>
  <si>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</si>
  <si>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</si>
  <si>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</si>
  <si>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</si>
  <si>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</si>
  <si>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</si>
  <si>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</si>
  <si>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</si>
  <si>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</si>
  <si>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</si>
  <si>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</si>
  <si>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</si>
  <si>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</si>
  <si>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</si>
  <si>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</si>
  <si>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</si>
  <si>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</si>
  <si>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</si>
  <si>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</si>
  <si>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</si>
  <si>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</si>
  <si>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</si>
  <si>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</si>
  <si>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</si>
  <si>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</si>
  <si>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</si>
  <si>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</si>
  <si>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</si>
  <si>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</si>
  <si>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</si>
  <si>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</si>
  <si>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</si>
  <si>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</si>
  <si>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</si>
  <si>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</si>
  <si>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</si>
  <si>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</si>
  <si>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</si>
  <si>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</si>
  <si>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</si>
  <si>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</si>
  <si>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</si>
  <si>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</si>
  <si>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</si>
  <si>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</si>
  <si>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</si>
  <si>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</si>
  <si>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</si>
  <si>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</si>
  <si>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</si>
  <si>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</si>
  <si>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</si>
  <si>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</si>
  <si>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</si>
  <si>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</si>
  <si>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</si>
  <si>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</si>
  <si>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</si>
  <si>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</si>
  <si>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</si>
  <si>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</si>
  <si>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</si>
  <si>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</si>
  <si>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</si>
  <si>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</si>
  <si>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</si>
  <si>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</si>
  <si>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</si>
  <si>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</si>
  <si>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</si>
  <si>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</si>
  <si>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</si>
  <si>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</si>
  <si>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</si>
  <si>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</si>
  <si>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</si>
  <si>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</si>
  <si>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</si>
  <si>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</si>
  <si>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</si>
  <si>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</si>
  <si>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</si>
  <si>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</si>
  <si>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</si>
  <si>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</si>
  <si>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</si>
  <si>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</si>
  <si>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</si>
  <si>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</si>
  <si>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</si>
  <si>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</si>
  <si>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</si>
  <si>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</si>
  <si>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</si>
  <si>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</si>
  <si>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</si>
  <si>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</si>
  <si>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</si>
  <si>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</si>
  <si>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</si>
  <si>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</si>
  <si>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</si>
  <si>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</si>
  <si>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</si>
  <si>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</si>
  <si>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</si>
  <si>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</si>
  <si>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</si>
  <si>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</si>
  <si>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</si>
  <si>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</si>
  <si>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</si>
  <si>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</si>
  <si>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</si>
  <si>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</si>
  <si>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</si>
  <si>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</si>
  <si>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</si>
  <si>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</si>
  <si>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</si>
  <si>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</si>
  <si>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</si>
  <si>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</si>
  <si>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</si>
  <si>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</si>
  <si>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</si>
  <si>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</si>
  <si>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</si>
  <si>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</si>
  <si>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</si>
  <si>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</si>
  <si>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</si>
  <si>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</si>
  <si>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</si>
  <si>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</si>
  <si>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</si>
  <si>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</si>
  <si>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</si>
  <si>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</si>
  <si>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</si>
  <si>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</si>
  <si>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</si>
  <si>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</si>
  <si>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</si>
  <si>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</si>
  <si>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</si>
  <si>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</si>
  <si>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</si>
  <si>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</si>
  <si>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</si>
  <si>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</si>
  <si>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</si>
  <si>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</si>
  <si>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</si>
  <si>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</si>
  <si>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</si>
  <si>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</si>
  <si>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</si>
  <si>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</si>
  <si>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</si>
  <si>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</si>
  <si>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</si>
  <si>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</si>
  <si>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</si>
  <si>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</si>
  <si>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</si>
  <si>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</si>
  <si>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</si>
  <si>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</si>
  <si>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</si>
  <si>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</si>
  <si>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</si>
  <si>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</si>
  <si>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</si>
  <si>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</si>
  <si>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</si>
  <si>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</si>
  <si>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</si>
  <si>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</si>
  <si>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</si>
  <si>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</si>
  <si>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</si>
  <si>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</si>
  <si>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</si>
  <si>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</si>
  <si>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</si>
  <si>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</si>
  <si>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</si>
  <si>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</si>
  <si>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</si>
  <si>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</si>
  <si>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</si>
  <si>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</si>
  <si>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</si>
  <si>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</si>
  <si>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</si>
  <si>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</si>
  <si>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</si>
  <si>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</si>
  <si>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</si>
  <si>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</si>
  <si>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</si>
  <si>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</si>
  <si>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</si>
  <si>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</si>
  <si>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</si>
  <si>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</si>
  <si>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</si>
  <si>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</si>
  <si>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</si>
  <si>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</si>
  <si>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</si>
  <si>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</si>
  <si>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</si>
  <si>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</si>
  <si>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</si>
  <si>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</si>
  <si>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</si>
  <si>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</si>
  <si>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</si>
  <si>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</si>
  <si>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</si>
  <si>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</si>
  <si>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</si>
  <si>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</si>
  <si>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</si>
  <si>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</si>
  <si>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</si>
  <si>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</si>
  <si>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</si>
  <si>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</si>
  <si>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</si>
  <si>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</si>
  <si>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</si>
  <si>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</si>
  <si>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</si>
  <si>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</si>
  <si>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</si>
  <si>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</si>
  <si>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</si>
  <si>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</si>
  <si>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</si>
  <si>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</si>
  <si>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</si>
  <si>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</si>
  <si>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</si>
  <si>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</si>
  <si>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</si>
  <si>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</si>
  <si>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</si>
  <si>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</si>
  <si>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</si>
  <si>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</si>
  <si>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</si>
  <si>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</si>
  <si>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</si>
  <si>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</si>
  <si>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</si>
  <si>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</si>
  <si>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</si>
  <si>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</si>
  <si>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</si>
  <si>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</si>
  <si>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</si>
  <si>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</si>
  <si>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</si>
  <si>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</si>
  <si>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</si>
  <si>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</si>
  <si>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</si>
  <si>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</si>
  <si>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</si>
  <si>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</si>
  <si>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</si>
  <si>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</si>
  <si>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</si>
  <si>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</si>
  <si>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</si>
  <si>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</si>
  <si>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</si>
  <si>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</si>
  <si>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</si>
  <si>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</si>
  <si>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</si>
  <si>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</si>
  <si>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</si>
  <si>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</si>
  <si>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</si>
  <si>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</si>
  <si>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</si>
  <si>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</si>
  <si>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</si>
  <si>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</si>
  <si>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</si>
  <si>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</si>
  <si>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</si>
  <si>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</si>
  <si>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</si>
  <si>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</si>
  <si>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</si>
  <si>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</si>
  <si>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</si>
  <si>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</si>
  <si>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</si>
  <si>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</si>
  <si>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</si>
  <si>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</si>
  <si>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</si>
  <si>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</si>
  <si>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</si>
  <si>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</si>
  <si>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</si>
  <si>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</si>
  <si>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</si>
  <si>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</si>
  <si>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</si>
  <si>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</si>
  <si>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</si>
  <si>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</si>
  <si>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</si>
  <si>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</si>
  <si>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</si>
  <si>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</si>
  <si>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</si>
  <si>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</si>
  <si>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</si>
  <si>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</si>
  <si>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</si>
  <si>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</si>
  <si>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</si>
  <si>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</si>
  <si>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</si>
  <si>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</si>
  <si>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</si>
  <si>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</si>
  <si>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</si>
  <si>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</si>
  <si>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</si>
  <si>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</si>
  <si>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</si>
  <si>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</si>
  <si>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</si>
  <si>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</si>
  <si>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</si>
  <si>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</si>
  <si>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</si>
  <si>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</si>
  <si>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</si>
  <si>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</si>
  <si>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</si>
  <si>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</si>
  <si>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</si>
  <si>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</si>
  <si>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</si>
  <si>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</si>
  <si>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</si>
  <si>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</si>
  <si>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</si>
  <si>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</si>
  <si>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</si>
  <si>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</si>
  <si>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</si>
  <si>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</si>
  <si>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</si>
  <si>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</si>
  <si>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</si>
  <si>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</si>
  <si>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</si>
  <si>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</si>
  <si>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</si>
  <si>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</si>
  <si>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</si>
  <si>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</si>
  <si>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</si>
  <si>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</si>
  <si>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</si>
  <si>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</si>
  <si>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</si>
  <si>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</si>
  <si>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</si>
  <si>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</si>
  <si>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</si>
  <si>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</si>
  <si>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</si>
  <si>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</si>
  <si>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</si>
  <si>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</si>
  <si>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</si>
  <si>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</si>
  <si>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</si>
  <si>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</si>
  <si>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</si>
  <si>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</si>
  <si>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</si>
  <si>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</si>
  <si>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</si>
  <si>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</si>
  <si>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</si>
  <si>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</si>
  <si>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</si>
  <si>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</si>
  <si>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</si>
  <si>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</si>
  <si>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</si>
  <si>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</si>
  <si>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</si>
  <si>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</si>
  <si>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</si>
  <si>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</si>
  <si>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</si>
  <si>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</si>
  <si>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</si>
  <si>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</si>
  <si>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</si>
  <si>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</si>
  <si>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</si>
  <si>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</si>
  <si>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</si>
  <si>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</si>
  <si>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</si>
  <si>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</si>
  <si>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</si>
  <si>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</si>
  <si>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</si>
  <si>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</si>
  <si>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</si>
  <si>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</si>
  <si>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</si>
  <si>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</si>
  <si>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</si>
  <si>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</si>
  <si>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</si>
  <si>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</si>
  <si>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</si>
  <si>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</si>
  <si>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</si>
  <si>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</si>
  <si>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</si>
  <si>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</si>
  <si>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</si>
  <si>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</si>
  <si>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</si>
  <si>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</si>
  <si>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</si>
  <si>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</si>
  <si>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</si>
  <si>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</si>
  <si>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</si>
  <si>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</si>
  <si>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</si>
  <si>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</si>
  <si>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</si>
  <si>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</si>
  <si>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</si>
  <si>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</si>
  <si>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</si>
  <si>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</si>
  <si>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</si>
  <si>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</si>
  <si>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</si>
  <si>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</si>
  <si>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</si>
  <si>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</si>
  <si>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</si>
  <si>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</si>
  <si>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</si>
  <si>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</si>
  <si>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</si>
  <si>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</si>
  <si>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</si>
  <si>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</si>
  <si>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</si>
  <si>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</si>
  <si>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</si>
  <si>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</si>
  <si>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</si>
  <si>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</si>
  <si>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</si>
  <si>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</si>
  <si>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</si>
  <si>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</si>
  <si>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</si>
  <si>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</si>
  <si>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</si>
  <si>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</si>
  <si>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</si>
  <si>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</si>
  <si>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</si>
  <si>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</si>
  <si>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</si>
  <si>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</si>
  <si>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</si>
  <si>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</si>
  <si>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</si>
  <si>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</si>
  <si>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</si>
  <si>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</si>
  <si>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</si>
  <si>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</si>
  <si>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</si>
  <si>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</si>
  <si>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</si>
  <si>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</si>
  <si>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</si>
  <si>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</si>
  <si>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</si>
  <si>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</si>
  <si>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</si>
  <si>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</si>
  <si>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</si>
  <si>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</si>
  <si>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</si>
  <si>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</si>
  <si>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</si>
  <si>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</si>
  <si>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</si>
  <si>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</si>
  <si>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</si>
  <si>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</si>
  <si>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</si>
  <si>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</si>
  <si>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</si>
  <si>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</si>
  <si>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</si>
  <si>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</si>
  <si>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</si>
  <si>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</si>
  <si>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</si>
  <si>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</si>
  <si>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</si>
  <si>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</si>
  <si>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</si>
  <si>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</si>
  <si>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</si>
  <si>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</si>
  <si>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</si>
  <si>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</si>
  <si>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</si>
  <si>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</si>
  <si>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</si>
  <si>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</si>
  <si>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</si>
  <si>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</si>
  <si>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</si>
  <si>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</si>
  <si>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</si>
  <si>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</si>
  <si>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</si>
  <si>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</si>
  <si>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</si>
  <si>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</si>
  <si>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</si>
  <si>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</si>
  <si>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</si>
  <si>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</si>
  <si>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</si>
  <si>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</si>
  <si>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</si>
  <si>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</si>
  <si>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</si>
  <si>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</si>
  <si>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</si>
  <si>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</si>
  <si>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</si>
  <si>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</si>
  <si>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</si>
  <si>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</si>
  <si>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</si>
  <si>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</si>
  <si>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</si>
  <si>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</si>
  <si>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</si>
  <si>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</si>
  <si>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</si>
  <si>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</si>
  <si>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</si>
  <si>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</si>
  <si>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</si>
  <si>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</si>
  <si>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</si>
  <si>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</si>
  <si>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</si>
  <si>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</si>
  <si>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</si>
  <si>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</si>
  <si>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</si>
  <si>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</si>
  <si>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</si>
  <si>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</si>
  <si>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</si>
  <si>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</si>
  <si>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</si>
  <si>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</si>
  <si>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</si>
  <si>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</si>
  <si>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</si>
  <si>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</si>
  <si>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</si>
  <si>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</si>
  <si>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</si>
  <si>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</si>
  <si>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</si>
  <si>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</si>
  <si>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</si>
  <si>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</si>
  <si>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</si>
  <si>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</si>
  <si>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</si>
  <si>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</si>
  <si>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</si>
  <si>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</si>
  <si>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</si>
  <si>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</si>
  <si>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</si>
  <si>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</si>
  <si>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</si>
  <si>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</si>
  <si>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</si>
  <si>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</si>
  <si>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</si>
  <si>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</si>
  <si>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</si>
  <si>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</si>
  <si>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</si>
  <si>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</si>
  <si>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</si>
  <si>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</si>
  <si>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</si>
  <si>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</si>
  <si>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</si>
  <si>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</si>
  <si>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</si>
  <si>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</si>
  <si>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</si>
  <si>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</si>
  <si>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</si>
  <si>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</si>
  <si>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</si>
  <si>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</si>
  <si>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</si>
  <si>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</si>
  <si>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</si>
  <si>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</si>
  <si>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</si>
  <si>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</si>
  <si>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</si>
  <si>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</si>
  <si>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</si>
  <si>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</si>
  <si>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</si>
  <si>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</si>
  <si>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</si>
  <si>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</si>
  <si>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</si>
  <si>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</si>
  <si>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</si>
  <si>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</si>
  <si>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</si>
  <si>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</si>
  <si>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</si>
  <si>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</si>
  <si>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</si>
  <si>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</si>
  <si>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</si>
  <si>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</si>
  <si>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</si>
  <si>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</si>
  <si>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</si>
  <si>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</si>
  <si>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</si>
  <si>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</si>
  <si>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</si>
  <si>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</si>
  <si>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</si>
  <si>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</si>
  <si>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</si>
  <si>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</si>
  <si>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</si>
  <si>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</si>
  <si>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</si>
  <si>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</si>
  <si>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</si>
  <si>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</si>
  <si>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</si>
  <si>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</si>
  <si>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</si>
  <si>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</si>
  <si>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</si>
  <si>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</si>
  <si>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</si>
  <si>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</si>
  <si>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</si>
  <si>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</si>
  <si>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</si>
  <si>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</si>
  <si>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</si>
  <si>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</si>
  <si>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</si>
  <si>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</si>
  <si>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</si>
  <si>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</si>
  <si>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</si>
  <si>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</si>
  <si>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</si>
  <si>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</si>
  <si>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</si>
  <si>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</si>
  <si>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</si>
  <si>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</si>
  <si>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</si>
  <si>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</si>
  <si>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</si>
  <si>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</si>
  <si>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</si>
  <si>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</si>
  <si>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</si>
  <si>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</si>
  <si>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</si>
  <si>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</si>
  <si>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</si>
  <si>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</si>
  <si>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</si>
  <si>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</si>
  <si>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</si>
  <si>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</si>
  <si>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</si>
  <si>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</si>
  <si>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</si>
  <si>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</si>
  <si>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</si>
  <si>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</si>
  <si>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</si>
  <si>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</si>
  <si>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</si>
  <si>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</si>
  <si>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</si>
  <si>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</si>
  <si>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</si>
  <si>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</si>
  <si>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</si>
  <si>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</si>
  <si>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</si>
  <si>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</si>
  <si>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</si>
  <si>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</si>
  <si>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</si>
  <si>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</si>
  <si>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</si>
  <si>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</si>
  <si>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</si>
  <si>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</si>
  <si>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</si>
  <si>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</si>
  <si>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</si>
  <si>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</si>
  <si>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</si>
  <si>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</si>
  <si>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</si>
  <si>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</si>
  <si>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</si>
  <si>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</si>
  <si>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</si>
  <si>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</si>
  <si>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</si>
  <si>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</si>
  <si>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</si>
  <si>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</si>
  <si>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</si>
  <si>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</si>
  <si>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</si>
  <si>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</si>
  <si>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</si>
  <si>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</si>
  <si>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</si>
  <si>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</si>
  <si>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</si>
  <si>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</si>
  <si>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</si>
  <si>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</si>
  <si>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</si>
  <si>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</si>
  <si>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</si>
  <si>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</si>
  <si>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</si>
  <si>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</si>
  <si>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</si>
  <si>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</si>
  <si>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</si>
  <si>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</si>
  <si>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</si>
  <si>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</si>
  <si>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</si>
  <si>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</si>
  <si>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</si>
  <si>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</si>
  <si>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</si>
  <si>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</si>
  <si>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</si>
  <si>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</si>
  <si>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</si>
  <si>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</si>
  <si>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</si>
  <si>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</si>
  <si>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</si>
  <si>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</si>
  <si>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</si>
  <si>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</si>
  <si>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</si>
  <si>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</si>
  <si>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</si>
  <si>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</si>
  <si>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</si>
  <si>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</si>
  <si>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</si>
  <si>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</si>
  <si>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</si>
  <si>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</si>
  <si>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</si>
  <si>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</si>
  <si>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</si>
  <si>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</si>
  <si>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</si>
  <si>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</si>
  <si>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</si>
  <si>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</si>
  <si>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</si>
  <si>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</si>
  <si>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</si>
  <si>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</si>
  <si>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</si>
  <si>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</si>
  <si>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</si>
  <si>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</si>
  <si>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</si>
  <si>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</si>
  <si>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</si>
  <si>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</si>
  <si>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</si>
  <si>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</si>
  <si>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</si>
  <si>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</si>
  <si>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</si>
  <si>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</si>
  <si>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</si>
  <si>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</si>
  <si>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</si>
  <si>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</si>
  <si>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</si>
  <si>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</si>
  <si>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</si>
  <si>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</si>
  <si>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</si>
  <si>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</si>
  <si>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</si>
  <si>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</si>
  <si>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</si>
  <si>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</si>
  <si>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</si>
  <si>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</si>
  <si>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</si>
  <si>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</si>
  <si>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</si>
  <si>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</si>
  <si>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</si>
  <si>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</si>
  <si>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</si>
  <si>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</si>
  <si>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</si>
  <si>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</si>
  <si>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</si>
  <si>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</si>
  <si>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</si>
  <si>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</si>
  <si>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</si>
  <si>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</si>
  <si>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</si>
  <si>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</si>
  <si>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</si>
  <si>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</si>
  <si>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</si>
  <si>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</si>
  <si>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</si>
  <si>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</si>
  <si>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</si>
  <si>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</si>
  <si>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</si>
  <si>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</si>
  <si>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</si>
  <si>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</si>
  <si>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</si>
  <si>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</si>
  <si>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</si>
  <si>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</si>
  <si>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</si>
  <si>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</si>
  <si>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</si>
  <si>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</si>
  <si>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</si>
  <si>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</si>
  <si>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</si>
  <si>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</si>
  <si>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</si>
  <si>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</si>
  <si>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</si>
  <si>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</si>
  <si>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</si>
  <si>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</si>
  <si>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</si>
  <si>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</si>
  <si>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</si>
  <si>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</si>
  <si>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</si>
  <si>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</si>
  <si>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</si>
  <si>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</si>
  <si>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</si>
  <si>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</si>
  <si>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</si>
  <si>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</si>
  <si>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</si>
  <si>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</si>
  <si>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</si>
  <si>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</si>
  <si>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</si>
  <si>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</si>
  <si>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</si>
  <si>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</si>
  <si>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</si>
  <si>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</si>
  <si>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</si>
  <si>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</si>
  <si>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</si>
  <si>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</si>
  <si>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</si>
  <si>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</si>
  <si>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</si>
  <si>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</si>
  <si>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</si>
  <si>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</si>
  <si>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</si>
  <si>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</si>
  <si>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</si>
  <si>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</si>
  <si>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</si>
  <si>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</si>
  <si>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</si>
  <si>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</si>
  <si>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</si>
  <si>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</si>
  <si>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</si>
  <si>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</si>
  <si>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</si>
  <si>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</si>
  <si>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</si>
  <si>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</si>
  <si>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</si>
  <si>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</si>
  <si>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</si>
  <si>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</si>
  <si>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</si>
  <si>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</si>
  <si>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</si>
  <si>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</si>
  <si>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</si>
  <si>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</si>
  <si>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</si>
  <si>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</si>
  <si>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</si>
  <si>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</si>
  <si>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</si>
  <si>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</si>
  <si>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</si>
  <si>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</si>
  <si>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</si>
  <si>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</si>
  <si>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</si>
  <si>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</si>
  <si>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</si>
  <si>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</si>
  <si>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</si>
  <si>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</si>
  <si>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</si>
  <si>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</si>
  <si>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</si>
  <si>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</si>
  <si>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</si>
  <si>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</si>
  <si>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</si>
  <si>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</si>
  <si>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</si>
  <si>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</si>
  <si>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</si>
  <si>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</si>
  <si>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</si>
  <si>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</si>
  <si>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</si>
  <si>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</si>
  <si>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</si>
  <si>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</si>
  <si>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</si>
  <si>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</si>
  <si>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</si>
  <si>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</si>
  <si>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</si>
  <si>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</si>
  <si>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</si>
  <si>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</si>
  <si>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</si>
  <si>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</si>
  <si>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</si>
  <si>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</si>
  <si>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</si>
  <si>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</si>
  <si>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</si>
  <si>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</si>
  <si>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</si>
  <si>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</si>
  <si>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</si>
  <si>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</si>
  <si>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</si>
  <si>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</si>
  <si>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</si>
  <si>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</si>
  <si>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</si>
  <si>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</si>
  <si>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</si>
  <si>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</si>
  <si>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</si>
  <si>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</si>
  <si>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</si>
  <si>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</si>
  <si>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</si>
  <si>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</si>
  <si>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</si>
  <si>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</si>
  <si>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</si>
  <si>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</si>
  <si>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</si>
  <si>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</si>
  <si>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</si>
  <si>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</si>
  <si>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</si>
  <si>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</si>
  <si>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</si>
  <si>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</si>
  <si>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</si>
  <si>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</si>
  <si>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</si>
  <si>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</si>
  <si>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</si>
  <si>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</si>
  <si>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</si>
  <si>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</si>
  <si>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</si>
  <si>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</si>
  <si>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</si>
  <si>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</si>
  <si>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</si>
  <si>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</si>
  <si>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</si>
  <si>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</si>
  <si>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</si>
  <si>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</si>
  <si>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</si>
  <si>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</si>
  <si>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</si>
  <si>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</si>
  <si>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</si>
  <si>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</si>
  <si>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</si>
  <si>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</si>
  <si>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</si>
  <si>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</si>
  <si>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</si>
  <si>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</si>
  <si>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</si>
  <si>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</si>
  <si>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</si>
  <si>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</si>
  <si>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</si>
  <si>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</si>
  <si>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</si>
  <si>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</si>
  <si>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</si>
  <si>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</si>
  <si>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</si>
  <si>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</si>
  <si>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</si>
  <si>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</si>
  <si>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</si>
  <si>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</si>
  <si>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</si>
  <si>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</si>
  <si>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</si>
  <si>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</si>
  <si>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</si>
  <si>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</si>
  <si>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</si>
  <si>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</si>
  <si>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</si>
  <si>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</si>
  <si>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</si>
  <si>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</si>
  <si>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</si>
  <si>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</si>
  <si>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</si>
  <si>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</si>
  <si>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</si>
  <si>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</si>
  <si>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</si>
  <si>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</si>
  <si>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</si>
  <si>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</si>
  <si>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</si>
  <si>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</si>
  <si>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</si>
  <si>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</si>
  <si>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</si>
  <si>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</si>
  <si>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</si>
  <si>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</si>
  <si>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</si>
  <si>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</si>
  <si>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</si>
  <si>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</si>
  <si>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</si>
  <si>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</si>
  <si>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</si>
  <si>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</si>
  <si>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</si>
  <si>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</si>
  <si>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</si>
  <si>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</si>
  <si>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</si>
  <si>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</si>
  <si>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</si>
  <si>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</si>
  <si>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</si>
  <si>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</si>
  <si>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</si>
  <si>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</si>
  <si>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</si>
  <si>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</si>
  <si>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</si>
  <si>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</si>
  <si>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</si>
  <si>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</si>
  <si>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</si>
  <si>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</si>
  <si>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</si>
  <si>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</si>
  <si>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</si>
  <si>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</si>
  <si>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</si>
  <si>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</si>
  <si>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</si>
  <si>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</si>
  <si>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</si>
  <si>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</si>
  <si>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</si>
  <si>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</si>
  <si>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</si>
  <si>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</si>
  <si>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</si>
  <si>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</si>
  <si>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</si>
  <si>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</si>
  <si>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</si>
  <si>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</si>
  <si>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</si>
  <si>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</si>
  <si>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</si>
  <si>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</si>
  <si>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</si>
  <si>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</si>
  <si>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</si>
  <si>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</si>
  <si>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</si>
  <si>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</si>
  <si>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</si>
  <si>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</si>
  <si>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</si>
  <si>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</si>
  <si>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</si>
  <si>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</si>
  <si>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</si>
  <si>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</si>
  <si>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</si>
  <si>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</si>
  <si>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</si>
  <si>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</si>
  <si>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</si>
  <si>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</si>
  <si>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</si>
  <si>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</si>
  <si>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</si>
  <si>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</si>
  <si>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</si>
  <si>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</si>
  <si>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</si>
  <si>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</si>
  <si>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</si>
  <si>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</si>
  <si>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</si>
  <si>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</si>
  <si>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</si>
  <si>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</si>
  <si>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</si>
  <si>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</si>
  <si>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</si>
  <si>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</si>
  <si>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</si>
  <si>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</si>
  <si>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</si>
  <si>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</si>
  <si>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</si>
  <si>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</si>
  <si>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</si>
  <si>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</si>
  <si>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</si>
  <si>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</si>
  <si>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</si>
  <si>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</si>
  <si>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</si>
  <si>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</si>
  <si>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</si>
  <si>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</si>
  <si>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</si>
  <si>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</si>
  <si>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</si>
  <si>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</si>
  <si>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</si>
  <si>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</si>
  <si>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</si>
  <si>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</si>
  <si>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</si>
  <si>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</si>
  <si>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</si>
  <si>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</si>
  <si>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</si>
  <si>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</si>
  <si>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</si>
  <si>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</si>
  <si>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</si>
  <si>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</si>
  <si>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</si>
  <si>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</si>
  <si>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</si>
  <si>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</si>
  <si>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</si>
  <si>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</si>
  <si>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</si>
  <si>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</si>
  <si>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</si>
  <si>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</si>
  <si>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</si>
  <si>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</si>
  <si>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</si>
  <si>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</si>
  <si>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</si>
  <si>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</si>
  <si>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</si>
  <si>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</si>
  <si>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</si>
  <si>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</si>
  <si>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</si>
  <si>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</si>
  <si>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</si>
  <si>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</si>
  <si>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</si>
  <si>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</si>
  <si>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</si>
  <si>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</si>
  <si>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</si>
  <si>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</si>
  <si>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</si>
  <si>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</si>
  <si>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</si>
  <si>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</si>
  <si>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</si>
  <si>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</si>
  <si>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</si>
  <si>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</si>
  <si>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</si>
  <si>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</si>
  <si>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</si>
  <si>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</si>
  <si>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</si>
  <si>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</si>
  <si>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</si>
  <si>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</si>
  <si>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</si>
  <si>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</si>
  <si>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</si>
  <si>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</si>
  <si>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</si>
  <si>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</si>
  <si>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</si>
  <si>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</si>
  <si>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</si>
  <si>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</si>
  <si>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</si>
  <si>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</si>
  <si>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</si>
  <si>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</si>
  <si>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</si>
  <si>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</si>
  <si>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</si>
  <si>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</si>
  <si>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</si>
  <si>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</si>
  <si>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</si>
  <si>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</si>
  <si>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</si>
  <si>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</si>
  <si>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</si>
  <si>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</si>
  <si>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</si>
  <si>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</si>
  <si>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</si>
  <si>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</si>
  <si>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</si>
  <si>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</si>
  <si>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</si>
  <si>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</si>
  <si>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</si>
  <si>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</si>
  <si>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</si>
  <si>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</si>
  <si>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</si>
  <si>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</si>
  <si>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</si>
  <si>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</si>
  <si>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</si>
  <si>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</si>
  <si>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</si>
  <si>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</si>
  <si>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</si>
  <si>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</si>
  <si>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</si>
  <si>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</si>
  <si>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</si>
  <si>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</si>
  <si>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</si>
  <si>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</si>
  <si>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</si>
  <si>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</si>
  <si>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</si>
  <si>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</si>
  <si>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</si>
  <si>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</si>
  <si>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</si>
  <si>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</si>
  <si>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</si>
  <si>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</si>
  <si>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</si>
  <si>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</si>
  <si>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</si>
  <si>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</si>
  <si>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</si>
  <si>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</si>
  <si>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</si>
  <si>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</si>
  <si>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</si>
  <si>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</si>
  <si>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</si>
  <si>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</si>
  <si>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</si>
  <si>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</si>
  <si>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</si>
  <si>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</si>
  <si>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</si>
  <si>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</si>
  <si>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</si>
  <si>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</si>
  <si>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</si>
  <si>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</si>
  <si>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</si>
  <si>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</si>
  <si>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</si>
  <si>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</si>
  <si>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</si>
  <si>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</si>
  <si>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</si>
  <si>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</si>
  <si>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</si>
  <si>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</si>
  <si>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</si>
  <si>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</si>
  <si>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</si>
  <si>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</si>
  <si>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</si>
  <si>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</si>
  <si>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</si>
  <si>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</si>
  <si>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</si>
  <si>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</si>
  <si>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</si>
  <si>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</si>
  <si>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</si>
  <si>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</si>
  <si>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</si>
  <si>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</si>
  <si>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</si>
  <si>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</si>
  <si>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</si>
  <si>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</si>
  <si>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</si>
  <si>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</si>
  <si>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</si>
  <si>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</si>
  <si>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</si>
  <si>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</si>
  <si>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</si>
  <si>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</si>
  <si>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</si>
  <si>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</si>
  <si>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</si>
  <si>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</si>
  <si>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</si>
  <si>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</si>
  <si>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</si>
  <si>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</si>
  <si>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</si>
  <si>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</si>
  <si>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</si>
  <si>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</si>
  <si>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</si>
  <si>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</si>
  <si>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</si>
  <si>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</si>
  <si>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</si>
  <si>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</si>
  <si>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</si>
  <si>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</si>
  <si>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</si>
  <si>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</si>
  <si>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</si>
  <si>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</si>
  <si>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</si>
  <si>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</si>
  <si>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</si>
  <si>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</si>
  <si>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</si>
  <si>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</si>
  <si>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</si>
  <si>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</si>
  <si>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</si>
  <si>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</si>
  <si>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</si>
  <si>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</si>
  <si>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</si>
  <si>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</si>
  <si>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</si>
  <si>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</si>
  <si>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</si>
  <si>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</si>
  <si>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</si>
  <si>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</si>
  <si>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</si>
  <si>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</si>
  <si>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</si>
  <si>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</si>
  <si>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</si>
  <si>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</si>
  <si>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</si>
  <si>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</si>
  <si>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</si>
  <si>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</si>
  <si>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</si>
  <si>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</si>
  <si>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</si>
  <si>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</si>
  <si>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</si>
  <si>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</si>
  <si>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</si>
  <si>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</si>
  <si>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</si>
  <si>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</si>
  <si>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</si>
  <si>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</si>
  <si>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</si>
  <si>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</si>
  <si>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</si>
  <si>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Laboratory</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</si>
  <si>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</si>
  <si>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</si>
  <si>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</si>
  <si>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</si>
  <si>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</si>
  <si>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</si>
  <si>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</si>
  <si>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</si>
  <si>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</si>
  <si>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</si>
  <si>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</si>
  <si>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</si>
  <si>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</si>
  <si>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</si>
  <si>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</si>
  <si>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</si>
  <si>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</si>
  <si>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</si>
  <si>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</si>
  <si>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</si>
  <si>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</si>
  <si>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Referral</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</si>
  <si>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</si>
  <si>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</si>
  <si>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</si>
  <si>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</si>
  <si>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</si>
  <si>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</si>
  <si>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</si>
  <si>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</si>
  <si>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</si>
  <si>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</si>
  <si>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</si>
  <si>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</si>
  <si>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</si>
  <si>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</si>
  <si>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</si>
  <si>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</si>
  <si>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</si>
  <si>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</si>
  <si>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</si>
  <si>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</si>
  <si>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</si>
  <si>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</si>
  <si>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</si>
  <si>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</si>
  <si>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</si>
  <si>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</si>
  <si>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</si>
  <si>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</si>
  <si>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</si>
  <si>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</si>
  <si>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</si>
  <si>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</si>
  <si>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</si>
  <si>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</si>
  <si>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</si>
  <si>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</si>
  <si>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</si>
  <si>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Pneumonia/fever</t>
  </si>
  <si>
    <t>Unclear what this means?</t>
  </si>
  <si>
    <t>May be duplicated with IMNCI.</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</si>
  <si>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</si>
  <si>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</si>
  <si>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</si>
  <si>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</si>
  <si>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</si>
  <si>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</si>
  <si>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</si>
  <si>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</si>
  <si>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Child Chronic</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</si>
  <si>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</si>
  <si>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</si>
  <si>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</si>
  <si>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</si>
  <si>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</si>
  <si>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</si>
  <si>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</si>
  <si>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</si>
  <si>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</si>
  <si>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</si>
  <si>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</si>
  <si>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</si>
  <si>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</si>
  <si>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</si>
  <si>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</si>
  <si>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</si>
  <si>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</si>
  <si>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</si>
  <si>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</si>
  <si>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</si>
  <si>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</si>
  <si>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</si>
  <si>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</si>
  <si>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</si>
  <si>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</si>
  <si>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</si>
  <si>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</si>
  <si>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</si>
  <si>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</si>
  <si>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</si>
  <si>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</si>
  <si>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</si>
  <si>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</si>
  <si>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</si>
  <si>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</si>
  <si>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</si>
  <si>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</si>
  <si>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</si>
  <si>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</si>
  <si>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</si>
  <si>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</si>
  <si>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</si>
  <si>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</si>
  <si>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</si>
  <si>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</si>
  <si>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</si>
  <si>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</si>
  <si>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</si>
  <si>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</si>
  <si>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</si>
  <si>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</si>
  <si>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</si>
  <si>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FP consult discontinue</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</si>
  <si>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</si>
  <si>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</si>
  <si>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</si>
  <si>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</si>
  <si>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</si>
  <si>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</si>
  <si>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</si>
  <si>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</si>
  <si>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</si>
  <si>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</si>
  <si>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</si>
  <si>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</si>
  <si>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</si>
  <si>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</si>
  <si>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</si>
  <si>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</si>
  <si>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</si>
  <si>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</si>
  <si>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</si>
  <si>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</si>
  <si>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</si>
  <si>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</si>
  <si>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</si>
  <si>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</si>
  <si>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</si>
  <si>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</si>
  <si>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</si>
  <si>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</si>
  <si>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</si>
  <si>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</si>
  <si>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</si>
  <si>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</si>
  <si>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</si>
  <si>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</si>
  <si>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</si>
  <si>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</si>
  <si>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</si>
  <si>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</si>
  <si>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</si>
  <si>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</si>
  <si>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</si>
  <si>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</si>
  <si>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</si>
  <si>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</si>
  <si>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</si>
  <si>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</si>
  <si>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</si>
  <si>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</si>
  <si>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</si>
  <si>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</si>
  <si>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</si>
  <si>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</si>
  <si>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</si>
  <si>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</si>
  <si>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</si>
  <si>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</si>
  <si>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</si>
  <si>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</si>
  <si>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</si>
  <si>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</si>
  <si>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</si>
  <si>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</si>
  <si>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</si>
  <si>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</si>
  <si>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</si>
  <si>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</si>
  <si>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</si>
  <si>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</si>
  <si>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</si>
  <si>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</si>
  <si>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</si>
  <si>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</si>
  <si>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</si>
  <si>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</si>
  <si>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</si>
  <si>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</si>
  <si>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</si>
  <si>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</si>
  <si>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</si>
  <si>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</si>
  <si>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</si>
  <si>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</si>
  <si>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</si>
  <si>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</si>
  <si>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</si>
  <si>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</si>
  <si>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</si>
  <si>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</si>
  <si>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</si>
  <si>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</si>
  <si>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</si>
  <si>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</si>
  <si>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</si>
  <si>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</si>
  <si>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</si>
  <si>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</si>
  <si>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</si>
  <si>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</si>
  <si>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</si>
  <si>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</si>
  <si>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</si>
  <si>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</si>
  <si>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</si>
  <si>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</si>
  <si>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</si>
  <si>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</si>
  <si>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</si>
  <si>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</si>
  <si>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</si>
  <si>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</si>
  <si>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</si>
  <si>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</si>
  <si>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</si>
  <si>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</si>
  <si>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</si>
  <si>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</si>
  <si>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</si>
  <si>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</si>
  <si>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</si>
  <si>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</si>
  <si>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</si>
  <si>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</si>
  <si>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</si>
  <si>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</si>
  <si>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</si>
  <si>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</si>
  <si>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</si>
  <si>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</si>
  <si>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</si>
  <si>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</si>
  <si>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</si>
  <si>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</si>
  <si>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</si>
  <si>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</si>
  <si>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</si>
  <si>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</si>
  <si>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</si>
  <si>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</si>
  <si>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</si>
  <si>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guidelines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</si>
  <si>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</si>
  <si>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</si>
  <si>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</si>
  <si>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</si>
  <si>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</si>
  <si>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</si>
  <si>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</si>
  <si>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</si>
  <si>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</si>
  <si>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</si>
  <si>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</si>
  <si>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</si>
  <si>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</si>
  <si>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</si>
  <si>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</si>
  <si>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</si>
  <si>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</si>
  <si>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</si>
  <si>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</si>
  <si>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</si>
  <si>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</si>
  <si>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</si>
  <si>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</si>
  <si>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</si>
  <si>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</si>
  <si>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</si>
  <si>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</si>
  <si>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</si>
  <si>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</si>
  <si>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</si>
  <si>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</si>
  <si>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</si>
  <si>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</si>
  <si>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</si>
  <si>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</si>
  <si>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</si>
  <si>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</si>
  <si>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</si>
  <si>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</si>
  <si>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</si>
  <si>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</si>
  <si>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</si>
  <si>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</si>
  <si>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</si>
  <si>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</si>
  <si>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</si>
  <si>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</si>
  <si>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</si>
  <si>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</si>
  <si>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</si>
  <si>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</si>
  <si>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</si>
  <si>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</si>
  <si>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</si>
  <si>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</si>
  <si>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</si>
  <si>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</si>
  <si>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</si>
  <si>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</si>
  <si>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4 staff in the 2025 model</t>
  </si>
  <si>
    <t>3 staff in the 2025 model</t>
  </si>
  <si>
    <t>2 staff in the 2025 model</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</si>
  <si>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</si>
  <si>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</si>
  <si>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</si>
  <si>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</si>
  <si>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</si>
  <si>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</si>
  <si>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</si>
  <si>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</si>
  <si>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</si>
  <si>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</si>
  <si>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</si>
  <si>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</si>
  <si>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</si>
  <si>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</si>
  <si>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</si>
  <si>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</si>
  <si>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HealthOfficer</t>
  </si>
  <si>
    <t>EnvironHealth</t>
  </si>
  <si>
    <t>FamilyHealth</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</si>
  <si>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</si>
  <si>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</si>
  <si>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</si>
  <si>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</si>
  <si>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</si>
  <si>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</si>
  <si>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</si>
  <si>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</si>
  <si>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</si>
  <si>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</si>
  <si>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</si>
  <si>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</si>
  <si>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</si>
  <si>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</si>
  <si>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</si>
  <si>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</si>
  <si>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</si>
  <si>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</si>
  <si>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</si>
  <si>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</si>
  <si>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</si>
  <si>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</si>
  <si>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</si>
  <si>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</si>
  <si>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</si>
  <si>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</si>
  <si>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</si>
  <si>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</si>
  <si>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</si>
  <si>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</si>
  <si>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</si>
  <si>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</si>
  <si>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</si>
  <si>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</si>
  <si>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</si>
  <si>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</si>
  <si>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</si>
  <si>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</si>
  <si>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</si>
  <si>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</si>
  <si>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</si>
  <si>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</si>
  <si>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</si>
  <si>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</si>
  <si>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</si>
  <si>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</si>
  <si>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</si>
  <si>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</si>
  <si>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</si>
  <si>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</si>
  <si>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</si>
  <si>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</si>
  <si>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</si>
  <si>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</si>
  <si>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</si>
  <si>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</si>
  <si>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</si>
  <si>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</si>
  <si>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</si>
  <si>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</si>
  <si>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</si>
  <si>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</si>
  <si>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</si>
  <si>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</si>
  <si>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</si>
  <si>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</si>
  <si>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</si>
  <si>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</si>
  <si>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</si>
  <si>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</si>
  <si>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</si>
  <si>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</si>
  <si>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</si>
  <si>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</si>
  <si>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</si>
  <si>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</si>
  <si>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</si>
  <si>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</si>
  <si>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</si>
  <si>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</si>
  <si>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</si>
  <si>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</si>
  <si>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</si>
  <si>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</si>
  <si>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</si>
  <si>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</si>
  <si>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</si>
  <si>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</si>
  <si>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</si>
  <si>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</si>
  <si>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</si>
  <si>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</si>
  <si>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</si>
  <si>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</si>
  <si>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</si>
  <si>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</si>
  <si>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</si>
  <si>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</si>
  <si>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</si>
  <si>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</si>
  <si>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</si>
  <si>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</si>
  <si>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</si>
  <si>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</si>
  <si>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</si>
  <si>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</si>
  <si>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</si>
  <si>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</si>
  <si>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</si>
  <si>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</si>
  <si>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</si>
  <si>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</si>
  <si>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</si>
  <si>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</si>
  <si>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</si>
  <si>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</si>
  <si>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</si>
  <si>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</si>
  <si>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TV_Comprehensive</t>
  </si>
  <si>
    <t>TV_Basic</t>
  </si>
  <si>
    <t>BasicModel</t>
  </si>
  <si>
    <t>ComprehensiveModel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</si>
</sst>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s>
  <fonts count="34"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cellStyleXfs>
  <cellXfs count="414">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180" fontId="14" fillId="0" borderId="0" xfId="1" applyNumberFormat="1" applyFont="1"/>
    <xf numFmtId="43" fontId="0" fillId="17" borderId="0" xfId="1" applyFont="1" applyFill="1"/>
    <xf numFmtId="172" fontId="14" fillId="0" borderId="0" xfId="1" applyNumberFormat="1" applyFont="1"/>
    <xf numFmtId="0" fontId="0" fillId="0" borderId="0" xfId="0" applyBorder="1" applyAlignment="1">
      <alignment horizontal="left"/>
    </xf>
    <xf numFmtId="171" fontId="18" fillId="20" borderId="0" xfId="1" applyNumberFormat="1" applyFont="1" applyFill="1"/>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14" fillId="3" borderId="7" xfId="0" applyFont="1" applyFill="1" applyBorder="1" applyAlignment="1">
      <alignment horizontal="left"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xf numFmtId="0" fontId="0" fillId="12" borderId="0" xfId="0" applyFill="1" applyBorder="1"/>
    <xf numFmtId="171" fontId="0" fillId="12" borderId="0" xfId="1" applyNumberFormat="1" applyFont="1" applyFill="1"/>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3">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7.png"/><Relationship Id="rId21" Type="http://schemas.openxmlformats.org/officeDocument/2006/relationships/image" Target="../media/image32.png"/><Relationship Id="rId42" Type="http://schemas.openxmlformats.org/officeDocument/2006/relationships/image" Target="../media/image53.png"/><Relationship Id="rId47" Type="http://schemas.openxmlformats.org/officeDocument/2006/relationships/image" Target="../media/image58.png"/><Relationship Id="rId63" Type="http://schemas.openxmlformats.org/officeDocument/2006/relationships/image" Target="../media/image74.png"/><Relationship Id="rId68" Type="http://schemas.openxmlformats.org/officeDocument/2006/relationships/image" Target="../media/image79.png"/><Relationship Id="rId2" Type="http://schemas.openxmlformats.org/officeDocument/2006/relationships/image" Target="../media/image13.png"/><Relationship Id="rId16" Type="http://schemas.openxmlformats.org/officeDocument/2006/relationships/image" Target="../media/image27.png"/><Relationship Id="rId29" Type="http://schemas.openxmlformats.org/officeDocument/2006/relationships/image" Target="../media/image40.png"/><Relationship Id="rId11" Type="http://schemas.openxmlformats.org/officeDocument/2006/relationships/image" Target="../media/image22.png"/><Relationship Id="rId24" Type="http://schemas.openxmlformats.org/officeDocument/2006/relationships/image" Target="../media/image35.png"/><Relationship Id="rId32" Type="http://schemas.openxmlformats.org/officeDocument/2006/relationships/image" Target="../media/image43.png"/><Relationship Id="rId37" Type="http://schemas.openxmlformats.org/officeDocument/2006/relationships/image" Target="../media/image48.png"/><Relationship Id="rId40" Type="http://schemas.openxmlformats.org/officeDocument/2006/relationships/image" Target="../media/image51.png"/><Relationship Id="rId45" Type="http://schemas.openxmlformats.org/officeDocument/2006/relationships/image" Target="../media/image56.png"/><Relationship Id="rId53" Type="http://schemas.openxmlformats.org/officeDocument/2006/relationships/image" Target="../media/image64.png"/><Relationship Id="rId58" Type="http://schemas.openxmlformats.org/officeDocument/2006/relationships/image" Target="../media/image69.png"/><Relationship Id="rId66" Type="http://schemas.openxmlformats.org/officeDocument/2006/relationships/image" Target="../media/image77.png"/><Relationship Id="rId74" Type="http://schemas.openxmlformats.org/officeDocument/2006/relationships/image" Target="../media/image85.png"/><Relationship Id="rId5" Type="http://schemas.openxmlformats.org/officeDocument/2006/relationships/image" Target="../media/image16.png"/><Relationship Id="rId61" Type="http://schemas.openxmlformats.org/officeDocument/2006/relationships/image" Target="../media/image72.png"/><Relationship Id="rId19" Type="http://schemas.openxmlformats.org/officeDocument/2006/relationships/image" Target="../media/image3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 Id="rId30" Type="http://schemas.openxmlformats.org/officeDocument/2006/relationships/image" Target="../media/image41.png"/><Relationship Id="rId35" Type="http://schemas.openxmlformats.org/officeDocument/2006/relationships/image" Target="../media/image46.png"/><Relationship Id="rId43" Type="http://schemas.openxmlformats.org/officeDocument/2006/relationships/image" Target="../media/image54.png"/><Relationship Id="rId48" Type="http://schemas.openxmlformats.org/officeDocument/2006/relationships/image" Target="../media/image59.png"/><Relationship Id="rId56" Type="http://schemas.openxmlformats.org/officeDocument/2006/relationships/image" Target="../media/image67.png"/><Relationship Id="rId64" Type="http://schemas.openxmlformats.org/officeDocument/2006/relationships/image" Target="../media/image75.png"/><Relationship Id="rId69" Type="http://schemas.openxmlformats.org/officeDocument/2006/relationships/image" Target="../media/image80.png"/><Relationship Id="rId8" Type="http://schemas.openxmlformats.org/officeDocument/2006/relationships/image" Target="../media/image19.png"/><Relationship Id="rId51" Type="http://schemas.openxmlformats.org/officeDocument/2006/relationships/image" Target="../media/image62.png"/><Relationship Id="rId72" Type="http://schemas.openxmlformats.org/officeDocument/2006/relationships/image" Target="../media/image83.png"/><Relationship Id="rId3" Type="http://schemas.openxmlformats.org/officeDocument/2006/relationships/image" Target="../media/image14.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33" Type="http://schemas.openxmlformats.org/officeDocument/2006/relationships/image" Target="../media/image44.png"/><Relationship Id="rId38" Type="http://schemas.openxmlformats.org/officeDocument/2006/relationships/image" Target="../media/image49.png"/><Relationship Id="rId46" Type="http://schemas.openxmlformats.org/officeDocument/2006/relationships/image" Target="../media/image57.png"/><Relationship Id="rId59" Type="http://schemas.openxmlformats.org/officeDocument/2006/relationships/image" Target="../media/image70.png"/><Relationship Id="rId67" Type="http://schemas.openxmlformats.org/officeDocument/2006/relationships/image" Target="../media/image78.png"/><Relationship Id="rId20" Type="http://schemas.openxmlformats.org/officeDocument/2006/relationships/image" Target="../media/image31.png"/><Relationship Id="rId41" Type="http://schemas.openxmlformats.org/officeDocument/2006/relationships/image" Target="../media/image52.png"/><Relationship Id="rId54" Type="http://schemas.openxmlformats.org/officeDocument/2006/relationships/image" Target="../media/image65.png"/><Relationship Id="rId62" Type="http://schemas.openxmlformats.org/officeDocument/2006/relationships/image" Target="../media/image73.png"/><Relationship Id="rId70" Type="http://schemas.openxmlformats.org/officeDocument/2006/relationships/image" Target="../media/image81.png"/><Relationship Id="rId75" Type="http://schemas.openxmlformats.org/officeDocument/2006/relationships/image" Target="../media/image86.png"/><Relationship Id="rId1" Type="http://schemas.openxmlformats.org/officeDocument/2006/relationships/image" Target="../media/image12.png"/><Relationship Id="rId6" Type="http://schemas.openxmlformats.org/officeDocument/2006/relationships/image" Target="../media/image17.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36" Type="http://schemas.openxmlformats.org/officeDocument/2006/relationships/image" Target="../media/image47.png"/><Relationship Id="rId49" Type="http://schemas.openxmlformats.org/officeDocument/2006/relationships/image" Target="../media/image60.png"/><Relationship Id="rId57" Type="http://schemas.openxmlformats.org/officeDocument/2006/relationships/image" Target="../media/image68.png"/><Relationship Id="rId10" Type="http://schemas.openxmlformats.org/officeDocument/2006/relationships/image" Target="../media/image21.png"/><Relationship Id="rId31" Type="http://schemas.openxmlformats.org/officeDocument/2006/relationships/image" Target="../media/image42.png"/><Relationship Id="rId44" Type="http://schemas.openxmlformats.org/officeDocument/2006/relationships/image" Target="../media/image55.png"/><Relationship Id="rId52" Type="http://schemas.openxmlformats.org/officeDocument/2006/relationships/image" Target="../media/image63.png"/><Relationship Id="rId60" Type="http://schemas.openxmlformats.org/officeDocument/2006/relationships/image" Target="../media/image71.png"/><Relationship Id="rId65" Type="http://schemas.openxmlformats.org/officeDocument/2006/relationships/image" Target="../media/image76.png"/><Relationship Id="rId73" Type="http://schemas.openxmlformats.org/officeDocument/2006/relationships/image" Target="../media/image84.png"/><Relationship Id="rId4" Type="http://schemas.openxmlformats.org/officeDocument/2006/relationships/image" Target="../media/image15.png"/><Relationship Id="rId9" Type="http://schemas.openxmlformats.org/officeDocument/2006/relationships/image" Target="../media/image20.png"/><Relationship Id="rId13" Type="http://schemas.openxmlformats.org/officeDocument/2006/relationships/image" Target="../media/image24.png"/><Relationship Id="rId18" Type="http://schemas.openxmlformats.org/officeDocument/2006/relationships/image" Target="../media/image29.png"/><Relationship Id="rId39" Type="http://schemas.openxmlformats.org/officeDocument/2006/relationships/image" Target="../media/image50.png"/><Relationship Id="rId34" Type="http://schemas.openxmlformats.org/officeDocument/2006/relationships/image" Target="../media/image45.png"/><Relationship Id="rId50" Type="http://schemas.openxmlformats.org/officeDocument/2006/relationships/image" Target="../media/image61.png"/><Relationship Id="rId55" Type="http://schemas.openxmlformats.org/officeDocument/2006/relationships/image" Target="../media/image66.png"/><Relationship Id="rId7" Type="http://schemas.openxmlformats.org/officeDocument/2006/relationships/image" Target="../media/image18.png"/><Relationship Id="rId71" Type="http://schemas.openxmlformats.org/officeDocument/2006/relationships/image" Target="../media/image8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99.png"/><Relationship Id="rId18" Type="http://schemas.openxmlformats.org/officeDocument/2006/relationships/image" Target="../media/image104.png"/><Relationship Id="rId26" Type="http://schemas.openxmlformats.org/officeDocument/2006/relationships/image" Target="../media/image112.png"/><Relationship Id="rId39" Type="http://schemas.openxmlformats.org/officeDocument/2006/relationships/image" Target="../media/image124.png"/><Relationship Id="rId21" Type="http://schemas.openxmlformats.org/officeDocument/2006/relationships/image" Target="../media/image107.png"/><Relationship Id="rId34" Type="http://schemas.openxmlformats.org/officeDocument/2006/relationships/image" Target="../media/image119.png"/><Relationship Id="rId42" Type="http://schemas.openxmlformats.org/officeDocument/2006/relationships/image" Target="../media/image127.png"/><Relationship Id="rId7" Type="http://schemas.openxmlformats.org/officeDocument/2006/relationships/image" Target="../media/image93.png"/><Relationship Id="rId2" Type="http://schemas.openxmlformats.org/officeDocument/2006/relationships/image" Target="../media/image88.png"/><Relationship Id="rId16" Type="http://schemas.openxmlformats.org/officeDocument/2006/relationships/image" Target="../media/image102.png"/><Relationship Id="rId20" Type="http://schemas.openxmlformats.org/officeDocument/2006/relationships/image" Target="../media/image106.png"/><Relationship Id="rId29" Type="http://schemas.openxmlformats.org/officeDocument/2006/relationships/image" Target="../media/image115.png"/><Relationship Id="rId41" Type="http://schemas.openxmlformats.org/officeDocument/2006/relationships/image" Target="../media/image126.pn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24" Type="http://schemas.openxmlformats.org/officeDocument/2006/relationships/image" Target="../media/image110.png"/><Relationship Id="rId32" Type="http://schemas.openxmlformats.org/officeDocument/2006/relationships/image" Target="../media/image117.png"/><Relationship Id="rId37" Type="http://schemas.openxmlformats.org/officeDocument/2006/relationships/image" Target="../media/image122.png"/><Relationship Id="rId40" Type="http://schemas.openxmlformats.org/officeDocument/2006/relationships/image" Target="../media/image125.png"/><Relationship Id="rId5" Type="http://schemas.openxmlformats.org/officeDocument/2006/relationships/image" Target="../media/image91.png"/><Relationship Id="rId15" Type="http://schemas.openxmlformats.org/officeDocument/2006/relationships/image" Target="../media/image101.png"/><Relationship Id="rId23" Type="http://schemas.openxmlformats.org/officeDocument/2006/relationships/image" Target="../media/image109.png"/><Relationship Id="rId28" Type="http://schemas.openxmlformats.org/officeDocument/2006/relationships/image" Target="../media/image114.png"/><Relationship Id="rId36" Type="http://schemas.openxmlformats.org/officeDocument/2006/relationships/image" Target="../media/image121.png"/><Relationship Id="rId10" Type="http://schemas.openxmlformats.org/officeDocument/2006/relationships/image" Target="../media/image96.png"/><Relationship Id="rId19" Type="http://schemas.openxmlformats.org/officeDocument/2006/relationships/image" Target="../media/image105.png"/><Relationship Id="rId31" Type="http://schemas.openxmlformats.org/officeDocument/2006/relationships/image" Target="../media/image116.pn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 Id="rId22" Type="http://schemas.openxmlformats.org/officeDocument/2006/relationships/image" Target="../media/image108.png"/><Relationship Id="rId27" Type="http://schemas.openxmlformats.org/officeDocument/2006/relationships/image" Target="../media/image113.png"/><Relationship Id="rId30" Type="http://schemas.openxmlformats.org/officeDocument/2006/relationships/image" Target="../media/image28.png"/><Relationship Id="rId35" Type="http://schemas.openxmlformats.org/officeDocument/2006/relationships/image" Target="../media/image120.png"/><Relationship Id="rId43" Type="http://schemas.openxmlformats.org/officeDocument/2006/relationships/image" Target="../media/image128.png"/><Relationship Id="rId8" Type="http://schemas.openxmlformats.org/officeDocument/2006/relationships/image" Target="../media/image94.png"/><Relationship Id="rId3" Type="http://schemas.openxmlformats.org/officeDocument/2006/relationships/image" Target="../media/image89.png"/><Relationship Id="rId12" Type="http://schemas.openxmlformats.org/officeDocument/2006/relationships/image" Target="../media/image98.png"/><Relationship Id="rId17" Type="http://schemas.openxmlformats.org/officeDocument/2006/relationships/image" Target="../media/image103.png"/><Relationship Id="rId25" Type="http://schemas.openxmlformats.org/officeDocument/2006/relationships/image" Target="../media/image111.png"/><Relationship Id="rId33" Type="http://schemas.openxmlformats.org/officeDocument/2006/relationships/image" Target="../media/image118.png"/><Relationship Id="rId38" Type="http://schemas.openxmlformats.org/officeDocument/2006/relationships/image" Target="../media/image1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33.png"/><Relationship Id="rId7" Type="http://schemas.openxmlformats.org/officeDocument/2006/relationships/image" Target="../media/image137.png"/><Relationship Id="rId12" Type="http://schemas.openxmlformats.org/officeDocument/2006/relationships/image" Target="../media/image142.png"/><Relationship Id="rId2" Type="http://schemas.openxmlformats.org/officeDocument/2006/relationships/image" Target="../media/image132.png"/><Relationship Id="rId1" Type="http://schemas.openxmlformats.org/officeDocument/2006/relationships/image" Target="../media/image131.png"/><Relationship Id="rId6" Type="http://schemas.openxmlformats.org/officeDocument/2006/relationships/image" Target="../media/image136.png"/><Relationship Id="rId11" Type="http://schemas.openxmlformats.org/officeDocument/2006/relationships/image" Target="../media/image141.png"/><Relationship Id="rId5" Type="http://schemas.openxmlformats.org/officeDocument/2006/relationships/image" Target="../media/image135.png"/><Relationship Id="rId10" Type="http://schemas.openxmlformats.org/officeDocument/2006/relationships/image" Target="../media/image140.png"/><Relationship Id="rId4" Type="http://schemas.openxmlformats.org/officeDocument/2006/relationships/image" Target="../media/image134.png"/><Relationship Id="rId9" Type="http://schemas.openxmlformats.org/officeDocument/2006/relationships/image" Target="../media/image13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7068701"/>
          <a:ext cx="6816725" cy="26638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bmj.com/content/bmj/suppl/2005/11/10/331.7525.1107.DC1/adamt1_t5.pdf"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5.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25.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0.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6.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1640625" defaultRowHeight="14.5" x14ac:dyDescent="0.35"/>
  <cols>
    <col min="1" max="1" width="25.54296875" style="234" bestFit="1" customWidth="1"/>
    <col min="2" max="13" width="10.1796875" style="234" customWidth="1"/>
    <col min="14" max="14" width="31.54296875" style="234" bestFit="1" customWidth="1"/>
    <col min="15" max="16384" width="16.81640625" style="234"/>
  </cols>
  <sheetData>
    <row r="1" spans="1:14" s="313" customFormat="1" ht="43.5" x14ac:dyDescent="0.35">
      <c r="A1" s="313" t="s">
        <v>71</v>
      </c>
      <c r="B1" s="313" t="s">
        <v>2158</v>
      </c>
      <c r="C1" s="313" t="s">
        <v>2157</v>
      </c>
      <c r="D1" s="313" t="s">
        <v>2156</v>
      </c>
      <c r="E1" s="313" t="s">
        <v>75</v>
      </c>
      <c r="F1" s="313" t="s">
        <v>76</v>
      </c>
      <c r="G1" s="313" t="s">
        <v>77</v>
      </c>
      <c r="H1" s="313" t="s">
        <v>78</v>
      </c>
      <c r="I1" s="313" t="s">
        <v>79</v>
      </c>
      <c r="J1" s="313" t="s">
        <v>80</v>
      </c>
      <c r="K1" s="281" t="s">
        <v>2149</v>
      </c>
      <c r="L1" s="281" t="s">
        <v>2150</v>
      </c>
      <c r="M1" s="281" t="s">
        <v>2151</v>
      </c>
      <c r="N1" s="313" t="s">
        <v>81</v>
      </c>
    </row>
    <row r="2" spans="1:14" s="313" customFormat="1" x14ac:dyDescent="0.35"/>
    <row r="3" spans="1:14" s="313" customFormat="1" x14ac:dyDescent="0.35">
      <c r="A3" s="316" t="s">
        <v>2155</v>
      </c>
    </row>
    <row r="4" spans="1:14" x14ac:dyDescent="0.3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3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3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3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3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3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3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35">
      <c r="A12" s="315" t="s">
        <v>2083</v>
      </c>
    </row>
    <row r="13" spans="1:14" x14ac:dyDescent="0.3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3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3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3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3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35">
      <c r="A18" s="234" t="s">
        <v>2079</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2080</v>
      </c>
    </row>
    <row r="20" spans="1:14" x14ac:dyDescent="0.35">
      <c r="A20" s="317" t="s">
        <v>2154</v>
      </c>
    </row>
    <row r="21" spans="1:14" x14ac:dyDescent="0.3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3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3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3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35">
      <c r="A25" s="257" t="s">
        <v>2140</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3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265625" defaultRowHeight="14.5" x14ac:dyDescent="0.35"/>
  <cols>
    <col min="1" max="1" width="17.54296875" bestFit="1" customWidth="1"/>
    <col min="2" max="2" width="53.1796875" bestFit="1" customWidth="1"/>
  </cols>
  <sheetData>
    <row r="1" spans="1:2" x14ac:dyDescent="0.35">
      <c r="A1" s="71" t="s">
        <v>0</v>
      </c>
    </row>
    <row r="2" spans="1:2" hidden="1" x14ac:dyDescent="0.35">
      <c r="A2" s="199" t="s">
        <v>1</v>
      </c>
      <c r="B2" s="199" t="s">
        <v>2</v>
      </c>
    </row>
    <row r="3" spans="1:2" s="199" customFormat="1" hidden="1" x14ac:dyDescent="0.35">
      <c r="A3" s="199" t="s">
        <v>3</v>
      </c>
      <c r="B3" s="199" t="s">
        <v>4</v>
      </c>
    </row>
    <row r="4" spans="1:2" s="199" customFormat="1" hidden="1" x14ac:dyDescent="0.35">
      <c r="A4" s="199" t="s">
        <v>5</v>
      </c>
      <c r="B4" s="199" t="s">
        <v>6</v>
      </c>
    </row>
    <row r="5" spans="1:2" s="199" customFormat="1" hidden="1" x14ac:dyDescent="0.35">
      <c r="A5" s="199" t="s">
        <v>7</v>
      </c>
      <c r="B5" s="199" t="s">
        <v>8</v>
      </c>
    </row>
    <row r="6" spans="1:2" s="199" customFormat="1" hidden="1" x14ac:dyDescent="0.35">
      <c r="A6" s="199" t="s">
        <v>7</v>
      </c>
      <c r="B6" s="199" t="s">
        <v>9</v>
      </c>
    </row>
    <row r="7" spans="1:2" x14ac:dyDescent="0.35">
      <c r="A7" t="s">
        <v>10</v>
      </c>
      <c r="B7" t="s">
        <v>11</v>
      </c>
    </row>
    <row r="8" spans="1:2" x14ac:dyDescent="0.35">
      <c r="A8" t="s">
        <v>12</v>
      </c>
      <c r="B8" t="s">
        <v>13</v>
      </c>
    </row>
    <row r="9" spans="1:2" x14ac:dyDescent="0.35">
      <c r="A9" t="s">
        <v>14</v>
      </c>
      <c r="B9" t="s">
        <v>15</v>
      </c>
    </row>
    <row r="10" spans="1:2" x14ac:dyDescent="0.35">
      <c r="A10" t="s">
        <v>16</v>
      </c>
      <c r="B10" t="s">
        <v>17</v>
      </c>
    </row>
    <row r="11" spans="1:2" x14ac:dyDescent="0.35">
      <c r="B11" t="s">
        <v>18</v>
      </c>
    </row>
    <row r="13" spans="1:2" x14ac:dyDescent="0.35">
      <c r="A13" t="s">
        <v>12</v>
      </c>
      <c r="B13" t="s">
        <v>19</v>
      </c>
    </row>
    <row r="14" spans="1:2" x14ac:dyDescent="0.35">
      <c r="A14" t="s">
        <v>20</v>
      </c>
      <c r="B14" t="s">
        <v>21</v>
      </c>
    </row>
    <row r="15" spans="1:2" x14ac:dyDescent="0.35">
      <c r="A15" t="s">
        <v>22</v>
      </c>
      <c r="B15" t="s">
        <v>23</v>
      </c>
    </row>
    <row r="16" spans="1:2" x14ac:dyDescent="0.35">
      <c r="A16" t="s">
        <v>24</v>
      </c>
      <c r="B16" t="s">
        <v>25</v>
      </c>
    </row>
    <row r="18" spans="1:2" x14ac:dyDescent="0.35">
      <c r="A18" t="s">
        <v>26</v>
      </c>
      <c r="B18" t="s">
        <v>27</v>
      </c>
    </row>
    <row r="19" spans="1:2" x14ac:dyDescent="0.35">
      <c r="A19" t="s">
        <v>28</v>
      </c>
      <c r="B19" t="s">
        <v>29</v>
      </c>
    </row>
    <row r="20" spans="1:2" x14ac:dyDescent="0.35">
      <c r="A20" t="s">
        <v>30</v>
      </c>
      <c r="B20" t="s">
        <v>31</v>
      </c>
    </row>
    <row r="21" spans="1:2" x14ac:dyDescent="0.35">
      <c r="A21" t="s">
        <v>24</v>
      </c>
      <c r="B21" t="s">
        <v>32</v>
      </c>
    </row>
    <row r="22" spans="1:2" x14ac:dyDescent="0.35">
      <c r="A22" t="s">
        <v>33</v>
      </c>
      <c r="B22" t="s">
        <v>34</v>
      </c>
    </row>
    <row r="23" spans="1:2" x14ac:dyDescent="0.35">
      <c r="A23" t="s">
        <v>7</v>
      </c>
      <c r="B23" t="s">
        <v>35</v>
      </c>
    </row>
    <row r="24" spans="1:2" x14ac:dyDescent="0.35">
      <c r="A24" t="s">
        <v>22</v>
      </c>
      <c r="B24" t="s">
        <v>36</v>
      </c>
    </row>
    <row r="25" spans="1:2" x14ac:dyDescent="0.35">
      <c r="A25" t="s">
        <v>10</v>
      </c>
      <c r="B25" t="s">
        <v>37</v>
      </c>
    </row>
    <row r="27" spans="1:2" x14ac:dyDescent="0.35">
      <c r="A27" t="s">
        <v>5</v>
      </c>
      <c r="B27" t="s">
        <v>38</v>
      </c>
    </row>
    <row r="28" spans="1:2" x14ac:dyDescent="0.35">
      <c r="A28" t="s">
        <v>1</v>
      </c>
      <c r="B28" t="s">
        <v>39</v>
      </c>
    </row>
    <row r="29" spans="1:2" x14ac:dyDescent="0.35">
      <c r="A29" t="s">
        <v>12</v>
      </c>
      <c r="B29" t="s">
        <v>40</v>
      </c>
    </row>
    <row r="31" spans="1:2" x14ac:dyDescent="0.35">
      <c r="A31" s="71" t="s">
        <v>41</v>
      </c>
    </row>
    <row r="32" spans="1:2" hidden="1" x14ac:dyDescent="0.35">
      <c r="A32" s="199" t="s">
        <v>10</v>
      </c>
      <c r="B32" s="200" t="s">
        <v>42</v>
      </c>
    </row>
    <row r="33" spans="1:2" s="199" customFormat="1" hidden="1" x14ac:dyDescent="0.35">
      <c r="A33" s="199" t="s">
        <v>22</v>
      </c>
      <c r="B33" s="199" t="s">
        <v>43</v>
      </c>
    </row>
    <row r="34" spans="1:2" s="199" customFormat="1" hidden="1" x14ac:dyDescent="0.35">
      <c r="A34" s="199" t="s">
        <v>7</v>
      </c>
      <c r="B34" s="199" t="s">
        <v>44</v>
      </c>
    </row>
    <row r="35" spans="1:2" hidden="1" x14ac:dyDescent="0.35">
      <c r="A35" s="199" t="s">
        <v>45</v>
      </c>
      <c r="B35" s="199" t="s">
        <v>46</v>
      </c>
    </row>
    <row r="37" spans="1:2" x14ac:dyDescent="0.35">
      <c r="A37" s="71" t="s">
        <v>47</v>
      </c>
    </row>
    <row r="38" spans="1:2" x14ac:dyDescent="0.35">
      <c r="A38" t="s">
        <v>48</v>
      </c>
      <c r="B38" t="s">
        <v>49</v>
      </c>
    </row>
    <row r="39" spans="1:2" x14ac:dyDescent="0.35">
      <c r="A39" t="s">
        <v>50</v>
      </c>
      <c r="B39" t="s">
        <v>51</v>
      </c>
    </row>
    <row r="40" spans="1:2" x14ac:dyDescent="0.35">
      <c r="A40" t="s">
        <v>50</v>
      </c>
      <c r="B40" t="s">
        <v>52</v>
      </c>
    </row>
    <row r="41" spans="1:2" x14ac:dyDescent="0.35">
      <c r="A41" t="s">
        <v>50</v>
      </c>
      <c r="B41" t="s">
        <v>53</v>
      </c>
    </row>
    <row r="42" spans="1:2" x14ac:dyDescent="0.35">
      <c r="A42" t="s">
        <v>50</v>
      </c>
      <c r="B42" t="s">
        <v>54</v>
      </c>
    </row>
    <row r="43" spans="1:2" x14ac:dyDescent="0.35">
      <c r="A43" t="s">
        <v>55</v>
      </c>
      <c r="B43" t="s">
        <v>56</v>
      </c>
    </row>
    <row r="44" spans="1:2" x14ac:dyDescent="0.35">
      <c r="A44" t="s">
        <v>48</v>
      </c>
      <c r="B44" t="s">
        <v>57</v>
      </c>
    </row>
    <row r="45" spans="1:2" x14ac:dyDescent="0.35">
      <c r="A45" t="s">
        <v>48</v>
      </c>
      <c r="B45" t="s">
        <v>58</v>
      </c>
    </row>
    <row r="46" spans="1:2" x14ac:dyDescent="0.35">
      <c r="A46" t="s">
        <v>50</v>
      </c>
      <c r="B46" t="s">
        <v>59</v>
      </c>
    </row>
    <row r="47" spans="1:2" hidden="1" x14ac:dyDescent="0.35">
      <c r="B47" s="199" t="s">
        <v>60</v>
      </c>
    </row>
    <row r="48" spans="1:2" hidden="1" x14ac:dyDescent="0.35">
      <c r="B48" s="199" t="s">
        <v>61</v>
      </c>
    </row>
    <row r="49" spans="1:2" hidden="1" x14ac:dyDescent="0.35">
      <c r="B49" s="199" t="s">
        <v>62</v>
      </c>
    </row>
    <row r="50" spans="1:2" hidden="1" x14ac:dyDescent="0.35">
      <c r="B50" s="199" t="s">
        <v>63</v>
      </c>
    </row>
    <row r="51" spans="1:2" x14ac:dyDescent="0.3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4.5" x14ac:dyDescent="0.35"/>
  <sheetData>
    <row r="2" spans="2:11" x14ac:dyDescent="0.35">
      <c r="B2" t="s">
        <v>2075</v>
      </c>
    </row>
    <row r="3" spans="2:11" x14ac:dyDescent="0.35">
      <c r="B3" t="s">
        <v>2074</v>
      </c>
    </row>
    <row r="4" spans="2:11" x14ac:dyDescent="0.35">
      <c r="B4" t="s">
        <v>2122</v>
      </c>
    </row>
    <row r="6" spans="2:11" x14ac:dyDescent="0.35">
      <c r="B6" t="s">
        <v>2076</v>
      </c>
    </row>
    <row r="7" spans="2:11" x14ac:dyDescent="0.35">
      <c r="B7" t="s">
        <v>2077</v>
      </c>
    </row>
    <row r="8" spans="2:11" x14ac:dyDescent="0.35">
      <c r="B8" t="s">
        <v>2078</v>
      </c>
    </row>
    <row r="12" spans="2:11" x14ac:dyDescent="0.35">
      <c r="K12" t="s">
        <v>2121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N3"/>
  <sheetViews>
    <sheetView workbookViewId="0">
      <selection activeCell="C15" sqref="C15"/>
    </sheetView>
  </sheetViews>
  <sheetFormatPr defaultColWidth="16.81640625" defaultRowHeight="14.5" x14ac:dyDescent="0.35"/>
  <cols>
    <col min="1" max="1" width="25.54296875" bestFit="1" customWidth="1"/>
    <col min="2" max="3" width="7.81640625" customWidth="1"/>
    <col min="4" max="4" width="9.81640625" bestFit="1" customWidth="1"/>
    <col min="5" max="5" width="9.453125" customWidth="1"/>
    <col min="6" max="10" width="14.26953125" customWidth="1"/>
    <col min="11" max="13" width="22.26953125" customWidth="1"/>
    <col min="14" max="14" width="31.54296875" bestFit="1" customWidth="1"/>
  </cols>
  <sheetData>
    <row r="1" spans="1:14" s="177" customFormat="1" ht="29" x14ac:dyDescent="0.35">
      <c r="A1" s="281" t="s">
        <v>71</v>
      </c>
      <c r="B1" s="281" t="s">
        <v>72</v>
      </c>
      <c r="C1" s="281" t="s">
        <v>73</v>
      </c>
      <c r="D1" s="281" t="s">
        <v>74</v>
      </c>
      <c r="E1" s="281" t="s">
        <v>75</v>
      </c>
      <c r="F1" s="281" t="s">
        <v>76</v>
      </c>
      <c r="G1" s="281" t="s">
        <v>77</v>
      </c>
      <c r="H1" s="281" t="s">
        <v>78</v>
      </c>
      <c r="I1" s="281" t="s">
        <v>79</v>
      </c>
      <c r="J1" s="281" t="s">
        <v>80</v>
      </c>
      <c r="K1" s="281" t="s">
        <v>2149</v>
      </c>
      <c r="L1" s="281" t="s">
        <v>2150</v>
      </c>
      <c r="M1" s="281" t="s">
        <v>2151</v>
      </c>
      <c r="N1" s="281" t="s">
        <v>81</v>
      </c>
    </row>
    <row r="2" spans="1:14" x14ac:dyDescent="0.35">
      <c r="A2" s="58" t="s">
        <v>2647</v>
      </c>
      <c r="B2" s="58">
        <v>48</v>
      </c>
      <c r="C2" s="58">
        <v>32</v>
      </c>
      <c r="D2" s="58">
        <v>2500</v>
      </c>
      <c r="E2" s="58" t="s">
        <v>82</v>
      </c>
      <c r="F2" s="58" t="b">
        <v>1</v>
      </c>
      <c r="G2" s="58" t="b">
        <v>1</v>
      </c>
      <c r="H2" s="58" t="b">
        <v>1</v>
      </c>
      <c r="I2" s="58" t="b">
        <v>1</v>
      </c>
      <c r="J2" s="58" t="b">
        <v>1</v>
      </c>
      <c r="K2" t="s">
        <v>2644</v>
      </c>
      <c r="L2" t="s">
        <v>2152</v>
      </c>
      <c r="M2" t="s">
        <v>2153</v>
      </c>
      <c r="N2" s="58"/>
    </row>
    <row r="3" spans="1:14" x14ac:dyDescent="0.35">
      <c r="A3" s="58" t="s">
        <v>2646</v>
      </c>
      <c r="B3" s="58">
        <v>48</v>
      </c>
      <c r="C3" s="58">
        <v>32</v>
      </c>
      <c r="D3" s="58">
        <v>2500</v>
      </c>
      <c r="E3" s="58" t="s">
        <v>82</v>
      </c>
      <c r="F3" s="58" t="b">
        <v>1</v>
      </c>
      <c r="G3" s="58" t="b">
        <v>1</v>
      </c>
      <c r="H3" s="58" t="b">
        <v>1</v>
      </c>
      <c r="I3" s="58" t="b">
        <v>1</v>
      </c>
      <c r="J3" s="58" t="b">
        <v>1</v>
      </c>
      <c r="K3" t="s">
        <v>2645</v>
      </c>
      <c r="L3" t="s">
        <v>2152</v>
      </c>
      <c r="M3" t="s">
        <v>2153</v>
      </c>
      <c r="N3" s="5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C1" sqref="C1"/>
    </sheetView>
  </sheetViews>
  <sheetFormatPr defaultColWidth="10" defaultRowHeight="14.5" x14ac:dyDescent="0.35"/>
  <cols>
    <col min="6" max="6" width="13.6328125" bestFit="1" customWidth="1"/>
    <col min="7" max="7" width="11.81640625" bestFit="1" customWidth="1"/>
  </cols>
  <sheetData>
    <row r="1" spans="1:7" x14ac:dyDescent="0.35">
      <c r="A1" t="s">
        <v>115</v>
      </c>
      <c r="B1" s="48" t="s">
        <v>116</v>
      </c>
      <c r="C1" s="48" t="s">
        <v>117</v>
      </c>
      <c r="D1" s="48" t="s">
        <v>118</v>
      </c>
    </row>
    <row r="2" spans="1:7" s="48" customFormat="1" x14ac:dyDescent="0.35">
      <c r="A2" s="62" t="s">
        <v>119</v>
      </c>
      <c r="B2" s="124">
        <f>HLOOKUP(A2,Demographics_Total!$B$2:$CX$4,3,TRUE)</f>
        <v>1794565.7155999995</v>
      </c>
      <c r="C2" s="124">
        <f>HLOOKUP(A2,Demographics_Total!$B$2:$CX$4,2,TRUE)</f>
        <v>1739593.6404000001</v>
      </c>
      <c r="D2" s="124">
        <f>C2+B2</f>
        <v>3534159.3559999997</v>
      </c>
    </row>
    <row r="3" spans="1:7" x14ac:dyDescent="0.35">
      <c r="A3" s="62">
        <v>1</v>
      </c>
      <c r="B3" s="124">
        <f>HLOOKUP(A3,Demographics_Total!$B$2:$CX$4,3,TRUE)</f>
        <v>1729422.9510999999</v>
      </c>
      <c r="C3" s="124">
        <f>HLOOKUP(A3,Demographics_Total!$B$2:$CX$4,2,TRUE)</f>
        <v>1677633.4099000003</v>
      </c>
      <c r="D3" s="124">
        <f t="shared" ref="D3:D66" si="0">C3+B3</f>
        <v>3407056.3610000005</v>
      </c>
      <c r="F3" s="89"/>
    </row>
    <row r="4" spans="1:7" x14ac:dyDescent="0.35">
      <c r="A4" s="62">
        <v>2</v>
      </c>
      <c r="B4" s="124">
        <f>HLOOKUP(A4,Demographics_Total!$B$2:$CX$4,3,TRUE)</f>
        <v>1697431.0311</v>
      </c>
      <c r="C4" s="124">
        <f>HLOOKUP(A4,Demographics_Total!$B$2:$CX$4,2,TRUE)</f>
        <v>1647808.5299000002</v>
      </c>
      <c r="D4" s="124">
        <f t="shared" si="0"/>
        <v>3345239.5610000002</v>
      </c>
      <c r="F4" s="3"/>
    </row>
    <row r="5" spans="1:7" x14ac:dyDescent="0.35">
      <c r="A5" s="62">
        <v>3</v>
      </c>
      <c r="B5" s="124">
        <f>HLOOKUP(A5,Demographics_Total!$B$2:$CX$4,3,TRUE)</f>
        <v>1665439.1111000001</v>
      </c>
      <c r="C5" s="124">
        <f>HLOOKUP(A5,Demographics_Total!$B$2:$CX$4,2,TRUE)</f>
        <v>1617983.6499000001</v>
      </c>
      <c r="D5" s="124">
        <f t="shared" si="0"/>
        <v>3283422.7609999999</v>
      </c>
      <c r="F5" s="3"/>
    </row>
    <row r="6" spans="1:7" x14ac:dyDescent="0.35">
      <c r="A6" s="62">
        <v>4</v>
      </c>
      <c r="B6" s="124">
        <f>HLOOKUP(A6,Demographics_Total!$B$2:$CX$4,3,TRUE)</f>
        <v>1633447.1911000002</v>
      </c>
      <c r="C6" s="124">
        <f>HLOOKUP(A6,Demographics_Total!$B$2:$CX$4,2,TRUE)</f>
        <v>1588158.7699</v>
      </c>
      <c r="D6" s="124">
        <f t="shared" si="0"/>
        <v>3221605.9610000001</v>
      </c>
    </row>
    <row r="7" spans="1:7" x14ac:dyDescent="0.35">
      <c r="A7" s="62">
        <v>5</v>
      </c>
      <c r="B7" s="124">
        <f>HLOOKUP(A7,Demographics_Total!$B$2:$CX$4,3,TRUE)</f>
        <v>1608085.4400000002</v>
      </c>
      <c r="C7" s="124">
        <f>HLOOKUP(A7,Demographics_Total!$B$2:$CX$4,2,TRUE)</f>
        <v>1564760.9599999997</v>
      </c>
      <c r="D7" s="124">
        <f t="shared" si="0"/>
        <v>3172846.4</v>
      </c>
    </row>
    <row r="8" spans="1:7" x14ac:dyDescent="0.35">
      <c r="A8" s="62">
        <v>6</v>
      </c>
      <c r="B8" s="124">
        <f>HLOOKUP(A8,Demographics_Total!$B$2:$CX$4,3,TRUE)</f>
        <v>1576093.5200000003</v>
      </c>
      <c r="C8" s="124">
        <f>HLOOKUP(A8,Demographics_Total!$B$2:$CX$4,2,TRUE)</f>
        <v>1534936.0799999996</v>
      </c>
      <c r="D8" s="124">
        <f t="shared" si="0"/>
        <v>3111029.5999999996</v>
      </c>
    </row>
    <row r="9" spans="1:7" x14ac:dyDescent="0.35">
      <c r="A9" s="62">
        <v>7</v>
      </c>
      <c r="B9" s="124">
        <f>HLOOKUP(A9,Demographics_Total!$B$2:$CX$4,3,TRUE)</f>
        <v>1544101.6</v>
      </c>
      <c r="C9" s="124">
        <f>HLOOKUP(A9,Demographics_Total!$B$2:$CX$4,2,TRUE)</f>
        <v>1505111.2</v>
      </c>
      <c r="D9" s="124">
        <f t="shared" si="0"/>
        <v>3049212.8</v>
      </c>
    </row>
    <row r="10" spans="1:7" x14ac:dyDescent="0.35">
      <c r="A10" s="62">
        <v>8</v>
      </c>
      <c r="B10" s="124">
        <f>HLOOKUP(A10,Demographics_Total!$B$2:$CX$4,3,TRUE)</f>
        <v>1515244.2000000002</v>
      </c>
      <c r="C10" s="124">
        <f>HLOOKUP(A10,Demographics_Total!$B$2:$CX$4,2,TRUE)</f>
        <v>1478254</v>
      </c>
      <c r="D10" s="124">
        <f t="shared" si="0"/>
        <v>2993498.2</v>
      </c>
    </row>
    <row r="11" spans="1:7" x14ac:dyDescent="0.35">
      <c r="A11" s="62">
        <v>9</v>
      </c>
      <c r="B11" s="124">
        <f>HLOOKUP(A11,Demographics_Total!$B$2:$CX$4,3,TRUE)</f>
        <v>1486386.8000000003</v>
      </c>
      <c r="C11" s="124">
        <f>HLOOKUP(A11,Demographics_Total!$B$2:$CX$4,2,TRUE)</f>
        <v>1451396.8</v>
      </c>
      <c r="D11" s="124">
        <f t="shared" si="0"/>
        <v>2937783.6000000006</v>
      </c>
    </row>
    <row r="12" spans="1:7" x14ac:dyDescent="0.35">
      <c r="A12" s="62">
        <v>10</v>
      </c>
      <c r="B12" s="124">
        <f>HLOOKUP(A12,Demographics_Total!$B$2:$CX$4,3,TRUE)</f>
        <v>1457529.4000000004</v>
      </c>
      <c r="C12" s="124">
        <f>HLOOKUP(A12,Demographics_Total!$B$2:$CX$4,2,TRUE)</f>
        <v>1424539.6</v>
      </c>
      <c r="D12" s="124">
        <f t="shared" si="0"/>
        <v>2882069.0000000005</v>
      </c>
    </row>
    <row r="13" spans="1:7" x14ac:dyDescent="0.35">
      <c r="A13" s="62">
        <v>11</v>
      </c>
      <c r="B13" s="124">
        <f>HLOOKUP(A13,Demographics_Total!$B$2:$CX$4,3,TRUE)</f>
        <v>1428672.0000000005</v>
      </c>
      <c r="C13" s="124">
        <f>HLOOKUP(A13,Demographics_Total!$B$2:$CX$4,2,TRUE)</f>
        <v>1397682.4000000001</v>
      </c>
      <c r="D13" s="124">
        <f t="shared" si="0"/>
        <v>2826354.4000000004</v>
      </c>
      <c r="G13" s="124"/>
    </row>
    <row r="14" spans="1:7" x14ac:dyDescent="0.35">
      <c r="A14" s="62">
        <v>12</v>
      </c>
      <c r="B14" s="124">
        <f>HLOOKUP(A14,Demographics_Total!$B$2:$CX$4,3,TRUE)</f>
        <v>1399814.6</v>
      </c>
      <c r="C14" s="124">
        <f>HLOOKUP(A14,Demographics_Total!$B$2:$CX$4,2,TRUE)</f>
        <v>1370825.2</v>
      </c>
      <c r="D14" s="124">
        <f t="shared" si="0"/>
        <v>2770639.8</v>
      </c>
    </row>
    <row r="15" spans="1:7" x14ac:dyDescent="0.35">
      <c r="A15" s="62">
        <v>13</v>
      </c>
      <c r="B15" s="124">
        <f>HLOOKUP(A15,Demographics_Total!$B$2:$CX$4,3,TRUE)</f>
        <v>1381579.56</v>
      </c>
      <c r="C15" s="124">
        <f>HLOOKUP(A15,Demographics_Total!$B$2:$CX$4,2,TRUE)</f>
        <v>1353964.08</v>
      </c>
      <c r="D15" s="124">
        <f t="shared" si="0"/>
        <v>2735543.64</v>
      </c>
    </row>
    <row r="16" spans="1:7" x14ac:dyDescent="0.35">
      <c r="A16" s="62">
        <v>14</v>
      </c>
      <c r="B16" s="124">
        <f>HLOOKUP(A16,Demographics_Total!$B$2:$CX$4,3,TRUE)</f>
        <v>1363344.52</v>
      </c>
      <c r="C16" s="124">
        <f>HLOOKUP(A16,Demographics_Total!$B$2:$CX$4,2,TRUE)</f>
        <v>1337102.9600000002</v>
      </c>
      <c r="D16" s="124">
        <f t="shared" si="0"/>
        <v>2700447.4800000004</v>
      </c>
    </row>
    <row r="17" spans="1:4" x14ac:dyDescent="0.35">
      <c r="A17" s="62">
        <v>15</v>
      </c>
      <c r="B17" s="124">
        <f>HLOOKUP(A17,Demographics_Total!$B$2:$CX$4,3,TRUE)</f>
        <v>1345109.48</v>
      </c>
      <c r="C17" s="124">
        <f>HLOOKUP(A17,Demographics_Total!$B$2:$CX$4,2,TRUE)</f>
        <v>1320241.8400000003</v>
      </c>
      <c r="D17" s="124">
        <f t="shared" si="0"/>
        <v>2665351.3200000003</v>
      </c>
    </row>
    <row r="18" spans="1:4" x14ac:dyDescent="0.35">
      <c r="A18" s="62">
        <v>16</v>
      </c>
      <c r="B18" s="124">
        <f>HLOOKUP(A18,Demographics_Total!$B$2:$CX$4,3,TRUE)</f>
        <v>1326874.44</v>
      </c>
      <c r="C18" s="124">
        <f>HLOOKUP(A18,Demographics_Total!$B$2:$CX$4,2,TRUE)</f>
        <v>1303380.7200000004</v>
      </c>
      <c r="D18" s="124">
        <f t="shared" si="0"/>
        <v>2630255.16</v>
      </c>
    </row>
    <row r="19" spans="1:4" x14ac:dyDescent="0.35">
      <c r="A19" s="62">
        <v>17</v>
      </c>
      <c r="B19" s="124">
        <f>HLOOKUP(A19,Demographics_Total!$B$2:$CX$4,3,TRUE)</f>
        <v>1308639.3999999999</v>
      </c>
      <c r="C19" s="124">
        <f>HLOOKUP(A19,Demographics_Total!$B$2:$CX$4,2,TRUE)</f>
        <v>1286519.6000000001</v>
      </c>
      <c r="D19" s="124">
        <f t="shared" si="0"/>
        <v>2595159</v>
      </c>
    </row>
    <row r="20" spans="1:4" x14ac:dyDescent="0.35">
      <c r="A20" s="62">
        <v>18</v>
      </c>
      <c r="B20" s="124">
        <f>HLOOKUP(A20,Demographics_Total!$B$2:$CX$4,3,TRUE)</f>
        <v>1284138.8399999999</v>
      </c>
      <c r="C20" s="124">
        <f>HLOOKUP(A20,Demographics_Total!$B$2:$CX$4,2,TRUE)</f>
        <v>1261862.6000000001</v>
      </c>
      <c r="D20" s="124">
        <f t="shared" si="0"/>
        <v>2546001.44</v>
      </c>
    </row>
    <row r="21" spans="1:4" x14ac:dyDescent="0.35">
      <c r="A21" s="62">
        <v>19</v>
      </c>
      <c r="B21" s="124">
        <f>HLOOKUP(A21,Demographics_Total!$B$2:$CX$4,3,TRUE)</f>
        <v>1259638.2799999998</v>
      </c>
      <c r="C21" s="124">
        <f>HLOOKUP(A21,Demographics_Total!$B$2:$CX$4,2,TRUE)</f>
        <v>1237205.6000000001</v>
      </c>
      <c r="D21" s="124">
        <f t="shared" si="0"/>
        <v>2496843.88</v>
      </c>
    </row>
    <row r="22" spans="1:4" x14ac:dyDescent="0.35">
      <c r="A22" s="62">
        <v>20</v>
      </c>
      <c r="B22" s="124">
        <f>HLOOKUP(A22,Demographics_Total!$B$2:$CX$4,3,TRUE)</f>
        <v>1235137.7199999997</v>
      </c>
      <c r="C22" s="124">
        <f>HLOOKUP(A22,Demographics_Total!$B$2:$CX$4,2,TRUE)</f>
        <v>1212548.6000000001</v>
      </c>
      <c r="D22" s="124">
        <f t="shared" si="0"/>
        <v>2447686.3199999998</v>
      </c>
    </row>
    <row r="23" spans="1:4" x14ac:dyDescent="0.35">
      <c r="A23" s="62">
        <v>21</v>
      </c>
      <c r="B23" s="124">
        <f>HLOOKUP(A23,Demographics_Total!$B$2:$CX$4,3,TRUE)</f>
        <v>1210637.1599999997</v>
      </c>
      <c r="C23" s="124">
        <f>HLOOKUP(A23,Demographics_Total!$B$2:$CX$4,2,TRUE)</f>
        <v>1187891.6000000001</v>
      </c>
      <c r="D23" s="124">
        <f t="shared" si="0"/>
        <v>2398528.7599999998</v>
      </c>
    </row>
    <row r="24" spans="1:4" x14ac:dyDescent="0.35">
      <c r="A24" s="62">
        <v>22</v>
      </c>
      <c r="B24" s="124">
        <f>HLOOKUP(A24,Demographics_Total!$B$2:$CX$4,3,TRUE)</f>
        <v>1186136.6000000001</v>
      </c>
      <c r="C24" s="124">
        <f>HLOOKUP(A24,Demographics_Total!$B$2:$CX$4,2,TRUE)</f>
        <v>1163234.6000000001</v>
      </c>
      <c r="D24" s="124">
        <f t="shared" si="0"/>
        <v>2349371.2000000002</v>
      </c>
    </row>
    <row r="25" spans="1:4" x14ac:dyDescent="0.35">
      <c r="A25" s="62">
        <v>23</v>
      </c>
      <c r="B25" s="124">
        <f>HLOOKUP(A25,Demographics_Total!$B$2:$CX$4,3,TRUE)</f>
        <v>1144498.8400000001</v>
      </c>
      <c r="C25" s="124">
        <f>HLOOKUP(A25,Demographics_Total!$B$2:$CX$4,2,TRUE)</f>
        <v>1122685.6800000002</v>
      </c>
      <c r="D25" s="124">
        <f t="shared" si="0"/>
        <v>2267184.5200000005</v>
      </c>
    </row>
    <row r="26" spans="1:4" x14ac:dyDescent="0.35">
      <c r="A26" s="62">
        <v>24</v>
      </c>
      <c r="B26" s="124">
        <f>HLOOKUP(A26,Demographics_Total!$B$2:$CX$4,3,TRUE)</f>
        <v>1102861.08</v>
      </c>
      <c r="C26" s="124">
        <f>HLOOKUP(A26,Demographics_Total!$B$2:$CX$4,2,TRUE)</f>
        <v>1082136.7600000002</v>
      </c>
      <c r="D26" s="124">
        <f t="shared" si="0"/>
        <v>2184997.8400000003</v>
      </c>
    </row>
    <row r="27" spans="1:4" x14ac:dyDescent="0.35">
      <c r="A27" s="62">
        <v>25</v>
      </c>
      <c r="B27" s="124">
        <f>HLOOKUP(A27,Demographics_Total!$B$2:$CX$4,3,TRUE)</f>
        <v>1061223.32</v>
      </c>
      <c r="C27" s="124">
        <f>HLOOKUP(A27,Demographics_Total!$B$2:$CX$4,2,TRUE)</f>
        <v>1041587.8400000002</v>
      </c>
      <c r="D27" s="124">
        <f t="shared" si="0"/>
        <v>2102811.16</v>
      </c>
    </row>
    <row r="28" spans="1:4" x14ac:dyDescent="0.35">
      <c r="A28" s="62">
        <v>26</v>
      </c>
      <c r="B28" s="124">
        <f>HLOOKUP(A28,Demographics_Total!$B$2:$CX$4,3,TRUE)</f>
        <v>1019585.56</v>
      </c>
      <c r="C28" s="124">
        <f>HLOOKUP(A28,Demographics_Total!$B$2:$CX$4,2,TRUE)</f>
        <v>1001038.9200000002</v>
      </c>
      <c r="D28" s="124">
        <f t="shared" si="0"/>
        <v>2020624.4800000002</v>
      </c>
    </row>
    <row r="29" spans="1:4" x14ac:dyDescent="0.35">
      <c r="A29" s="62">
        <v>27</v>
      </c>
      <c r="B29" s="124">
        <f>HLOOKUP(A29,Demographics_Total!$B$2:$CX$4,3,TRUE)</f>
        <v>977947.8</v>
      </c>
      <c r="C29" s="124">
        <f>HLOOKUP(A29,Demographics_Total!$B$2:$CX$4,2,TRUE)</f>
        <v>960490</v>
      </c>
      <c r="D29" s="124">
        <f t="shared" si="0"/>
        <v>1938437.8</v>
      </c>
    </row>
    <row r="30" spans="1:4" x14ac:dyDescent="0.35">
      <c r="A30" s="62">
        <v>28</v>
      </c>
      <c r="B30" s="124">
        <f>HLOOKUP(A30,Demographics_Total!$B$2:$CX$4,3,TRUE)</f>
        <v>932812.20000000007</v>
      </c>
      <c r="C30" s="124">
        <f>HLOOKUP(A30,Demographics_Total!$B$2:$CX$4,2,TRUE)</f>
        <v>918693.76</v>
      </c>
      <c r="D30" s="124">
        <f t="shared" si="0"/>
        <v>1851505.96</v>
      </c>
    </row>
    <row r="31" spans="1:4" x14ac:dyDescent="0.35">
      <c r="A31" s="62">
        <v>29</v>
      </c>
      <c r="B31" s="124">
        <f>HLOOKUP(A31,Demographics_Total!$B$2:$CX$4,3,TRUE)</f>
        <v>887676.60000000009</v>
      </c>
      <c r="C31" s="124">
        <f>HLOOKUP(A31,Demographics_Total!$B$2:$CX$4,2,TRUE)</f>
        <v>876897.52</v>
      </c>
      <c r="D31" s="124">
        <f t="shared" si="0"/>
        <v>1764574.12</v>
      </c>
    </row>
    <row r="32" spans="1:4" x14ac:dyDescent="0.35">
      <c r="A32" s="62">
        <v>30</v>
      </c>
      <c r="B32" s="124">
        <f>HLOOKUP(A32,Demographics_Total!$B$2:$CX$4,3,TRUE)</f>
        <v>842541.00000000012</v>
      </c>
      <c r="C32" s="124">
        <f>HLOOKUP(A32,Demographics_Total!$B$2:$CX$4,2,TRUE)</f>
        <v>835101.28</v>
      </c>
      <c r="D32" s="124">
        <f t="shared" si="0"/>
        <v>1677642.2800000003</v>
      </c>
    </row>
    <row r="33" spans="1:4" x14ac:dyDescent="0.35">
      <c r="A33" s="62">
        <v>31</v>
      </c>
      <c r="B33" s="124">
        <f>HLOOKUP(A33,Demographics_Total!$B$2:$CX$4,3,TRUE)</f>
        <v>797405.40000000014</v>
      </c>
      <c r="C33" s="124">
        <f>HLOOKUP(A33,Demographics_Total!$B$2:$CX$4,2,TRUE)</f>
        <v>793305.04</v>
      </c>
      <c r="D33" s="124">
        <f t="shared" si="0"/>
        <v>1590710.4400000002</v>
      </c>
    </row>
    <row r="34" spans="1:4" x14ac:dyDescent="0.35">
      <c r="A34" s="62">
        <v>32</v>
      </c>
      <c r="B34" s="124">
        <f>HLOOKUP(A34,Demographics_Total!$B$2:$CX$4,3,TRUE)</f>
        <v>752269.8</v>
      </c>
      <c r="C34" s="124">
        <f>HLOOKUP(A34,Demographics_Total!$B$2:$CX$4,2,TRUE)</f>
        <v>751508.8</v>
      </c>
      <c r="D34" s="124">
        <f t="shared" si="0"/>
        <v>1503778.6</v>
      </c>
    </row>
    <row r="35" spans="1:4" x14ac:dyDescent="0.35">
      <c r="A35" s="62">
        <v>33</v>
      </c>
      <c r="B35" s="124">
        <f>HLOOKUP(A35,Demographics_Total!$B$2:$CX$4,3,TRUE)</f>
        <v>725461.76</v>
      </c>
      <c r="C35" s="124">
        <f>HLOOKUP(A35,Demographics_Total!$B$2:$CX$4,2,TRUE)</f>
        <v>728520.52</v>
      </c>
      <c r="D35" s="124">
        <f t="shared" si="0"/>
        <v>1453982.28</v>
      </c>
    </row>
    <row r="36" spans="1:4" x14ac:dyDescent="0.35">
      <c r="A36" s="62">
        <v>34</v>
      </c>
      <c r="B36" s="124">
        <f>HLOOKUP(A36,Demographics_Total!$B$2:$CX$4,3,TRUE)</f>
        <v>698653.72</v>
      </c>
      <c r="C36" s="124">
        <f>HLOOKUP(A36,Demographics_Total!$B$2:$CX$4,2,TRUE)</f>
        <v>705532.24</v>
      </c>
      <c r="D36" s="124">
        <f t="shared" si="0"/>
        <v>1404185.96</v>
      </c>
    </row>
    <row r="37" spans="1:4" x14ac:dyDescent="0.35">
      <c r="A37" s="62">
        <v>35</v>
      </c>
      <c r="B37" s="124">
        <f>HLOOKUP(A37,Demographics_Total!$B$2:$CX$4,3,TRUE)</f>
        <v>671845.67999999993</v>
      </c>
      <c r="C37" s="124">
        <f>HLOOKUP(A37,Demographics_Total!$B$2:$CX$4,2,TRUE)</f>
        <v>682543.96</v>
      </c>
      <c r="D37" s="124">
        <f t="shared" si="0"/>
        <v>1354389.64</v>
      </c>
    </row>
    <row r="38" spans="1:4" x14ac:dyDescent="0.35">
      <c r="A38" s="62">
        <v>36</v>
      </c>
      <c r="B38" s="124">
        <f>HLOOKUP(A38,Demographics_Total!$B$2:$CX$4,3,TRUE)</f>
        <v>645037.6399999999</v>
      </c>
      <c r="C38" s="124">
        <f>HLOOKUP(A38,Demographics_Total!$B$2:$CX$4,2,TRUE)</f>
        <v>659555.67999999993</v>
      </c>
      <c r="D38" s="124">
        <f t="shared" si="0"/>
        <v>1304593.3199999998</v>
      </c>
    </row>
    <row r="39" spans="1:4" x14ac:dyDescent="0.35">
      <c r="A39" s="62">
        <v>37</v>
      </c>
      <c r="B39" s="124">
        <f>HLOOKUP(A39,Demographics_Total!$B$2:$CX$4,3,TRUE)</f>
        <v>618229.6</v>
      </c>
      <c r="C39" s="124">
        <f>HLOOKUP(A39,Demographics_Total!$B$2:$CX$4,2,TRUE)</f>
        <v>636567.4</v>
      </c>
      <c r="D39" s="124">
        <f t="shared" si="0"/>
        <v>1254797</v>
      </c>
    </row>
    <row r="40" spans="1:4" x14ac:dyDescent="0.35">
      <c r="A40" s="62">
        <v>38</v>
      </c>
      <c r="B40" s="124">
        <f>HLOOKUP(A40,Demographics_Total!$B$2:$CX$4,3,TRUE)</f>
        <v>592404.6</v>
      </c>
      <c r="C40" s="124">
        <f>HLOOKUP(A40,Demographics_Total!$B$2:$CX$4,2,TRUE)</f>
        <v>608790.80000000005</v>
      </c>
      <c r="D40" s="124">
        <f t="shared" si="0"/>
        <v>1201195.3999999999</v>
      </c>
    </row>
    <row r="41" spans="1:4" x14ac:dyDescent="0.35">
      <c r="A41" s="62">
        <v>39</v>
      </c>
      <c r="B41" s="124">
        <f>HLOOKUP(A41,Demographics_Total!$B$2:$CX$4,3,TRUE)</f>
        <v>566579.6</v>
      </c>
      <c r="C41" s="124">
        <f>HLOOKUP(A41,Demographics_Total!$B$2:$CX$4,2,TRUE)</f>
        <v>581014.20000000007</v>
      </c>
      <c r="D41" s="124">
        <f t="shared" si="0"/>
        <v>1147593.8</v>
      </c>
    </row>
    <row r="42" spans="1:4" x14ac:dyDescent="0.35">
      <c r="A42" s="62">
        <v>40</v>
      </c>
      <c r="B42" s="124">
        <f>HLOOKUP(A42,Demographics_Total!$B$2:$CX$4,3,TRUE)</f>
        <v>540754.6</v>
      </c>
      <c r="C42" s="124">
        <f>HLOOKUP(A42,Demographics_Total!$B$2:$CX$4,2,TRUE)</f>
        <v>553237.60000000009</v>
      </c>
      <c r="D42" s="124">
        <f t="shared" si="0"/>
        <v>1093992.2000000002</v>
      </c>
    </row>
    <row r="43" spans="1:4" x14ac:dyDescent="0.35">
      <c r="A43" s="62">
        <v>41</v>
      </c>
      <c r="B43" s="124">
        <f>HLOOKUP(A43,Demographics_Total!$B$2:$CX$4,3,TRUE)</f>
        <v>514929.6</v>
      </c>
      <c r="C43" s="124">
        <f>HLOOKUP(A43,Demographics_Total!$B$2:$CX$4,2,TRUE)</f>
        <v>525461.00000000012</v>
      </c>
      <c r="D43" s="124">
        <f t="shared" si="0"/>
        <v>1040390.6000000001</v>
      </c>
    </row>
    <row r="44" spans="1:4" x14ac:dyDescent="0.35">
      <c r="A44" s="62">
        <v>42</v>
      </c>
      <c r="B44" s="124">
        <f>HLOOKUP(A44,Demographics_Total!$B$2:$CX$4,3,TRUE)</f>
        <v>489104.6</v>
      </c>
      <c r="C44" s="124">
        <f>HLOOKUP(A44,Demographics_Total!$B$2:$CX$4,2,TRUE)</f>
        <v>497684.4</v>
      </c>
      <c r="D44" s="124">
        <f t="shared" si="0"/>
        <v>986789</v>
      </c>
    </row>
    <row r="45" spans="1:4" x14ac:dyDescent="0.35">
      <c r="A45" s="62">
        <v>43</v>
      </c>
      <c r="B45" s="124">
        <f>HLOOKUP(A45,Demographics_Total!$B$2:$CX$4,3,TRUE)</f>
        <v>474142.88</v>
      </c>
      <c r="C45" s="124">
        <f>HLOOKUP(A45,Demographics_Total!$B$2:$CX$4,2,TRUE)</f>
        <v>479476.64</v>
      </c>
      <c r="D45" s="124">
        <f t="shared" si="0"/>
        <v>953619.52</v>
      </c>
    </row>
    <row r="46" spans="1:4" x14ac:dyDescent="0.35">
      <c r="A46" s="62">
        <v>44</v>
      </c>
      <c r="B46" s="124">
        <f>HLOOKUP(A46,Demographics_Total!$B$2:$CX$4,3,TRUE)</f>
        <v>459181.16000000003</v>
      </c>
      <c r="C46" s="124">
        <f>HLOOKUP(A46,Demographics_Total!$B$2:$CX$4,2,TRUE)</f>
        <v>461268.88</v>
      </c>
      <c r="D46" s="124">
        <f t="shared" si="0"/>
        <v>920450.04</v>
      </c>
    </row>
    <row r="47" spans="1:4" x14ac:dyDescent="0.35">
      <c r="A47" s="62">
        <v>45</v>
      </c>
      <c r="B47" s="124">
        <f>HLOOKUP(A47,Demographics_Total!$B$2:$CX$4,3,TRUE)</f>
        <v>444219.44000000006</v>
      </c>
      <c r="C47" s="124">
        <f>HLOOKUP(A47,Demographics_Total!$B$2:$CX$4,2,TRUE)</f>
        <v>443061.12</v>
      </c>
      <c r="D47" s="124">
        <f t="shared" si="0"/>
        <v>887280.56</v>
      </c>
    </row>
    <row r="48" spans="1:4" x14ac:dyDescent="0.35">
      <c r="A48" s="62">
        <v>46</v>
      </c>
      <c r="B48" s="124">
        <f>HLOOKUP(A48,Demographics_Total!$B$2:$CX$4,3,TRUE)</f>
        <v>429257.72000000009</v>
      </c>
      <c r="C48" s="124">
        <f>HLOOKUP(A48,Demographics_Total!$B$2:$CX$4,2,TRUE)</f>
        <v>424853.36</v>
      </c>
      <c r="D48" s="124">
        <f t="shared" si="0"/>
        <v>854111.08000000007</v>
      </c>
    </row>
    <row r="49" spans="1:4" x14ac:dyDescent="0.35">
      <c r="A49" s="62">
        <v>47</v>
      </c>
      <c r="B49" s="124">
        <f>HLOOKUP(A49,Demographics_Total!$B$2:$CX$4,3,TRUE)</f>
        <v>414296</v>
      </c>
      <c r="C49" s="124">
        <f>HLOOKUP(A49,Demographics_Total!$B$2:$CX$4,2,TRUE)</f>
        <v>406645.6</v>
      </c>
      <c r="D49" s="124">
        <f t="shared" si="0"/>
        <v>820941.6</v>
      </c>
    </row>
    <row r="50" spans="1:4" x14ac:dyDescent="0.35">
      <c r="A50" s="62">
        <v>48</v>
      </c>
      <c r="B50" s="124">
        <f>HLOOKUP(A50,Demographics_Total!$B$2:$CX$4,3,TRUE)</f>
        <v>394148.36</v>
      </c>
      <c r="C50" s="124">
        <f>HLOOKUP(A50,Demographics_Total!$B$2:$CX$4,2,TRUE)</f>
        <v>391754.76</v>
      </c>
      <c r="D50" s="124">
        <f t="shared" si="0"/>
        <v>785903.12</v>
      </c>
    </row>
    <row r="51" spans="1:4" x14ac:dyDescent="0.35">
      <c r="A51" s="62">
        <v>49</v>
      </c>
      <c r="B51" s="124">
        <f>HLOOKUP(A51,Demographics_Total!$B$2:$CX$4,3,TRUE)</f>
        <v>374000.72</v>
      </c>
      <c r="C51" s="124">
        <f>HLOOKUP(A51,Demographics_Total!$B$2:$CX$4,2,TRUE)</f>
        <v>376863.92000000004</v>
      </c>
      <c r="D51" s="124">
        <f t="shared" si="0"/>
        <v>750864.64</v>
      </c>
    </row>
    <row r="52" spans="1:4" x14ac:dyDescent="0.35">
      <c r="A52" s="62">
        <v>50</v>
      </c>
      <c r="B52" s="124">
        <f>HLOOKUP(A52,Demographics_Total!$B$2:$CX$4,3,TRUE)</f>
        <v>353853.07999999996</v>
      </c>
      <c r="C52" s="124">
        <f>HLOOKUP(A52,Demographics_Total!$B$2:$CX$4,2,TRUE)</f>
        <v>361973.08000000007</v>
      </c>
      <c r="D52" s="124">
        <f t="shared" si="0"/>
        <v>715826.16</v>
      </c>
    </row>
    <row r="53" spans="1:4" x14ac:dyDescent="0.35">
      <c r="A53" s="62">
        <v>51</v>
      </c>
      <c r="B53" s="124">
        <f>HLOOKUP(A53,Demographics_Total!$B$2:$CX$4,3,TRUE)</f>
        <v>333705.43999999994</v>
      </c>
      <c r="C53" s="124">
        <f>HLOOKUP(A53,Demographics_Total!$B$2:$CX$4,2,TRUE)</f>
        <v>347082.24000000011</v>
      </c>
      <c r="D53" s="124">
        <f t="shared" si="0"/>
        <v>680787.68</v>
      </c>
    </row>
    <row r="54" spans="1:4" x14ac:dyDescent="0.35">
      <c r="A54" s="62">
        <v>52</v>
      </c>
      <c r="B54" s="124">
        <f>HLOOKUP(A54,Demographics_Total!$B$2:$CX$4,3,TRUE)</f>
        <v>313557.8</v>
      </c>
      <c r="C54" s="124">
        <f>HLOOKUP(A54,Demographics_Total!$B$2:$CX$4,2,TRUE)</f>
        <v>332191.40000000002</v>
      </c>
      <c r="D54" s="124">
        <f t="shared" si="0"/>
        <v>645749.19999999995</v>
      </c>
    </row>
    <row r="55" spans="1:4" x14ac:dyDescent="0.35">
      <c r="A55" s="62">
        <v>53</v>
      </c>
      <c r="B55" s="124">
        <f>HLOOKUP(A55,Demographics_Total!$B$2:$CX$4,3,TRUE)</f>
        <v>297206.32</v>
      </c>
      <c r="C55" s="124">
        <f>HLOOKUP(A55,Demographics_Total!$B$2:$CX$4,2,TRUE)</f>
        <v>318405.84000000003</v>
      </c>
      <c r="D55" s="124">
        <f t="shared" si="0"/>
        <v>615612.16000000003</v>
      </c>
    </row>
    <row r="56" spans="1:4" x14ac:dyDescent="0.35">
      <c r="A56" s="62">
        <v>54</v>
      </c>
      <c r="B56" s="124">
        <f>HLOOKUP(A56,Demographics_Total!$B$2:$CX$4,3,TRUE)</f>
        <v>280854.84000000003</v>
      </c>
      <c r="C56" s="124">
        <f>HLOOKUP(A56,Demographics_Total!$B$2:$CX$4,2,TRUE)</f>
        <v>304620.28000000003</v>
      </c>
      <c r="D56" s="124">
        <f t="shared" si="0"/>
        <v>585475.12000000011</v>
      </c>
    </row>
    <row r="57" spans="1:4" x14ac:dyDescent="0.35">
      <c r="A57" s="62">
        <v>55</v>
      </c>
      <c r="B57" s="124">
        <f>HLOOKUP(A57,Demographics_Total!$B$2:$CX$4,3,TRUE)</f>
        <v>264503.36000000004</v>
      </c>
      <c r="C57" s="124">
        <f>HLOOKUP(A57,Demographics_Total!$B$2:$CX$4,2,TRUE)</f>
        <v>290834.72000000003</v>
      </c>
      <c r="D57" s="124">
        <f t="shared" si="0"/>
        <v>555338.08000000007</v>
      </c>
    </row>
    <row r="58" spans="1:4" x14ac:dyDescent="0.35">
      <c r="A58" s="62">
        <v>56</v>
      </c>
      <c r="B58" s="124">
        <f>HLOOKUP(A58,Demographics_Total!$B$2:$CX$4,3,TRUE)</f>
        <v>248151.88000000003</v>
      </c>
      <c r="C58" s="124">
        <f>HLOOKUP(A58,Demographics_Total!$B$2:$CX$4,2,TRUE)</f>
        <v>277049.16000000003</v>
      </c>
      <c r="D58" s="124">
        <f t="shared" si="0"/>
        <v>525201.04</v>
      </c>
    </row>
    <row r="59" spans="1:4" x14ac:dyDescent="0.35">
      <c r="A59" s="62">
        <v>57</v>
      </c>
      <c r="B59" s="124">
        <f>HLOOKUP(A59,Demographics_Total!$B$2:$CX$4,3,TRUE)</f>
        <v>231800.4</v>
      </c>
      <c r="C59" s="124">
        <f>HLOOKUP(A59,Demographics_Total!$B$2:$CX$4,2,TRUE)</f>
        <v>263263.59999999998</v>
      </c>
      <c r="D59" s="124">
        <f t="shared" si="0"/>
        <v>495064</v>
      </c>
    </row>
    <row r="60" spans="1:4" x14ac:dyDescent="0.35">
      <c r="A60" s="62">
        <v>58</v>
      </c>
      <c r="B60" s="124">
        <f>HLOOKUP(A60,Demographics_Total!$B$2:$CX$4,3,TRUE)</f>
        <v>223304.08</v>
      </c>
      <c r="C60" s="124">
        <f>HLOOKUP(A60,Demographics_Total!$B$2:$CX$4,2,TRUE)</f>
        <v>254997.68</v>
      </c>
      <c r="D60" s="124">
        <f t="shared" si="0"/>
        <v>478301.76</v>
      </c>
    </row>
    <row r="61" spans="1:4" x14ac:dyDescent="0.35">
      <c r="A61" s="62">
        <v>59</v>
      </c>
      <c r="B61" s="124">
        <f>HLOOKUP(A61,Demographics_Total!$B$2:$CX$4,3,TRUE)</f>
        <v>214807.75999999998</v>
      </c>
      <c r="C61" s="124">
        <f>HLOOKUP(A61,Demographics_Total!$B$2:$CX$4,2,TRUE)</f>
        <v>246731.76</v>
      </c>
      <c r="D61" s="124">
        <f t="shared" si="0"/>
        <v>461539.52</v>
      </c>
    </row>
    <row r="62" spans="1:4" x14ac:dyDescent="0.35">
      <c r="A62" s="62">
        <v>60</v>
      </c>
      <c r="B62" s="124">
        <f>HLOOKUP(A62,Demographics_Total!$B$2:$CX$4,3,TRUE)</f>
        <v>206311.43999999997</v>
      </c>
      <c r="C62" s="124">
        <f>HLOOKUP(A62,Demographics_Total!$B$2:$CX$4,2,TRUE)</f>
        <v>238465.84000000003</v>
      </c>
      <c r="D62" s="124">
        <f t="shared" si="0"/>
        <v>444777.28</v>
      </c>
    </row>
    <row r="63" spans="1:4" x14ac:dyDescent="0.35">
      <c r="A63" s="62">
        <v>61</v>
      </c>
      <c r="B63" s="124">
        <f>HLOOKUP(A63,Demographics_Total!$B$2:$CX$4,3,TRUE)</f>
        <v>197815.11999999997</v>
      </c>
      <c r="C63" s="124">
        <f>HLOOKUP(A63,Demographics_Total!$B$2:$CX$4,2,TRUE)</f>
        <v>230199.92000000004</v>
      </c>
      <c r="D63" s="124">
        <f t="shared" si="0"/>
        <v>428015.04000000004</v>
      </c>
    </row>
    <row r="64" spans="1:4" x14ac:dyDescent="0.35">
      <c r="A64" s="62">
        <v>62</v>
      </c>
      <c r="B64" s="124">
        <f>HLOOKUP(A64,Demographics_Total!$B$2:$CX$4,3,TRUE)</f>
        <v>189318.8</v>
      </c>
      <c r="C64" s="124">
        <f>HLOOKUP(A64,Demographics_Total!$B$2:$CX$4,2,TRUE)</f>
        <v>221934</v>
      </c>
      <c r="D64" s="124">
        <f t="shared" si="0"/>
        <v>411252.8</v>
      </c>
    </row>
    <row r="65" spans="1:4" x14ac:dyDescent="0.35">
      <c r="A65" s="62">
        <v>63</v>
      </c>
      <c r="B65" s="124">
        <f>HLOOKUP(A65,Demographics_Total!$B$2:$CX$4,3,TRUE)</f>
        <v>180884.91999999998</v>
      </c>
      <c r="C65" s="124">
        <f>HLOOKUP(A65,Demographics_Total!$B$2:$CX$4,2,TRUE)</f>
        <v>210848.92</v>
      </c>
      <c r="D65" s="124">
        <f t="shared" si="0"/>
        <v>391733.83999999997</v>
      </c>
    </row>
    <row r="66" spans="1:4" x14ac:dyDescent="0.35">
      <c r="A66" s="62">
        <v>64</v>
      </c>
      <c r="B66" s="124">
        <f>HLOOKUP(A66,Demographics_Total!$B$2:$CX$4,3,TRUE)</f>
        <v>172451.03999999998</v>
      </c>
      <c r="C66" s="124">
        <f>HLOOKUP(A66,Demographics_Total!$B$2:$CX$4,2,TRUE)</f>
        <v>199763.84000000003</v>
      </c>
      <c r="D66" s="124">
        <f t="shared" si="0"/>
        <v>372214.88</v>
      </c>
    </row>
    <row r="67" spans="1:4" x14ac:dyDescent="0.35">
      <c r="A67" s="62">
        <v>65</v>
      </c>
      <c r="B67" s="124">
        <f>HLOOKUP(A67,Demographics_Total!$B$2:$CX$4,3,TRUE)</f>
        <v>164017.15999999997</v>
      </c>
      <c r="C67" s="124">
        <f>HLOOKUP(A67,Demographics_Total!$B$2:$CX$4,2,TRUE)</f>
        <v>188678.76000000004</v>
      </c>
      <c r="D67" s="124">
        <f t="shared" ref="D67:D102" si="1">C67+B67</f>
        <v>352695.92000000004</v>
      </c>
    </row>
    <row r="68" spans="1:4" x14ac:dyDescent="0.35">
      <c r="A68" s="62">
        <v>66</v>
      </c>
      <c r="B68" s="124">
        <f>HLOOKUP(A68,Demographics_Total!$B$2:$CX$4,3,TRUE)</f>
        <v>155583.27999999997</v>
      </c>
      <c r="C68" s="124">
        <f>HLOOKUP(A68,Demographics_Total!$B$2:$CX$4,2,TRUE)</f>
        <v>177593.68000000005</v>
      </c>
      <c r="D68" s="124">
        <f t="shared" si="1"/>
        <v>333176.96000000002</v>
      </c>
    </row>
    <row r="69" spans="1:4" x14ac:dyDescent="0.35">
      <c r="A69" s="62">
        <v>67</v>
      </c>
      <c r="B69" s="124">
        <f>HLOOKUP(A69,Demographics_Total!$B$2:$CX$4,3,TRUE)</f>
        <v>147149.4</v>
      </c>
      <c r="C69" s="124">
        <f>HLOOKUP(A69,Demographics_Total!$B$2:$CX$4,2,TRUE)</f>
        <v>166508.6</v>
      </c>
      <c r="D69" s="124">
        <f t="shared" si="1"/>
        <v>313658</v>
      </c>
    </row>
    <row r="70" spans="1:4" x14ac:dyDescent="0.35">
      <c r="A70" s="62">
        <v>68</v>
      </c>
      <c r="B70" s="124">
        <f>HLOOKUP(A70,Demographics_Total!$B$2:$CX$4,3,TRUE)</f>
        <v>139314.47999999998</v>
      </c>
      <c r="C70" s="124">
        <f>HLOOKUP(A70,Demographics_Total!$B$2:$CX$4,2,TRUE)</f>
        <v>159149.32</v>
      </c>
      <c r="D70" s="124">
        <f t="shared" si="1"/>
        <v>298463.8</v>
      </c>
    </row>
    <row r="71" spans="1:4" x14ac:dyDescent="0.35">
      <c r="A71" s="62">
        <v>69</v>
      </c>
      <c r="B71" s="124">
        <f>HLOOKUP(A71,Demographics_Total!$B$2:$CX$4,3,TRUE)</f>
        <v>131479.56</v>
      </c>
      <c r="C71" s="124">
        <f>HLOOKUP(A71,Demographics_Total!$B$2:$CX$4,2,TRUE)</f>
        <v>151790.04</v>
      </c>
      <c r="D71" s="124">
        <f t="shared" si="1"/>
        <v>283269.59999999998</v>
      </c>
    </row>
    <row r="72" spans="1:4" x14ac:dyDescent="0.35">
      <c r="A72" s="62">
        <v>70</v>
      </c>
      <c r="B72" s="124">
        <f>HLOOKUP(A72,Demographics_Total!$B$2:$CX$4,3,TRUE)</f>
        <v>123644.64</v>
      </c>
      <c r="C72" s="124">
        <f>HLOOKUP(A72,Demographics_Total!$B$2:$CX$4,2,TRUE)</f>
        <v>144430.76</v>
      </c>
      <c r="D72" s="124">
        <f t="shared" si="1"/>
        <v>268075.40000000002</v>
      </c>
    </row>
    <row r="73" spans="1:4" x14ac:dyDescent="0.35">
      <c r="A73" s="62">
        <v>71</v>
      </c>
      <c r="B73" s="124">
        <f>HLOOKUP(A73,Demographics_Total!$B$2:$CX$4,3,TRUE)</f>
        <v>115809.72</v>
      </c>
      <c r="C73" s="124">
        <f>HLOOKUP(A73,Demographics_Total!$B$2:$CX$4,2,TRUE)</f>
        <v>137071.48000000001</v>
      </c>
      <c r="D73" s="124">
        <f t="shared" si="1"/>
        <v>252881.2</v>
      </c>
    </row>
    <row r="74" spans="1:4" x14ac:dyDescent="0.35">
      <c r="A74" s="62">
        <v>72</v>
      </c>
      <c r="B74" s="124">
        <f>HLOOKUP(A74,Demographics_Total!$B$2:$CX$4,3,TRUE)</f>
        <v>107974.8</v>
      </c>
      <c r="C74" s="124">
        <f>HLOOKUP(A74,Demographics_Total!$B$2:$CX$4,2,TRUE)</f>
        <v>129712.2</v>
      </c>
      <c r="D74" s="124">
        <f t="shared" si="1"/>
        <v>237687</v>
      </c>
    </row>
    <row r="75" spans="1:4" x14ac:dyDescent="0.35">
      <c r="A75" s="62">
        <v>73</v>
      </c>
      <c r="B75" s="124">
        <f>HLOOKUP(A75,Demographics_Total!$B$2:$CX$4,3,TRUE)</f>
        <v>99988.12</v>
      </c>
      <c r="C75" s="124">
        <f>HLOOKUP(A75,Demographics_Total!$B$2:$CX$4,2,TRUE)</f>
        <v>119798.8</v>
      </c>
      <c r="D75" s="124">
        <f t="shared" si="1"/>
        <v>219786.91999999998</v>
      </c>
    </row>
    <row r="76" spans="1:4" x14ac:dyDescent="0.35">
      <c r="A76" s="62">
        <v>74</v>
      </c>
      <c r="B76" s="124">
        <f>HLOOKUP(A76,Demographics_Total!$B$2:$CX$4,3,TRUE)</f>
        <v>92001.439999999988</v>
      </c>
      <c r="C76" s="124">
        <f>HLOOKUP(A76,Demographics_Total!$B$2:$CX$4,2,TRUE)</f>
        <v>109885.40000000001</v>
      </c>
      <c r="D76" s="124">
        <f t="shared" si="1"/>
        <v>201886.84</v>
      </c>
    </row>
    <row r="77" spans="1:4" x14ac:dyDescent="0.35">
      <c r="A77" s="62">
        <v>75</v>
      </c>
      <c r="B77" s="124">
        <f>HLOOKUP(A77,Demographics_Total!$B$2:$CX$4,3,TRUE)</f>
        <v>84014.75999999998</v>
      </c>
      <c r="C77" s="124">
        <f>HLOOKUP(A77,Demographics_Total!$B$2:$CX$4,2,TRUE)</f>
        <v>99972.000000000015</v>
      </c>
      <c r="D77" s="124">
        <f t="shared" si="1"/>
        <v>183986.76</v>
      </c>
    </row>
    <row r="78" spans="1:4" x14ac:dyDescent="0.35">
      <c r="A78" s="62">
        <v>76</v>
      </c>
      <c r="B78" s="124">
        <f>HLOOKUP(A78,Demographics_Total!$B$2:$CX$4,3,TRUE)</f>
        <v>76028.079999999973</v>
      </c>
      <c r="C78" s="124">
        <f>HLOOKUP(A78,Demographics_Total!$B$2:$CX$4,2,TRUE)</f>
        <v>90058.60000000002</v>
      </c>
      <c r="D78" s="124">
        <f t="shared" si="1"/>
        <v>166086.68</v>
      </c>
    </row>
    <row r="79" spans="1:4" x14ac:dyDescent="0.35">
      <c r="A79" s="62">
        <v>77</v>
      </c>
      <c r="B79" s="124">
        <f>HLOOKUP(A79,Demographics_Total!$B$2:$CX$4,3,TRUE)</f>
        <v>68041.399999999994</v>
      </c>
      <c r="C79" s="124">
        <f>HLOOKUP(A79,Demographics_Total!$B$2:$CX$4,2,TRUE)</f>
        <v>80145.2</v>
      </c>
      <c r="D79" s="124">
        <f t="shared" si="1"/>
        <v>148186.59999999998</v>
      </c>
    </row>
    <row r="80" spans="1:4" x14ac:dyDescent="0.35">
      <c r="A80" s="62">
        <v>78</v>
      </c>
      <c r="B80" s="124">
        <f>HLOOKUP(A80,Demographics_Total!$B$2:$CX$4,3,TRUE)</f>
        <v>60781.165599999993</v>
      </c>
      <c r="C80" s="124">
        <f>HLOOKUP(A80,Demographics_Total!$B$2:$CX$4,2,TRUE)</f>
        <v>71829.171999999991</v>
      </c>
      <c r="D80" s="124">
        <f t="shared" si="1"/>
        <v>132610.33759999997</v>
      </c>
    </row>
    <row r="81" spans="1:4" x14ac:dyDescent="0.35">
      <c r="A81" s="62">
        <v>79</v>
      </c>
      <c r="B81" s="124">
        <f>HLOOKUP(A81,Demographics_Total!$B$2:$CX$4,3,TRUE)</f>
        <v>53520.931199999992</v>
      </c>
      <c r="C81" s="124">
        <f>HLOOKUP(A81,Demographics_Total!$B$2:$CX$4,2,TRUE)</f>
        <v>63513.143999999993</v>
      </c>
      <c r="D81" s="124">
        <f t="shared" si="1"/>
        <v>117034.07519999999</v>
      </c>
    </row>
    <row r="82" spans="1:4" x14ac:dyDescent="0.35">
      <c r="A82" s="62">
        <v>80</v>
      </c>
      <c r="B82" s="124">
        <f>HLOOKUP(A82,Demographics_Total!$B$2:$CX$4,3,TRUE)</f>
        <v>46260.696799999991</v>
      </c>
      <c r="C82" s="124">
        <f>HLOOKUP(A82,Demographics_Total!$B$2:$CX$4,2,TRUE)</f>
        <v>55197.115999999995</v>
      </c>
      <c r="D82" s="124">
        <f t="shared" si="1"/>
        <v>101457.81279999999</v>
      </c>
    </row>
    <row r="83" spans="1:4" x14ac:dyDescent="0.35">
      <c r="A83" s="62">
        <v>81</v>
      </c>
      <c r="B83" s="124">
        <f>HLOOKUP(A83,Demographics_Total!$B$2:$CX$4,3,TRUE)</f>
        <v>39000.462399999989</v>
      </c>
      <c r="C83" s="124">
        <f>HLOOKUP(A83,Demographics_Total!$B$2:$CX$4,2,TRUE)</f>
        <v>46881.087999999996</v>
      </c>
      <c r="D83" s="124">
        <f t="shared" si="1"/>
        <v>85881.550399999978</v>
      </c>
    </row>
    <row r="84" spans="1:4" x14ac:dyDescent="0.35">
      <c r="A84" s="62">
        <v>82</v>
      </c>
      <c r="B84" s="124">
        <f>HLOOKUP(A84,Demographics_Total!$B$2:$CX$4,3,TRUE)</f>
        <v>31740.227999999996</v>
      </c>
      <c r="C84" s="124">
        <f>HLOOKUP(A84,Demographics_Total!$B$2:$CX$4,2,TRUE)</f>
        <v>38565.06</v>
      </c>
      <c r="D84" s="124">
        <f t="shared" si="1"/>
        <v>70305.288</v>
      </c>
    </row>
    <row r="85" spans="1:4" x14ac:dyDescent="0.35">
      <c r="A85" s="62">
        <v>83</v>
      </c>
      <c r="B85" s="124">
        <f>HLOOKUP(A85,Demographics_Total!$B$2:$CX$4,3,TRUE)</f>
        <v>27871.876799999998</v>
      </c>
      <c r="C85" s="124">
        <f>HLOOKUP(A85,Demographics_Total!$B$2:$CX$4,2,TRUE)</f>
        <v>33970.112000000001</v>
      </c>
      <c r="D85" s="124">
        <f t="shared" si="1"/>
        <v>61841.988799999999</v>
      </c>
    </row>
    <row r="86" spans="1:4" x14ac:dyDescent="0.35">
      <c r="A86" s="62">
        <v>84</v>
      </c>
      <c r="B86" s="124">
        <f>HLOOKUP(A86,Demographics_Total!$B$2:$CX$4,3,TRUE)</f>
        <v>24003.525600000001</v>
      </c>
      <c r="C86" s="124">
        <f>HLOOKUP(A86,Demographics_Total!$B$2:$CX$4,2,TRUE)</f>
        <v>29375.164000000001</v>
      </c>
      <c r="D86" s="124">
        <f t="shared" si="1"/>
        <v>53378.689599999998</v>
      </c>
    </row>
    <row r="87" spans="1:4" x14ac:dyDescent="0.35">
      <c r="A87" s="62">
        <v>85</v>
      </c>
      <c r="B87" s="124">
        <f>HLOOKUP(A87,Demographics_Total!$B$2:$CX$4,3,TRUE)</f>
        <v>20135.174400000004</v>
      </c>
      <c r="C87" s="124">
        <f>HLOOKUP(A87,Demographics_Total!$B$2:$CX$4,2,TRUE)</f>
        <v>24780.216</v>
      </c>
      <c r="D87" s="124">
        <f t="shared" si="1"/>
        <v>44915.390400000004</v>
      </c>
    </row>
    <row r="88" spans="1:4" x14ac:dyDescent="0.35">
      <c r="A88" s="62">
        <v>86</v>
      </c>
      <c r="B88" s="124">
        <f>HLOOKUP(A88,Demographics_Total!$B$2:$CX$4,3,TRUE)</f>
        <v>16266.823200000004</v>
      </c>
      <c r="C88" s="124">
        <f>HLOOKUP(A88,Demographics_Total!$B$2:$CX$4,2,TRUE)</f>
        <v>20185.268</v>
      </c>
      <c r="D88" s="124">
        <f t="shared" si="1"/>
        <v>36452.091200000003</v>
      </c>
    </row>
    <row r="89" spans="1:4" x14ac:dyDescent="0.35">
      <c r="A89" s="62">
        <v>87</v>
      </c>
      <c r="B89" s="124">
        <f>HLOOKUP(A89,Demographics_Total!$B$2:$CX$4,3,TRUE)</f>
        <v>12398.472000000002</v>
      </c>
      <c r="C89" s="124">
        <f>HLOOKUP(A89,Demographics_Total!$B$2:$CX$4,2,TRUE)</f>
        <v>15590.320000000002</v>
      </c>
      <c r="D89" s="124">
        <f t="shared" si="1"/>
        <v>27988.792000000001</v>
      </c>
    </row>
    <row r="90" spans="1:4" x14ac:dyDescent="0.35">
      <c r="A90" s="62">
        <v>88</v>
      </c>
      <c r="B90" s="124">
        <f>HLOOKUP(A90,Demographics_Total!$B$2:$CX$4,3,TRUE)</f>
        <v>10380.9876</v>
      </c>
      <c r="C90" s="124">
        <f>HLOOKUP(A90,Demographics_Total!$B$2:$CX$4,2,TRUE)</f>
        <v>13146.116000000002</v>
      </c>
      <c r="D90" s="124">
        <f t="shared" si="1"/>
        <v>23527.103600000002</v>
      </c>
    </row>
    <row r="91" spans="1:4" x14ac:dyDescent="0.35">
      <c r="A91" s="62">
        <v>89</v>
      </c>
      <c r="B91" s="124">
        <f>HLOOKUP(A91,Demographics_Total!$B$2:$CX$4,3,TRUE)</f>
        <v>8363.5031999999992</v>
      </c>
      <c r="C91" s="124">
        <f>HLOOKUP(A91,Demographics_Total!$B$2:$CX$4,2,TRUE)</f>
        <v>10701.912</v>
      </c>
      <c r="D91" s="124">
        <f t="shared" si="1"/>
        <v>19065.415199999999</v>
      </c>
    </row>
    <row r="92" spans="1:4" x14ac:dyDescent="0.35">
      <c r="A92" s="62">
        <v>90</v>
      </c>
      <c r="B92" s="124">
        <f>HLOOKUP(A92,Demographics_Total!$B$2:$CX$4,3,TRUE)</f>
        <v>6346.0187999999989</v>
      </c>
      <c r="C92" s="124">
        <f>HLOOKUP(A92,Demographics_Total!$B$2:$CX$4,2,TRUE)</f>
        <v>8257.7079999999987</v>
      </c>
      <c r="D92" s="124">
        <f t="shared" si="1"/>
        <v>14603.726799999997</v>
      </c>
    </row>
    <row r="93" spans="1:4" x14ac:dyDescent="0.35">
      <c r="A93" s="62">
        <v>91</v>
      </c>
      <c r="B93" s="124">
        <f>HLOOKUP(A93,Demographics_Total!$B$2:$CX$4,3,TRUE)</f>
        <v>4328.5343999999986</v>
      </c>
      <c r="C93" s="124">
        <f>HLOOKUP(A93,Demographics_Total!$B$2:$CX$4,2,TRUE)</f>
        <v>5813.5039999999981</v>
      </c>
      <c r="D93" s="124">
        <f t="shared" si="1"/>
        <v>10142.038399999998</v>
      </c>
    </row>
    <row r="94" spans="1:4" x14ac:dyDescent="0.35">
      <c r="A94" s="62">
        <v>92</v>
      </c>
      <c r="B94" s="124">
        <f>HLOOKUP(A94,Demographics_Total!$B$2:$CX$4,3,TRUE)</f>
        <v>2311.0499999999997</v>
      </c>
      <c r="C94" s="124">
        <f>HLOOKUP(A94,Demographics_Total!$B$2:$CX$4,2,TRUE)</f>
        <v>3369.2999999999997</v>
      </c>
      <c r="D94" s="124">
        <f t="shared" si="1"/>
        <v>5680.3499999999995</v>
      </c>
    </row>
    <row r="95" spans="1:4" x14ac:dyDescent="0.35">
      <c r="A95" s="62">
        <v>93</v>
      </c>
      <c r="B95" s="124">
        <f>HLOOKUP(A95,Demographics_Total!$B$2:$CX$4,3,TRUE)</f>
        <v>1879.9759999999997</v>
      </c>
      <c r="C95" s="124">
        <f>HLOOKUP(A95,Demographics_Total!$B$2:$CX$4,2,TRUE)</f>
        <v>2775.0623999999998</v>
      </c>
      <c r="D95" s="124">
        <f t="shared" si="1"/>
        <v>4655.0383999999995</v>
      </c>
    </row>
    <row r="96" spans="1:4" x14ac:dyDescent="0.35">
      <c r="A96" s="62">
        <v>94</v>
      </c>
      <c r="B96" s="124">
        <f>HLOOKUP(A96,Demographics_Total!$B$2:$CX$4,3,TRUE)</f>
        <v>1448.9019999999996</v>
      </c>
      <c r="C96" s="124">
        <f>HLOOKUP(A96,Demographics_Total!$B$2:$CX$4,2,TRUE)</f>
        <v>2180.8247999999999</v>
      </c>
      <c r="D96" s="124">
        <f t="shared" si="1"/>
        <v>3629.7267999999995</v>
      </c>
    </row>
    <row r="97" spans="1:4" x14ac:dyDescent="0.35">
      <c r="A97" s="62">
        <v>95</v>
      </c>
      <c r="B97" s="124">
        <f>HLOOKUP(A97,Demographics_Total!$B$2:$CX$4,3,TRUE)</f>
        <v>1017.8279999999996</v>
      </c>
      <c r="C97" s="124">
        <f>HLOOKUP(A97,Demographics_Total!$B$2:$CX$4,2,TRUE)</f>
        <v>1586.5871999999999</v>
      </c>
      <c r="D97" s="124">
        <f t="shared" si="1"/>
        <v>2604.4151999999995</v>
      </c>
    </row>
    <row r="98" spans="1:4" x14ac:dyDescent="0.35">
      <c r="A98" s="62">
        <v>96</v>
      </c>
      <c r="B98" s="124">
        <f>HLOOKUP(A98,Demographics_Total!$B$2:$CX$4,3,TRUE)</f>
        <v>586.75399999999968</v>
      </c>
      <c r="C98" s="124">
        <f>HLOOKUP(A98,Demographics_Total!$B$2:$CX$4,2,TRUE)</f>
        <v>992.34960000000001</v>
      </c>
      <c r="D98" s="124">
        <f t="shared" si="1"/>
        <v>1579.1035999999997</v>
      </c>
    </row>
    <row r="99" spans="1:4" x14ac:dyDescent="0.35">
      <c r="A99" s="62">
        <v>97</v>
      </c>
      <c r="B99" s="124">
        <f>HLOOKUP(A99,Demographics_Total!$B$2:$CX$4,3,TRUE)</f>
        <v>155.68</v>
      </c>
      <c r="C99" s="124">
        <f>HLOOKUP(A99,Demographics_Total!$B$2:$CX$4,2,TRUE)</f>
        <v>398.11199999999997</v>
      </c>
      <c r="D99" s="124">
        <f t="shared" si="1"/>
        <v>553.79199999999992</v>
      </c>
    </row>
    <row r="100" spans="1:4" x14ac:dyDescent="0.35">
      <c r="A100" s="62">
        <v>98</v>
      </c>
      <c r="B100" s="124">
        <f>HLOOKUP(A100,Demographics_Total!$B$2:$CX$4,3,TRUE)</f>
        <v>164.12</v>
      </c>
      <c r="C100" s="124">
        <f>HLOOKUP(A100,Demographics_Total!$B$2:$CX$4,2,TRUE)</f>
        <v>353.07466666666664</v>
      </c>
      <c r="D100" s="124">
        <f t="shared" si="1"/>
        <v>517.19466666666665</v>
      </c>
    </row>
    <row r="101" spans="1:4" x14ac:dyDescent="0.35">
      <c r="A101" s="62">
        <v>99</v>
      </c>
      <c r="B101" s="124">
        <f>HLOOKUP(A101,Demographics_Total!$B$2:$CX$4,3,TRUE)</f>
        <v>172.56</v>
      </c>
      <c r="C101" s="124">
        <f>HLOOKUP(A101,Demographics_Total!$B$2:$CX$4,2,TRUE)</f>
        <v>308.03733333333332</v>
      </c>
      <c r="D101" s="124">
        <f t="shared" si="1"/>
        <v>480.59733333333332</v>
      </c>
    </row>
    <row r="102" spans="1:4" x14ac:dyDescent="0.3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4.5" x14ac:dyDescent="0.35"/>
  <cols>
    <col min="1" max="1" width="27.54296875" customWidth="1"/>
  </cols>
  <sheetData>
    <row r="1" spans="1:3" x14ac:dyDescent="0.35">
      <c r="A1" t="s">
        <v>1970</v>
      </c>
      <c r="B1" t="s">
        <v>1066</v>
      </c>
      <c r="C1" t="s">
        <v>1971</v>
      </c>
    </row>
    <row r="2" spans="1:3" x14ac:dyDescent="0.35">
      <c r="A2" t="s">
        <v>1972</v>
      </c>
      <c r="B2" s="293">
        <v>0.12</v>
      </c>
    </row>
    <row r="3" spans="1:3" x14ac:dyDescent="0.35">
      <c r="A3" t="s">
        <v>1973</v>
      </c>
      <c r="B3" s="293">
        <v>0.12</v>
      </c>
    </row>
    <row r="4" spans="1:3" x14ac:dyDescent="0.35">
      <c r="A4" t="s">
        <v>1974</v>
      </c>
      <c r="B4" s="59">
        <v>0.1</v>
      </c>
    </row>
    <row r="5" spans="1:3" x14ac:dyDescent="0.35">
      <c r="A5" t="s">
        <v>1975</v>
      </c>
      <c r="B5" s="293">
        <v>0.13500000000000001</v>
      </c>
      <c r="C5" s="293">
        <v>1.35</v>
      </c>
    </row>
    <row r="6" spans="1:3" x14ac:dyDescent="0.35">
      <c r="A6" t="s">
        <v>1976</v>
      </c>
      <c r="B6" s="293">
        <v>0.22</v>
      </c>
      <c r="C6" s="293">
        <v>1.6</v>
      </c>
    </row>
    <row r="7" spans="1:3" x14ac:dyDescent="0.35">
      <c r="A7" t="s">
        <v>1977</v>
      </c>
      <c r="B7" s="59">
        <v>0.1</v>
      </c>
      <c r="C7" s="59">
        <v>2</v>
      </c>
    </row>
    <row r="8" spans="1:3" x14ac:dyDescent="0.35">
      <c r="A8" t="s">
        <v>1978</v>
      </c>
      <c r="B8" s="59">
        <v>0.25</v>
      </c>
    </row>
    <row r="9" spans="1:3" x14ac:dyDescent="0.35">
      <c r="A9" t="s">
        <v>1979</v>
      </c>
      <c r="B9" s="59">
        <v>0.1</v>
      </c>
    </row>
    <row r="10" spans="1:3" x14ac:dyDescent="0.35">
      <c r="A10" t="s">
        <v>1980</v>
      </c>
      <c r="B10" s="59">
        <f>(32-28)/32</f>
        <v>0.125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workbookViewId="0">
      <selection activeCell="G10" sqref="G10"/>
    </sheetView>
  </sheetViews>
  <sheetFormatPr defaultRowHeight="14.5" x14ac:dyDescent="0.35"/>
  <cols>
    <col min="1" max="1" width="35.7265625" bestFit="1" customWidth="1"/>
    <col min="2" max="3" width="16.1796875" customWidth="1"/>
    <col min="4" max="4" width="19.54296875" style="176" customWidth="1"/>
    <col min="5" max="5" width="19.54296875" style="273" customWidth="1"/>
    <col min="6" max="6" width="19.54296875" style="176" customWidth="1"/>
    <col min="7" max="8" width="19.54296875" style="273" customWidth="1"/>
    <col min="9" max="9" width="19.54296875" style="311" customWidth="1"/>
    <col min="10" max="10" width="15.36328125" bestFit="1" customWidth="1"/>
    <col min="11" max="11" width="15.36328125" customWidth="1"/>
    <col min="12" max="12" width="26" bestFit="1" customWidth="1"/>
    <col min="13" max="13" width="28.08984375" bestFit="1" customWidth="1"/>
    <col min="14" max="28" width="6.1796875" customWidth="1"/>
  </cols>
  <sheetData>
    <row r="1" spans="1:14" x14ac:dyDescent="0.35">
      <c r="A1" t="s">
        <v>120</v>
      </c>
      <c r="B1" t="s">
        <v>121</v>
      </c>
      <c r="C1" t="s">
        <v>122</v>
      </c>
      <c r="D1" s="176" t="s">
        <v>2003</v>
      </c>
      <c r="E1" s="273" t="s">
        <v>2005</v>
      </c>
      <c r="F1" s="176" t="s">
        <v>2004</v>
      </c>
      <c r="G1" s="273" t="s">
        <v>2006</v>
      </c>
      <c r="H1" s="273" t="s">
        <v>2137</v>
      </c>
      <c r="I1" s="311" t="s">
        <v>2138</v>
      </c>
      <c r="J1" t="s">
        <v>2126</v>
      </c>
      <c r="K1" t="s">
        <v>2127</v>
      </c>
      <c r="L1" t="s">
        <v>2131</v>
      </c>
      <c r="M1" t="s">
        <v>2130</v>
      </c>
      <c r="N1" t="s">
        <v>81</v>
      </c>
    </row>
    <row r="2" spans="1:14" x14ac:dyDescent="0.35">
      <c r="A2" s="199" t="s">
        <v>123</v>
      </c>
      <c r="B2" s="278"/>
      <c r="C2" s="199"/>
    </row>
    <row r="3" spans="1:14" x14ac:dyDescent="0.35">
      <c r="A3" s="199" t="s">
        <v>124</v>
      </c>
      <c r="B3" s="199">
        <v>30</v>
      </c>
      <c r="C3" s="199">
        <f>B3</f>
        <v>30</v>
      </c>
    </row>
    <row r="4" spans="1:14" x14ac:dyDescent="0.35">
      <c r="A4" s="199" t="s">
        <v>125</v>
      </c>
      <c r="B4" s="307">
        <f>(B2-B5*5)/30</f>
        <v>-1.3833333333333335E-2</v>
      </c>
      <c r="C4" s="308">
        <v>1</v>
      </c>
    </row>
    <row r="5" spans="1:14" x14ac:dyDescent="0.3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2067</v>
      </c>
    </row>
    <row r="6" spans="1:14" x14ac:dyDescent="0.35">
      <c r="A6" s="199" t="s">
        <v>2071</v>
      </c>
      <c r="B6" s="307">
        <f>AVERAGE('AgeSpecific Fertility'!E3:F3)/1000</f>
        <v>0.19850000000000001</v>
      </c>
      <c r="C6" s="307">
        <f>AVERAGE('AgeSpecific Fertility'!E9:F9)</f>
        <v>0.98627198435950747</v>
      </c>
    </row>
    <row r="7" spans="1:14" x14ac:dyDescent="0.35">
      <c r="A7" s="199" t="s">
        <v>2072</v>
      </c>
      <c r="B7" s="307">
        <f>AVERAGE('AgeSpecific Fertility'!G3:H3)/1000</f>
        <v>0.14050000000000001</v>
      </c>
      <c r="C7" s="307">
        <f>AVERAGE('AgeSpecific Fertility'!G9:H9)</f>
        <v>0.95003364224192177</v>
      </c>
    </row>
    <row r="8" spans="1:14" x14ac:dyDescent="0.35">
      <c r="A8" s="199" t="s">
        <v>2073</v>
      </c>
      <c r="B8" s="307">
        <f>AVERAGE('AgeSpecific Fertility'!I3:J3)/1000</f>
        <v>3.15E-2</v>
      </c>
      <c r="C8" s="307">
        <f>AVERAGE('AgeSpecific Fertility'!H9:I9)</f>
        <v>0.92199765900894537</v>
      </c>
    </row>
    <row r="9" spans="1:14" x14ac:dyDescent="0.3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2067</v>
      </c>
      <c r="K9" t="s">
        <v>2128</v>
      </c>
      <c r="L9" t="s">
        <v>2132</v>
      </c>
      <c r="M9" t="s">
        <v>2129</v>
      </c>
      <c r="N9" t="s">
        <v>2139</v>
      </c>
    </row>
    <row r="10" spans="1:14" x14ac:dyDescent="0.3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2067</v>
      </c>
      <c r="K10" t="s">
        <v>2128</v>
      </c>
      <c r="L10" t="s">
        <v>2133</v>
      </c>
      <c r="M10" t="s">
        <v>2134</v>
      </c>
      <c r="N10" t="s">
        <v>2139</v>
      </c>
    </row>
    <row r="11" spans="1:14" x14ac:dyDescent="0.35">
      <c r="A11" t="s">
        <v>129</v>
      </c>
      <c r="B11" s="125">
        <f t="shared" si="0"/>
        <v>1.1800000000000002</v>
      </c>
      <c r="C11">
        <f>'mort 5-9'!BM272</f>
        <v>0.95161290322580649</v>
      </c>
      <c r="D11" s="276"/>
      <c r="E11" s="277"/>
      <c r="F11" s="276"/>
      <c r="G11" s="277"/>
      <c r="H11" s="125">
        <f>'mort 5-9'!I275/5</f>
        <v>1.1229032258064517</v>
      </c>
      <c r="I11" s="311">
        <f>'mort 5-9'!BL77/5</f>
        <v>1.1800000000000002</v>
      </c>
      <c r="K11" t="s">
        <v>2128</v>
      </c>
      <c r="L11" t="s">
        <v>2133</v>
      </c>
      <c r="M11" t="s">
        <v>2136</v>
      </c>
      <c r="N11" t="s">
        <v>2139</v>
      </c>
    </row>
    <row r="12" spans="1:14" x14ac:dyDescent="0.35">
      <c r="A12" t="s">
        <v>130</v>
      </c>
      <c r="B12" s="125">
        <f t="shared" si="0"/>
        <v>0.96</v>
      </c>
      <c r="C12">
        <f>'mort 10-14'!BM272</f>
        <v>0.96150047483380818</v>
      </c>
      <c r="D12" s="276"/>
      <c r="E12" s="277"/>
      <c r="F12" s="276"/>
      <c r="G12" s="277"/>
      <c r="H12" s="125">
        <f>'mort 10-14'!I275/5</f>
        <v>0.9230404558404558</v>
      </c>
      <c r="I12" s="311">
        <f>'mort 10-14'!BL77/5</f>
        <v>0.96</v>
      </c>
      <c r="K12" t="s">
        <v>2128</v>
      </c>
      <c r="L12" t="s">
        <v>2133</v>
      </c>
      <c r="M12" t="s">
        <v>2136</v>
      </c>
      <c r="N12" t="s">
        <v>2139</v>
      </c>
    </row>
    <row r="13" spans="1:14" x14ac:dyDescent="0.3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2067</v>
      </c>
      <c r="K13" t="s">
        <v>2128</v>
      </c>
      <c r="L13" t="s">
        <v>2133</v>
      </c>
      <c r="M13" t="s">
        <v>2136</v>
      </c>
      <c r="N13" t="s">
        <v>2139</v>
      </c>
    </row>
    <row r="14" spans="1:14" x14ac:dyDescent="0.35">
      <c r="A14" s="234" t="s">
        <v>2096</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2067</v>
      </c>
      <c r="K14" t="s">
        <v>2128</v>
      </c>
      <c r="L14" t="s">
        <v>2133</v>
      </c>
      <c r="M14" t="s">
        <v>2136</v>
      </c>
      <c r="N14" t="s">
        <v>2139</v>
      </c>
    </row>
    <row r="15" spans="1:14" x14ac:dyDescent="0.35">
      <c r="A15" s="310" t="s">
        <v>133</v>
      </c>
      <c r="B15" s="307">
        <f>'mort adult f'!I275/(60-15)</f>
        <v>3.9443060860274208</v>
      </c>
      <c r="C15" s="310">
        <f>'mort adult f'!BM272</f>
        <v>0.98007627674588871</v>
      </c>
      <c r="D15" s="276"/>
      <c r="E15" s="277"/>
      <c r="F15" s="276"/>
      <c r="G15" s="277"/>
      <c r="H15" s="277"/>
      <c r="J15" s="86" t="s">
        <v>2097</v>
      </c>
      <c r="K15" s="86"/>
    </row>
    <row r="16" spans="1:14" x14ac:dyDescent="0.35">
      <c r="A16" s="310" t="s">
        <v>134</v>
      </c>
      <c r="B16" s="307">
        <f>'mort adult m'!I275/(60-15)</f>
        <v>5.1027857526880149</v>
      </c>
      <c r="C16" s="310">
        <f>'mort adult m'!BM272</f>
        <v>0.98481071022469158</v>
      </c>
      <c r="D16" s="276"/>
      <c r="E16" s="277"/>
      <c r="F16" s="276"/>
      <c r="G16" s="277"/>
      <c r="H16" s="277"/>
      <c r="J16" s="86" t="s">
        <v>2097</v>
      </c>
      <c r="K16" s="86"/>
    </row>
    <row r="17" spans="1:14" x14ac:dyDescent="0.35">
      <c r="A17" s="234" t="s">
        <v>1801</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2067</v>
      </c>
    </row>
    <row r="18" spans="1:14" x14ac:dyDescent="0.35">
      <c r="A18" s="234" t="s">
        <v>1800</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2067</v>
      </c>
      <c r="N18" s="86"/>
    </row>
    <row r="19" spans="1:14" x14ac:dyDescent="0.35">
      <c r="A19" s="234" t="s">
        <v>1802</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2067</v>
      </c>
    </row>
    <row r="20" spans="1:14" x14ac:dyDescent="0.35">
      <c r="A20" s="234" t="s">
        <v>1803</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2067</v>
      </c>
    </row>
    <row r="21" spans="1:14" x14ac:dyDescent="0.35">
      <c r="A21" s="234" t="s">
        <v>1804</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2067</v>
      </c>
    </row>
    <row r="22" spans="1:14" x14ac:dyDescent="0.35">
      <c r="A22" s="234" t="s">
        <v>1805</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2067</v>
      </c>
    </row>
    <row r="23" spans="1:14" x14ac:dyDescent="0.35">
      <c r="A23" s="234" t="s">
        <v>2098</v>
      </c>
      <c r="B23" s="294">
        <f>'Age band mort calcs'!B15</f>
        <v>4.6410387643786963</v>
      </c>
      <c r="C23" s="234">
        <f>C15</f>
        <v>0.98007627674588871</v>
      </c>
      <c r="K23" t="s">
        <v>2135</v>
      </c>
    </row>
    <row r="24" spans="1:14" x14ac:dyDescent="0.35">
      <c r="A24" s="234" t="s">
        <v>2110</v>
      </c>
      <c r="B24" s="294">
        <f>'Age band mort calcs'!B16</f>
        <v>7.8897658994437831</v>
      </c>
      <c r="C24" s="234">
        <f>C23</f>
        <v>0.98007627674588871</v>
      </c>
      <c r="K24" t="s">
        <v>2135</v>
      </c>
    </row>
    <row r="25" spans="1:14" x14ac:dyDescent="0.35">
      <c r="A25" s="234" t="s">
        <v>2094</v>
      </c>
      <c r="B25" s="294">
        <f>'Age band mort calcs'!B17</f>
        <v>22.091344518442593</v>
      </c>
      <c r="C25" s="234">
        <f>C24</f>
        <v>0.98007627674588871</v>
      </c>
      <c r="K25" t="s">
        <v>2135</v>
      </c>
    </row>
    <row r="26" spans="1:14" x14ac:dyDescent="0.35">
      <c r="A26" s="234" t="s">
        <v>2095</v>
      </c>
      <c r="B26" s="294">
        <f>'Age band mort calcs'!B18</f>
        <v>243.00478970286852</v>
      </c>
      <c r="C26" s="234">
        <f>C25</f>
        <v>0.98007627674588871</v>
      </c>
      <c r="K26" t="s">
        <v>2135</v>
      </c>
    </row>
    <row r="27" spans="1:14" x14ac:dyDescent="0.35">
      <c r="A27" s="234" t="s">
        <v>2116</v>
      </c>
      <c r="B27" s="234">
        <f>'Age band mort calcs'!B21</f>
        <v>6.3527026636382198</v>
      </c>
      <c r="C27" s="234">
        <f>C16</f>
        <v>0.98481071022469158</v>
      </c>
      <c r="K27" t="s">
        <v>2135</v>
      </c>
    </row>
    <row r="28" spans="1:14" x14ac:dyDescent="0.35">
      <c r="A28" s="234" t="s">
        <v>2117</v>
      </c>
      <c r="B28" s="234">
        <f>'Age band mort calcs'!B22</f>
        <v>12.070135060912618</v>
      </c>
      <c r="C28" s="234">
        <f>C27</f>
        <v>0.98481071022469158</v>
      </c>
      <c r="K28" t="s">
        <v>2135</v>
      </c>
    </row>
    <row r="29" spans="1:14" x14ac:dyDescent="0.35">
      <c r="A29" s="234" t="s">
        <v>2092</v>
      </c>
      <c r="B29" s="234">
        <f>'Age band mort calcs'!B23</f>
        <v>31.382351158372806</v>
      </c>
      <c r="C29" s="234">
        <f>C28</f>
        <v>0.98481071022469158</v>
      </c>
      <c r="K29" t="s">
        <v>2135</v>
      </c>
    </row>
    <row r="30" spans="1:14" x14ac:dyDescent="0.35">
      <c r="A30" s="234" t="s">
        <v>2093</v>
      </c>
      <c r="B30" s="234">
        <f>'Age band mort calcs'!B24</f>
        <v>273.02645507784337</v>
      </c>
      <c r="C30" s="234">
        <f>C29</f>
        <v>0.98481071022469158</v>
      </c>
      <c r="K30" t="s">
        <v>2135</v>
      </c>
    </row>
    <row r="31" spans="1:14" x14ac:dyDescent="0.35">
      <c r="A31" s="234"/>
      <c r="B31" s="234"/>
      <c r="C31" s="23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H3" sqref="H3"/>
    </sheetView>
  </sheetViews>
  <sheetFormatPr defaultRowHeight="14.5" x14ac:dyDescent="0.35"/>
  <cols>
    <col min="2" max="7" width="12.7265625" customWidth="1"/>
    <col min="8" max="8" width="12.7265625" style="176" customWidth="1"/>
  </cols>
  <sheetData>
    <row r="1" spans="1:8" x14ac:dyDescent="0.35">
      <c r="A1" t="s">
        <v>267</v>
      </c>
      <c r="B1" t="s">
        <v>268</v>
      </c>
      <c r="C1" t="s">
        <v>269</v>
      </c>
      <c r="D1" t="s">
        <v>270</v>
      </c>
      <c r="E1" t="s">
        <v>271</v>
      </c>
      <c r="F1" t="s">
        <v>272</v>
      </c>
      <c r="G1" t="s">
        <v>191</v>
      </c>
      <c r="H1" s="176" t="s">
        <v>273</v>
      </c>
    </row>
    <row r="2" spans="1:8" x14ac:dyDescent="0.35">
      <c r="A2" t="s">
        <v>274</v>
      </c>
      <c r="B2" s="201">
        <v>7.6408043258177794E-2</v>
      </c>
      <c r="C2" s="201">
        <v>9.5713728266083806E-2</v>
      </c>
      <c r="D2" s="201">
        <v>9.3468292987793397E-2</v>
      </c>
      <c r="E2" s="184">
        <f>'Ssn Malaria'!AM21</f>
        <v>6.6936482067843195E-2</v>
      </c>
      <c r="F2" s="184">
        <f t="shared" ref="F2:F13" si="0">E2</f>
        <v>6.6936482067843195E-2</v>
      </c>
      <c r="G2" s="184">
        <f>'Ssn Nutr'!Y13</f>
        <v>1.9785867237687365</v>
      </c>
      <c r="H2" s="201">
        <f>(H4-H13)/3+H13</f>
        <v>0.98611111111111105</v>
      </c>
    </row>
    <row r="3" spans="1:8" x14ac:dyDescent="0.35">
      <c r="A3" t="s">
        <v>275</v>
      </c>
      <c r="B3" s="201">
        <v>9.1690279136459801E-2</v>
      </c>
      <c r="C3" s="201">
        <v>8.6488527654674893E-2</v>
      </c>
      <c r="D3" s="201">
        <v>8.70935409593733E-2</v>
      </c>
      <c r="E3" s="184">
        <f>'Ssn Malaria'!AM22</f>
        <v>6.4084654318813022E-2</v>
      </c>
      <c r="F3" s="184">
        <f t="shared" si="0"/>
        <v>6.4084654318813022E-2</v>
      </c>
      <c r="G3" s="184">
        <f>'Ssn Nutr'!Y14</f>
        <v>0.82226980728051391</v>
      </c>
      <c r="H3" s="201">
        <f>'Ssn TB'!AT34</f>
        <v>1.03</v>
      </c>
    </row>
    <row r="4" spans="1:8" x14ac:dyDescent="0.35">
      <c r="A4" t="s">
        <v>276</v>
      </c>
      <c r="B4" s="201">
        <v>8.9547495163188606E-2</v>
      </c>
      <c r="C4" s="201">
        <v>8.8262729647882801E-2</v>
      </c>
      <c r="D4" s="201">
        <v>8.8412160129692496E-2</v>
      </c>
      <c r="E4" s="184">
        <f>'Ssn Malaria'!AM23</f>
        <v>6.0600247743600254E-2</v>
      </c>
      <c r="F4" s="184">
        <f t="shared" si="0"/>
        <v>6.0600247743600254E-2</v>
      </c>
      <c r="G4" s="184">
        <f>'Ssn Nutr'!Y15</f>
        <v>0.23126338329764454</v>
      </c>
      <c r="H4" s="201">
        <f>(H6-H3)/3+H3</f>
        <v>1.0449999999999999</v>
      </c>
    </row>
    <row r="5" spans="1:8" x14ac:dyDescent="0.35">
      <c r="A5" t="s">
        <v>277</v>
      </c>
      <c r="B5" s="201">
        <v>9.2176047325894406E-2</v>
      </c>
      <c r="C5" s="201">
        <v>8.3380764610135397E-2</v>
      </c>
      <c r="D5" s="201">
        <v>8.4403739867652303E-2</v>
      </c>
      <c r="E5" s="184">
        <f>'Ssn Malaria'!AM24</f>
        <v>6.0703878213611638E-2</v>
      </c>
      <c r="F5" s="184">
        <f t="shared" si="0"/>
        <v>6.0703878213611638E-2</v>
      </c>
      <c r="G5" s="184">
        <f>'Ssn Nutr'!Y16</f>
        <v>0.23126338329764454</v>
      </c>
      <c r="H5" s="201">
        <f>(H6-H3)/3+H4</f>
        <v>1.0599999999999998</v>
      </c>
    </row>
    <row r="6" spans="1:8" x14ac:dyDescent="0.35">
      <c r="A6" t="s">
        <v>278</v>
      </c>
      <c r="B6" s="201">
        <v>6.4782227209412901E-2</v>
      </c>
      <c r="C6" s="201">
        <v>9.1188775742037306E-2</v>
      </c>
      <c r="D6" s="201">
        <v>8.8117442317258002E-2</v>
      </c>
      <c r="E6" s="184">
        <f>'Ssn Malaria'!AM25</f>
        <v>6.4051402944234115E-2</v>
      </c>
      <c r="F6" s="184">
        <f t="shared" si="0"/>
        <v>6.4051402944234115E-2</v>
      </c>
      <c r="G6" s="184">
        <f>'Ssn Nutr'!Y17</f>
        <v>0.35974304068522489</v>
      </c>
      <c r="H6" s="201">
        <f>'Ssn TB'!AT35</f>
        <v>1.075</v>
      </c>
    </row>
    <row r="7" spans="1:8" x14ac:dyDescent="0.35">
      <c r="A7" t="s">
        <v>279</v>
      </c>
      <c r="B7" s="201">
        <v>8.8030508513506203E-2</v>
      </c>
      <c r="C7" s="201">
        <v>8.6178470823280298E-2</v>
      </c>
      <c r="D7" s="201">
        <v>8.6393880468918605E-2</v>
      </c>
      <c r="E7" s="184">
        <f>'Ssn Malaria'!AM26</f>
        <v>7.8032799832215824E-2</v>
      </c>
      <c r="F7" s="184">
        <f t="shared" si="0"/>
        <v>7.8032799832215824E-2</v>
      </c>
      <c r="G7" s="184">
        <f>'Ssn Nutr'!Y18</f>
        <v>0.35974304068522495</v>
      </c>
      <c r="H7" s="201">
        <f>(H9-H6)/3+H6</f>
        <v>1.0366666666666666</v>
      </c>
    </row>
    <row r="8" spans="1:8" x14ac:dyDescent="0.35">
      <c r="A8" t="s">
        <v>280</v>
      </c>
      <c r="B8" s="201">
        <v>8.9732339850653597E-2</v>
      </c>
      <c r="C8" s="201">
        <v>8.4609128374005305E-2</v>
      </c>
      <c r="D8" s="201">
        <v>8.5205006727096494E-2</v>
      </c>
      <c r="E8" s="184">
        <f>'Ssn Malaria'!AM27</f>
        <v>9.129394265165322E-2</v>
      </c>
      <c r="F8" s="184">
        <f t="shared" si="0"/>
        <v>9.129394265165322E-2</v>
      </c>
      <c r="G8" s="184">
        <f>'Ssn Nutr'!Y19</f>
        <v>0.46252676659528913</v>
      </c>
      <c r="H8" s="201">
        <f>(H9-H6)/3+H7</f>
        <v>0.99833333333333329</v>
      </c>
    </row>
    <row r="9" spans="1:8" x14ac:dyDescent="0.35">
      <c r="A9" t="s">
        <v>281</v>
      </c>
      <c r="B9" s="201">
        <v>9.5015425914235896E-2</v>
      </c>
      <c r="C9" s="201">
        <v>9.1453477672599107E-2</v>
      </c>
      <c r="D9" s="201">
        <v>9.1867766222212294E-2</v>
      </c>
      <c r="E9" s="184">
        <f>'Ssn Malaria'!AM28</f>
        <v>7.2674867820140321E-2</v>
      </c>
      <c r="F9" s="184">
        <f t="shared" si="0"/>
        <v>7.2674867820140321E-2</v>
      </c>
      <c r="G9" s="184">
        <f>'Ssn Nutr'!Y20</f>
        <v>0.82226980728051402</v>
      </c>
      <c r="H9" s="201">
        <f>'Ssn TB'!AT36</f>
        <v>0.96</v>
      </c>
    </row>
    <row r="10" spans="1:8" x14ac:dyDescent="0.35">
      <c r="A10" t="s">
        <v>282</v>
      </c>
      <c r="B10" s="201">
        <v>7.9092727755465206E-2</v>
      </c>
      <c r="C10" s="201">
        <v>8.3750496376631497E-2</v>
      </c>
      <c r="D10" s="201">
        <v>8.3208753466405896E-2</v>
      </c>
      <c r="E10" s="184">
        <f>'Ssn Malaria'!AM29</f>
        <v>9.393164701025386E-2</v>
      </c>
      <c r="F10" s="184">
        <f t="shared" si="0"/>
        <v>9.393164701025386E-2</v>
      </c>
      <c r="G10" s="184">
        <f>'Ssn Nutr'!Y21</f>
        <v>1.2847965738758031</v>
      </c>
      <c r="H10" s="201">
        <f>(H12-H9)/3+H9</f>
        <v>0.94666666666666666</v>
      </c>
    </row>
    <row r="11" spans="1:8" x14ac:dyDescent="0.35">
      <c r="A11" t="s">
        <v>283</v>
      </c>
      <c r="B11" s="201">
        <v>8.0252051237286098E-2</v>
      </c>
      <c r="C11" s="201">
        <v>7.2957207307375205E-2</v>
      </c>
      <c r="D11" s="201">
        <v>7.3805667224914301E-2</v>
      </c>
      <c r="E11" s="184">
        <f>'Ssn Malaria'!AM30</f>
        <v>0.1277403545528342</v>
      </c>
      <c r="F11" s="184">
        <f t="shared" si="0"/>
        <v>0.1277403545528342</v>
      </c>
      <c r="G11" s="184">
        <f>'Ssn Nutr'!Y22</f>
        <v>1.8501070663811563</v>
      </c>
      <c r="H11" s="201">
        <f>(H12-H9)/3+H10</f>
        <v>0.93333333333333335</v>
      </c>
    </row>
    <row r="12" spans="1:8" x14ac:dyDescent="0.35">
      <c r="A12" t="s">
        <v>284</v>
      </c>
      <c r="B12" s="201">
        <v>7.1049271147846205E-2</v>
      </c>
      <c r="C12" s="201">
        <v>7.5738270699272497E-2</v>
      </c>
      <c r="D12" s="201">
        <v>7.5192895334018697E-2</v>
      </c>
      <c r="E12" s="184">
        <f>'Ssn Malaria'!AM31</f>
        <v>0.13255239757366111</v>
      </c>
      <c r="F12" s="184">
        <f t="shared" si="0"/>
        <v>0.13255239757366111</v>
      </c>
      <c r="G12" s="184">
        <f>'Ssn Nutr'!Y23</f>
        <v>1.7473233404710922</v>
      </c>
      <c r="H12" s="201">
        <f>'Ssn TB'!AT37</f>
        <v>0.92</v>
      </c>
    </row>
    <row r="13" spans="1:8" x14ac:dyDescent="0.35">
      <c r="A13" t="s">
        <v>285</v>
      </c>
      <c r="B13" s="201">
        <v>8.2223583487873203E-2</v>
      </c>
      <c r="C13" s="201">
        <v>6.0278422826021999E-2</v>
      </c>
      <c r="D13" s="201">
        <v>6.2830854294664104E-2</v>
      </c>
      <c r="E13" s="184">
        <f>'Ssn Malaria'!AM32</f>
        <v>8.7397325271139303E-2</v>
      </c>
      <c r="F13" s="184">
        <f t="shared" si="0"/>
        <v>8.7397325271139303E-2</v>
      </c>
      <c r="G13" s="184">
        <f>'Ssn Nutr'!Y24</f>
        <v>1.8501070663811563</v>
      </c>
      <c r="H13" s="201">
        <f>(H3-H12)/3+H12</f>
        <v>0.95666666666666667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D14" sqref="D14"/>
    </sheetView>
  </sheetViews>
  <sheetFormatPr defaultRowHeight="14.5" x14ac:dyDescent="0.35"/>
  <cols>
    <col min="1" max="1" width="12.54296875" bestFit="1" customWidth="1"/>
    <col min="2" max="2" width="31.453125" bestFit="1" customWidth="1"/>
  </cols>
  <sheetData>
    <row r="1" spans="1:9" x14ac:dyDescent="0.35">
      <c r="A1" t="s">
        <v>286</v>
      </c>
      <c r="B1" t="s">
        <v>101</v>
      </c>
      <c r="C1" t="s">
        <v>287</v>
      </c>
      <c r="D1" t="s">
        <v>288</v>
      </c>
      <c r="E1" t="s">
        <v>289</v>
      </c>
      <c r="F1" t="s">
        <v>290</v>
      </c>
      <c r="G1" t="s">
        <v>291</v>
      </c>
      <c r="H1" t="s">
        <v>2068</v>
      </c>
      <c r="I1" t="s">
        <v>2069</v>
      </c>
    </row>
    <row r="2" spans="1:9" x14ac:dyDescent="0.35">
      <c r="A2" t="s">
        <v>152</v>
      </c>
      <c r="B2" t="s">
        <v>292</v>
      </c>
      <c r="C2" t="s">
        <v>293</v>
      </c>
      <c r="D2">
        <v>-7</v>
      </c>
      <c r="E2">
        <v>-5</v>
      </c>
      <c r="F2">
        <v>-3</v>
      </c>
      <c r="G2">
        <v>-1</v>
      </c>
    </row>
    <row r="3" spans="1:9" x14ac:dyDescent="0.35">
      <c r="A3" t="s">
        <v>157</v>
      </c>
      <c r="B3" t="s">
        <v>294</v>
      </c>
      <c r="C3" t="s">
        <v>293</v>
      </c>
      <c r="D3">
        <v>0</v>
      </c>
    </row>
    <row r="4" spans="1:9" x14ac:dyDescent="0.35">
      <c r="A4" t="s">
        <v>159</v>
      </c>
      <c r="B4" t="s">
        <v>295</v>
      </c>
      <c r="C4" t="s">
        <v>293</v>
      </c>
      <c r="D4">
        <v>1</v>
      </c>
    </row>
    <row r="5" spans="1:9" x14ac:dyDescent="0.35">
      <c r="A5" t="s">
        <v>162</v>
      </c>
      <c r="B5" t="s">
        <v>296</v>
      </c>
      <c r="C5" t="s">
        <v>293</v>
      </c>
      <c r="D5">
        <v>1</v>
      </c>
      <c r="E5">
        <v>2</v>
      </c>
    </row>
    <row r="6" spans="1:9" x14ac:dyDescent="0.35">
      <c r="A6" t="s">
        <v>164</v>
      </c>
      <c r="B6" t="s">
        <v>297</v>
      </c>
      <c r="C6" t="s">
        <v>293</v>
      </c>
      <c r="D6">
        <v>1</v>
      </c>
      <c r="E6">
        <v>2</v>
      </c>
    </row>
    <row r="7" spans="1:9" x14ac:dyDescent="0.35">
      <c r="A7" t="s">
        <v>175</v>
      </c>
      <c r="B7" t="s">
        <v>298</v>
      </c>
      <c r="C7" t="s">
        <v>293</v>
      </c>
      <c r="D7">
        <v>0</v>
      </c>
    </row>
    <row r="8" spans="1:9" x14ac:dyDescent="0.35">
      <c r="A8" t="s">
        <v>177</v>
      </c>
      <c r="B8" t="s">
        <v>299</v>
      </c>
      <c r="C8" t="s">
        <v>293</v>
      </c>
      <c r="D8" s="5">
        <v>4</v>
      </c>
      <c r="E8" s="5">
        <v>6</v>
      </c>
      <c r="F8" s="5">
        <v>9</v>
      </c>
      <c r="G8" s="5">
        <v>12</v>
      </c>
    </row>
    <row r="9" spans="1:9" x14ac:dyDescent="0.35">
      <c r="A9" t="s">
        <v>180</v>
      </c>
      <c r="B9" t="s">
        <v>300</v>
      </c>
      <c r="C9" t="s">
        <v>293</v>
      </c>
      <c r="D9">
        <v>15</v>
      </c>
    </row>
    <row r="10" spans="1:9" x14ac:dyDescent="0.35">
      <c r="A10" t="s">
        <v>183</v>
      </c>
      <c r="B10" t="s">
        <v>301</v>
      </c>
      <c r="C10" t="s">
        <v>293</v>
      </c>
      <c r="D10" s="5">
        <v>-7</v>
      </c>
      <c r="E10" s="5">
        <v>-5</v>
      </c>
    </row>
    <row r="11" spans="1:9" x14ac:dyDescent="0.35">
      <c r="A11" t="s">
        <v>188</v>
      </c>
      <c r="B11" t="s">
        <v>302</v>
      </c>
      <c r="C11" t="s">
        <v>293</v>
      </c>
      <c r="D11" s="5">
        <v>6</v>
      </c>
      <c r="E11" s="5">
        <v>8</v>
      </c>
      <c r="F11" s="5">
        <v>10</v>
      </c>
      <c r="G11" s="5">
        <v>12</v>
      </c>
      <c r="H11" s="5">
        <v>14</v>
      </c>
      <c r="I11" s="5">
        <v>16</v>
      </c>
    </row>
    <row r="12" spans="1:9" x14ac:dyDescent="0.35">
      <c r="A12" t="s">
        <v>190</v>
      </c>
      <c r="B12" t="s">
        <v>303</v>
      </c>
      <c r="C12" t="s">
        <v>191</v>
      </c>
      <c r="D12">
        <v>0</v>
      </c>
    </row>
    <row r="13" spans="1:9" x14ac:dyDescent="0.35">
      <c r="A13" t="s">
        <v>304</v>
      </c>
      <c r="B13" t="s">
        <v>305</v>
      </c>
      <c r="C13" t="s">
        <v>191</v>
      </c>
      <c r="D13">
        <v>0</v>
      </c>
    </row>
    <row r="14" spans="1:9" x14ac:dyDescent="0.35">
      <c r="A14" t="s">
        <v>306</v>
      </c>
      <c r="B14" t="s">
        <v>307</v>
      </c>
      <c r="C14" t="s">
        <v>191</v>
      </c>
      <c r="D14">
        <v>3</v>
      </c>
      <c r="E14">
        <v>6</v>
      </c>
    </row>
    <row r="15" spans="1:9" x14ac:dyDescent="0.35">
      <c r="A15" t="s">
        <v>1937</v>
      </c>
      <c r="B15" t="s">
        <v>309</v>
      </c>
      <c r="C15" t="s">
        <v>69</v>
      </c>
      <c r="D15">
        <v>0</v>
      </c>
    </row>
    <row r="16" spans="1:9" x14ac:dyDescent="0.35">
      <c r="A16" t="s">
        <v>1939</v>
      </c>
      <c r="B16" t="s">
        <v>309</v>
      </c>
      <c r="C16" t="s">
        <v>69</v>
      </c>
      <c r="D16">
        <v>0</v>
      </c>
    </row>
    <row r="17" spans="1:4" x14ac:dyDescent="0.35">
      <c r="A17" t="s">
        <v>1941</v>
      </c>
      <c r="B17" t="s">
        <v>309</v>
      </c>
      <c r="C17" t="s">
        <v>69</v>
      </c>
      <c r="D17">
        <v>0</v>
      </c>
    </row>
    <row r="18" spans="1:4" x14ac:dyDescent="0.35">
      <c r="A18" t="s">
        <v>1938</v>
      </c>
      <c r="B18" t="s">
        <v>309</v>
      </c>
      <c r="C18" t="s">
        <v>69</v>
      </c>
      <c r="D18">
        <v>0</v>
      </c>
    </row>
    <row r="19" spans="1:4" x14ac:dyDescent="0.35">
      <c r="A19" t="s">
        <v>1940</v>
      </c>
      <c r="B19" t="s">
        <v>309</v>
      </c>
      <c r="C19" t="s">
        <v>69</v>
      </c>
      <c r="D19">
        <v>0</v>
      </c>
    </row>
    <row r="20" spans="1:4" x14ac:dyDescent="0.35">
      <c r="A20" t="s">
        <v>310</v>
      </c>
      <c r="B20" t="s">
        <v>311</v>
      </c>
      <c r="C20" t="s">
        <v>69</v>
      </c>
      <c r="D20">
        <v>0</v>
      </c>
    </row>
    <row r="21" spans="1:4" x14ac:dyDescent="0.35">
      <c r="A21" t="s">
        <v>197</v>
      </c>
      <c r="B21" t="s">
        <v>312</v>
      </c>
      <c r="C21" t="s">
        <v>273</v>
      </c>
      <c r="D21">
        <v>0</v>
      </c>
    </row>
    <row r="22" spans="1:4" x14ac:dyDescent="0.35">
      <c r="A22" t="s">
        <v>203</v>
      </c>
      <c r="B22" t="s">
        <v>313</v>
      </c>
      <c r="C22" t="s">
        <v>273</v>
      </c>
      <c r="D22">
        <v>0</v>
      </c>
    </row>
    <row r="23" spans="1:4" x14ac:dyDescent="0.35">
      <c r="A23" t="s">
        <v>314</v>
      </c>
      <c r="B23" t="s">
        <v>211</v>
      </c>
      <c r="C23" t="s">
        <v>273</v>
      </c>
      <c r="D2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4.5" x14ac:dyDescent="0.35"/>
  <cols>
    <col min="1" max="1" width="13.90625" bestFit="1" customWidth="1"/>
    <col min="2" max="4" width="16.08984375" customWidth="1"/>
    <col min="5" max="5" width="20.453125" bestFit="1" customWidth="1"/>
    <col min="6" max="6" width="15.54296875" style="89" customWidth="1"/>
    <col min="7" max="7" width="14.453125" style="195" bestFit="1" customWidth="1"/>
    <col min="8" max="8" width="14.81640625" style="287" bestFit="1" customWidth="1"/>
  </cols>
  <sheetData>
    <row r="1" spans="1:8" x14ac:dyDescent="0.35">
      <c r="A1" s="186" t="s">
        <v>1920</v>
      </c>
      <c r="B1" s="186" t="s">
        <v>1921</v>
      </c>
      <c r="C1" s="186" t="s">
        <v>1922</v>
      </c>
      <c r="D1" s="186" t="s">
        <v>1923</v>
      </c>
      <c r="E1" s="186" t="s">
        <v>2087</v>
      </c>
      <c r="F1" s="282" t="s">
        <v>2084</v>
      </c>
      <c r="G1" s="285" t="s">
        <v>2085</v>
      </c>
      <c r="H1" s="286" t="s">
        <v>2086</v>
      </c>
    </row>
    <row r="2" spans="1:8" x14ac:dyDescent="0.3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35">
      <c r="A3" t="s">
        <v>68</v>
      </c>
      <c r="B3" s="89">
        <f>Tasks_previous!R11</f>
        <v>2.8409800837628687</v>
      </c>
      <c r="C3" s="89">
        <f>Tasks_previous!S11</f>
        <v>2.8409800837628687</v>
      </c>
      <c r="D3" s="89">
        <f>C3/(20/60)</f>
        <v>8.5229402512886061</v>
      </c>
      <c r="E3" s="3">
        <f t="shared" ref="E3:E13" si="0">B3*G3*1000*H3</f>
        <v>84.092808633993698</v>
      </c>
      <c r="F3" s="89" t="s">
        <v>2089</v>
      </c>
      <c r="G3" s="195">
        <f>SUM(TotalPop!D3)/SUM(TotalPop!D$2:D$102)</f>
        <v>2.9599928952199147E-2</v>
      </c>
      <c r="H3" s="287">
        <v>1</v>
      </c>
    </row>
    <row r="4" spans="1:8" x14ac:dyDescent="0.3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3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3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3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3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3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3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3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35">
      <c r="A12" t="s">
        <v>65</v>
      </c>
      <c r="B12" s="238">
        <f>SUM(Tasks_previous!R2:R6)</f>
        <v>1.3455101501264839</v>
      </c>
      <c r="C12" s="238">
        <f>SUM(Tasks_previous!S2:S6)</f>
        <v>1.1264736140593818</v>
      </c>
      <c r="D12" s="3">
        <f>C12/(SUM(40,90,120,120)/60)</f>
        <v>0.18267139687449435</v>
      </c>
      <c r="E12" s="3">
        <f t="shared" si="0"/>
        <v>41.312783497492354</v>
      </c>
      <c r="F12" s="89" t="s">
        <v>2088</v>
      </c>
      <c r="G12" s="195">
        <f>SUM(TotalPop!D2)/SUM(TotalPop!D$2:D$102)</f>
        <v>3.0704178258044928E-2</v>
      </c>
      <c r="H12" s="287">
        <v>1</v>
      </c>
    </row>
    <row r="13" spans="1:8" x14ac:dyDescent="0.3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zoomScale="70" zoomScaleNormal="70" zoomScaleSheetLayoutView="100" workbookViewId="0">
      <selection activeCell="K14" sqref="K14"/>
    </sheetView>
  </sheetViews>
  <sheetFormatPr defaultRowHeight="15.5" x14ac:dyDescent="0.35"/>
  <cols>
    <col min="1" max="1" width="11.6328125" style="202" customWidth="1"/>
    <col min="2" max="2" width="12.54296875" style="202" customWidth="1"/>
    <col min="3" max="108" width="17.1796875" style="202" customWidth="1"/>
    <col min="109" max="16384" width="8.7265625" style="202"/>
  </cols>
  <sheetData>
    <row r="1" spans="1:14" s="280" customFormat="1" ht="46.5" x14ac:dyDescent="0.35">
      <c r="B1" s="280" t="s">
        <v>933</v>
      </c>
      <c r="C1" s="280" t="s">
        <v>933</v>
      </c>
      <c r="D1" s="280" t="s">
        <v>1784</v>
      </c>
      <c r="E1" s="280" t="s">
        <v>1782</v>
      </c>
      <c r="F1" s="280" t="s">
        <v>1780</v>
      </c>
      <c r="G1" s="280" t="s">
        <v>1778</v>
      </c>
      <c r="H1" s="280" t="s">
        <v>1776</v>
      </c>
      <c r="I1" s="280" t="s">
        <v>1774</v>
      </c>
      <c r="J1" s="280" t="s">
        <v>1772</v>
      </c>
    </row>
    <row r="2" spans="1:14" x14ac:dyDescent="0.35">
      <c r="A2" s="374" t="s">
        <v>82</v>
      </c>
      <c r="B2" s="202" t="s">
        <v>928</v>
      </c>
      <c r="C2" s="202" t="s">
        <v>1792</v>
      </c>
      <c r="D2" s="202" t="s">
        <v>118</v>
      </c>
      <c r="E2" s="202" t="s">
        <v>118</v>
      </c>
      <c r="F2" s="202" t="s">
        <v>118</v>
      </c>
      <c r="G2" s="202" t="s">
        <v>118</v>
      </c>
      <c r="H2" s="202" t="s">
        <v>118</v>
      </c>
      <c r="I2" s="202" t="s">
        <v>118</v>
      </c>
      <c r="J2" s="202" t="s">
        <v>118</v>
      </c>
    </row>
    <row r="3" spans="1:14" x14ac:dyDescent="0.35">
      <c r="A3" s="374"/>
      <c r="B3" s="202" t="s">
        <v>599</v>
      </c>
      <c r="C3" s="202" t="s">
        <v>1791</v>
      </c>
      <c r="D3" s="203">
        <v>72</v>
      </c>
      <c r="E3" s="203">
        <v>195</v>
      </c>
      <c r="F3" s="203">
        <v>202</v>
      </c>
      <c r="G3" s="203">
        <v>162</v>
      </c>
      <c r="H3" s="203">
        <v>119</v>
      </c>
      <c r="I3" s="203">
        <v>49</v>
      </c>
      <c r="J3" s="203">
        <v>14</v>
      </c>
    </row>
    <row r="4" spans="1:14" x14ac:dyDescent="0.35">
      <c r="A4" s="374"/>
      <c r="B4" s="202" t="s">
        <v>599</v>
      </c>
      <c r="C4" s="202" t="s">
        <v>1790</v>
      </c>
      <c r="D4" s="202">
        <v>80</v>
      </c>
      <c r="E4" s="202">
        <v>200</v>
      </c>
      <c r="F4" s="202">
        <v>214</v>
      </c>
      <c r="G4" s="202">
        <v>190</v>
      </c>
      <c r="H4" s="202">
        <v>138</v>
      </c>
      <c r="I4" s="202">
        <v>69</v>
      </c>
      <c r="J4" s="202">
        <v>22</v>
      </c>
      <c r="M4" s="202" t="s">
        <v>1786</v>
      </c>
      <c r="N4" s="202" t="s">
        <v>1785</v>
      </c>
    </row>
    <row r="5" spans="1:14" x14ac:dyDescent="0.35">
      <c r="A5" s="374"/>
      <c r="B5" s="202" t="s">
        <v>599</v>
      </c>
      <c r="C5" s="202" t="s">
        <v>1789</v>
      </c>
      <c r="D5" s="202">
        <v>79</v>
      </c>
      <c r="E5" s="202">
        <v>206</v>
      </c>
      <c r="F5" s="202">
        <v>237</v>
      </c>
      <c r="G5" s="202">
        <v>194</v>
      </c>
      <c r="H5" s="202">
        <v>147</v>
      </c>
      <c r="I5" s="202">
        <v>69</v>
      </c>
      <c r="J5" s="202">
        <v>28</v>
      </c>
      <c r="M5" s="202" t="s">
        <v>1784</v>
      </c>
      <c r="N5" s="202" t="s">
        <v>1783</v>
      </c>
    </row>
    <row r="6" spans="1:14" x14ac:dyDescent="0.35">
      <c r="A6" s="374"/>
      <c r="B6" s="202" t="s">
        <v>599</v>
      </c>
      <c r="C6" s="202" t="s">
        <v>1788</v>
      </c>
      <c r="D6" s="202">
        <v>104</v>
      </c>
      <c r="E6" s="202">
        <v>228</v>
      </c>
      <c r="F6" s="202">
        <v>241</v>
      </c>
      <c r="G6" s="202">
        <v>231</v>
      </c>
      <c r="H6" s="202">
        <v>160</v>
      </c>
      <c r="I6" s="202">
        <v>84</v>
      </c>
      <c r="J6" s="202">
        <v>34</v>
      </c>
      <c r="M6" s="202" t="s">
        <v>1782</v>
      </c>
      <c r="N6" s="202" t="s">
        <v>1781</v>
      </c>
    </row>
    <row r="7" spans="1:14" x14ac:dyDescent="0.35">
      <c r="A7" s="374"/>
      <c r="B7" s="202" t="s">
        <v>599</v>
      </c>
      <c r="C7" s="202" t="s">
        <v>1787</v>
      </c>
      <c r="D7" s="202">
        <v>100</v>
      </c>
      <c r="E7" s="202">
        <v>235</v>
      </c>
      <c r="F7" s="202">
        <v>251</v>
      </c>
      <c r="G7" s="202">
        <v>243</v>
      </c>
      <c r="H7" s="202">
        <v>168</v>
      </c>
      <c r="I7" s="202">
        <v>89</v>
      </c>
      <c r="J7" s="202">
        <v>19</v>
      </c>
      <c r="M7" s="202" t="s">
        <v>1780</v>
      </c>
      <c r="N7" s="202" t="s">
        <v>1779</v>
      </c>
    </row>
    <row r="8" spans="1:14" x14ac:dyDescent="0.35">
      <c r="A8" s="374"/>
      <c r="M8" s="202" t="s">
        <v>1778</v>
      </c>
      <c r="N8" s="202" t="s">
        <v>1777</v>
      </c>
    </row>
    <row r="9" spans="1:14" x14ac:dyDescent="0.35">
      <c r="A9" s="374"/>
      <c r="B9" s="202" t="s">
        <v>599</v>
      </c>
      <c r="C9" s="202" t="s">
        <v>1793</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1776</v>
      </c>
      <c r="N9" s="202" t="s">
        <v>1775</v>
      </c>
    </row>
    <row r="10" spans="1:14" x14ac:dyDescent="0.35">
      <c r="A10" s="374"/>
      <c r="B10" s="202" t="s">
        <v>599</v>
      </c>
      <c r="C10" s="202" t="s">
        <v>1794</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2090</v>
      </c>
      <c r="M10" s="202" t="s">
        <v>1774</v>
      </c>
      <c r="N10" s="202" t="s">
        <v>1773</v>
      </c>
    </row>
    <row r="11" spans="1:14" x14ac:dyDescent="0.35">
      <c r="A11" s="374"/>
      <c r="B11" s="202" t="s">
        <v>599</v>
      </c>
      <c r="C11" s="202" t="s">
        <v>1795</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2091</v>
      </c>
      <c r="M11" s="202" t="s">
        <v>1772</v>
      </c>
      <c r="N11" s="202" t="s">
        <v>1771</v>
      </c>
    </row>
    <row r="12" spans="1:14" x14ac:dyDescent="0.35">
      <c r="A12" s="374"/>
      <c r="B12" s="202" t="s">
        <v>599</v>
      </c>
      <c r="C12" s="202" t="s">
        <v>1796</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1770</v>
      </c>
    </row>
    <row r="13" spans="1:14" x14ac:dyDescent="0.35">
      <c r="A13" s="374"/>
      <c r="C13" s="202" t="s">
        <v>2081</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35">
      <c r="A14" s="374"/>
      <c r="C14" s="202" t="s">
        <v>2082</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35">
      <c r="A15" s="374"/>
      <c r="C15" s="202" t="s">
        <v>1797</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4.5" x14ac:dyDescent="0.35">
      <c r="B16" t="s">
        <v>933</v>
      </c>
      <c r="C16" t="s">
        <v>933</v>
      </c>
    </row>
    <row r="17" spans="1:19" customFormat="1" x14ac:dyDescent="0.35">
      <c r="A17" s="375" t="s">
        <v>341</v>
      </c>
      <c r="B17" t="s">
        <v>928</v>
      </c>
      <c r="C17" t="s">
        <v>1792</v>
      </c>
      <c r="D17" s="202" t="s">
        <v>341</v>
      </c>
      <c r="E17" t="s">
        <v>341</v>
      </c>
      <c r="F17" t="s">
        <v>341</v>
      </c>
      <c r="G17" t="s">
        <v>341</v>
      </c>
      <c r="H17" t="s">
        <v>341</v>
      </c>
      <c r="I17" t="s">
        <v>341</v>
      </c>
      <c r="J17" t="s">
        <v>341</v>
      </c>
      <c r="K17" s="202"/>
      <c r="L17" s="202"/>
      <c r="M17" s="202"/>
      <c r="O17" s="202"/>
      <c r="P17" s="202"/>
      <c r="R17" s="202"/>
      <c r="S17" s="202"/>
    </row>
    <row r="18" spans="1:19" customFormat="1" x14ac:dyDescent="0.35">
      <c r="A18" s="375"/>
      <c r="B18" t="s">
        <v>599</v>
      </c>
      <c r="C18" t="s">
        <v>1791</v>
      </c>
      <c r="D18" s="59">
        <v>52</v>
      </c>
      <c r="E18" s="59">
        <v>147</v>
      </c>
      <c r="F18" s="59">
        <v>159</v>
      </c>
      <c r="G18" s="59">
        <v>128</v>
      </c>
      <c r="H18" s="59">
        <v>109</v>
      </c>
      <c r="I18" s="59">
        <v>37</v>
      </c>
      <c r="J18" s="59">
        <v>1</v>
      </c>
      <c r="K18" s="202"/>
      <c r="L18" s="202"/>
      <c r="M18" s="202"/>
      <c r="O18" s="202"/>
      <c r="P18" s="202"/>
      <c r="R18" s="202"/>
      <c r="S18" s="202"/>
    </row>
    <row r="19" spans="1:19" customFormat="1" x14ac:dyDescent="0.35">
      <c r="A19" s="375"/>
      <c r="B19" t="s">
        <v>599</v>
      </c>
      <c r="C19" t="s">
        <v>1790</v>
      </c>
      <c r="D19">
        <v>20</v>
      </c>
      <c r="E19">
        <v>113</v>
      </c>
      <c r="F19">
        <v>120</v>
      </c>
      <c r="G19">
        <v>112</v>
      </c>
      <c r="H19">
        <v>77</v>
      </c>
      <c r="I19">
        <v>14</v>
      </c>
      <c r="J19">
        <v>0</v>
      </c>
      <c r="K19" s="202"/>
      <c r="L19" s="202"/>
      <c r="M19" s="202"/>
      <c r="O19" s="202"/>
      <c r="P19" s="202"/>
      <c r="R19" s="202"/>
      <c r="S19" s="202"/>
    </row>
    <row r="20" spans="1:19" customFormat="1" x14ac:dyDescent="0.35">
      <c r="A20" s="375"/>
      <c r="B20" t="s">
        <v>599</v>
      </c>
      <c r="C20" t="s">
        <v>1789</v>
      </c>
      <c r="D20">
        <v>27</v>
      </c>
      <c r="E20">
        <v>124</v>
      </c>
      <c r="F20">
        <v>158</v>
      </c>
      <c r="G20">
        <v>100</v>
      </c>
      <c r="H20">
        <v>75</v>
      </c>
      <c r="I20">
        <v>21</v>
      </c>
      <c r="J20">
        <v>22</v>
      </c>
      <c r="K20" s="202"/>
      <c r="L20" s="202"/>
      <c r="M20" s="202"/>
      <c r="O20" s="202"/>
      <c r="P20" s="202"/>
      <c r="R20" s="202"/>
      <c r="S20" s="202"/>
    </row>
    <row r="21" spans="1:19" customFormat="1" x14ac:dyDescent="0.35">
      <c r="A21" s="375"/>
      <c r="B21" t="s">
        <v>599</v>
      </c>
      <c r="C21" t="s">
        <v>1788</v>
      </c>
      <c r="D21">
        <v>35</v>
      </c>
      <c r="E21">
        <v>105</v>
      </c>
      <c r="F21">
        <v>133</v>
      </c>
      <c r="G21">
        <v>101</v>
      </c>
      <c r="H21">
        <v>58</v>
      </c>
      <c r="I21">
        <v>28</v>
      </c>
      <c r="J21">
        <v>14</v>
      </c>
      <c r="K21" s="202"/>
      <c r="L21" s="202"/>
      <c r="M21" s="202"/>
      <c r="O21" s="202"/>
      <c r="P21" s="202"/>
      <c r="R21" s="202"/>
      <c r="S21" s="202"/>
    </row>
    <row r="22" spans="1:19" customFormat="1" x14ac:dyDescent="0.35">
      <c r="A22" s="375"/>
      <c r="B22" t="s">
        <v>599</v>
      </c>
      <c r="C22" t="s">
        <v>1787</v>
      </c>
      <c r="D22">
        <v>50</v>
      </c>
      <c r="E22">
        <v>139</v>
      </c>
      <c r="F22">
        <v>142</v>
      </c>
      <c r="G22">
        <v>155</v>
      </c>
      <c r="H22">
        <v>92</v>
      </c>
      <c r="I22">
        <v>17</v>
      </c>
      <c r="J22">
        <v>5</v>
      </c>
      <c r="K22" s="202"/>
      <c r="L22" s="202"/>
      <c r="M22" s="202"/>
      <c r="O22" s="202"/>
      <c r="P22" s="202"/>
      <c r="R22" s="202"/>
      <c r="S22" s="202"/>
    </row>
    <row r="23" spans="1:19" x14ac:dyDescent="0.35">
      <c r="A23" s="375"/>
      <c r="M23" s="202" t="s">
        <v>1778</v>
      </c>
      <c r="N23" s="202" t="s">
        <v>1777</v>
      </c>
    </row>
    <row r="24" spans="1:19" x14ac:dyDescent="0.35">
      <c r="A24" s="375"/>
      <c r="B24" s="202" t="s">
        <v>599</v>
      </c>
      <c r="C24" s="202" t="s">
        <v>1793</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1798</v>
      </c>
      <c r="M24" s="202" t="s">
        <v>1776</v>
      </c>
      <c r="N24" s="202" t="s">
        <v>1775</v>
      </c>
    </row>
    <row r="25" spans="1:19" x14ac:dyDescent="0.35">
      <c r="A25" s="375"/>
      <c r="B25" s="202" t="s">
        <v>599</v>
      </c>
      <c r="C25" s="202" t="s">
        <v>1794</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1774</v>
      </c>
      <c r="N25" s="202" t="s">
        <v>1773</v>
      </c>
    </row>
    <row r="26" spans="1:19" x14ac:dyDescent="0.35">
      <c r="A26" s="375"/>
      <c r="B26" s="202" t="s">
        <v>599</v>
      </c>
      <c r="C26" s="202" t="s">
        <v>1795</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1772</v>
      </c>
      <c r="N26" s="202" t="s">
        <v>1771</v>
      </c>
    </row>
    <row r="27" spans="1:19" x14ac:dyDescent="0.35">
      <c r="A27" s="375"/>
      <c r="B27" s="202" t="s">
        <v>599</v>
      </c>
      <c r="C27" s="202" t="s">
        <v>1796</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1770</v>
      </c>
    </row>
    <row r="28" spans="1:19" x14ac:dyDescent="0.35">
      <c r="A28" s="375"/>
      <c r="C28" s="202" t="s">
        <v>2081</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35">
      <c r="A29" s="279"/>
      <c r="C29" s="202" t="s">
        <v>2082</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35">
      <c r="A30" s="279"/>
      <c r="C30" s="202" t="s">
        <v>1797</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35">
      <c r="A32" s="375" t="s">
        <v>84</v>
      </c>
      <c r="B32" t="s">
        <v>928</v>
      </c>
      <c r="C32" t="s">
        <v>1792</v>
      </c>
      <c r="D32" t="s">
        <v>84</v>
      </c>
      <c r="E32" t="s">
        <v>84</v>
      </c>
      <c r="F32" t="s">
        <v>84</v>
      </c>
      <c r="G32" t="s">
        <v>84</v>
      </c>
      <c r="H32" t="s">
        <v>84</v>
      </c>
      <c r="I32" t="s">
        <v>84</v>
      </c>
      <c r="J32" t="s">
        <v>84</v>
      </c>
    </row>
    <row r="33" spans="1:14" x14ac:dyDescent="0.35">
      <c r="A33" s="375"/>
      <c r="B33" t="s">
        <v>599</v>
      </c>
      <c r="C33" t="s">
        <v>1791</v>
      </c>
      <c r="D33" s="59">
        <v>83</v>
      </c>
      <c r="E33" s="59">
        <v>219</v>
      </c>
      <c r="F33" s="59">
        <v>225</v>
      </c>
      <c r="G33" s="59">
        <v>175</v>
      </c>
      <c r="H33" s="59">
        <v>123</v>
      </c>
      <c r="I33" s="59">
        <v>54</v>
      </c>
      <c r="J33" s="59">
        <v>19</v>
      </c>
    </row>
    <row r="34" spans="1:14" x14ac:dyDescent="0.35">
      <c r="A34" s="375"/>
      <c r="B34" t="s">
        <v>599</v>
      </c>
      <c r="C34" t="s">
        <v>1790</v>
      </c>
      <c r="D34">
        <v>98</v>
      </c>
      <c r="E34">
        <v>230</v>
      </c>
      <c r="F34">
        <v>243</v>
      </c>
      <c r="G34">
        <v>210</v>
      </c>
      <c r="H34">
        <v>153</v>
      </c>
      <c r="I34">
        <v>80</v>
      </c>
      <c r="J34">
        <v>27</v>
      </c>
    </row>
    <row r="35" spans="1:14" x14ac:dyDescent="0.35">
      <c r="A35" s="375"/>
      <c r="B35" t="s">
        <v>599</v>
      </c>
      <c r="C35" t="s">
        <v>1789</v>
      </c>
      <c r="D35">
        <v>100</v>
      </c>
      <c r="E35">
        <v>235</v>
      </c>
      <c r="F35">
        <v>263</v>
      </c>
      <c r="G35">
        <v>221</v>
      </c>
      <c r="H35">
        <v>167</v>
      </c>
      <c r="I35">
        <v>78</v>
      </c>
      <c r="J35">
        <v>29</v>
      </c>
    </row>
    <row r="36" spans="1:14" x14ac:dyDescent="0.35">
      <c r="A36" s="375"/>
      <c r="B36" t="s">
        <v>599</v>
      </c>
      <c r="C36" t="s">
        <v>1788</v>
      </c>
      <c r="D36">
        <v>122</v>
      </c>
      <c r="E36">
        <v>260</v>
      </c>
      <c r="F36">
        <v>261</v>
      </c>
      <c r="G36">
        <v>253</v>
      </c>
      <c r="H36">
        <v>178</v>
      </c>
      <c r="I36">
        <v>94</v>
      </c>
      <c r="J36">
        <v>38</v>
      </c>
    </row>
    <row r="37" spans="1:14" x14ac:dyDescent="0.35">
      <c r="A37" s="375"/>
      <c r="B37" t="s">
        <v>599</v>
      </c>
      <c r="C37" t="s">
        <v>1787</v>
      </c>
      <c r="D37">
        <v>114</v>
      </c>
      <c r="E37">
        <v>256</v>
      </c>
      <c r="F37">
        <v>278</v>
      </c>
      <c r="G37">
        <v>259</v>
      </c>
      <c r="H37">
        <v>183</v>
      </c>
      <c r="I37">
        <v>99</v>
      </c>
      <c r="J37">
        <v>21</v>
      </c>
    </row>
    <row r="38" spans="1:14" x14ac:dyDescent="0.35">
      <c r="A38" s="375"/>
      <c r="M38" s="202" t="s">
        <v>1778</v>
      </c>
      <c r="N38" s="202" t="s">
        <v>1777</v>
      </c>
    </row>
    <row r="39" spans="1:14" x14ac:dyDescent="0.35">
      <c r="A39" s="375"/>
      <c r="B39" s="202" t="s">
        <v>599</v>
      </c>
      <c r="C39" s="202" t="s">
        <v>1793</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1798</v>
      </c>
      <c r="M39" s="202" t="s">
        <v>1776</v>
      </c>
      <c r="N39" s="202" t="s">
        <v>1775</v>
      </c>
    </row>
    <row r="40" spans="1:14" x14ac:dyDescent="0.35">
      <c r="A40" s="375"/>
      <c r="B40" s="202" t="s">
        <v>599</v>
      </c>
      <c r="C40" s="202" t="s">
        <v>1794</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1774</v>
      </c>
      <c r="N40" s="202" t="s">
        <v>1773</v>
      </c>
    </row>
    <row r="41" spans="1:14" x14ac:dyDescent="0.35">
      <c r="A41" s="375"/>
      <c r="B41" s="202" t="s">
        <v>599</v>
      </c>
      <c r="C41" s="202" t="s">
        <v>1795</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1772</v>
      </c>
      <c r="N41" s="202" t="s">
        <v>1771</v>
      </c>
    </row>
    <row r="42" spans="1:14" x14ac:dyDescent="0.35">
      <c r="A42" s="375"/>
      <c r="B42" s="202" t="s">
        <v>599</v>
      </c>
      <c r="C42" s="202" t="s">
        <v>1796</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1770</v>
      </c>
    </row>
    <row r="43" spans="1:14" x14ac:dyDescent="0.35">
      <c r="A43" s="375"/>
      <c r="C43" s="202" t="s">
        <v>2081</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35">
      <c r="A44" s="375"/>
      <c r="C44" s="202" t="s">
        <v>2082</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35">
      <c r="A45" s="375"/>
      <c r="C45" s="202" t="s">
        <v>1797</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35">
      <c r="C47" s="202" t="s">
        <v>1993</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35">
      <c r="C48" s="202" t="s">
        <v>1995</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35">
      <c r="C49" s="202" t="s">
        <v>1996</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35">
      <c r="C50" s="202" t="s">
        <v>1994</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35">
      <c r="D51" s="260"/>
      <c r="E51" s="260"/>
      <c r="F51" s="260"/>
      <c r="G51" s="260"/>
      <c r="H51" s="260"/>
      <c r="I51" s="260"/>
      <c r="J51" s="260"/>
    </row>
    <row r="52" spans="1:10" x14ac:dyDescent="0.35">
      <c r="B52" s="202" t="s">
        <v>1793</v>
      </c>
      <c r="C52" t="s">
        <v>1982</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35">
      <c r="C53" t="s">
        <v>1983</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35">
      <c r="C54" t="s">
        <v>1984</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35">
      <c r="C55" t="s">
        <v>1985</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35">
      <c r="C56" t="s">
        <v>1986</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35">
      <c r="C57" t="s">
        <v>1987</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35">
      <c r="C58" t="s">
        <v>1988</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35">
      <c r="C59" t="s">
        <v>1989</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35">
      <c r="C60" t="s">
        <v>1990</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35">
      <c r="C61" t="s">
        <v>1991</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35">
      <c r="C62" t="s">
        <v>1992</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35">
      <c r="C63"/>
    </row>
    <row r="64" spans="1:10" x14ac:dyDescent="0.35">
      <c r="A64" t="s">
        <v>928</v>
      </c>
      <c r="B64" t="s">
        <v>1792</v>
      </c>
      <c r="C64" t="s">
        <v>1981</v>
      </c>
      <c r="D64" t="s">
        <v>1784</v>
      </c>
      <c r="E64" t="s">
        <v>1782</v>
      </c>
      <c r="F64" t="s">
        <v>1780</v>
      </c>
      <c r="G64" t="s">
        <v>1778</v>
      </c>
      <c r="H64" t="s">
        <v>1776</v>
      </c>
      <c r="I64" t="s">
        <v>1774</v>
      </c>
      <c r="J64" t="s">
        <v>1772</v>
      </c>
    </row>
    <row r="65" spans="1:10" x14ac:dyDescent="0.35">
      <c r="A65" t="s">
        <v>599</v>
      </c>
      <c r="B65" t="s">
        <v>1791</v>
      </c>
      <c r="C65" t="s">
        <v>118</v>
      </c>
      <c r="D65">
        <v>72</v>
      </c>
      <c r="E65">
        <v>195</v>
      </c>
      <c r="F65">
        <v>202</v>
      </c>
      <c r="G65">
        <v>162</v>
      </c>
      <c r="H65">
        <v>119</v>
      </c>
      <c r="I65">
        <v>49</v>
      </c>
      <c r="J65">
        <v>14</v>
      </c>
    </row>
    <row r="66" spans="1:10" x14ac:dyDescent="0.35">
      <c r="A66" t="s">
        <v>599</v>
      </c>
      <c r="B66" t="s">
        <v>1791</v>
      </c>
      <c r="C66" t="s">
        <v>1982</v>
      </c>
      <c r="D66">
        <v>71</v>
      </c>
      <c r="E66">
        <v>166</v>
      </c>
      <c r="F66">
        <v>168</v>
      </c>
      <c r="G66">
        <v>184</v>
      </c>
      <c r="H66">
        <v>128</v>
      </c>
      <c r="I66">
        <v>70</v>
      </c>
      <c r="J66" t="s">
        <v>933</v>
      </c>
    </row>
    <row r="67" spans="1:10" x14ac:dyDescent="0.35">
      <c r="A67" t="s">
        <v>599</v>
      </c>
      <c r="B67" t="s">
        <v>1791</v>
      </c>
      <c r="C67" t="s">
        <v>1983</v>
      </c>
      <c r="D67">
        <v>204</v>
      </c>
      <c r="E67">
        <v>299</v>
      </c>
      <c r="F67">
        <v>278</v>
      </c>
      <c r="G67">
        <v>149</v>
      </c>
      <c r="H67">
        <v>112</v>
      </c>
      <c r="I67" t="s">
        <v>933</v>
      </c>
      <c r="J67" t="s">
        <v>933</v>
      </c>
    </row>
    <row r="68" spans="1:10" x14ac:dyDescent="0.35">
      <c r="A68" t="s">
        <v>599</v>
      </c>
      <c r="B68" t="s">
        <v>1791</v>
      </c>
      <c r="C68" t="s">
        <v>1984</v>
      </c>
      <c r="D68">
        <v>42</v>
      </c>
      <c r="E68">
        <v>157</v>
      </c>
      <c r="F68">
        <v>195</v>
      </c>
      <c r="G68">
        <v>144</v>
      </c>
      <c r="H68">
        <v>118</v>
      </c>
      <c r="I68">
        <v>46</v>
      </c>
      <c r="J68" t="s">
        <v>933</v>
      </c>
    </row>
    <row r="69" spans="1:10" x14ac:dyDescent="0.35">
      <c r="A69" t="s">
        <v>599</v>
      </c>
      <c r="B69" t="s">
        <v>1791</v>
      </c>
      <c r="C69" t="s">
        <v>1985</v>
      </c>
      <c r="D69">
        <v>89</v>
      </c>
      <c r="E69">
        <v>235</v>
      </c>
      <c r="F69">
        <v>205</v>
      </c>
      <c r="G69">
        <v>163</v>
      </c>
      <c r="H69">
        <v>113</v>
      </c>
      <c r="I69">
        <v>54</v>
      </c>
      <c r="J69" t="s">
        <v>933</v>
      </c>
    </row>
    <row r="70" spans="1:10" x14ac:dyDescent="0.35">
      <c r="A70" t="s">
        <v>599</v>
      </c>
      <c r="B70" t="s">
        <v>1791</v>
      </c>
      <c r="C70" t="s">
        <v>1986</v>
      </c>
      <c r="D70">
        <v>95</v>
      </c>
      <c r="E70">
        <v>264</v>
      </c>
      <c r="F70">
        <v>274</v>
      </c>
      <c r="G70">
        <v>243</v>
      </c>
      <c r="H70">
        <v>194</v>
      </c>
      <c r="I70" t="s">
        <v>933</v>
      </c>
      <c r="J70" t="s">
        <v>933</v>
      </c>
    </row>
    <row r="71" spans="1:10" x14ac:dyDescent="0.35">
      <c r="A71" t="s">
        <v>599</v>
      </c>
      <c r="B71" t="s">
        <v>1791</v>
      </c>
      <c r="C71" t="s">
        <v>1987</v>
      </c>
      <c r="D71">
        <v>73</v>
      </c>
      <c r="E71">
        <v>248</v>
      </c>
      <c r="F71">
        <v>214</v>
      </c>
      <c r="G71">
        <v>169</v>
      </c>
      <c r="H71">
        <v>127</v>
      </c>
      <c r="I71">
        <v>66</v>
      </c>
      <c r="J71" t="s">
        <v>933</v>
      </c>
    </row>
    <row r="72" spans="1:10" x14ac:dyDescent="0.35">
      <c r="A72" t="s">
        <v>599</v>
      </c>
      <c r="B72" t="s">
        <v>1791</v>
      </c>
      <c r="C72" t="s">
        <v>1988</v>
      </c>
      <c r="D72">
        <v>73</v>
      </c>
      <c r="E72">
        <v>181</v>
      </c>
      <c r="F72">
        <v>214</v>
      </c>
      <c r="G72">
        <v>161</v>
      </c>
      <c r="H72">
        <v>130</v>
      </c>
      <c r="I72">
        <v>38</v>
      </c>
      <c r="J72" t="s">
        <v>933</v>
      </c>
    </row>
    <row r="73" spans="1:10" x14ac:dyDescent="0.35">
      <c r="A73" t="s">
        <v>599</v>
      </c>
      <c r="B73" t="s">
        <v>1791</v>
      </c>
      <c r="C73" t="s">
        <v>1989</v>
      </c>
      <c r="D73">
        <v>124</v>
      </c>
      <c r="E73">
        <v>161</v>
      </c>
      <c r="F73">
        <v>175</v>
      </c>
      <c r="G73">
        <v>135</v>
      </c>
      <c r="H73">
        <v>64</v>
      </c>
      <c r="I73" t="s">
        <v>933</v>
      </c>
      <c r="J73" t="s">
        <v>933</v>
      </c>
    </row>
    <row r="74" spans="1:10" x14ac:dyDescent="0.35">
      <c r="A74" t="s">
        <v>599</v>
      </c>
      <c r="B74" t="s">
        <v>1791</v>
      </c>
      <c r="C74" t="s">
        <v>1990</v>
      </c>
      <c r="D74">
        <v>78</v>
      </c>
      <c r="E74">
        <v>164</v>
      </c>
      <c r="F74">
        <v>208</v>
      </c>
      <c r="G74">
        <v>164</v>
      </c>
      <c r="H74">
        <v>72</v>
      </c>
      <c r="I74" t="s">
        <v>933</v>
      </c>
      <c r="J74" t="s">
        <v>933</v>
      </c>
    </row>
    <row r="75" spans="1:10" x14ac:dyDescent="0.35">
      <c r="A75" t="s">
        <v>599</v>
      </c>
      <c r="B75" t="s">
        <v>1791</v>
      </c>
      <c r="C75" t="s">
        <v>1991</v>
      </c>
      <c r="D75">
        <v>14</v>
      </c>
      <c r="E75">
        <v>100</v>
      </c>
      <c r="F75">
        <v>129</v>
      </c>
      <c r="G75">
        <v>113</v>
      </c>
      <c r="H75">
        <v>76</v>
      </c>
      <c r="I75" t="s">
        <v>933</v>
      </c>
      <c r="J75" t="s">
        <v>933</v>
      </c>
    </row>
    <row r="76" spans="1:10" x14ac:dyDescent="0.35">
      <c r="A76" t="s">
        <v>599</v>
      </c>
      <c r="B76" t="s">
        <v>1791</v>
      </c>
      <c r="C76" t="s">
        <v>1992</v>
      </c>
      <c r="D76">
        <v>69</v>
      </c>
      <c r="E76">
        <v>142</v>
      </c>
      <c r="F76">
        <v>170</v>
      </c>
      <c r="G76">
        <v>151</v>
      </c>
      <c r="H76">
        <v>64</v>
      </c>
      <c r="I76">
        <v>23</v>
      </c>
      <c r="J76" t="s">
        <v>933</v>
      </c>
    </row>
    <row r="77" spans="1:10" x14ac:dyDescent="0.35">
      <c r="A77" t="s">
        <v>599</v>
      </c>
      <c r="B77" t="s">
        <v>1790</v>
      </c>
      <c r="C77" t="s">
        <v>118</v>
      </c>
      <c r="D77">
        <v>80</v>
      </c>
      <c r="E77">
        <v>200</v>
      </c>
      <c r="F77">
        <v>214</v>
      </c>
      <c r="G77">
        <v>190</v>
      </c>
      <c r="H77">
        <v>138</v>
      </c>
      <c r="I77">
        <v>69</v>
      </c>
      <c r="J77">
        <v>22</v>
      </c>
    </row>
    <row r="78" spans="1:10" x14ac:dyDescent="0.35">
      <c r="A78" t="s">
        <v>599</v>
      </c>
      <c r="B78" t="s">
        <v>1790</v>
      </c>
      <c r="C78" t="s">
        <v>1982</v>
      </c>
      <c r="D78">
        <v>81</v>
      </c>
      <c r="E78">
        <v>182</v>
      </c>
      <c r="F78">
        <v>219</v>
      </c>
      <c r="G78">
        <v>207</v>
      </c>
      <c r="H78">
        <v>162</v>
      </c>
      <c r="I78">
        <v>82</v>
      </c>
      <c r="J78">
        <v>4</v>
      </c>
    </row>
    <row r="79" spans="1:10" x14ac:dyDescent="0.35">
      <c r="A79" t="s">
        <v>599</v>
      </c>
      <c r="B79" t="s">
        <v>1790</v>
      </c>
      <c r="C79" t="s">
        <v>1983</v>
      </c>
      <c r="D79">
        <v>150</v>
      </c>
      <c r="E79">
        <v>278</v>
      </c>
      <c r="F79">
        <v>245</v>
      </c>
      <c r="G79">
        <v>189</v>
      </c>
      <c r="H79">
        <v>136</v>
      </c>
      <c r="I79">
        <v>82</v>
      </c>
      <c r="J79">
        <v>20</v>
      </c>
    </row>
    <row r="80" spans="1:10" x14ac:dyDescent="0.35">
      <c r="A80" t="s">
        <v>599</v>
      </c>
      <c r="B80" t="s">
        <v>1790</v>
      </c>
      <c r="C80" t="s">
        <v>1984</v>
      </c>
      <c r="D80">
        <v>51</v>
      </c>
      <c r="E80">
        <v>155</v>
      </c>
      <c r="F80">
        <v>142</v>
      </c>
      <c r="G80">
        <v>160</v>
      </c>
      <c r="H80">
        <v>121</v>
      </c>
      <c r="I80">
        <v>89</v>
      </c>
      <c r="J80">
        <v>27</v>
      </c>
    </row>
    <row r="81" spans="1:10" x14ac:dyDescent="0.35">
      <c r="A81" t="s">
        <v>599</v>
      </c>
      <c r="B81" t="s">
        <v>1790</v>
      </c>
      <c r="C81" t="s">
        <v>1985</v>
      </c>
      <c r="D81">
        <v>112</v>
      </c>
      <c r="E81">
        <v>254</v>
      </c>
      <c r="F81">
        <v>260</v>
      </c>
      <c r="G81">
        <v>213</v>
      </c>
      <c r="H81">
        <v>154</v>
      </c>
      <c r="I81">
        <v>57</v>
      </c>
      <c r="J81">
        <v>25</v>
      </c>
    </row>
    <row r="82" spans="1:10" x14ac:dyDescent="0.35">
      <c r="A82" t="s">
        <v>599</v>
      </c>
      <c r="B82" t="s">
        <v>1790</v>
      </c>
      <c r="C82" t="s">
        <v>1986</v>
      </c>
      <c r="D82">
        <v>130</v>
      </c>
      <c r="E82">
        <v>320</v>
      </c>
      <c r="F82">
        <v>373</v>
      </c>
      <c r="G82">
        <v>320</v>
      </c>
      <c r="H82">
        <v>189</v>
      </c>
      <c r="I82">
        <v>85</v>
      </c>
      <c r="J82" t="s">
        <v>933</v>
      </c>
    </row>
    <row r="83" spans="1:10" x14ac:dyDescent="0.35">
      <c r="A83" t="s">
        <v>599</v>
      </c>
      <c r="B83" t="s">
        <v>1790</v>
      </c>
      <c r="C83" t="s">
        <v>1987</v>
      </c>
      <c r="D83">
        <v>93</v>
      </c>
      <c r="E83">
        <v>214</v>
      </c>
      <c r="F83">
        <v>215</v>
      </c>
      <c r="G83">
        <v>182</v>
      </c>
      <c r="H83">
        <v>118</v>
      </c>
      <c r="I83">
        <v>53</v>
      </c>
      <c r="J83" t="s">
        <v>933</v>
      </c>
    </row>
    <row r="84" spans="1:10" x14ac:dyDescent="0.35">
      <c r="A84" t="s">
        <v>599</v>
      </c>
      <c r="B84" t="s">
        <v>1790</v>
      </c>
      <c r="C84" t="s">
        <v>1988</v>
      </c>
      <c r="D84">
        <v>58</v>
      </c>
      <c r="E84">
        <v>185</v>
      </c>
      <c r="F84">
        <v>220</v>
      </c>
      <c r="G84">
        <v>189</v>
      </c>
      <c r="H84">
        <v>138</v>
      </c>
      <c r="I84">
        <v>68</v>
      </c>
      <c r="J84">
        <v>27</v>
      </c>
    </row>
    <row r="85" spans="1:10" x14ac:dyDescent="0.35">
      <c r="A85" t="s">
        <v>599</v>
      </c>
      <c r="B85" t="s">
        <v>1790</v>
      </c>
      <c r="C85" t="s">
        <v>1989</v>
      </c>
      <c r="D85">
        <v>98</v>
      </c>
      <c r="E85">
        <v>159</v>
      </c>
      <c r="F85">
        <v>196</v>
      </c>
      <c r="G85">
        <v>130</v>
      </c>
      <c r="H85">
        <v>96</v>
      </c>
      <c r="I85">
        <v>13</v>
      </c>
      <c r="J85" t="s">
        <v>933</v>
      </c>
    </row>
    <row r="86" spans="1:10" x14ac:dyDescent="0.35">
      <c r="A86" t="s">
        <v>599</v>
      </c>
      <c r="B86" t="s">
        <v>1790</v>
      </c>
      <c r="C86" t="s">
        <v>1990</v>
      </c>
      <c r="D86">
        <v>102</v>
      </c>
      <c r="E86">
        <v>220</v>
      </c>
      <c r="F86">
        <v>194</v>
      </c>
      <c r="G86">
        <v>185</v>
      </c>
      <c r="H86">
        <v>69</v>
      </c>
      <c r="I86">
        <v>41</v>
      </c>
      <c r="J86" t="s">
        <v>933</v>
      </c>
    </row>
    <row r="87" spans="1:10" x14ac:dyDescent="0.35">
      <c r="A87" t="s">
        <v>599</v>
      </c>
      <c r="B87" t="s">
        <v>1790</v>
      </c>
      <c r="C87" t="s">
        <v>1991</v>
      </c>
      <c r="D87">
        <v>16</v>
      </c>
      <c r="E87">
        <v>66</v>
      </c>
      <c r="F87">
        <v>114</v>
      </c>
      <c r="G87">
        <v>98</v>
      </c>
      <c r="H87">
        <v>57</v>
      </c>
      <c r="I87">
        <v>13</v>
      </c>
      <c r="J87">
        <v>0</v>
      </c>
    </row>
    <row r="88" spans="1:10" x14ac:dyDescent="0.35">
      <c r="A88" t="s">
        <v>599</v>
      </c>
      <c r="B88" t="s">
        <v>1790</v>
      </c>
      <c r="C88" t="s">
        <v>1992</v>
      </c>
      <c r="D88">
        <v>62</v>
      </c>
      <c r="E88">
        <v>184</v>
      </c>
      <c r="F88">
        <v>166</v>
      </c>
      <c r="G88">
        <v>108</v>
      </c>
      <c r="H88">
        <v>90</v>
      </c>
      <c r="I88">
        <v>9</v>
      </c>
      <c r="J88" t="s">
        <v>933</v>
      </c>
    </row>
    <row r="89" spans="1:10" x14ac:dyDescent="0.35">
      <c r="A89" t="s">
        <v>599</v>
      </c>
      <c r="B89" t="s">
        <v>1789</v>
      </c>
      <c r="C89" t="s">
        <v>118</v>
      </c>
      <c r="D89">
        <v>79</v>
      </c>
      <c r="E89">
        <v>206</v>
      </c>
      <c r="F89">
        <v>237</v>
      </c>
      <c r="G89">
        <v>194</v>
      </c>
      <c r="H89">
        <v>147</v>
      </c>
      <c r="I89">
        <v>69</v>
      </c>
      <c r="J89">
        <v>28</v>
      </c>
    </row>
    <row r="90" spans="1:10" x14ac:dyDescent="0.35">
      <c r="A90" t="s">
        <v>599</v>
      </c>
      <c r="B90" t="s">
        <v>1789</v>
      </c>
      <c r="C90" t="s">
        <v>1982</v>
      </c>
      <c r="D90">
        <v>80</v>
      </c>
      <c r="E90">
        <v>172</v>
      </c>
      <c r="F90">
        <v>231</v>
      </c>
      <c r="G90">
        <v>226</v>
      </c>
      <c r="H90">
        <v>153</v>
      </c>
      <c r="I90">
        <v>43</v>
      </c>
      <c r="J90">
        <v>8</v>
      </c>
    </row>
    <row r="91" spans="1:10" x14ac:dyDescent="0.35">
      <c r="A91" t="s">
        <v>599</v>
      </c>
      <c r="B91" t="s">
        <v>1789</v>
      </c>
      <c r="C91" t="s">
        <v>1983</v>
      </c>
      <c r="D91">
        <v>107</v>
      </c>
      <c r="E91">
        <v>238</v>
      </c>
      <c r="F91">
        <v>241</v>
      </c>
      <c r="G91">
        <v>182</v>
      </c>
      <c r="H91">
        <v>144</v>
      </c>
      <c r="I91">
        <v>44</v>
      </c>
      <c r="J91" t="s">
        <v>933</v>
      </c>
    </row>
    <row r="92" spans="1:10" x14ac:dyDescent="0.35">
      <c r="A92" t="s">
        <v>599</v>
      </c>
      <c r="B92" t="s">
        <v>1789</v>
      </c>
      <c r="C92" t="s">
        <v>1984</v>
      </c>
      <c r="D92">
        <v>61</v>
      </c>
      <c r="E92">
        <v>204</v>
      </c>
      <c r="F92">
        <v>186</v>
      </c>
      <c r="G92">
        <v>154</v>
      </c>
      <c r="H92">
        <v>137</v>
      </c>
      <c r="I92">
        <v>68</v>
      </c>
      <c r="J92">
        <v>20</v>
      </c>
    </row>
    <row r="93" spans="1:10" x14ac:dyDescent="0.35">
      <c r="A93" t="s">
        <v>599</v>
      </c>
      <c r="B93" t="s">
        <v>1789</v>
      </c>
      <c r="C93" t="s">
        <v>1985</v>
      </c>
      <c r="D93">
        <v>107</v>
      </c>
      <c r="E93">
        <v>241</v>
      </c>
      <c r="F93">
        <v>286</v>
      </c>
      <c r="G93">
        <v>221</v>
      </c>
      <c r="H93">
        <v>160</v>
      </c>
      <c r="I93">
        <v>75</v>
      </c>
      <c r="J93">
        <v>37</v>
      </c>
    </row>
    <row r="94" spans="1:10" x14ac:dyDescent="0.35">
      <c r="A94" t="s">
        <v>599</v>
      </c>
      <c r="B94" t="s">
        <v>1789</v>
      </c>
      <c r="C94" t="s">
        <v>1986</v>
      </c>
      <c r="D94">
        <v>117</v>
      </c>
      <c r="E94">
        <v>301</v>
      </c>
      <c r="F94">
        <v>320</v>
      </c>
      <c r="G94">
        <v>302</v>
      </c>
      <c r="H94">
        <v>192</v>
      </c>
      <c r="I94">
        <v>146</v>
      </c>
      <c r="J94" t="s">
        <v>933</v>
      </c>
    </row>
    <row r="95" spans="1:10" x14ac:dyDescent="0.35">
      <c r="A95" t="s">
        <v>599</v>
      </c>
      <c r="B95" t="s">
        <v>1789</v>
      </c>
      <c r="C95" t="s">
        <v>1987</v>
      </c>
      <c r="D95">
        <v>141</v>
      </c>
      <c r="E95">
        <v>225</v>
      </c>
      <c r="F95">
        <v>230</v>
      </c>
      <c r="G95">
        <v>219</v>
      </c>
      <c r="H95">
        <v>128</v>
      </c>
      <c r="I95">
        <v>73</v>
      </c>
      <c r="J95">
        <v>22</v>
      </c>
    </row>
    <row r="96" spans="1:10" x14ac:dyDescent="0.35">
      <c r="A96" t="s">
        <v>599</v>
      </c>
      <c r="B96" t="s">
        <v>1789</v>
      </c>
      <c r="C96" t="s">
        <v>1988</v>
      </c>
      <c r="D96">
        <v>65</v>
      </c>
      <c r="E96">
        <v>178</v>
      </c>
      <c r="F96">
        <v>249</v>
      </c>
      <c r="G96">
        <v>210</v>
      </c>
      <c r="H96">
        <v>160</v>
      </c>
      <c r="I96">
        <v>75</v>
      </c>
      <c r="J96">
        <v>39</v>
      </c>
    </row>
    <row r="97" spans="1:10" x14ac:dyDescent="0.35">
      <c r="A97" t="s">
        <v>599</v>
      </c>
      <c r="B97" t="s">
        <v>1789</v>
      </c>
      <c r="C97" t="s">
        <v>1989</v>
      </c>
      <c r="D97">
        <v>77</v>
      </c>
      <c r="E97">
        <v>139</v>
      </c>
      <c r="F97">
        <v>177</v>
      </c>
      <c r="G97">
        <v>165</v>
      </c>
      <c r="H97">
        <v>144</v>
      </c>
      <c r="I97">
        <v>46</v>
      </c>
      <c r="J97">
        <v>42</v>
      </c>
    </row>
    <row r="98" spans="1:10" x14ac:dyDescent="0.35">
      <c r="A98" t="s">
        <v>599</v>
      </c>
      <c r="B98" t="s">
        <v>1789</v>
      </c>
      <c r="C98" t="s">
        <v>1990</v>
      </c>
      <c r="D98">
        <v>112</v>
      </c>
      <c r="E98">
        <v>172</v>
      </c>
      <c r="F98">
        <v>197</v>
      </c>
      <c r="G98">
        <v>154</v>
      </c>
      <c r="H98">
        <v>71</v>
      </c>
      <c r="I98">
        <v>57</v>
      </c>
      <c r="J98" t="s">
        <v>933</v>
      </c>
    </row>
    <row r="99" spans="1:10" x14ac:dyDescent="0.35">
      <c r="A99" t="s">
        <v>599</v>
      </c>
      <c r="B99" t="s">
        <v>1789</v>
      </c>
      <c r="C99" t="s">
        <v>1991</v>
      </c>
      <c r="D99">
        <v>15</v>
      </c>
      <c r="E99">
        <v>88</v>
      </c>
      <c r="F99">
        <v>92</v>
      </c>
      <c r="G99">
        <v>68</v>
      </c>
      <c r="H99">
        <v>34</v>
      </c>
      <c r="I99">
        <v>4</v>
      </c>
      <c r="J99">
        <v>0</v>
      </c>
    </row>
    <row r="100" spans="1:10" x14ac:dyDescent="0.35">
      <c r="A100" t="s">
        <v>599</v>
      </c>
      <c r="B100" t="s">
        <v>1789</v>
      </c>
      <c r="C100" t="s">
        <v>1992</v>
      </c>
      <c r="D100">
        <v>51</v>
      </c>
      <c r="E100">
        <v>165</v>
      </c>
      <c r="F100">
        <v>159</v>
      </c>
      <c r="G100">
        <v>183</v>
      </c>
      <c r="H100">
        <v>101</v>
      </c>
      <c r="I100">
        <v>12</v>
      </c>
      <c r="J100" t="s">
        <v>933</v>
      </c>
    </row>
    <row r="101" spans="1:10" x14ac:dyDescent="0.35">
      <c r="A101" t="s">
        <v>599</v>
      </c>
      <c r="B101" t="s">
        <v>1788</v>
      </c>
      <c r="C101" t="s">
        <v>118</v>
      </c>
      <c r="D101">
        <v>104</v>
      </c>
      <c r="E101">
        <v>228</v>
      </c>
      <c r="F101">
        <v>241</v>
      </c>
      <c r="G101">
        <v>231</v>
      </c>
      <c r="H101">
        <v>160</v>
      </c>
      <c r="I101">
        <v>84</v>
      </c>
      <c r="J101">
        <v>34</v>
      </c>
    </row>
    <row r="102" spans="1:10" x14ac:dyDescent="0.35">
      <c r="A102" t="s">
        <v>599</v>
      </c>
      <c r="B102" t="s">
        <v>1788</v>
      </c>
      <c r="C102" t="s">
        <v>1982</v>
      </c>
      <c r="D102">
        <v>104</v>
      </c>
      <c r="E102">
        <v>236</v>
      </c>
      <c r="F102">
        <v>219</v>
      </c>
      <c r="G102">
        <v>184</v>
      </c>
      <c r="H102">
        <v>150</v>
      </c>
      <c r="I102">
        <v>106</v>
      </c>
      <c r="J102">
        <v>26</v>
      </c>
    </row>
    <row r="103" spans="1:10" x14ac:dyDescent="0.35">
      <c r="A103" t="s">
        <v>599</v>
      </c>
      <c r="B103" t="s">
        <v>1788</v>
      </c>
      <c r="C103" t="s">
        <v>1983</v>
      </c>
      <c r="D103">
        <v>113</v>
      </c>
      <c r="E103">
        <v>238</v>
      </c>
      <c r="F103">
        <v>198</v>
      </c>
      <c r="G103">
        <v>194</v>
      </c>
      <c r="H103">
        <v>128</v>
      </c>
      <c r="I103">
        <v>67</v>
      </c>
      <c r="J103" t="s">
        <v>933</v>
      </c>
    </row>
    <row r="104" spans="1:10" x14ac:dyDescent="0.35">
      <c r="A104" t="s">
        <v>599</v>
      </c>
      <c r="B104" t="s">
        <v>1788</v>
      </c>
      <c r="C104" t="s">
        <v>1984</v>
      </c>
      <c r="D104">
        <v>102</v>
      </c>
      <c r="E104">
        <v>229</v>
      </c>
      <c r="F104">
        <v>229</v>
      </c>
      <c r="G104">
        <v>207</v>
      </c>
      <c r="H104">
        <v>142</v>
      </c>
      <c r="I104">
        <v>63</v>
      </c>
      <c r="J104">
        <v>45</v>
      </c>
    </row>
    <row r="105" spans="1:10" x14ac:dyDescent="0.35">
      <c r="A105" t="s">
        <v>599</v>
      </c>
      <c r="B105" t="s">
        <v>1788</v>
      </c>
      <c r="C105" t="s">
        <v>1985</v>
      </c>
      <c r="D105">
        <v>132</v>
      </c>
      <c r="E105">
        <v>251</v>
      </c>
      <c r="F105">
        <v>270</v>
      </c>
      <c r="G105">
        <v>260</v>
      </c>
      <c r="H105">
        <v>193</v>
      </c>
      <c r="I105">
        <v>108</v>
      </c>
      <c r="J105">
        <v>22</v>
      </c>
    </row>
    <row r="106" spans="1:10" x14ac:dyDescent="0.35">
      <c r="A106" t="s">
        <v>599</v>
      </c>
      <c r="B106" t="s">
        <v>1788</v>
      </c>
      <c r="C106" t="s">
        <v>1986</v>
      </c>
      <c r="D106">
        <v>135</v>
      </c>
      <c r="E106">
        <v>308</v>
      </c>
      <c r="F106">
        <v>247</v>
      </c>
      <c r="G106">
        <v>209</v>
      </c>
      <c r="H106">
        <v>177</v>
      </c>
      <c r="I106" t="s">
        <v>933</v>
      </c>
      <c r="J106" t="s">
        <v>933</v>
      </c>
    </row>
    <row r="107" spans="1:10" x14ac:dyDescent="0.35">
      <c r="A107" t="s">
        <v>599</v>
      </c>
      <c r="B107" t="s">
        <v>1788</v>
      </c>
      <c r="C107" t="s">
        <v>1987</v>
      </c>
      <c r="D107">
        <v>123</v>
      </c>
      <c r="E107">
        <v>271</v>
      </c>
      <c r="F107">
        <v>275</v>
      </c>
      <c r="G107">
        <v>178</v>
      </c>
      <c r="H107">
        <v>111</v>
      </c>
      <c r="I107">
        <v>44</v>
      </c>
      <c r="J107" t="s">
        <v>933</v>
      </c>
    </row>
    <row r="108" spans="1:10" x14ac:dyDescent="0.35">
      <c r="A108" t="s">
        <v>599</v>
      </c>
      <c r="B108" t="s">
        <v>1788</v>
      </c>
      <c r="C108" t="s">
        <v>1988</v>
      </c>
      <c r="D108">
        <v>78</v>
      </c>
      <c r="E108">
        <v>226</v>
      </c>
      <c r="F108">
        <v>253</v>
      </c>
      <c r="G108">
        <v>267</v>
      </c>
      <c r="H108">
        <v>163</v>
      </c>
      <c r="I108">
        <v>93</v>
      </c>
      <c r="J108">
        <v>48</v>
      </c>
    </row>
    <row r="109" spans="1:10" x14ac:dyDescent="0.35">
      <c r="A109" t="s">
        <v>599</v>
      </c>
      <c r="B109" t="s">
        <v>1788</v>
      </c>
      <c r="C109" t="s">
        <v>1989</v>
      </c>
      <c r="D109">
        <v>130</v>
      </c>
      <c r="E109">
        <v>203</v>
      </c>
      <c r="F109">
        <v>153</v>
      </c>
      <c r="G109">
        <v>135</v>
      </c>
      <c r="H109">
        <v>96</v>
      </c>
      <c r="I109">
        <v>19</v>
      </c>
      <c r="J109" t="s">
        <v>933</v>
      </c>
    </row>
    <row r="110" spans="1:10" x14ac:dyDescent="0.35">
      <c r="A110" t="s">
        <v>599</v>
      </c>
      <c r="B110" t="s">
        <v>1788</v>
      </c>
      <c r="C110" t="s">
        <v>1990</v>
      </c>
      <c r="D110">
        <v>89</v>
      </c>
      <c r="E110">
        <v>189</v>
      </c>
      <c r="F110">
        <v>190</v>
      </c>
      <c r="G110">
        <v>147</v>
      </c>
      <c r="H110">
        <v>110</v>
      </c>
      <c r="I110">
        <v>30</v>
      </c>
      <c r="J110" t="s">
        <v>933</v>
      </c>
    </row>
    <row r="111" spans="1:10" x14ac:dyDescent="0.35">
      <c r="A111" t="s">
        <v>599</v>
      </c>
      <c r="B111" t="s">
        <v>1788</v>
      </c>
      <c r="C111" t="s">
        <v>1991</v>
      </c>
      <c r="D111">
        <v>17</v>
      </c>
      <c r="E111">
        <v>59</v>
      </c>
      <c r="F111">
        <v>81</v>
      </c>
      <c r="G111">
        <v>75</v>
      </c>
      <c r="H111">
        <v>26</v>
      </c>
      <c r="I111">
        <v>17</v>
      </c>
      <c r="J111">
        <v>0</v>
      </c>
    </row>
    <row r="112" spans="1:10" x14ac:dyDescent="0.35">
      <c r="A112" t="s">
        <v>599</v>
      </c>
      <c r="B112" t="s">
        <v>1788</v>
      </c>
      <c r="C112" t="s">
        <v>1992</v>
      </c>
      <c r="D112">
        <v>57</v>
      </c>
      <c r="E112">
        <v>211</v>
      </c>
      <c r="F112">
        <v>150</v>
      </c>
      <c r="G112">
        <v>172</v>
      </c>
      <c r="H112">
        <v>104</v>
      </c>
      <c r="I112">
        <v>20</v>
      </c>
      <c r="J112" t="s">
        <v>933</v>
      </c>
    </row>
    <row r="113" spans="1:10" x14ac:dyDescent="0.35">
      <c r="A113" t="s">
        <v>599</v>
      </c>
      <c r="B113" t="s">
        <v>1787</v>
      </c>
      <c r="C113" t="s">
        <v>118</v>
      </c>
      <c r="D113">
        <v>100</v>
      </c>
      <c r="E113">
        <v>235</v>
      </c>
      <c r="F113">
        <v>251</v>
      </c>
      <c r="G113">
        <v>243</v>
      </c>
      <c r="H113">
        <v>168</v>
      </c>
      <c r="I113">
        <v>89</v>
      </c>
      <c r="J113">
        <v>19</v>
      </c>
    </row>
    <row r="114" spans="1:10" x14ac:dyDescent="0.35">
      <c r="A114" t="s">
        <v>599</v>
      </c>
      <c r="B114" t="s">
        <v>1787</v>
      </c>
      <c r="C114" t="s">
        <v>1982</v>
      </c>
      <c r="D114">
        <v>99</v>
      </c>
      <c r="E114">
        <v>213</v>
      </c>
      <c r="F114">
        <v>234</v>
      </c>
      <c r="G114">
        <v>238</v>
      </c>
      <c r="H114">
        <v>183</v>
      </c>
      <c r="I114">
        <v>84</v>
      </c>
      <c r="J114">
        <v>19</v>
      </c>
    </row>
    <row r="115" spans="1:10" x14ac:dyDescent="0.35">
      <c r="A115" t="s">
        <v>599</v>
      </c>
      <c r="B115" t="s">
        <v>1787</v>
      </c>
      <c r="C115" t="s">
        <v>1983</v>
      </c>
      <c r="D115">
        <v>133</v>
      </c>
      <c r="E115">
        <v>229</v>
      </c>
      <c r="F115">
        <v>198</v>
      </c>
      <c r="G115">
        <v>171</v>
      </c>
      <c r="H115">
        <v>96</v>
      </c>
      <c r="I115">
        <v>51</v>
      </c>
      <c r="J115">
        <v>5</v>
      </c>
    </row>
    <row r="116" spans="1:10" x14ac:dyDescent="0.35">
      <c r="A116" t="s">
        <v>599</v>
      </c>
      <c r="B116" t="s">
        <v>1787</v>
      </c>
      <c r="C116" t="s">
        <v>1984</v>
      </c>
      <c r="D116">
        <v>143</v>
      </c>
      <c r="E116">
        <v>235</v>
      </c>
      <c r="F116">
        <v>230</v>
      </c>
      <c r="G116">
        <v>226</v>
      </c>
      <c r="H116">
        <v>153</v>
      </c>
      <c r="I116">
        <v>105</v>
      </c>
      <c r="J116">
        <v>12</v>
      </c>
    </row>
    <row r="117" spans="1:10" x14ac:dyDescent="0.35">
      <c r="A117" t="s">
        <v>599</v>
      </c>
      <c r="B117" t="s">
        <v>1787</v>
      </c>
      <c r="C117" t="s">
        <v>1985</v>
      </c>
      <c r="D117">
        <v>104</v>
      </c>
      <c r="E117">
        <v>263</v>
      </c>
      <c r="F117">
        <v>280</v>
      </c>
      <c r="G117">
        <v>275</v>
      </c>
      <c r="H117">
        <v>191</v>
      </c>
      <c r="I117">
        <v>83</v>
      </c>
      <c r="J117">
        <v>16</v>
      </c>
    </row>
    <row r="118" spans="1:10" x14ac:dyDescent="0.35">
      <c r="A118" t="s">
        <v>599</v>
      </c>
      <c r="B118" t="s">
        <v>1787</v>
      </c>
      <c r="C118" t="s">
        <v>1986</v>
      </c>
      <c r="D118">
        <v>128</v>
      </c>
      <c r="E118">
        <v>242</v>
      </c>
      <c r="F118">
        <v>239</v>
      </c>
      <c r="G118">
        <v>184</v>
      </c>
      <c r="H118">
        <v>124</v>
      </c>
      <c r="I118">
        <v>97</v>
      </c>
      <c r="J118" t="s">
        <v>933</v>
      </c>
    </row>
    <row r="119" spans="1:10" x14ac:dyDescent="0.35">
      <c r="A119" t="s">
        <v>599</v>
      </c>
      <c r="B119" t="s">
        <v>1787</v>
      </c>
      <c r="C119" t="s">
        <v>1987</v>
      </c>
      <c r="D119">
        <v>110</v>
      </c>
      <c r="E119">
        <v>248</v>
      </c>
      <c r="F119">
        <v>222</v>
      </c>
      <c r="G119">
        <v>188</v>
      </c>
      <c r="H119">
        <v>163</v>
      </c>
      <c r="I119">
        <v>74</v>
      </c>
      <c r="J119" t="s">
        <v>933</v>
      </c>
    </row>
    <row r="120" spans="1:10" x14ac:dyDescent="0.35">
      <c r="A120" t="s">
        <v>599</v>
      </c>
      <c r="B120" t="s">
        <v>1787</v>
      </c>
      <c r="C120" t="s">
        <v>1988</v>
      </c>
      <c r="D120">
        <v>60</v>
      </c>
      <c r="E120">
        <v>226</v>
      </c>
      <c r="F120">
        <v>265</v>
      </c>
      <c r="G120">
        <v>250</v>
      </c>
      <c r="H120">
        <v>178</v>
      </c>
      <c r="I120">
        <v>95</v>
      </c>
      <c r="J120">
        <v>38</v>
      </c>
    </row>
    <row r="121" spans="1:10" x14ac:dyDescent="0.35">
      <c r="A121" t="s">
        <v>599</v>
      </c>
      <c r="B121" t="s">
        <v>1787</v>
      </c>
      <c r="C121" t="s">
        <v>1989</v>
      </c>
      <c r="D121">
        <v>96</v>
      </c>
      <c r="E121">
        <v>212</v>
      </c>
      <c r="F121">
        <v>213</v>
      </c>
      <c r="G121">
        <v>175</v>
      </c>
      <c r="H121">
        <v>130</v>
      </c>
      <c r="I121">
        <v>35</v>
      </c>
      <c r="J121" t="s">
        <v>933</v>
      </c>
    </row>
    <row r="122" spans="1:10" x14ac:dyDescent="0.35">
      <c r="A122" t="s">
        <v>599</v>
      </c>
      <c r="B122" t="s">
        <v>1787</v>
      </c>
      <c r="C122" t="s">
        <v>1990</v>
      </c>
      <c r="D122">
        <v>86</v>
      </c>
      <c r="E122">
        <v>178</v>
      </c>
      <c r="F122">
        <v>189</v>
      </c>
      <c r="G122">
        <v>185</v>
      </c>
      <c r="H122">
        <v>152</v>
      </c>
      <c r="I122">
        <v>37</v>
      </c>
      <c r="J122">
        <v>14</v>
      </c>
    </row>
    <row r="123" spans="1:10" x14ac:dyDescent="0.35">
      <c r="A123" t="s">
        <v>599</v>
      </c>
      <c r="B123" t="s">
        <v>1787</v>
      </c>
      <c r="C123" t="s">
        <v>1991</v>
      </c>
      <c r="D123">
        <v>22</v>
      </c>
      <c r="E123">
        <v>78</v>
      </c>
      <c r="F123">
        <v>124</v>
      </c>
      <c r="G123">
        <v>93</v>
      </c>
      <c r="H123">
        <v>45</v>
      </c>
      <c r="I123">
        <v>3</v>
      </c>
      <c r="J123">
        <v>4</v>
      </c>
    </row>
    <row r="124" spans="1:10" x14ac:dyDescent="0.35">
      <c r="A124" t="s">
        <v>599</v>
      </c>
      <c r="B124" t="s">
        <v>1787</v>
      </c>
      <c r="C124" t="s">
        <v>1992</v>
      </c>
      <c r="D124">
        <v>49</v>
      </c>
      <c r="E124">
        <v>113</v>
      </c>
      <c r="F124">
        <v>181</v>
      </c>
      <c r="G124">
        <v>195</v>
      </c>
      <c r="H124">
        <v>95</v>
      </c>
      <c r="I124">
        <v>59</v>
      </c>
      <c r="J124" t="s">
        <v>933</v>
      </c>
    </row>
  </sheetData>
  <mergeCells count="3">
    <mergeCell ref="A2:A15"/>
    <mergeCell ref="A17:A28"/>
    <mergeCell ref="A32:A45"/>
  </mergeCell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workbookViewId="0">
      <selection activeCell="E15" sqref="E15"/>
    </sheetView>
  </sheetViews>
  <sheetFormatPr defaultRowHeight="14.5" x14ac:dyDescent="0.35"/>
  <cols>
    <col min="1" max="1" width="13.6328125" style="265" customWidth="1"/>
    <col min="2" max="5" width="13.6328125" style="266" customWidth="1"/>
    <col min="6" max="9" width="8.7265625" style="266"/>
    <col min="10" max="10" width="8.7265625" style="267"/>
    <col min="11" max="11" width="8.7265625" style="265"/>
    <col min="12" max="15" width="11.453125" style="266" customWidth="1"/>
    <col min="16" max="16" width="11.453125" style="267" customWidth="1"/>
    <col min="17" max="17" width="11.453125" style="265" customWidth="1"/>
    <col min="18" max="19" width="11.453125" style="266" customWidth="1"/>
    <col min="20" max="25" width="8.7265625" style="266"/>
    <col min="26" max="26" width="8.7265625" style="267"/>
    <col min="27" max="27" width="11.453125" style="265" customWidth="1"/>
    <col min="28" max="28" width="11.453125" style="266" customWidth="1"/>
    <col min="29" max="35" width="10.7265625" style="105" customWidth="1"/>
    <col min="36" max="36" width="8.7265625" style="267"/>
    <col min="37" max="16384" width="8.7265625" style="261"/>
  </cols>
  <sheetData>
    <row r="1" spans="1:36" x14ac:dyDescent="0.3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35">
      <c r="A2" s="376" t="s">
        <v>2059</v>
      </c>
      <c r="B2" s="377"/>
      <c r="C2" s="377"/>
      <c r="D2" s="377"/>
      <c r="E2" s="377"/>
      <c r="F2" s="377"/>
      <c r="G2" s="377"/>
      <c r="H2" s="377"/>
      <c r="I2" s="377"/>
      <c r="J2" s="378"/>
      <c r="K2" s="376" t="s">
        <v>2060</v>
      </c>
      <c r="L2" s="377"/>
      <c r="M2" s="377"/>
      <c r="N2" s="377"/>
      <c r="O2" s="377"/>
      <c r="P2" s="378"/>
      <c r="Q2" s="376" t="s">
        <v>2061</v>
      </c>
      <c r="R2" s="377"/>
      <c r="S2" s="377"/>
      <c r="T2" s="377"/>
      <c r="U2" s="377"/>
      <c r="V2" s="377"/>
      <c r="W2" s="377"/>
      <c r="X2" s="377"/>
      <c r="Y2" s="377"/>
      <c r="Z2" s="378"/>
      <c r="AA2" s="376" t="s">
        <v>2062</v>
      </c>
      <c r="AB2" s="377"/>
      <c r="AC2" s="377"/>
      <c r="AD2" s="377"/>
      <c r="AE2" s="377"/>
      <c r="AF2" s="377"/>
      <c r="AG2" s="377"/>
      <c r="AH2" s="377"/>
      <c r="AI2" s="377"/>
      <c r="AJ2" s="378"/>
    </row>
    <row r="4" spans="1:36" x14ac:dyDescent="0.35">
      <c r="A4" s="265" t="s">
        <v>933</v>
      </c>
      <c r="B4" s="266" t="s">
        <v>933</v>
      </c>
      <c r="C4" s="266" t="s">
        <v>2027</v>
      </c>
      <c r="D4" s="266" t="s">
        <v>933</v>
      </c>
      <c r="E4" s="266" t="s">
        <v>933</v>
      </c>
      <c r="F4" s="266" t="s">
        <v>933</v>
      </c>
      <c r="G4" s="266" t="s">
        <v>933</v>
      </c>
      <c r="H4" s="266" t="s">
        <v>933</v>
      </c>
      <c r="I4" s="266" t="s">
        <v>933</v>
      </c>
    </row>
    <row r="5" spans="1:36" x14ac:dyDescent="0.35">
      <c r="A5" s="265" t="s">
        <v>933</v>
      </c>
      <c r="B5" s="266" t="s">
        <v>933</v>
      </c>
      <c r="C5" s="266" t="s">
        <v>933</v>
      </c>
      <c r="D5" s="266" t="s">
        <v>933</v>
      </c>
      <c r="E5" s="266" t="s">
        <v>933</v>
      </c>
      <c r="F5" s="266" t="s">
        <v>933</v>
      </c>
      <c r="G5" s="266" t="s">
        <v>933</v>
      </c>
      <c r="H5" s="266" t="s">
        <v>933</v>
      </c>
      <c r="I5" s="266" t="s">
        <v>933</v>
      </c>
    </row>
    <row r="6" spans="1:36" x14ac:dyDescent="0.35">
      <c r="A6" s="265" t="s">
        <v>933</v>
      </c>
      <c r="B6" s="266" t="s">
        <v>933</v>
      </c>
      <c r="C6" s="266" t="s">
        <v>2028</v>
      </c>
      <c r="D6" s="266" t="s">
        <v>933</v>
      </c>
      <c r="E6" s="266" t="s">
        <v>933</v>
      </c>
      <c r="F6" s="266" t="s">
        <v>933</v>
      </c>
      <c r="G6" s="266" t="s">
        <v>933</v>
      </c>
      <c r="H6" s="266" t="s">
        <v>933</v>
      </c>
      <c r="I6" s="266" t="s">
        <v>933</v>
      </c>
    </row>
    <row r="7" spans="1:36" x14ac:dyDescent="0.35">
      <c r="A7" s="265" t="s">
        <v>928</v>
      </c>
      <c r="B7" s="266" t="s">
        <v>1792</v>
      </c>
      <c r="C7" s="266" t="s">
        <v>669</v>
      </c>
      <c r="D7" s="266" t="s">
        <v>670</v>
      </c>
      <c r="E7" s="266" t="s">
        <v>672</v>
      </c>
      <c r="F7" s="266" t="s">
        <v>675</v>
      </c>
      <c r="G7" s="266" t="s">
        <v>677</v>
      </c>
      <c r="H7" s="266" t="s">
        <v>679</v>
      </c>
      <c r="I7" s="266" t="s">
        <v>681</v>
      </c>
      <c r="R7" s="266" t="s">
        <v>1792</v>
      </c>
      <c r="S7" s="266" t="s">
        <v>669</v>
      </c>
      <c r="T7" s="266" t="s">
        <v>670</v>
      </c>
      <c r="U7" s="266" t="s">
        <v>672</v>
      </c>
      <c r="V7" s="266" t="s">
        <v>675</v>
      </c>
      <c r="W7" s="266" t="s">
        <v>677</v>
      </c>
      <c r="X7" s="266" t="s">
        <v>679</v>
      </c>
      <c r="Y7" s="266" t="s">
        <v>681</v>
      </c>
      <c r="AB7" s="266" t="s">
        <v>1792</v>
      </c>
      <c r="AC7" s="105" t="s">
        <v>669</v>
      </c>
      <c r="AD7" s="105" t="s">
        <v>670</v>
      </c>
      <c r="AE7" s="105" t="s">
        <v>672</v>
      </c>
      <c r="AF7" s="105" t="s">
        <v>675</v>
      </c>
      <c r="AG7" s="105" t="s">
        <v>677</v>
      </c>
      <c r="AH7" s="105" t="s">
        <v>679</v>
      </c>
      <c r="AI7" s="105" t="s">
        <v>681</v>
      </c>
    </row>
    <row r="8" spans="1:36" x14ac:dyDescent="0.35">
      <c r="A8" s="265" t="s">
        <v>599</v>
      </c>
      <c r="B8" s="266" t="s">
        <v>1790</v>
      </c>
      <c r="C8" s="266">
        <v>2.2200000000000002</v>
      </c>
      <c r="D8" s="266">
        <v>2.23</v>
      </c>
      <c r="E8" s="266">
        <v>2.3199999999999998</v>
      </c>
      <c r="F8" s="266">
        <v>3.68</v>
      </c>
      <c r="G8" s="266">
        <v>2.2000000000000002</v>
      </c>
      <c r="H8" s="266">
        <v>3.85</v>
      </c>
      <c r="I8" s="266">
        <v>4.57</v>
      </c>
      <c r="R8" s="266" t="s">
        <v>1790</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2063</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35">
      <c r="A9" s="265" t="s">
        <v>599</v>
      </c>
      <c r="B9" s="266" t="s">
        <v>1789</v>
      </c>
      <c r="C9" s="266">
        <v>2.35</v>
      </c>
      <c r="D9" s="266">
        <v>2.63</v>
      </c>
      <c r="E9" s="266">
        <v>3.53</v>
      </c>
      <c r="F9" s="266">
        <v>6.85</v>
      </c>
      <c r="G9" s="266">
        <v>4.1399999999999997</v>
      </c>
      <c r="H9" s="266">
        <v>7.37</v>
      </c>
      <c r="I9" s="266">
        <v>7.34</v>
      </c>
      <c r="R9" s="266" t="s">
        <v>1789</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2064</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35">
      <c r="A10" s="265" t="s">
        <v>599</v>
      </c>
      <c r="B10" s="266" t="s">
        <v>1788</v>
      </c>
      <c r="C10" s="266">
        <v>3.89</v>
      </c>
      <c r="D10" s="266">
        <v>5.33</v>
      </c>
      <c r="E10" s="266">
        <v>6.46</v>
      </c>
      <c r="F10" s="266">
        <v>8.0299999999999994</v>
      </c>
      <c r="G10" s="266">
        <v>8.15</v>
      </c>
      <c r="H10" s="266">
        <v>7.54</v>
      </c>
      <c r="I10" s="266">
        <v>9.52</v>
      </c>
      <c r="R10" s="266" t="s">
        <v>1788</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2065</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35">
      <c r="A11" s="265" t="s">
        <v>599</v>
      </c>
      <c r="B11" s="266" t="s">
        <v>1787</v>
      </c>
      <c r="C11" s="266">
        <v>4.8899999999999997</v>
      </c>
      <c r="D11" s="266">
        <v>6.03</v>
      </c>
      <c r="E11" s="266">
        <v>6.15</v>
      </c>
      <c r="F11" s="266">
        <v>8.18</v>
      </c>
      <c r="G11" s="266">
        <v>8.4600000000000009</v>
      </c>
      <c r="H11" s="266">
        <v>8.26</v>
      </c>
      <c r="I11" s="266">
        <v>8.0500000000000007</v>
      </c>
      <c r="R11" s="266" t="s">
        <v>1787</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3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35">
      <c r="A13" s="265" t="s">
        <v>2027</v>
      </c>
      <c r="B13" s="266" t="s">
        <v>2026</v>
      </c>
    </row>
    <row r="14" spans="1:36" x14ac:dyDescent="0.35">
      <c r="A14" s="265" t="s">
        <v>2025</v>
      </c>
    </row>
    <row r="16" spans="1:36" x14ac:dyDescent="0.35">
      <c r="A16" s="265" t="s">
        <v>933</v>
      </c>
      <c r="B16" s="266" t="s">
        <v>933</v>
      </c>
      <c r="C16" s="266" t="s">
        <v>2030</v>
      </c>
      <c r="D16" s="266" t="s">
        <v>933</v>
      </c>
      <c r="E16" s="266" t="s">
        <v>933</v>
      </c>
      <c r="F16" s="266" t="s">
        <v>933</v>
      </c>
      <c r="G16" s="266" t="s">
        <v>933</v>
      </c>
      <c r="H16" s="266" t="s">
        <v>933</v>
      </c>
      <c r="I16" s="266" t="s">
        <v>933</v>
      </c>
    </row>
    <row r="17" spans="1:35" x14ac:dyDescent="0.35">
      <c r="A17" s="265" t="s">
        <v>933</v>
      </c>
      <c r="B17" s="266" t="s">
        <v>933</v>
      </c>
      <c r="C17" s="266" t="s">
        <v>933</v>
      </c>
      <c r="D17" s="266" t="s">
        <v>933</v>
      </c>
      <c r="E17" s="266" t="s">
        <v>933</v>
      </c>
      <c r="F17" s="266" t="s">
        <v>933</v>
      </c>
      <c r="G17" s="266" t="s">
        <v>933</v>
      </c>
      <c r="H17" s="266" t="s">
        <v>933</v>
      </c>
      <c r="I17" s="266" t="s">
        <v>933</v>
      </c>
    </row>
    <row r="18" spans="1:35" x14ac:dyDescent="0.35">
      <c r="A18" s="265" t="s">
        <v>933</v>
      </c>
      <c r="B18" s="266" t="s">
        <v>933</v>
      </c>
      <c r="C18" s="266" t="s">
        <v>2028</v>
      </c>
      <c r="D18" s="266" t="s">
        <v>933</v>
      </c>
      <c r="E18" s="266" t="s">
        <v>933</v>
      </c>
      <c r="F18" s="266" t="s">
        <v>933</v>
      </c>
      <c r="G18" s="266" t="s">
        <v>933</v>
      </c>
      <c r="H18" s="266" t="s">
        <v>933</v>
      </c>
      <c r="I18" s="266" t="s">
        <v>933</v>
      </c>
    </row>
    <row r="19" spans="1:35" x14ac:dyDescent="0.35">
      <c r="A19" s="265" t="s">
        <v>928</v>
      </c>
      <c r="B19" s="266" t="s">
        <v>1792</v>
      </c>
      <c r="C19" s="266" t="s">
        <v>669</v>
      </c>
      <c r="D19" s="266" t="s">
        <v>670</v>
      </c>
      <c r="E19" s="266" t="s">
        <v>672</v>
      </c>
      <c r="F19" s="266" t="s">
        <v>675</v>
      </c>
      <c r="G19" s="266" t="s">
        <v>677</v>
      </c>
      <c r="H19" s="266" t="s">
        <v>679</v>
      </c>
      <c r="I19" s="266" t="s">
        <v>681</v>
      </c>
      <c r="R19" s="266" t="s">
        <v>1792</v>
      </c>
      <c r="S19" s="266" t="s">
        <v>669</v>
      </c>
      <c r="T19" s="266" t="s">
        <v>670</v>
      </c>
      <c r="U19" s="266" t="s">
        <v>672</v>
      </c>
      <c r="V19" s="266" t="s">
        <v>675</v>
      </c>
      <c r="W19" s="266" t="s">
        <v>677</v>
      </c>
      <c r="X19" s="266" t="s">
        <v>679</v>
      </c>
      <c r="Y19" s="266" t="s">
        <v>681</v>
      </c>
      <c r="AB19" s="266" t="s">
        <v>1792</v>
      </c>
      <c r="AC19" s="105" t="s">
        <v>669</v>
      </c>
      <c r="AD19" s="105" t="s">
        <v>670</v>
      </c>
      <c r="AE19" s="105" t="s">
        <v>672</v>
      </c>
      <c r="AF19" s="105" t="s">
        <v>675</v>
      </c>
      <c r="AG19" s="105" t="s">
        <v>677</v>
      </c>
      <c r="AH19" s="105" t="s">
        <v>679</v>
      </c>
      <c r="AI19" s="105" t="s">
        <v>681</v>
      </c>
    </row>
    <row r="20" spans="1:35" x14ac:dyDescent="0.35">
      <c r="A20" s="265" t="s">
        <v>599</v>
      </c>
      <c r="B20" s="266" t="s">
        <v>1790</v>
      </c>
      <c r="C20" s="266">
        <v>2.86</v>
      </c>
      <c r="D20" s="266">
        <v>3.19</v>
      </c>
      <c r="E20" s="266">
        <v>2.93</v>
      </c>
      <c r="F20" s="266">
        <v>3.97</v>
      </c>
      <c r="G20" s="266">
        <v>4.1100000000000003</v>
      </c>
      <c r="H20" s="266">
        <v>5.84</v>
      </c>
      <c r="I20" s="266">
        <v>3.6</v>
      </c>
      <c r="R20" s="266" t="s">
        <v>1790</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2063</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35">
      <c r="A21" s="265" t="s">
        <v>599</v>
      </c>
      <c r="B21" s="266" t="s">
        <v>1789</v>
      </c>
      <c r="C21" s="266">
        <v>3.38</v>
      </c>
      <c r="D21" s="266">
        <v>3.25</v>
      </c>
      <c r="E21" s="266">
        <v>5.1100000000000003</v>
      </c>
      <c r="F21" s="266">
        <v>5.74</v>
      </c>
      <c r="G21" s="266">
        <v>6.22</v>
      </c>
      <c r="H21" s="266">
        <v>7.11</v>
      </c>
      <c r="I21" s="266">
        <v>9.19</v>
      </c>
      <c r="R21" s="266" t="s">
        <v>1789</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2064</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35">
      <c r="A22" s="265" t="s">
        <v>599</v>
      </c>
      <c r="B22" s="266" t="s">
        <v>1788</v>
      </c>
      <c r="C22" s="266">
        <v>3.96</v>
      </c>
      <c r="D22" s="266">
        <v>4.6100000000000003</v>
      </c>
      <c r="E22" s="266">
        <v>5.58</v>
      </c>
      <c r="F22" s="266">
        <v>7.1</v>
      </c>
      <c r="G22" s="266">
        <v>6.9</v>
      </c>
      <c r="H22" s="266">
        <v>8.01</v>
      </c>
      <c r="I22" s="266">
        <v>10.07</v>
      </c>
      <c r="R22" s="266" t="s">
        <v>1788</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2065</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35">
      <c r="A23" s="265" t="s">
        <v>599</v>
      </c>
      <c r="B23" s="266" t="s">
        <v>1787</v>
      </c>
      <c r="C23" s="266">
        <v>4.2699999999999996</v>
      </c>
      <c r="D23" s="266">
        <v>5.45</v>
      </c>
      <c r="E23" s="266">
        <v>7.41</v>
      </c>
      <c r="F23" s="266">
        <v>12.1</v>
      </c>
      <c r="G23" s="266">
        <v>9.8699999999999992</v>
      </c>
      <c r="H23" s="266">
        <v>9.57</v>
      </c>
      <c r="I23" s="266">
        <v>15.63</v>
      </c>
      <c r="R23" s="266" t="s">
        <v>1787</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3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35">
      <c r="A25" s="265" t="s">
        <v>2030</v>
      </c>
      <c r="B25" s="266" t="s">
        <v>2029</v>
      </c>
    </row>
    <row r="26" spans="1:35" x14ac:dyDescent="0.35">
      <c r="A26" s="265" t="s">
        <v>2025</v>
      </c>
    </row>
    <row r="28" spans="1:35" x14ac:dyDescent="0.35">
      <c r="A28" s="265" t="s">
        <v>933</v>
      </c>
      <c r="B28" s="266" t="s">
        <v>933</v>
      </c>
      <c r="C28" s="266" t="s">
        <v>2007</v>
      </c>
      <c r="D28" s="266" t="s">
        <v>933</v>
      </c>
      <c r="E28" s="266" t="s">
        <v>933</v>
      </c>
      <c r="L28" s="266" t="s">
        <v>933</v>
      </c>
      <c r="M28" s="266" t="s">
        <v>2057</v>
      </c>
    </row>
    <row r="29" spans="1:35" x14ac:dyDescent="0.35">
      <c r="A29" s="265" t="s">
        <v>933</v>
      </c>
      <c r="B29" s="266" t="s">
        <v>933</v>
      </c>
      <c r="C29" s="266" t="s">
        <v>2008</v>
      </c>
      <c r="D29" s="266" t="s">
        <v>933</v>
      </c>
      <c r="E29" s="266" t="s">
        <v>933</v>
      </c>
      <c r="L29" s="266" t="s">
        <v>933</v>
      </c>
      <c r="M29" s="266" t="s">
        <v>2008</v>
      </c>
    </row>
    <row r="30" spans="1:35" x14ac:dyDescent="0.35">
      <c r="A30" s="265" t="s">
        <v>933</v>
      </c>
      <c r="B30" s="266" t="s">
        <v>933</v>
      </c>
      <c r="C30" s="266" t="s">
        <v>933</v>
      </c>
      <c r="D30" s="266" t="s">
        <v>2009</v>
      </c>
      <c r="E30" s="266" t="s">
        <v>933</v>
      </c>
      <c r="L30" s="266" t="s">
        <v>933</v>
      </c>
      <c r="M30" s="266" t="s">
        <v>933</v>
      </c>
      <c r="N30" s="266" t="s">
        <v>2009</v>
      </c>
      <c r="O30" s="266" t="s">
        <v>933</v>
      </c>
    </row>
    <row r="31" spans="1:35" x14ac:dyDescent="0.35">
      <c r="A31" s="265" t="s">
        <v>928</v>
      </c>
      <c r="B31" s="266" t="s">
        <v>1792</v>
      </c>
      <c r="C31" s="266" t="s">
        <v>118</v>
      </c>
      <c r="D31" s="266" t="s">
        <v>341</v>
      </c>
      <c r="E31" s="266" t="s">
        <v>84</v>
      </c>
      <c r="L31" s="266" t="s">
        <v>1792</v>
      </c>
      <c r="M31" s="266" t="s">
        <v>118</v>
      </c>
      <c r="N31" s="266" t="s">
        <v>341</v>
      </c>
      <c r="O31" s="266" t="s">
        <v>84</v>
      </c>
    </row>
    <row r="32" spans="1:35" x14ac:dyDescent="0.35">
      <c r="A32" s="265" t="s">
        <v>599</v>
      </c>
      <c r="B32" s="266" t="s">
        <v>1791</v>
      </c>
      <c r="C32" s="266" t="s">
        <v>2010</v>
      </c>
      <c r="D32" s="266" t="s">
        <v>2011</v>
      </c>
      <c r="E32" s="266" t="s">
        <v>2012</v>
      </c>
      <c r="L32" s="266" t="s">
        <v>1791</v>
      </c>
      <c r="M32" s="266">
        <v>59</v>
      </c>
      <c r="N32" s="266">
        <v>46</v>
      </c>
      <c r="O32" s="266">
        <v>64</v>
      </c>
    </row>
    <row r="33" spans="1:31" x14ac:dyDescent="0.35">
      <c r="A33" s="265" t="s">
        <v>599</v>
      </c>
      <c r="B33" s="266" t="s">
        <v>1790</v>
      </c>
      <c r="C33" s="266" t="s">
        <v>2013</v>
      </c>
      <c r="D33" s="266" t="s">
        <v>2014</v>
      </c>
      <c r="E33" s="266" t="s">
        <v>2015</v>
      </c>
      <c r="L33" s="266" t="s">
        <v>1790</v>
      </c>
      <c r="M33" s="266">
        <v>67</v>
      </c>
      <c r="N33" s="266">
        <v>49</v>
      </c>
      <c r="O33" s="266">
        <v>69</v>
      </c>
    </row>
    <row r="34" spans="1:31" x14ac:dyDescent="0.35">
      <c r="A34" s="265" t="s">
        <v>599</v>
      </c>
      <c r="B34" s="266" t="s">
        <v>1789</v>
      </c>
      <c r="C34" s="266" t="s">
        <v>2016</v>
      </c>
      <c r="D34" s="266" t="s">
        <v>2017</v>
      </c>
      <c r="E34" s="266" t="s">
        <v>2018</v>
      </c>
      <c r="L34" s="266" t="s">
        <v>1789</v>
      </c>
      <c r="M34" s="266">
        <v>88</v>
      </c>
      <c r="N34" s="266">
        <v>69</v>
      </c>
      <c r="O34" s="266">
        <v>91</v>
      </c>
    </row>
    <row r="35" spans="1:31" x14ac:dyDescent="0.35">
      <c r="A35" s="265" t="s">
        <v>599</v>
      </c>
      <c r="B35" s="266" t="s">
        <v>1788</v>
      </c>
      <c r="C35" s="266" t="s">
        <v>2019</v>
      </c>
      <c r="D35" s="266" t="s">
        <v>2020</v>
      </c>
      <c r="E35" s="266" t="s">
        <v>2021</v>
      </c>
      <c r="L35" s="266" t="s">
        <v>1788</v>
      </c>
      <c r="M35" s="266">
        <v>123</v>
      </c>
      <c r="N35" s="266">
        <v>94</v>
      </c>
      <c r="O35" s="266">
        <v>126</v>
      </c>
    </row>
    <row r="36" spans="1:31" x14ac:dyDescent="0.35">
      <c r="A36" s="265" t="s">
        <v>599</v>
      </c>
      <c r="B36" s="266" t="s">
        <v>1787</v>
      </c>
      <c r="C36" s="266" t="s">
        <v>2022</v>
      </c>
      <c r="D36" s="266" t="s">
        <v>2023</v>
      </c>
      <c r="E36" s="266" t="s">
        <v>2024</v>
      </c>
      <c r="L36" s="266" t="s">
        <v>1787</v>
      </c>
      <c r="M36" s="266">
        <v>166</v>
      </c>
      <c r="N36" s="266">
        <v>135</v>
      </c>
      <c r="O36" s="266">
        <v>170</v>
      </c>
    </row>
    <row r="38" spans="1:31" x14ac:dyDescent="0.35">
      <c r="A38" s="265" t="s">
        <v>2007</v>
      </c>
      <c r="B38" s="266" t="s">
        <v>2031</v>
      </c>
      <c r="L38" s="266" t="s">
        <v>2031</v>
      </c>
    </row>
    <row r="39" spans="1:31" x14ac:dyDescent="0.35">
      <c r="A39" s="265" t="s">
        <v>2025</v>
      </c>
    </row>
    <row r="41" spans="1:31" x14ac:dyDescent="0.35">
      <c r="A41" s="265" t="s">
        <v>933</v>
      </c>
      <c r="B41" s="266" t="s">
        <v>933</v>
      </c>
      <c r="C41" s="266" t="s">
        <v>2033</v>
      </c>
      <c r="D41" s="266" t="s">
        <v>933</v>
      </c>
      <c r="E41" s="266" t="s">
        <v>933</v>
      </c>
      <c r="L41" s="266" t="s">
        <v>933</v>
      </c>
      <c r="M41" s="266" t="s">
        <v>2056</v>
      </c>
    </row>
    <row r="42" spans="1:31" x14ac:dyDescent="0.35">
      <c r="A42" s="265" t="s">
        <v>933</v>
      </c>
      <c r="B42" s="266" t="s">
        <v>933</v>
      </c>
      <c r="C42" s="266" t="s">
        <v>2008</v>
      </c>
      <c r="D42" s="266" t="s">
        <v>933</v>
      </c>
      <c r="E42" s="266" t="s">
        <v>933</v>
      </c>
      <c r="L42" s="266" t="s">
        <v>933</v>
      </c>
      <c r="M42" s="266" t="s">
        <v>2008</v>
      </c>
    </row>
    <row r="43" spans="1:31" x14ac:dyDescent="0.35">
      <c r="A43" s="265" t="s">
        <v>933</v>
      </c>
      <c r="B43" s="266" t="s">
        <v>933</v>
      </c>
      <c r="C43" s="266" t="s">
        <v>933</v>
      </c>
      <c r="D43" s="266" t="s">
        <v>2009</v>
      </c>
      <c r="E43" s="266" t="s">
        <v>933</v>
      </c>
      <c r="L43" s="266" t="s">
        <v>933</v>
      </c>
      <c r="M43" s="266" t="s">
        <v>933</v>
      </c>
      <c r="N43" s="266" t="s">
        <v>2009</v>
      </c>
      <c r="O43" s="266" t="s">
        <v>933</v>
      </c>
    </row>
    <row r="44" spans="1:31" x14ac:dyDescent="0.35">
      <c r="A44" s="265" t="s">
        <v>928</v>
      </c>
      <c r="B44" s="266" t="s">
        <v>1792</v>
      </c>
      <c r="C44" s="266" t="s">
        <v>118</v>
      </c>
      <c r="D44" s="266" t="s">
        <v>341</v>
      </c>
      <c r="E44" s="266" t="s">
        <v>84</v>
      </c>
      <c r="L44" s="266" t="s">
        <v>1792</v>
      </c>
      <c r="M44" s="266" t="s">
        <v>118</v>
      </c>
      <c r="N44" s="266" t="s">
        <v>341</v>
      </c>
      <c r="O44" s="266" t="s">
        <v>84</v>
      </c>
      <c r="R44" s="266" t="s">
        <v>1792</v>
      </c>
      <c r="S44" s="266" t="s">
        <v>118</v>
      </c>
      <c r="T44" s="266" t="s">
        <v>341</v>
      </c>
      <c r="U44" s="266" t="s">
        <v>84</v>
      </c>
      <c r="AB44" s="266" t="s">
        <v>1792</v>
      </c>
      <c r="AC44" s="105" t="s">
        <v>118</v>
      </c>
      <c r="AD44" s="105" t="s">
        <v>341</v>
      </c>
      <c r="AE44" s="105" t="s">
        <v>84</v>
      </c>
    </row>
    <row r="45" spans="1:31" x14ac:dyDescent="0.35">
      <c r="A45" s="265" t="s">
        <v>599</v>
      </c>
      <c r="B45" s="266" t="s">
        <v>1791</v>
      </c>
      <c r="C45" s="266" t="s">
        <v>2045</v>
      </c>
      <c r="D45" s="266" t="s">
        <v>2046</v>
      </c>
      <c r="E45" s="266" t="s">
        <v>2045</v>
      </c>
      <c r="L45" s="266" t="s">
        <v>1791</v>
      </c>
      <c r="M45" s="266">
        <v>13</v>
      </c>
      <c r="N45" s="266">
        <v>14</v>
      </c>
      <c r="O45" s="266">
        <v>13</v>
      </c>
      <c r="R45" s="266" t="s">
        <v>1791</v>
      </c>
      <c r="S45" s="272">
        <f>M45/4</f>
        <v>3.25</v>
      </c>
      <c r="T45" s="272">
        <f t="shared" ref="T45:T49" si="32">N45/4</f>
        <v>3.5</v>
      </c>
      <c r="U45" s="272">
        <f t="shared" ref="U45:U49" si="33">O45/4</f>
        <v>3.25</v>
      </c>
      <c r="AB45" s="266" t="s">
        <v>2066</v>
      </c>
      <c r="AC45" s="105">
        <f t="shared" ref="AC45:AE45" si="34">1-(1-(S45/S46))/5</f>
        <v>0.93</v>
      </c>
      <c r="AD45" s="105">
        <f t="shared" si="34"/>
        <v>1.2</v>
      </c>
      <c r="AE45" s="105">
        <f t="shared" si="34"/>
        <v>0.92380952380952386</v>
      </c>
    </row>
    <row r="46" spans="1:31" x14ac:dyDescent="0.35">
      <c r="A46" s="265" t="s">
        <v>599</v>
      </c>
      <c r="B46" s="266" t="s">
        <v>1790</v>
      </c>
      <c r="C46" s="266" t="s">
        <v>2044</v>
      </c>
      <c r="D46" s="266" t="s">
        <v>2043</v>
      </c>
      <c r="E46" s="266" t="s">
        <v>2042</v>
      </c>
      <c r="L46" s="266" t="s">
        <v>1790</v>
      </c>
      <c r="M46" s="266">
        <v>20</v>
      </c>
      <c r="N46" s="266">
        <v>7</v>
      </c>
      <c r="O46" s="266">
        <v>21</v>
      </c>
      <c r="R46" s="266" t="s">
        <v>1790</v>
      </c>
      <c r="S46" s="266">
        <f t="shared" ref="S46:S49" si="35">M46/4</f>
        <v>5</v>
      </c>
      <c r="T46" s="266">
        <f t="shared" si="32"/>
        <v>1.75</v>
      </c>
      <c r="U46" s="266">
        <f t="shared" si="33"/>
        <v>5.25</v>
      </c>
      <c r="AB46" s="266" t="s">
        <v>2063</v>
      </c>
      <c r="AC46" s="105">
        <f>1-(1-(S46/S47))/4</f>
        <v>0.91129032258064513</v>
      </c>
      <c r="AD46" s="105">
        <f t="shared" ref="AD46" si="36">1-(1-(T46/T47))/4</f>
        <v>0.83750000000000002</v>
      </c>
      <c r="AE46" s="105">
        <f t="shared" ref="AE46" si="37">1-(1-(U46/U47))/4</f>
        <v>0.9140625</v>
      </c>
    </row>
    <row r="47" spans="1:31" x14ac:dyDescent="0.35">
      <c r="A47" s="265" t="s">
        <v>599</v>
      </c>
      <c r="B47" s="266" t="s">
        <v>1789</v>
      </c>
      <c r="C47" s="266" t="s">
        <v>2041</v>
      </c>
      <c r="D47" s="266" t="s">
        <v>2040</v>
      </c>
      <c r="E47" s="266" t="s">
        <v>2039</v>
      </c>
      <c r="L47" s="266" t="s">
        <v>1789</v>
      </c>
      <c r="M47" s="266">
        <v>31</v>
      </c>
      <c r="N47" s="266">
        <v>20</v>
      </c>
      <c r="O47" s="266">
        <v>32</v>
      </c>
      <c r="R47" s="266" t="s">
        <v>1789</v>
      </c>
      <c r="S47" s="266">
        <f t="shared" si="35"/>
        <v>7.75</v>
      </c>
      <c r="T47" s="266">
        <f t="shared" si="32"/>
        <v>5</v>
      </c>
      <c r="U47" s="266">
        <f t="shared" si="33"/>
        <v>8</v>
      </c>
      <c r="AB47" s="269" t="s">
        <v>2064</v>
      </c>
      <c r="AC47" s="105">
        <f>1-(1-(S47/S48))/6</f>
        <v>0.93666666666666665</v>
      </c>
      <c r="AD47" s="105">
        <f t="shared" ref="AD47" si="38">1-(1-(T47/T48))/6</f>
        <v>0.97826086956521741</v>
      </c>
      <c r="AE47" s="105">
        <f t="shared" ref="AE47" si="39">1-(1-(U47/U48))/6</f>
        <v>0.93396226415094341</v>
      </c>
    </row>
    <row r="48" spans="1:31" x14ac:dyDescent="0.35">
      <c r="A48" s="265" t="s">
        <v>599</v>
      </c>
      <c r="B48" s="266" t="s">
        <v>1788</v>
      </c>
      <c r="C48" s="266" t="s">
        <v>2038</v>
      </c>
      <c r="D48" s="266" t="s">
        <v>2037</v>
      </c>
      <c r="E48" s="266" t="s">
        <v>2036</v>
      </c>
      <c r="L48" s="266" t="s">
        <v>1788</v>
      </c>
      <c r="M48" s="266">
        <v>50</v>
      </c>
      <c r="N48" s="266">
        <v>23</v>
      </c>
      <c r="O48" s="266">
        <v>53</v>
      </c>
      <c r="R48" s="266" t="s">
        <v>1788</v>
      </c>
      <c r="S48" s="266">
        <f t="shared" si="35"/>
        <v>12.5</v>
      </c>
      <c r="T48" s="266">
        <f t="shared" si="32"/>
        <v>5.75</v>
      </c>
      <c r="U48" s="266">
        <f t="shared" si="33"/>
        <v>13.25</v>
      </c>
      <c r="AB48" s="269" t="s">
        <v>2065</v>
      </c>
      <c r="AC48" s="105">
        <f>1-(1-(S48/S49))/5</f>
        <v>0.92987012987012985</v>
      </c>
      <c r="AD48" s="105">
        <f t="shared" ref="AD48" si="40">1-(1-(T48/T49))/5</f>
        <v>0.89387755102040822</v>
      </c>
      <c r="AE48" s="105">
        <f t="shared" ref="AE48" si="41">1-(1-(U48/U49))/5</f>
        <v>0.9325</v>
      </c>
    </row>
    <row r="49" spans="1:31" x14ac:dyDescent="0.35">
      <c r="A49" s="265" t="s">
        <v>599</v>
      </c>
      <c r="B49" s="266" t="s">
        <v>1787</v>
      </c>
      <c r="C49" s="266" t="s">
        <v>2035</v>
      </c>
      <c r="D49" s="266" t="s">
        <v>2014</v>
      </c>
      <c r="E49" s="266" t="s">
        <v>2034</v>
      </c>
      <c r="L49" s="266" t="s">
        <v>1787</v>
      </c>
      <c r="M49" s="266">
        <v>77</v>
      </c>
      <c r="N49" s="266">
        <v>49</v>
      </c>
      <c r="O49" s="266">
        <v>80</v>
      </c>
      <c r="R49" s="266" t="s">
        <v>1787</v>
      </c>
      <c r="S49" s="266">
        <f t="shared" si="35"/>
        <v>19.25</v>
      </c>
      <c r="T49" s="266">
        <f t="shared" si="32"/>
        <v>12.25</v>
      </c>
      <c r="U49" s="266">
        <f t="shared" si="33"/>
        <v>20</v>
      </c>
    </row>
    <row r="50" spans="1:31" x14ac:dyDescent="0.35">
      <c r="AC50" s="271">
        <f>AVERAGE(AC45:AC48)</f>
        <v>0.92695677977936042</v>
      </c>
      <c r="AD50" s="271">
        <f t="shared" ref="AD50:AE50" si="42">AVERAGE(AD45:AD48)</f>
        <v>0.9774096051464064</v>
      </c>
      <c r="AE50" s="271">
        <f t="shared" si="42"/>
        <v>0.92608357199011682</v>
      </c>
    </row>
    <row r="51" spans="1:31" x14ac:dyDescent="0.35">
      <c r="A51" s="265" t="s">
        <v>2033</v>
      </c>
      <c r="B51" s="266" t="s">
        <v>2032</v>
      </c>
      <c r="L51" s="266" t="s">
        <v>2032</v>
      </c>
    </row>
    <row r="52" spans="1:31" x14ac:dyDescent="0.35">
      <c r="A52" s="265" t="s">
        <v>2025</v>
      </c>
    </row>
    <row r="53" spans="1:31" x14ac:dyDescent="0.35">
      <c r="M53" s="266" t="s">
        <v>2058</v>
      </c>
      <c r="S53" s="266" t="s">
        <v>2058</v>
      </c>
      <c r="AC53" s="105" t="s">
        <v>2058</v>
      </c>
    </row>
    <row r="54" spans="1:31" hidden="1" x14ac:dyDescent="0.35">
      <c r="A54" s="265" t="s">
        <v>933</v>
      </c>
      <c r="B54" s="266" t="s">
        <v>933</v>
      </c>
      <c r="C54" s="266" t="s">
        <v>2048</v>
      </c>
    </row>
    <row r="55" spans="1:31" hidden="1" x14ac:dyDescent="0.35">
      <c r="A55" s="265" t="s">
        <v>933</v>
      </c>
      <c r="B55" s="266" t="s">
        <v>933</v>
      </c>
      <c r="C55" s="266" t="s">
        <v>933</v>
      </c>
    </row>
    <row r="56" spans="1:31" hidden="1" x14ac:dyDescent="0.35">
      <c r="A56" s="265" t="s">
        <v>933</v>
      </c>
      <c r="B56" s="266" t="s">
        <v>933</v>
      </c>
      <c r="C56" s="266" t="s">
        <v>2054</v>
      </c>
    </row>
    <row r="57" spans="1:31" hidden="1" x14ac:dyDescent="0.35">
      <c r="A57" s="265" t="s">
        <v>928</v>
      </c>
      <c r="B57" s="266" t="s">
        <v>1792</v>
      </c>
      <c r="C57" s="266" t="s">
        <v>986</v>
      </c>
    </row>
    <row r="58" spans="1:31" hidden="1" x14ac:dyDescent="0.35">
      <c r="A58" s="265" t="s">
        <v>599</v>
      </c>
      <c r="B58" s="266" t="s">
        <v>1791</v>
      </c>
      <c r="C58" s="266" t="s">
        <v>2053</v>
      </c>
      <c r="D58" s="268" t="s">
        <v>2055</v>
      </c>
      <c r="N58" s="268"/>
      <c r="T58" s="268"/>
      <c r="AD58" s="270"/>
    </row>
    <row r="59" spans="1:31" hidden="1" x14ac:dyDescent="0.35">
      <c r="A59" s="265" t="s">
        <v>599</v>
      </c>
      <c r="B59" s="266" t="s">
        <v>1790</v>
      </c>
      <c r="C59" s="266" t="s">
        <v>2052</v>
      </c>
    </row>
    <row r="60" spans="1:31" hidden="1" x14ac:dyDescent="0.35">
      <c r="A60" s="265" t="s">
        <v>599</v>
      </c>
      <c r="B60" s="266" t="s">
        <v>1789</v>
      </c>
      <c r="C60" s="266" t="s">
        <v>2051</v>
      </c>
    </row>
    <row r="61" spans="1:31" hidden="1" x14ac:dyDescent="0.35">
      <c r="A61" s="265" t="s">
        <v>599</v>
      </c>
      <c r="B61" s="266" t="s">
        <v>1788</v>
      </c>
      <c r="C61" s="266" t="s">
        <v>2050</v>
      </c>
    </row>
    <row r="62" spans="1:31" hidden="1" x14ac:dyDescent="0.35">
      <c r="A62" s="265" t="s">
        <v>599</v>
      </c>
      <c r="B62" s="266" t="s">
        <v>1787</v>
      </c>
      <c r="C62" s="266" t="s">
        <v>2049</v>
      </c>
    </row>
    <row r="63" spans="1:31" hidden="1" x14ac:dyDescent="0.35"/>
    <row r="64" spans="1:31" hidden="1" x14ac:dyDescent="0.35">
      <c r="A64" s="265" t="s">
        <v>2048</v>
      </c>
      <c r="B64" s="266" t="s">
        <v>2047</v>
      </c>
    </row>
    <row r="65" spans="1:31" hidden="1" x14ac:dyDescent="0.35">
      <c r="A65" s="265" t="s">
        <v>2025</v>
      </c>
    </row>
    <row r="66" spans="1:31" hidden="1" x14ac:dyDescent="0.35"/>
    <row r="67" spans="1:31" x14ac:dyDescent="0.35">
      <c r="L67" s="266" t="s">
        <v>1792</v>
      </c>
      <c r="M67" s="266" t="s">
        <v>118</v>
      </c>
      <c r="N67" s="266" t="s">
        <v>341</v>
      </c>
      <c r="O67" s="266" t="s">
        <v>84</v>
      </c>
      <c r="R67" s="266" t="s">
        <v>1792</v>
      </c>
      <c r="S67" s="266" t="s">
        <v>118</v>
      </c>
      <c r="T67" s="266" t="s">
        <v>341</v>
      </c>
      <c r="U67" s="266" t="s">
        <v>84</v>
      </c>
      <c r="AB67" s="266" t="s">
        <v>1792</v>
      </c>
      <c r="AC67" s="105" t="s">
        <v>118</v>
      </c>
      <c r="AD67" s="105" t="s">
        <v>341</v>
      </c>
      <c r="AE67" s="105" t="s">
        <v>84</v>
      </c>
    </row>
    <row r="68" spans="1:31" x14ac:dyDescent="0.35">
      <c r="L68" s="266" t="s">
        <v>1791</v>
      </c>
      <c r="M68" s="266">
        <f>M32-M45</f>
        <v>46</v>
      </c>
      <c r="N68" s="266">
        <f t="shared" ref="N68:O68" si="43">N32-N45</f>
        <v>32</v>
      </c>
      <c r="O68" s="266">
        <f t="shared" si="43"/>
        <v>51</v>
      </c>
      <c r="R68" s="266" t="s">
        <v>1791</v>
      </c>
      <c r="S68" s="272">
        <f>M68</f>
        <v>46</v>
      </c>
      <c r="T68" s="272">
        <f t="shared" ref="T68:T72" si="44">N68</f>
        <v>32</v>
      </c>
      <c r="U68" s="272">
        <f t="shared" ref="U68:U72" si="45">O68</f>
        <v>51</v>
      </c>
      <c r="AB68" s="266" t="s">
        <v>2066</v>
      </c>
      <c r="AC68" s="105">
        <f>1-(1-(S68/S69))/5</f>
        <v>0.99574468085106382</v>
      </c>
      <c r="AD68" s="105">
        <f t="shared" ref="AD68" si="46">1-(1-(T68/T69))/5</f>
        <v>0.95238095238095233</v>
      </c>
      <c r="AE68" s="105">
        <f t="shared" ref="AE68" si="47">1-(1-(U68/U69))/5</f>
        <v>1.0125</v>
      </c>
    </row>
    <row r="69" spans="1:31" x14ac:dyDescent="0.35">
      <c r="L69" s="266" t="s">
        <v>1790</v>
      </c>
      <c r="M69" s="266">
        <f t="shared" ref="M69:O69" si="48">M33-M46</f>
        <v>47</v>
      </c>
      <c r="N69" s="266">
        <f t="shared" si="48"/>
        <v>42</v>
      </c>
      <c r="O69" s="266">
        <f t="shared" si="48"/>
        <v>48</v>
      </c>
      <c r="R69" s="266" t="s">
        <v>1790</v>
      </c>
      <c r="S69" s="266">
        <f t="shared" ref="S69:S72" si="49">M69</f>
        <v>47</v>
      </c>
      <c r="T69" s="266">
        <f t="shared" si="44"/>
        <v>42</v>
      </c>
      <c r="U69" s="266">
        <f t="shared" si="45"/>
        <v>48</v>
      </c>
      <c r="AB69" s="266" t="s">
        <v>2063</v>
      </c>
      <c r="AC69" s="105">
        <f>1-(1-(S69/S70))/4</f>
        <v>0.95614035087719296</v>
      </c>
      <c r="AD69" s="105">
        <f t="shared" ref="AD69" si="50">1-(1-(T69/T70))/4</f>
        <v>0.9642857142857143</v>
      </c>
      <c r="AE69" s="105">
        <f t="shared" ref="AE69" si="51">1-(1-(U69/U70))/4</f>
        <v>0.95338983050847459</v>
      </c>
    </row>
    <row r="70" spans="1:31" x14ac:dyDescent="0.35">
      <c r="L70" s="266" t="s">
        <v>1789</v>
      </c>
      <c r="M70" s="266">
        <f t="shared" ref="M70:O70" si="52">M34-M47</f>
        <v>57</v>
      </c>
      <c r="N70" s="266">
        <f t="shared" si="52"/>
        <v>49</v>
      </c>
      <c r="O70" s="266">
        <f t="shared" si="52"/>
        <v>59</v>
      </c>
      <c r="R70" s="266" t="s">
        <v>1789</v>
      </c>
      <c r="S70" s="266">
        <f t="shared" si="49"/>
        <v>57</v>
      </c>
      <c r="T70" s="266">
        <f t="shared" si="44"/>
        <v>49</v>
      </c>
      <c r="U70" s="266">
        <f t="shared" si="45"/>
        <v>59</v>
      </c>
      <c r="AB70" s="269" t="s">
        <v>2064</v>
      </c>
      <c r="AC70" s="105">
        <f>1-(1-(S70/S71))/6</f>
        <v>0.9634703196347032</v>
      </c>
      <c r="AD70" s="105">
        <f t="shared" ref="AD70" si="53">1-(1-(T70/T71))/6</f>
        <v>0.94835680751173712</v>
      </c>
      <c r="AE70" s="105">
        <f t="shared" ref="AE70" si="54">1-(1-(U70/U71))/6</f>
        <v>0.96803652968036524</v>
      </c>
    </row>
    <row r="71" spans="1:31" x14ac:dyDescent="0.35">
      <c r="L71" s="266" t="s">
        <v>1788</v>
      </c>
      <c r="M71" s="266">
        <f t="shared" ref="M71:O71" si="55">M35-M48</f>
        <v>73</v>
      </c>
      <c r="N71" s="266">
        <f t="shared" si="55"/>
        <v>71</v>
      </c>
      <c r="O71" s="266">
        <f t="shared" si="55"/>
        <v>73</v>
      </c>
      <c r="R71" s="266" t="s">
        <v>1788</v>
      </c>
      <c r="S71" s="266">
        <f t="shared" si="49"/>
        <v>73</v>
      </c>
      <c r="T71" s="266">
        <f t="shared" si="44"/>
        <v>71</v>
      </c>
      <c r="U71" s="266">
        <f t="shared" si="45"/>
        <v>73</v>
      </c>
      <c r="AB71" s="269" t="s">
        <v>2065</v>
      </c>
      <c r="AC71" s="105">
        <f>1-(1-(S71/S72))/5</f>
        <v>0.96404494382022476</v>
      </c>
      <c r="AD71" s="105">
        <f t="shared" ref="AD71" si="56">1-(1-(T71/T72))/5</f>
        <v>0.96511627906976749</v>
      </c>
      <c r="AE71" s="105">
        <f t="shared" ref="AE71" si="57">1-(1-(U71/U72))/5</f>
        <v>0.9622222222222222</v>
      </c>
    </row>
    <row r="72" spans="1:31" x14ac:dyDescent="0.35">
      <c r="L72" s="266" t="s">
        <v>1787</v>
      </c>
      <c r="M72" s="266">
        <f t="shared" ref="M72:O72" si="58">M36-M49</f>
        <v>89</v>
      </c>
      <c r="N72" s="266">
        <f t="shared" si="58"/>
        <v>86</v>
      </c>
      <c r="O72" s="266">
        <f t="shared" si="58"/>
        <v>90</v>
      </c>
      <c r="R72" s="266" t="s">
        <v>1787</v>
      </c>
      <c r="S72" s="266">
        <f t="shared" si="49"/>
        <v>89</v>
      </c>
      <c r="T72" s="266">
        <f t="shared" si="44"/>
        <v>86</v>
      </c>
      <c r="U72" s="266">
        <f t="shared" si="45"/>
        <v>90</v>
      </c>
    </row>
    <row r="73" spans="1:31" x14ac:dyDescent="0.3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8" zoomScale="80" zoomScaleNormal="80" workbookViewId="0">
      <selection activeCell="AH92" sqref="AH92"/>
    </sheetView>
  </sheetViews>
  <sheetFormatPr defaultRowHeight="14.5" x14ac:dyDescent="0.35"/>
  <cols>
    <col min="1" max="1" width="25.54296875" bestFit="1" customWidth="1"/>
    <col min="2" max="2" width="14.54296875" customWidth="1"/>
    <col min="6" max="6" width="9.453125" customWidth="1"/>
  </cols>
  <sheetData>
    <row r="1" spans="1:6" x14ac:dyDescent="0.35">
      <c r="B1" t="s">
        <v>2100</v>
      </c>
    </row>
    <row r="2" spans="1:6" x14ac:dyDescent="0.35">
      <c r="A2" t="s">
        <v>127</v>
      </c>
      <c r="B2" s="125">
        <f>'mort infant'!I275*'mort infant'!BM272</f>
        <v>33.853234800648842</v>
      </c>
    </row>
    <row r="3" spans="1:6" x14ac:dyDescent="0.35">
      <c r="A3" t="s">
        <v>128</v>
      </c>
      <c r="B3" s="125">
        <f>('mort 1-5'!I275-B2)/4</f>
        <v>3.6388099439055885</v>
      </c>
    </row>
    <row r="4" spans="1:6" x14ac:dyDescent="0.35">
      <c r="A4" t="s">
        <v>129</v>
      </c>
      <c r="B4" s="125">
        <f>'mort 5-9'!I275/5</f>
        <v>1.1229032258064517</v>
      </c>
    </row>
    <row r="5" spans="1:6" x14ac:dyDescent="0.35">
      <c r="A5" t="s">
        <v>130</v>
      </c>
      <c r="B5" s="125">
        <f>'mort 10-14'!I275/5</f>
        <v>0.9230404558404558</v>
      </c>
    </row>
    <row r="6" spans="1:6" x14ac:dyDescent="0.35">
      <c r="A6" t="s">
        <v>131</v>
      </c>
      <c r="B6" s="125">
        <f>'mort 15-19'!I275/5</f>
        <v>1.5441407123135868</v>
      </c>
    </row>
    <row r="7" spans="1:6" x14ac:dyDescent="0.35">
      <c r="A7" s="234" t="s">
        <v>132</v>
      </c>
      <c r="B7" s="294">
        <f>'mort 20-24'!I275/5</f>
        <v>1.7002298850574711</v>
      </c>
    </row>
    <row r="8" spans="1:6" x14ac:dyDescent="0.35">
      <c r="A8" t="s">
        <v>2101</v>
      </c>
      <c r="B8" s="125">
        <f>B7</f>
        <v>1.7002298850574711</v>
      </c>
      <c r="C8" t="s">
        <v>2103</v>
      </c>
    </row>
    <row r="9" spans="1:6" x14ac:dyDescent="0.35">
      <c r="A9" t="s">
        <v>2102</v>
      </c>
      <c r="B9" s="125">
        <f>B7</f>
        <v>1.7002298850574711</v>
      </c>
      <c r="C9" t="s">
        <v>2103</v>
      </c>
    </row>
    <row r="11" spans="1:6" x14ac:dyDescent="0.35">
      <c r="A11" t="s">
        <v>2099</v>
      </c>
      <c r="B11" s="273">
        <f>('mort adult f'!I275-'mort 15-19'!I275-'mort 20-24'!I275*3)/(60-34)</f>
        <v>5.5488316166847662</v>
      </c>
    </row>
    <row r="12" spans="1:6" x14ac:dyDescent="0.35">
      <c r="A12" t="s">
        <v>2115</v>
      </c>
      <c r="B12" s="273">
        <f>('mort adult m'!I275-'mort 15-19'!I275-'mort 20-24'!I275*3)/(60-34)</f>
        <v>7.5538925782127171</v>
      </c>
    </row>
    <row r="13" spans="1:6" x14ac:dyDescent="0.35">
      <c r="B13" s="273"/>
    </row>
    <row r="14" spans="1:6" x14ac:dyDescent="0.35">
      <c r="B14" s="273"/>
      <c r="C14" t="s">
        <v>2105</v>
      </c>
      <c r="D14" t="s">
        <v>2106</v>
      </c>
      <c r="E14" t="s">
        <v>2107</v>
      </c>
    </row>
    <row r="15" spans="1:6" x14ac:dyDescent="0.35">
      <c r="A15" s="293" t="s">
        <v>2098</v>
      </c>
      <c r="B15" s="301">
        <f>B11/(E16*D16+(1-D16))</f>
        <v>4.6410387643786963</v>
      </c>
      <c r="C15" s="124">
        <f>SUM(TotalPop!C37:C51)/1000</f>
        <v>7728.7793200000006</v>
      </c>
      <c r="F15" s="3"/>
    </row>
    <row r="16" spans="1:6" x14ac:dyDescent="0.35">
      <c r="A16" s="293" t="s">
        <v>2110</v>
      </c>
      <c r="B16" s="301">
        <f>B15*E16</f>
        <v>7.8897658994437831</v>
      </c>
      <c r="C16" s="299">
        <f>SUM(TotalPop!C52:C61)/1000</f>
        <v>2997.1497600000007</v>
      </c>
      <c r="D16">
        <f>1-C15/SUM(C15:C16)</f>
        <v>0.27943031672553265</v>
      </c>
      <c r="E16" s="3">
        <f>AA66</f>
        <v>1.7</v>
      </c>
    </row>
    <row r="17" spans="1:63" x14ac:dyDescent="0.35">
      <c r="A17" s="293" t="s">
        <v>2094</v>
      </c>
      <c r="B17" s="301">
        <f>E17*B16</f>
        <v>22.091344518442593</v>
      </c>
      <c r="C17" s="124"/>
      <c r="E17" s="3">
        <f>AE66</f>
        <v>2.8</v>
      </c>
    </row>
    <row r="18" spans="1:63" x14ac:dyDescent="0.35">
      <c r="A18" s="293" t="s">
        <v>2095</v>
      </c>
      <c r="B18" s="301">
        <f>B17*E18</f>
        <v>243.00478970286852</v>
      </c>
      <c r="E18">
        <f>AH66</f>
        <v>11</v>
      </c>
    </row>
    <row r="19" spans="1:63" x14ac:dyDescent="0.35">
      <c r="B19" s="273"/>
    </row>
    <row r="20" spans="1:63" x14ac:dyDescent="0.35">
      <c r="B20" s="273"/>
      <c r="C20" t="s">
        <v>2105</v>
      </c>
      <c r="D20" t="s">
        <v>2106</v>
      </c>
      <c r="E20" t="s">
        <v>2107</v>
      </c>
    </row>
    <row r="21" spans="1:63" x14ac:dyDescent="0.35">
      <c r="A21" s="293" t="s">
        <v>2116</v>
      </c>
      <c r="B21" s="301">
        <f>B12/(E22*D22+(1-D22))</f>
        <v>6.3527026636382198</v>
      </c>
      <c r="C21" s="124">
        <f>SUM(TotalPop!B37:B51)/1000</f>
        <v>7628.1322</v>
      </c>
    </row>
    <row r="22" spans="1:63" x14ac:dyDescent="0.35">
      <c r="A22" s="293" t="s">
        <v>2117</v>
      </c>
      <c r="B22" s="301">
        <f>B21*E22</f>
        <v>12.070135060912618</v>
      </c>
      <c r="C22" s="299">
        <f>SUM(TotalPop!B58:B67)/1000</f>
        <v>2028.8625999999999</v>
      </c>
      <c r="D22">
        <f>1-C21/SUM(C21:C22)</f>
        <v>0.21009254348982365</v>
      </c>
      <c r="E22" s="3">
        <f>AV66</f>
        <v>1.9</v>
      </c>
    </row>
    <row r="23" spans="1:63" x14ac:dyDescent="0.35">
      <c r="A23" s="293" t="s">
        <v>2092</v>
      </c>
      <c r="B23" s="301">
        <f>E23*B22</f>
        <v>31.382351158372806</v>
      </c>
      <c r="C23" s="124"/>
      <c r="E23" s="3">
        <f>AZ66</f>
        <v>2.6</v>
      </c>
    </row>
    <row r="24" spans="1:63" x14ac:dyDescent="0.35">
      <c r="A24" s="293" t="s">
        <v>2093</v>
      </c>
      <c r="B24" s="301">
        <f>B23*E24</f>
        <v>273.02645507784337</v>
      </c>
      <c r="E24" s="3">
        <f>BC66</f>
        <v>8.6999999999999993</v>
      </c>
    </row>
    <row r="28" spans="1:63" x14ac:dyDescent="0.35">
      <c r="B28" s="295" t="s">
        <v>2118</v>
      </c>
      <c r="C28" s="295"/>
      <c r="D28" s="295"/>
      <c r="E28" s="295"/>
      <c r="F28" s="295"/>
      <c r="G28" s="295"/>
      <c r="H28" s="295"/>
      <c r="I28" s="295"/>
      <c r="J28" s="295"/>
      <c r="K28" s="295"/>
      <c r="L28" s="295"/>
      <c r="M28" s="295"/>
      <c r="N28" s="295"/>
      <c r="O28" s="295"/>
      <c r="P28" s="295"/>
      <c r="Q28" s="295"/>
      <c r="R28" s="295"/>
      <c r="S28" s="295"/>
      <c r="T28" s="295"/>
      <c r="U28" s="295"/>
      <c r="W28" s="295" t="s">
        <v>2119</v>
      </c>
      <c r="X28" s="295"/>
      <c r="Y28" s="295"/>
      <c r="Z28" s="295"/>
      <c r="AA28" s="295"/>
      <c r="AB28" s="295"/>
      <c r="AC28" s="295"/>
      <c r="AD28" s="295"/>
      <c r="AE28" s="295"/>
      <c r="AF28" s="295"/>
      <c r="AG28" s="295"/>
      <c r="AH28" s="295"/>
      <c r="AI28" s="295"/>
      <c r="AJ28" s="295"/>
      <c r="AK28" s="295"/>
      <c r="AL28" s="295"/>
      <c r="AM28" s="295"/>
      <c r="AN28" s="295"/>
      <c r="AO28" s="295"/>
      <c r="AP28" s="295"/>
      <c r="AR28" s="295" t="s">
        <v>2120</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35">
      <c r="B29" s="296" t="s">
        <v>987</v>
      </c>
      <c r="C29" s="296" t="s">
        <v>988</v>
      </c>
      <c r="D29" s="296" t="s">
        <v>669</v>
      </c>
      <c r="E29" s="296" t="s">
        <v>670</v>
      </c>
      <c r="F29" s="296" t="s">
        <v>672</v>
      </c>
      <c r="G29" s="296" t="s">
        <v>675</v>
      </c>
      <c r="H29" s="296" t="s">
        <v>677</v>
      </c>
      <c r="I29" s="296" t="s">
        <v>679</v>
      </c>
      <c r="J29" s="296" t="s">
        <v>681</v>
      </c>
      <c r="K29" s="296" t="s">
        <v>989</v>
      </c>
      <c r="L29" s="296" t="s">
        <v>990</v>
      </c>
      <c r="M29" s="296" t="s">
        <v>991</v>
      </c>
      <c r="N29" s="296" t="s">
        <v>992</v>
      </c>
      <c r="O29" s="296" t="s">
        <v>993</v>
      </c>
      <c r="P29" s="296" t="s">
        <v>994</v>
      </c>
      <c r="Q29" s="296" t="s">
        <v>995</v>
      </c>
      <c r="R29" s="296" t="s">
        <v>996</v>
      </c>
      <c r="S29" s="296" t="s">
        <v>997</v>
      </c>
      <c r="T29" s="296" t="s">
        <v>998</v>
      </c>
      <c r="U29" s="296" t="s">
        <v>999</v>
      </c>
      <c r="W29" s="296" t="s">
        <v>987</v>
      </c>
      <c r="X29" s="296" t="s">
        <v>988</v>
      </c>
      <c r="Y29" s="296" t="s">
        <v>669</v>
      </c>
      <c r="Z29" s="296" t="s">
        <v>670</v>
      </c>
      <c r="AA29" s="296" t="s">
        <v>672</v>
      </c>
      <c r="AB29" s="296" t="s">
        <v>675</v>
      </c>
      <c r="AC29" s="296" t="s">
        <v>677</v>
      </c>
      <c r="AD29" s="296" t="s">
        <v>679</v>
      </c>
      <c r="AE29" s="296" t="s">
        <v>681</v>
      </c>
      <c r="AF29" s="296" t="s">
        <v>989</v>
      </c>
      <c r="AG29" s="296" t="s">
        <v>990</v>
      </c>
      <c r="AH29" s="296" t="s">
        <v>991</v>
      </c>
      <c r="AI29" s="296" t="s">
        <v>992</v>
      </c>
      <c r="AJ29" s="296" t="s">
        <v>993</v>
      </c>
      <c r="AK29" s="296" t="s">
        <v>994</v>
      </c>
      <c r="AL29" s="296" t="s">
        <v>995</v>
      </c>
      <c r="AM29" s="296" t="s">
        <v>996</v>
      </c>
      <c r="AN29" s="296" t="s">
        <v>997</v>
      </c>
      <c r="AO29" s="296" t="s">
        <v>998</v>
      </c>
      <c r="AP29" s="296" t="s">
        <v>999</v>
      </c>
      <c r="AR29" s="296" t="s">
        <v>987</v>
      </c>
      <c r="AS29" s="296" t="s">
        <v>988</v>
      </c>
      <c r="AT29" s="296" t="s">
        <v>669</v>
      </c>
      <c r="AU29" s="296" t="s">
        <v>670</v>
      </c>
      <c r="AV29" s="296" t="s">
        <v>672</v>
      </c>
      <c r="AW29" s="296" t="s">
        <v>675</v>
      </c>
      <c r="AX29" s="296" t="s">
        <v>677</v>
      </c>
      <c r="AY29" s="296" t="s">
        <v>679</v>
      </c>
      <c r="AZ29" s="296" t="s">
        <v>681</v>
      </c>
      <c r="BA29" s="296" t="s">
        <v>989</v>
      </c>
      <c r="BB29" s="296" t="s">
        <v>990</v>
      </c>
      <c r="BC29" s="296" t="s">
        <v>991</v>
      </c>
      <c r="BD29" s="296" t="s">
        <v>992</v>
      </c>
      <c r="BE29" s="296" t="s">
        <v>993</v>
      </c>
      <c r="BF29" s="296" t="s">
        <v>994</v>
      </c>
      <c r="BG29" s="296" t="s">
        <v>995</v>
      </c>
      <c r="BH29" s="296" t="s">
        <v>996</v>
      </c>
      <c r="BI29" s="296" t="s">
        <v>997</v>
      </c>
      <c r="BJ29" s="296" t="s">
        <v>998</v>
      </c>
      <c r="BK29" s="296" t="s">
        <v>999</v>
      </c>
    </row>
    <row r="30" spans="1:63" x14ac:dyDescent="0.3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3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3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3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3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3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3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3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3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3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3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3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3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3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3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3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35">
      <c r="D48" t="s">
        <v>2109</v>
      </c>
      <c r="E48" t="s">
        <v>2108</v>
      </c>
      <c r="F48" t="s">
        <v>419</v>
      </c>
      <c r="H48" t="s">
        <v>2111</v>
      </c>
      <c r="I48" t="s">
        <v>2112</v>
      </c>
      <c r="J48" t="s">
        <v>2113</v>
      </c>
      <c r="L48" t="s">
        <v>2114</v>
      </c>
      <c r="M48" t="s">
        <v>2113</v>
      </c>
      <c r="Y48" t="s">
        <v>2109</v>
      </c>
      <c r="Z48" t="s">
        <v>2108</v>
      </c>
      <c r="AA48" t="s">
        <v>419</v>
      </c>
      <c r="AC48" t="s">
        <v>2111</v>
      </c>
      <c r="AD48" t="s">
        <v>2112</v>
      </c>
      <c r="AE48" t="s">
        <v>2113</v>
      </c>
      <c r="AG48" t="s">
        <v>2114</v>
      </c>
      <c r="AH48" t="s">
        <v>2113</v>
      </c>
      <c r="AT48" t="s">
        <v>2109</v>
      </c>
      <c r="AU48" t="s">
        <v>2108</v>
      </c>
      <c r="AV48" t="s">
        <v>419</v>
      </c>
      <c r="AX48" t="s">
        <v>2111</v>
      </c>
      <c r="AY48" t="s">
        <v>2112</v>
      </c>
      <c r="AZ48" t="s">
        <v>2113</v>
      </c>
      <c r="BB48" t="s">
        <v>2114</v>
      </c>
      <c r="BC48" t="s">
        <v>2113</v>
      </c>
    </row>
    <row r="49" spans="4:55" x14ac:dyDescent="0.3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3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3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3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3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3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3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3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3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3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3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3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3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3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3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3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35">
      <c r="C66" t="s">
        <v>2104</v>
      </c>
      <c r="F66" s="89">
        <v>1.8</v>
      </c>
      <c r="H66" s="89"/>
      <c r="I66" s="89">
        <v>4.8</v>
      </c>
      <c r="J66" s="89">
        <f>2.7</f>
        <v>2.7</v>
      </c>
      <c r="L66" s="89"/>
      <c r="M66">
        <v>10</v>
      </c>
      <c r="AA66">
        <v>1.7</v>
      </c>
      <c r="AE66">
        <v>2.8</v>
      </c>
      <c r="AH66">
        <v>11</v>
      </c>
      <c r="AV66">
        <v>1.9</v>
      </c>
      <c r="AZ66">
        <v>2.6</v>
      </c>
      <c r="BC66">
        <v>8.6999999999999993</v>
      </c>
    </row>
    <row r="67" spans="2:63" x14ac:dyDescent="0.3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35">
      <c r="B70" s="295" t="s">
        <v>2123</v>
      </c>
      <c r="C70" s="295"/>
      <c r="D70" s="295"/>
      <c r="E70" s="295"/>
      <c r="F70" s="295"/>
      <c r="G70" s="295"/>
      <c r="H70" s="295"/>
      <c r="I70" s="295"/>
      <c r="J70" s="295"/>
      <c r="K70" s="295"/>
      <c r="L70" s="295"/>
      <c r="M70" s="295"/>
      <c r="N70" s="295"/>
      <c r="O70" s="295"/>
      <c r="P70" s="295"/>
      <c r="Q70" s="295"/>
      <c r="R70" s="295"/>
      <c r="S70" s="295"/>
      <c r="T70" s="295"/>
      <c r="U70" s="295"/>
      <c r="W70" s="295" t="s">
        <v>2123</v>
      </c>
      <c r="X70" s="295"/>
      <c r="Y70" s="295"/>
      <c r="Z70" s="295"/>
      <c r="AA70" s="295"/>
      <c r="AB70" s="295"/>
      <c r="AC70" s="295"/>
      <c r="AD70" s="295"/>
      <c r="AE70" s="295"/>
      <c r="AF70" s="295"/>
      <c r="AG70" s="295"/>
      <c r="AH70" s="295"/>
      <c r="AI70" s="295"/>
      <c r="AJ70" s="295"/>
      <c r="AK70" s="295"/>
      <c r="AL70" s="295"/>
      <c r="AM70" s="295"/>
      <c r="AN70" s="295"/>
      <c r="AO70" s="295"/>
      <c r="AP70" s="295"/>
      <c r="AR70" s="295" t="s">
        <v>2123</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35">
      <c r="B71" s="296" t="s">
        <v>987</v>
      </c>
      <c r="C71" s="296" t="s">
        <v>988</v>
      </c>
      <c r="D71" s="296" t="s">
        <v>669</v>
      </c>
      <c r="E71" s="296" t="s">
        <v>670</v>
      </c>
      <c r="F71" s="296" t="s">
        <v>672</v>
      </c>
      <c r="G71" s="296" t="s">
        <v>675</v>
      </c>
      <c r="H71" s="296" t="s">
        <v>677</v>
      </c>
      <c r="I71" s="296" t="s">
        <v>679</v>
      </c>
      <c r="J71" s="296" t="s">
        <v>681</v>
      </c>
      <c r="K71" s="296" t="s">
        <v>989</v>
      </c>
      <c r="L71" s="296" t="s">
        <v>990</v>
      </c>
      <c r="M71" s="296" t="s">
        <v>991</v>
      </c>
      <c r="N71" s="296" t="s">
        <v>992</v>
      </c>
      <c r="O71" s="296" t="s">
        <v>993</v>
      </c>
      <c r="P71" s="296" t="s">
        <v>994</v>
      </c>
      <c r="Q71" s="296" t="s">
        <v>995</v>
      </c>
      <c r="R71" s="296" t="s">
        <v>996</v>
      </c>
      <c r="S71" s="296" t="s">
        <v>997</v>
      </c>
      <c r="T71" s="296" t="s">
        <v>998</v>
      </c>
      <c r="U71" s="296" t="s">
        <v>999</v>
      </c>
      <c r="W71" s="296" t="s">
        <v>987</v>
      </c>
      <c r="X71" s="296" t="s">
        <v>988</v>
      </c>
      <c r="Y71" s="296" t="s">
        <v>669</v>
      </c>
      <c r="Z71" s="296" t="s">
        <v>670</v>
      </c>
      <c r="AA71" s="296" t="s">
        <v>672</v>
      </c>
      <c r="AB71" s="296" t="s">
        <v>675</v>
      </c>
      <c r="AC71" s="296" t="s">
        <v>677</v>
      </c>
      <c r="AD71" s="296" t="s">
        <v>679</v>
      </c>
      <c r="AE71" s="296" t="s">
        <v>681</v>
      </c>
      <c r="AF71" s="296" t="s">
        <v>989</v>
      </c>
      <c r="AG71" s="296" t="s">
        <v>990</v>
      </c>
      <c r="AH71" s="296" t="s">
        <v>991</v>
      </c>
      <c r="AI71" s="296" t="s">
        <v>992</v>
      </c>
      <c r="AJ71" s="296" t="s">
        <v>993</v>
      </c>
      <c r="AK71" s="296" t="s">
        <v>994</v>
      </c>
      <c r="AL71" s="296" t="s">
        <v>995</v>
      </c>
      <c r="AM71" s="296" t="s">
        <v>996</v>
      </c>
      <c r="AN71" s="296" t="s">
        <v>997</v>
      </c>
      <c r="AO71" s="296" t="s">
        <v>998</v>
      </c>
      <c r="AP71" s="296" t="s">
        <v>999</v>
      </c>
      <c r="AR71" s="296" t="s">
        <v>987</v>
      </c>
      <c r="AS71" s="296" t="s">
        <v>988</v>
      </c>
      <c r="AT71" s="296" t="s">
        <v>669</v>
      </c>
      <c r="AU71" s="296" t="s">
        <v>670</v>
      </c>
      <c r="AV71" s="296" t="s">
        <v>672</v>
      </c>
      <c r="AW71" s="296" t="s">
        <v>675</v>
      </c>
      <c r="AX71" s="296" t="s">
        <v>677</v>
      </c>
      <c r="AY71" s="296" t="s">
        <v>679</v>
      </c>
      <c r="AZ71" s="296" t="s">
        <v>681</v>
      </c>
      <c r="BA71" s="296" t="s">
        <v>989</v>
      </c>
      <c r="BB71" s="296" t="s">
        <v>990</v>
      </c>
      <c r="BC71" s="296" t="s">
        <v>991</v>
      </c>
      <c r="BD71" s="296" t="s">
        <v>992</v>
      </c>
      <c r="BE71" s="296" t="s">
        <v>993</v>
      </c>
      <c r="BF71" s="296" t="s">
        <v>994</v>
      </c>
      <c r="BG71" s="296" t="s">
        <v>995</v>
      </c>
      <c r="BH71" s="296" t="s">
        <v>996</v>
      </c>
      <c r="BI71" s="296" t="s">
        <v>997</v>
      </c>
      <c r="BJ71" s="296" t="s">
        <v>998</v>
      </c>
      <c r="BK71" s="296" t="s">
        <v>999</v>
      </c>
    </row>
    <row r="72" spans="2:63" x14ac:dyDescent="0.3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3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3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3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3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3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3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3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3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3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3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3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3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3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3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3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265625" defaultRowHeight="14.5" x14ac:dyDescent="0.35"/>
  <cols>
    <col min="1" max="1" width="16.1796875" customWidth="1"/>
    <col min="2" max="2" width="77.81640625" customWidth="1"/>
    <col min="3" max="3" width="10.1796875" bestFit="1" customWidth="1"/>
  </cols>
  <sheetData>
    <row r="1" spans="1:3" x14ac:dyDescent="0.35">
      <c r="A1" s="198" t="s">
        <v>100</v>
      </c>
      <c r="B1" s="198" t="s">
        <v>101</v>
      </c>
      <c r="C1" s="198" t="s">
        <v>102</v>
      </c>
    </row>
    <row r="2" spans="1:3" x14ac:dyDescent="0.35">
      <c r="A2" t="s">
        <v>72</v>
      </c>
      <c r="B2" t="s">
        <v>103</v>
      </c>
      <c r="C2" t="s">
        <v>104</v>
      </c>
    </row>
    <row r="3" spans="1:3" x14ac:dyDescent="0.35">
      <c r="A3" t="s">
        <v>73</v>
      </c>
      <c r="B3" t="s">
        <v>105</v>
      </c>
      <c r="C3" t="s">
        <v>104</v>
      </c>
    </row>
    <row r="4" spans="1:3" x14ac:dyDescent="0.35">
      <c r="A4" t="s">
        <v>74</v>
      </c>
      <c r="B4" t="s">
        <v>106</v>
      </c>
      <c r="C4" t="s">
        <v>104</v>
      </c>
    </row>
    <row r="5" spans="1:3" x14ac:dyDescent="0.35">
      <c r="A5" t="s">
        <v>75</v>
      </c>
      <c r="B5" t="s">
        <v>107</v>
      </c>
      <c r="C5" t="s">
        <v>108</v>
      </c>
    </row>
    <row r="6" spans="1:3" x14ac:dyDescent="0.35">
      <c r="A6" t="s">
        <v>76</v>
      </c>
      <c r="B6" t="s">
        <v>109</v>
      </c>
      <c r="C6" t="s">
        <v>110</v>
      </c>
    </row>
    <row r="7" spans="1:3" x14ac:dyDescent="0.35">
      <c r="A7" t="s">
        <v>77</v>
      </c>
      <c r="B7" t="s">
        <v>111</v>
      </c>
      <c r="C7" t="s">
        <v>110</v>
      </c>
    </row>
    <row r="8" spans="1:3" x14ac:dyDescent="0.35">
      <c r="A8" t="s">
        <v>78</v>
      </c>
      <c r="B8" t="s">
        <v>112</v>
      </c>
      <c r="C8" t="s">
        <v>110</v>
      </c>
    </row>
    <row r="9" spans="1:3" x14ac:dyDescent="0.35">
      <c r="A9" t="s">
        <v>79</v>
      </c>
      <c r="B9" t="s">
        <v>113</v>
      </c>
      <c r="C9" t="s">
        <v>110</v>
      </c>
    </row>
    <row r="10" spans="1:3" x14ac:dyDescent="0.35">
      <c r="A10" t="s">
        <v>80</v>
      </c>
      <c r="B10" t="s">
        <v>114</v>
      </c>
      <c r="C10" t="s">
        <v>110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4.5" x14ac:dyDescent="0.35"/>
  <cols>
    <col min="9" max="9" width="9.08984375" bestFit="1" customWidth="1"/>
    <col min="11" max="11" width="14.6328125" bestFit="1" customWidth="1"/>
  </cols>
  <sheetData>
    <row r="2" spans="2:2" x14ac:dyDescent="0.35">
      <c r="B2" t="s">
        <v>1960</v>
      </c>
    </row>
    <row r="20" spans="2:12" x14ac:dyDescent="0.35">
      <c r="K20" s="6">
        <f>SUM(total_pop)</f>
        <v>115103531.71799999</v>
      </c>
      <c r="L20" t="s">
        <v>1961</v>
      </c>
    </row>
    <row r="21" spans="2:12" x14ac:dyDescent="0.35">
      <c r="K21" s="6">
        <v>39878</v>
      </c>
      <c r="L21" t="s">
        <v>1962</v>
      </c>
    </row>
    <row r="22" spans="2:12" x14ac:dyDescent="0.35">
      <c r="K22" s="47">
        <f>K20/K21</f>
        <v>2886.3917879031042</v>
      </c>
      <c r="L22" t="s">
        <v>1963</v>
      </c>
    </row>
    <row r="28" spans="2:12" x14ac:dyDescent="0.35">
      <c r="B28" t="s">
        <v>1964</v>
      </c>
    </row>
    <row r="30" spans="2:12" x14ac:dyDescent="0.35">
      <c r="I30" s="6">
        <f>10000/4.9</f>
        <v>2040.8163265306121</v>
      </c>
      <c r="J30" t="s">
        <v>1965</v>
      </c>
    </row>
    <row r="59" spans="2:12" x14ac:dyDescent="0.35">
      <c r="B59" t="s">
        <v>1966</v>
      </c>
    </row>
    <row r="61" spans="2:12" x14ac:dyDescent="0.35">
      <c r="L61" t="s">
        <v>1967</v>
      </c>
    </row>
    <row r="74" spans="2:2" x14ac:dyDescent="0.35">
      <c r="B74" t="s">
        <v>1968</v>
      </c>
    </row>
    <row r="102" spans="11:11" x14ac:dyDescent="0.35">
      <c r="K102" t="s">
        <v>1969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H6" sqref="H6"/>
    </sheetView>
  </sheetViews>
  <sheetFormatPr defaultColWidth="8.7265625" defaultRowHeight="14.5" x14ac:dyDescent="0.35"/>
  <cols>
    <col min="1" max="1" width="11.81640625" bestFit="1" customWidth="1"/>
    <col min="2" max="2" width="17.81640625" style="66" customWidth="1"/>
    <col min="3" max="3" width="22.81640625" style="66" customWidth="1"/>
    <col min="4" max="4" width="22.81640625" customWidth="1"/>
    <col min="5" max="5" width="17.81640625" customWidth="1"/>
    <col min="6" max="6" width="19.26953125" customWidth="1"/>
    <col min="7" max="7" width="17.81640625" style="56" customWidth="1"/>
    <col min="8" max="8" width="10.26953125" style="81" customWidth="1"/>
    <col min="9" max="9" width="18.453125" style="206" customWidth="1"/>
    <col min="10" max="10" width="18.453125" style="235" customWidth="1"/>
    <col min="11" max="12" width="18.453125" style="194" customWidth="1"/>
    <col min="33" max="35" width="16.08984375" customWidth="1"/>
  </cols>
  <sheetData>
    <row r="1" spans="1:37" x14ac:dyDescent="0.35">
      <c r="A1" s="77" t="s">
        <v>432</v>
      </c>
      <c r="B1" s="78" t="s">
        <v>433</v>
      </c>
      <c r="C1" s="78" t="s">
        <v>434</v>
      </c>
      <c r="D1" s="77" t="s">
        <v>435</v>
      </c>
      <c r="E1" s="77" t="s">
        <v>436</v>
      </c>
      <c r="F1" s="77" t="s">
        <v>437</v>
      </c>
      <c r="G1" s="207" t="s">
        <v>438</v>
      </c>
      <c r="H1" s="214" t="s">
        <v>1812</v>
      </c>
      <c r="I1" s="241" t="s">
        <v>1808</v>
      </c>
      <c r="J1" s="213" t="s">
        <v>1919</v>
      </c>
      <c r="K1" s="213" t="s">
        <v>1917</v>
      </c>
      <c r="L1" s="213" t="s">
        <v>1918</v>
      </c>
    </row>
    <row r="2" spans="1:37" x14ac:dyDescent="0.35">
      <c r="A2" s="79" t="s">
        <v>152</v>
      </c>
      <c r="B2" s="379" t="s">
        <v>440</v>
      </c>
      <c r="C2" s="380" t="s">
        <v>441</v>
      </c>
      <c r="D2" s="159" t="s">
        <v>292</v>
      </c>
      <c r="E2" s="79" t="s">
        <v>442</v>
      </c>
      <c r="F2" s="79" t="s">
        <v>443</v>
      </c>
      <c r="G2" s="208" t="s">
        <v>444</v>
      </c>
      <c r="I2" s="215">
        <v>1</v>
      </c>
      <c r="J2" s="235">
        <f>IF(I2&gt;0,K2/I2,"-")</f>
        <v>0.10430311241290574</v>
      </c>
      <c r="K2" s="194">
        <f>'DALYs '!L9*I2</f>
        <v>0.10430311241290574</v>
      </c>
      <c r="L2" s="194">
        <f>K2/(4*10/60)</f>
        <v>0.15645466861935861</v>
      </c>
      <c r="M2" t="s">
        <v>445</v>
      </c>
    </row>
    <row r="3" spans="1:37" x14ac:dyDescent="0.35">
      <c r="A3" s="79" t="s">
        <v>157</v>
      </c>
      <c r="B3" s="379"/>
      <c r="C3" s="380"/>
      <c r="D3" s="79" t="s">
        <v>294</v>
      </c>
      <c r="E3" s="79" t="s">
        <v>442</v>
      </c>
      <c r="F3" s="79" t="s">
        <v>446</v>
      </c>
      <c r="G3" s="208" t="s">
        <v>447</v>
      </c>
      <c r="I3" s="224">
        <v>0.25</v>
      </c>
      <c r="J3" s="235">
        <f t="shared" ref="J3:J54" si="0">IF(I3&gt;0,K3/I3,"-")</f>
        <v>0.29204871475613614</v>
      </c>
      <c r="K3" s="194">
        <f>'DALYs '!L10*I3</f>
        <v>7.3012178689034035E-2</v>
      </c>
      <c r="L3" s="194">
        <f>K3/(1*4)</f>
        <v>1.8253044672258509E-2</v>
      </c>
    </row>
    <row r="4" spans="1:37" x14ac:dyDescent="0.35">
      <c r="A4" s="79" t="s">
        <v>159</v>
      </c>
      <c r="B4" s="379"/>
      <c r="C4" s="380"/>
      <c r="D4" s="79" t="s">
        <v>295</v>
      </c>
      <c r="E4" s="79" t="s">
        <v>442</v>
      </c>
      <c r="F4" s="79" t="s">
        <v>448</v>
      </c>
      <c r="G4" s="208" t="s">
        <v>194</v>
      </c>
      <c r="L4" s="222"/>
    </row>
    <row r="5" spans="1:37" x14ac:dyDescent="0.35">
      <c r="A5" s="79" t="s">
        <v>162</v>
      </c>
      <c r="B5" s="379"/>
      <c r="C5" s="380"/>
      <c r="D5" s="79" t="s">
        <v>296</v>
      </c>
      <c r="E5" s="79" t="s">
        <v>442</v>
      </c>
      <c r="F5" s="79" t="s">
        <v>449</v>
      </c>
      <c r="G5" s="209" t="s">
        <v>450</v>
      </c>
      <c r="H5" s="81" t="s">
        <v>451</v>
      </c>
      <c r="I5" s="215">
        <v>1</v>
      </c>
      <c r="J5" s="235">
        <f t="shared" si="0"/>
        <v>0.83442489930324593</v>
      </c>
      <c r="K5" s="194">
        <f>'DALYs '!L7*I5</f>
        <v>0.83442489930324593</v>
      </c>
      <c r="L5" s="194">
        <f>K5/2</f>
        <v>0.41721244965162296</v>
      </c>
      <c r="AG5" s="186"/>
      <c r="AH5" s="186"/>
      <c r="AI5" s="186"/>
      <c r="AK5" s="186"/>
    </row>
    <row r="6" spans="1:37" x14ac:dyDescent="0.35">
      <c r="A6" s="79" t="s">
        <v>164</v>
      </c>
      <c r="B6" s="379"/>
      <c r="C6" s="380"/>
      <c r="D6" s="79" t="s">
        <v>297</v>
      </c>
      <c r="E6" s="79" t="s">
        <v>442</v>
      </c>
      <c r="F6" s="79" t="s">
        <v>449</v>
      </c>
      <c r="G6" s="209" t="s">
        <v>450</v>
      </c>
      <c r="H6" s="331" t="s">
        <v>451</v>
      </c>
      <c r="I6" s="215">
        <v>1</v>
      </c>
      <c r="J6" s="235">
        <f t="shared" si="0"/>
        <v>0.11473342365419609</v>
      </c>
      <c r="K6" s="194">
        <f>'DALYs '!L6+'DALYs '!L17*I6</f>
        <v>0.11473342365419609</v>
      </c>
      <c r="L6" s="194">
        <f>K6/2</f>
        <v>5.7366711827098044E-2</v>
      </c>
    </row>
    <row r="7" spans="1:37" x14ac:dyDescent="0.35">
      <c r="A7" s="79" t="s">
        <v>166</v>
      </c>
      <c r="B7" s="379"/>
      <c r="C7" s="380"/>
      <c r="D7" s="159" t="s">
        <v>452</v>
      </c>
      <c r="E7" s="79" t="s">
        <v>453</v>
      </c>
      <c r="F7" s="79" t="s">
        <v>454</v>
      </c>
      <c r="G7" s="208" t="s">
        <v>455</v>
      </c>
      <c r="H7" s="81" t="s">
        <v>451</v>
      </c>
      <c r="I7" s="224">
        <v>1</v>
      </c>
      <c r="J7" s="235">
        <f t="shared" si="0"/>
        <v>2.124297891012453E-2</v>
      </c>
      <c r="K7" s="194">
        <f>'DALYs '!G126*I7</f>
        <v>2.124297891012453E-2</v>
      </c>
      <c r="L7" s="194">
        <f>K7/(2*5/60)</f>
        <v>0.12745787346074719</v>
      </c>
    </row>
    <row r="8" spans="1:37" x14ac:dyDescent="0.35">
      <c r="A8" s="79" t="s">
        <v>170</v>
      </c>
      <c r="B8" s="379"/>
      <c r="C8" s="380"/>
      <c r="D8" s="159" t="s">
        <v>456</v>
      </c>
      <c r="E8" s="79" t="s">
        <v>453</v>
      </c>
      <c r="F8" s="79" t="s">
        <v>454</v>
      </c>
      <c r="G8" s="208" t="s">
        <v>455</v>
      </c>
      <c r="I8" s="224">
        <v>1</v>
      </c>
      <c r="J8" s="235">
        <f t="shared" si="0"/>
        <v>2.3E-2</v>
      </c>
      <c r="K8" s="194">
        <f>'DALYs '!B177*I8</f>
        <v>2.3E-2</v>
      </c>
      <c r="L8" s="194">
        <f>K8/(2*5/60)</f>
        <v>0.13800000000000001</v>
      </c>
    </row>
    <row r="9" spans="1:37" x14ac:dyDescent="0.35">
      <c r="A9" s="79" t="s">
        <v>172</v>
      </c>
      <c r="B9" s="379"/>
      <c r="C9" s="380"/>
      <c r="D9" s="79" t="s">
        <v>1896</v>
      </c>
      <c r="E9" s="79" t="s">
        <v>453</v>
      </c>
      <c r="F9" s="79" t="s">
        <v>454</v>
      </c>
      <c r="G9" s="208" t="s">
        <v>455</v>
      </c>
      <c r="I9" s="224">
        <v>1</v>
      </c>
      <c r="J9" s="235">
        <f t="shared" si="0"/>
        <v>0.14500000000000002</v>
      </c>
      <c r="K9" s="194">
        <f>'DALYs '!K457*I9</f>
        <v>0.14500000000000002</v>
      </c>
      <c r="L9" s="194">
        <f>K9/(10/60)</f>
        <v>0.87000000000000011</v>
      </c>
    </row>
    <row r="10" spans="1:37" x14ac:dyDescent="0.35">
      <c r="A10" s="79" t="s">
        <v>248</v>
      </c>
      <c r="B10" s="379"/>
      <c r="C10" s="380" t="s">
        <v>66</v>
      </c>
      <c r="D10" s="79" t="s">
        <v>457</v>
      </c>
      <c r="E10" s="79" t="s">
        <v>458</v>
      </c>
      <c r="F10" s="79" t="s">
        <v>459</v>
      </c>
      <c r="G10" s="208" t="s">
        <v>460</v>
      </c>
      <c r="I10" s="242">
        <v>1</v>
      </c>
      <c r="J10" s="243">
        <f t="shared" si="0"/>
        <v>0.26551608334870802</v>
      </c>
      <c r="K10" s="244">
        <f>'DALYs '!E110*I10</f>
        <v>0.26551608334870802</v>
      </c>
      <c r="L10" s="245">
        <f>K10/((15+10)/60)</f>
        <v>0.63723860003689925</v>
      </c>
      <c r="M10" t="s">
        <v>1806</v>
      </c>
    </row>
    <row r="11" spans="1:37" x14ac:dyDescent="0.35">
      <c r="A11" s="79" t="s">
        <v>256</v>
      </c>
      <c r="B11" s="379"/>
      <c r="C11" s="380"/>
      <c r="D11" s="159" t="s">
        <v>461</v>
      </c>
      <c r="E11" s="79" t="s">
        <v>462</v>
      </c>
      <c r="F11" s="80" t="s">
        <v>463</v>
      </c>
      <c r="G11" s="208" t="s">
        <v>455</v>
      </c>
      <c r="I11" s="242"/>
      <c r="J11" s="244"/>
      <c r="K11" s="244"/>
      <c r="L11" s="244"/>
    </row>
    <row r="12" spans="1:37" x14ac:dyDescent="0.35">
      <c r="A12" s="79" t="s">
        <v>259</v>
      </c>
      <c r="B12" s="379"/>
      <c r="C12" s="380"/>
      <c r="D12" s="159" t="s">
        <v>260</v>
      </c>
      <c r="E12" s="79" t="s">
        <v>462</v>
      </c>
      <c r="F12" s="79" t="s">
        <v>463</v>
      </c>
      <c r="G12" s="208" t="s">
        <v>455</v>
      </c>
      <c r="I12" s="242"/>
      <c r="J12" s="244"/>
      <c r="K12" s="244"/>
      <c r="L12" s="244"/>
    </row>
    <row r="13" spans="1:37" x14ac:dyDescent="0.35">
      <c r="A13" s="79" t="s">
        <v>261</v>
      </c>
      <c r="B13" s="379"/>
      <c r="C13" s="380"/>
      <c r="D13" s="159" t="s">
        <v>262</v>
      </c>
      <c r="E13" s="79" t="s">
        <v>462</v>
      </c>
      <c r="F13" s="80" t="s">
        <v>463</v>
      </c>
      <c r="G13" s="208" t="s">
        <v>455</v>
      </c>
      <c r="H13" s="216"/>
      <c r="I13" s="242"/>
      <c r="J13" s="244"/>
      <c r="K13" s="244"/>
      <c r="L13" s="244"/>
      <c r="N13" s="154"/>
    </row>
    <row r="14" spans="1:37" x14ac:dyDescent="0.35">
      <c r="A14" s="79" t="s">
        <v>263</v>
      </c>
      <c r="B14" s="379"/>
      <c r="C14" s="380"/>
      <c r="D14" s="79" t="s">
        <v>264</v>
      </c>
      <c r="E14" s="79" t="s">
        <v>462</v>
      </c>
      <c r="F14" s="79" t="s">
        <v>464</v>
      </c>
      <c r="G14" s="208" t="s">
        <v>460</v>
      </c>
      <c r="I14" s="242"/>
      <c r="J14" s="244"/>
      <c r="K14" s="244"/>
      <c r="L14" s="244"/>
      <c r="M14" s="212"/>
      <c r="N14" s="154"/>
    </row>
    <row r="15" spans="1:37" x14ac:dyDescent="0.35">
      <c r="A15" s="79" t="s">
        <v>265</v>
      </c>
      <c r="B15" s="379"/>
      <c r="C15" s="380"/>
      <c r="D15" s="159" t="s">
        <v>465</v>
      </c>
      <c r="E15" s="79" t="s">
        <v>462</v>
      </c>
      <c r="F15" s="79" t="s">
        <v>466</v>
      </c>
      <c r="G15" s="208" t="s">
        <v>444</v>
      </c>
      <c r="I15" s="242"/>
      <c r="J15" s="244"/>
      <c r="K15" s="244"/>
      <c r="L15" s="244"/>
      <c r="N15" s="154"/>
    </row>
    <row r="16" spans="1:37" x14ac:dyDescent="0.35">
      <c r="A16" s="79" t="s">
        <v>175</v>
      </c>
      <c r="B16" s="379"/>
      <c r="C16" s="380" t="s">
        <v>68</v>
      </c>
      <c r="D16" s="159" t="s">
        <v>298</v>
      </c>
      <c r="E16" s="79" t="s">
        <v>442</v>
      </c>
      <c r="F16" s="79" t="s">
        <v>467</v>
      </c>
      <c r="G16" s="209" t="s">
        <v>194</v>
      </c>
      <c r="I16" s="223">
        <v>1</v>
      </c>
      <c r="J16" s="235">
        <f t="shared" si="0"/>
        <v>7.4195673431245293E-2</v>
      </c>
      <c r="K16" s="194">
        <f>SUMIF('DALYs '!D194:D202,D16,'DALYs '!C194:C202)*I16</f>
        <v>7.4195673431245293E-2</v>
      </c>
      <c r="L16" s="194">
        <f>K16/(5/60)</f>
        <v>0.89034808117494357</v>
      </c>
      <c r="N16" s="154"/>
    </row>
    <row r="17" spans="1:14" x14ac:dyDescent="0.35">
      <c r="A17" s="79" t="s">
        <v>177</v>
      </c>
      <c r="B17" s="379"/>
      <c r="C17" s="380"/>
      <c r="D17" s="159" t="s">
        <v>299</v>
      </c>
      <c r="E17" s="79" t="s">
        <v>468</v>
      </c>
      <c r="F17" s="79" t="s">
        <v>469</v>
      </c>
      <c r="G17" s="208" t="s">
        <v>455</v>
      </c>
      <c r="I17" s="223">
        <v>1</v>
      </c>
      <c r="J17" s="235">
        <f t="shared" si="0"/>
        <v>2.8409800837628687</v>
      </c>
      <c r="K17" s="194">
        <f>SUMIF('DALYs '!D195:D203,D17,'DALYs '!C195:C203)*I17</f>
        <v>2.8409800837628687</v>
      </c>
      <c r="L17" s="194">
        <f>K17/(20/60)</f>
        <v>8.5229402512886061</v>
      </c>
      <c r="N17" s="154"/>
    </row>
    <row r="18" spans="1:14" x14ac:dyDescent="0.35">
      <c r="A18" s="79" t="s">
        <v>180</v>
      </c>
      <c r="B18" s="379"/>
      <c r="C18" s="380"/>
      <c r="D18" s="159" t="s">
        <v>300</v>
      </c>
      <c r="E18" s="79" t="s">
        <v>470</v>
      </c>
      <c r="F18" s="79" t="s">
        <v>471</v>
      </c>
      <c r="G18" s="208" t="s">
        <v>455</v>
      </c>
      <c r="I18" s="223">
        <v>1</v>
      </c>
      <c r="J18" s="235">
        <f t="shared" si="0"/>
        <v>0.32413649864778804</v>
      </c>
      <c r="K18" s="194">
        <f>SUMIF('DALYs '!D196:D204,D18,'DALYs '!C196:C204)*I18</f>
        <v>0.32413649864778804</v>
      </c>
      <c r="L18" s="194">
        <f>K18/(5/60)</f>
        <v>3.8896379837734565</v>
      </c>
    </row>
    <row r="19" spans="1:14" x14ac:dyDescent="0.35">
      <c r="A19" s="79" t="s">
        <v>183</v>
      </c>
      <c r="B19" s="379"/>
      <c r="C19" s="380"/>
      <c r="D19" s="159" t="s">
        <v>301</v>
      </c>
      <c r="E19" s="79" t="s">
        <v>472</v>
      </c>
      <c r="F19" s="81" t="s">
        <v>454</v>
      </c>
      <c r="G19" s="208" t="s">
        <v>455</v>
      </c>
      <c r="H19" s="81" t="s">
        <v>451</v>
      </c>
      <c r="I19" s="223">
        <v>1</v>
      </c>
      <c r="J19" s="235">
        <f t="shared" si="0"/>
        <v>4.7904191616766463E-2</v>
      </c>
      <c r="K19" s="194">
        <f>'DALYs '!O138*I19</f>
        <v>4.7904191616766463E-2</v>
      </c>
      <c r="L19" s="194">
        <f>K19/(10/60)</f>
        <v>0.28742514970059879</v>
      </c>
    </row>
    <row r="20" spans="1:14" x14ac:dyDescent="0.35">
      <c r="A20" s="79" t="s">
        <v>185</v>
      </c>
      <c r="B20" s="379"/>
      <c r="C20" s="380"/>
      <c r="D20" s="79" t="s">
        <v>473</v>
      </c>
      <c r="E20" s="79" t="s">
        <v>474</v>
      </c>
      <c r="F20" s="80" t="s">
        <v>475</v>
      </c>
      <c r="G20" s="209" t="s">
        <v>194</v>
      </c>
      <c r="I20" s="223">
        <v>1</v>
      </c>
      <c r="J20" s="235">
        <f t="shared" si="0"/>
        <v>0.34184059999999999</v>
      </c>
      <c r="K20" s="194">
        <f>'DALYs '!P185*I20</f>
        <v>0.34184059999999999</v>
      </c>
      <c r="L20" s="194">
        <f>K20/(10/60)</f>
        <v>2.0510436000000003</v>
      </c>
    </row>
    <row r="21" spans="1:14" x14ac:dyDescent="0.35">
      <c r="A21" s="67" t="s">
        <v>476</v>
      </c>
      <c r="B21" s="379"/>
      <c r="C21" s="379" t="s">
        <v>477</v>
      </c>
      <c r="D21" s="67" t="s">
        <v>478</v>
      </c>
      <c r="E21" s="67" t="s">
        <v>479</v>
      </c>
      <c r="F21" s="63" t="s">
        <v>480</v>
      </c>
      <c r="G21" s="210" t="s">
        <v>480</v>
      </c>
      <c r="H21" s="77"/>
      <c r="I21" s="217"/>
      <c r="J21" s="236"/>
      <c r="K21" s="218"/>
      <c r="L21" s="218"/>
    </row>
    <row r="22" spans="1:14" x14ac:dyDescent="0.35">
      <c r="A22" s="79" t="s">
        <v>481</v>
      </c>
      <c r="B22" s="379"/>
      <c r="C22" s="379"/>
      <c r="D22" s="67" t="s">
        <v>482</v>
      </c>
      <c r="E22" s="67" t="s">
        <v>479</v>
      </c>
      <c r="F22" s="67" t="s">
        <v>483</v>
      </c>
      <c r="G22" s="207" t="s">
        <v>194</v>
      </c>
      <c r="H22" s="77"/>
      <c r="I22" s="219"/>
      <c r="J22" s="236"/>
      <c r="K22" s="218"/>
      <c r="L22" s="218"/>
    </row>
    <row r="23" spans="1:14" x14ac:dyDescent="0.35">
      <c r="A23" s="79" t="s">
        <v>484</v>
      </c>
      <c r="B23" s="379"/>
      <c r="C23" s="379"/>
      <c r="D23" s="67" t="s">
        <v>485</v>
      </c>
      <c r="E23" s="67" t="s">
        <v>479</v>
      </c>
      <c r="F23" s="67" t="s">
        <v>486</v>
      </c>
      <c r="G23" s="207" t="s">
        <v>194</v>
      </c>
      <c r="H23" s="77"/>
      <c r="I23" s="219"/>
      <c r="J23" s="236"/>
      <c r="K23" s="218"/>
      <c r="L23" s="218"/>
    </row>
    <row r="24" spans="1:14" x14ac:dyDescent="0.35">
      <c r="A24" s="79" t="s">
        <v>188</v>
      </c>
      <c r="B24" s="379"/>
      <c r="C24" s="380" t="s">
        <v>70</v>
      </c>
      <c r="D24" s="79" t="s">
        <v>302</v>
      </c>
      <c r="E24" s="79" t="s">
        <v>442</v>
      </c>
      <c r="F24" s="80" t="s">
        <v>1837</v>
      </c>
      <c r="G24" s="208" t="s">
        <v>455</v>
      </c>
      <c r="H24" s="230" t="s">
        <v>1838</v>
      </c>
      <c r="M24" t="s">
        <v>1813</v>
      </c>
    </row>
    <row r="25" spans="1:14" x14ac:dyDescent="0.35">
      <c r="A25" s="79" t="s">
        <v>190</v>
      </c>
      <c r="B25" s="379"/>
      <c r="C25" s="380"/>
      <c r="D25" s="79" t="s">
        <v>303</v>
      </c>
      <c r="E25" s="79" t="s">
        <v>453</v>
      </c>
      <c r="F25" s="81" t="s">
        <v>471</v>
      </c>
      <c r="G25" s="208" t="s">
        <v>455</v>
      </c>
    </row>
    <row r="26" spans="1:14" x14ac:dyDescent="0.35">
      <c r="A26" s="79" t="s">
        <v>304</v>
      </c>
      <c r="B26" s="379"/>
      <c r="C26" s="380"/>
      <c r="D26" s="79" t="s">
        <v>305</v>
      </c>
      <c r="E26" s="79" t="s">
        <v>453</v>
      </c>
      <c r="F26" s="80" t="s">
        <v>469</v>
      </c>
      <c r="G26" s="208" t="s">
        <v>455</v>
      </c>
      <c r="H26" s="81" t="s">
        <v>1839</v>
      </c>
      <c r="I26" s="247">
        <v>0.25</v>
      </c>
      <c r="J26" s="243">
        <f>IF(I26&gt;0,K26/I26,"-")</f>
        <v>6.4682320441988947</v>
      </c>
      <c r="K26" s="246">
        <f>'DALYs '!G226*I26</f>
        <v>1.6170580110497237</v>
      </c>
      <c r="L26" s="246">
        <f>K26/((5*12+5+20+5)/60)</f>
        <v>1.0780386740331491</v>
      </c>
      <c r="M26" t="s">
        <v>1926</v>
      </c>
    </row>
    <row r="27" spans="1:14" x14ac:dyDescent="0.35">
      <c r="A27" s="79" t="s">
        <v>306</v>
      </c>
      <c r="B27" s="379"/>
      <c r="C27" s="380"/>
      <c r="D27" s="79" t="s">
        <v>307</v>
      </c>
      <c r="E27" s="79" t="s">
        <v>453</v>
      </c>
      <c r="F27" s="80" t="s">
        <v>471</v>
      </c>
      <c r="G27" s="208" t="s">
        <v>455</v>
      </c>
      <c r="I27" s="246"/>
      <c r="J27" s="246"/>
      <c r="K27" s="246"/>
      <c r="L27" s="246"/>
      <c r="M27" t="s">
        <v>1810</v>
      </c>
    </row>
    <row r="28" spans="1:14" x14ac:dyDescent="0.35">
      <c r="A28" s="67" t="s">
        <v>487</v>
      </c>
      <c r="B28" s="382" t="s">
        <v>488</v>
      </c>
      <c r="C28" s="82" t="s">
        <v>489</v>
      </c>
      <c r="D28" s="67"/>
      <c r="E28" s="67"/>
      <c r="F28" s="67"/>
      <c r="G28" s="211"/>
      <c r="H28" s="77"/>
      <c r="I28" s="220"/>
      <c r="J28" s="236"/>
      <c r="K28" s="218"/>
      <c r="L28" s="218"/>
    </row>
    <row r="29" spans="1:14" x14ac:dyDescent="0.35">
      <c r="A29" s="67" t="s">
        <v>490</v>
      </c>
      <c r="B29" s="382"/>
      <c r="C29" s="82" t="s">
        <v>491</v>
      </c>
      <c r="D29" s="67"/>
      <c r="E29" s="67"/>
      <c r="F29" s="67"/>
      <c r="G29" s="211"/>
      <c r="H29" s="77"/>
      <c r="I29" s="220"/>
      <c r="J29" s="236"/>
      <c r="K29" s="218"/>
      <c r="L29" s="218"/>
    </row>
    <row r="30" spans="1:14" x14ac:dyDescent="0.35">
      <c r="A30" s="67" t="s">
        <v>492</v>
      </c>
      <c r="B30" s="382"/>
      <c r="C30" s="82" t="s">
        <v>493</v>
      </c>
      <c r="D30" s="67"/>
      <c r="E30" s="67"/>
      <c r="F30" s="67"/>
      <c r="G30" s="211"/>
      <c r="H30" s="77"/>
      <c r="I30" s="220"/>
      <c r="J30" s="236"/>
      <c r="K30" s="218"/>
      <c r="L30" s="218"/>
    </row>
    <row r="31" spans="1:14" ht="14.5" customHeight="1" x14ac:dyDescent="0.35">
      <c r="A31" s="79" t="s">
        <v>239</v>
      </c>
      <c r="B31" s="388" t="s">
        <v>494</v>
      </c>
      <c r="C31" s="383" t="s">
        <v>495</v>
      </c>
      <c r="D31" s="159" t="s">
        <v>496</v>
      </c>
      <c r="E31" s="80" t="s">
        <v>497</v>
      </c>
      <c r="F31" s="80" t="s">
        <v>471</v>
      </c>
      <c r="G31" s="208" t="s">
        <v>455</v>
      </c>
      <c r="I31" s="221"/>
      <c r="K31" s="221"/>
      <c r="L31" s="221"/>
      <c r="M31" t="s">
        <v>1809</v>
      </c>
    </row>
    <row r="32" spans="1:14" x14ac:dyDescent="0.35">
      <c r="A32" s="79" t="s">
        <v>245</v>
      </c>
      <c r="B32" s="389"/>
      <c r="C32" s="383"/>
      <c r="D32" s="159" t="s">
        <v>498</v>
      </c>
      <c r="E32" s="79" t="s">
        <v>499</v>
      </c>
      <c r="F32" s="79" t="s">
        <v>500</v>
      </c>
      <c r="G32" s="208" t="s">
        <v>444</v>
      </c>
      <c r="I32" s="221"/>
      <c r="K32" s="222"/>
      <c r="L32" s="222"/>
    </row>
    <row r="33" spans="1:13" x14ac:dyDescent="0.35">
      <c r="A33" s="79" t="s">
        <v>243</v>
      </c>
      <c r="B33" s="389"/>
      <c r="C33" s="383"/>
      <c r="D33" s="159" t="s">
        <v>163</v>
      </c>
      <c r="E33" s="79" t="s">
        <v>501</v>
      </c>
      <c r="F33" s="79" t="s">
        <v>471</v>
      </c>
      <c r="G33" s="208" t="s">
        <v>460</v>
      </c>
      <c r="I33" s="248">
        <v>0.25</v>
      </c>
      <c r="J33" s="243">
        <f t="shared" si="0"/>
        <v>4.9309664694280082</v>
      </c>
      <c r="K33" s="249">
        <f>'DALYs '!M253*I33</f>
        <v>1.2327416173570021</v>
      </c>
      <c r="L33" s="249">
        <f>K33/0.25</f>
        <v>4.9309664694280082</v>
      </c>
      <c r="M33" t="s">
        <v>1807</v>
      </c>
    </row>
    <row r="34" spans="1:13" x14ac:dyDescent="0.35">
      <c r="A34" s="79" t="s">
        <v>502</v>
      </c>
      <c r="B34" s="389"/>
      <c r="C34" s="383"/>
      <c r="D34" s="159" t="s">
        <v>503</v>
      </c>
      <c r="E34" s="79" t="s">
        <v>501</v>
      </c>
      <c r="F34" s="79" t="s">
        <v>504</v>
      </c>
      <c r="G34" s="209" t="s">
        <v>194</v>
      </c>
      <c r="I34" s="240"/>
      <c r="K34" s="222"/>
      <c r="L34" s="222"/>
      <c r="M34" t="s">
        <v>1811</v>
      </c>
    </row>
    <row r="35" spans="1:13" x14ac:dyDescent="0.35">
      <c r="A35" s="79" t="s">
        <v>197</v>
      </c>
      <c r="B35" s="389"/>
      <c r="C35" s="383" t="s">
        <v>505</v>
      </c>
      <c r="D35" s="159" t="s">
        <v>506</v>
      </c>
      <c r="E35" s="79" t="s">
        <v>497</v>
      </c>
      <c r="F35" s="79" t="s">
        <v>507</v>
      </c>
      <c r="G35" s="209" t="s">
        <v>194</v>
      </c>
      <c r="I35" s="221"/>
      <c r="K35" s="221"/>
      <c r="L35" s="222"/>
    </row>
    <row r="36" spans="1:13" x14ac:dyDescent="0.35">
      <c r="A36" s="79" t="s">
        <v>197</v>
      </c>
      <c r="B36" s="389"/>
      <c r="C36" s="383"/>
      <c r="D36" s="160" t="s">
        <v>312</v>
      </c>
      <c r="E36" s="79" t="s">
        <v>508</v>
      </c>
      <c r="F36" s="80" t="s">
        <v>454</v>
      </c>
      <c r="G36" s="208" t="s">
        <v>444</v>
      </c>
      <c r="I36" s="221"/>
      <c r="K36" s="221"/>
      <c r="L36" s="222"/>
      <c r="M36" t="s">
        <v>1807</v>
      </c>
    </row>
    <row r="37" spans="1:13" x14ac:dyDescent="0.35">
      <c r="A37" s="79" t="s">
        <v>203</v>
      </c>
      <c r="B37" s="389"/>
      <c r="C37" s="383"/>
      <c r="D37" s="159" t="s">
        <v>313</v>
      </c>
      <c r="E37" s="79" t="s">
        <v>501</v>
      </c>
      <c r="F37" s="79" t="s">
        <v>471</v>
      </c>
      <c r="G37" s="208" t="s">
        <v>455</v>
      </c>
      <c r="I37" s="228">
        <f>'DALYs '!F335</f>
        <v>0.53898305084745768</v>
      </c>
      <c r="J37" s="235">
        <f t="shared" si="0"/>
        <v>41.724137931034484</v>
      </c>
      <c r="K37" s="225">
        <f>'DALYs '!Q346*I37</f>
        <v>22.488603156049098</v>
      </c>
      <c r="L37" s="194">
        <f>K37/(35/60)</f>
        <v>38.551891124655597</v>
      </c>
      <c r="M37" t="s">
        <v>1811</v>
      </c>
    </row>
    <row r="38" spans="1:13" x14ac:dyDescent="0.35">
      <c r="A38" s="79" t="s">
        <v>314</v>
      </c>
      <c r="B38" s="389"/>
      <c r="C38" s="383"/>
      <c r="D38" s="159" t="s">
        <v>211</v>
      </c>
      <c r="E38" s="79" t="s">
        <v>501</v>
      </c>
      <c r="F38" s="79" t="s">
        <v>471</v>
      </c>
      <c r="G38" s="208" t="s">
        <v>510</v>
      </c>
      <c r="I38" s="221"/>
      <c r="K38" s="221"/>
      <c r="L38" s="222"/>
    </row>
    <row r="39" spans="1:13" x14ac:dyDescent="0.35">
      <c r="A39" s="79" t="s">
        <v>308</v>
      </c>
      <c r="B39" s="389"/>
      <c r="C39" s="379" t="s">
        <v>511</v>
      </c>
      <c r="D39" s="79" t="s">
        <v>512</v>
      </c>
      <c r="E39" s="79" t="s">
        <v>513</v>
      </c>
      <c r="F39" s="79" t="s">
        <v>507</v>
      </c>
      <c r="G39" s="209" t="s">
        <v>194</v>
      </c>
      <c r="I39" s="221"/>
      <c r="K39" s="221"/>
      <c r="L39" s="222"/>
    </row>
    <row r="40" spans="1:13" x14ac:dyDescent="0.35">
      <c r="A40" s="79" t="s">
        <v>308</v>
      </c>
      <c r="B40" s="389"/>
      <c r="C40" s="379"/>
      <c r="D40" s="159" t="s">
        <v>309</v>
      </c>
      <c r="E40" s="79" t="s">
        <v>497</v>
      </c>
      <c r="F40" s="79" t="s">
        <v>471</v>
      </c>
      <c r="G40" s="208" t="s">
        <v>460</v>
      </c>
      <c r="H40" s="81" t="s">
        <v>514</v>
      </c>
      <c r="I40" s="215"/>
      <c r="K40" s="221"/>
      <c r="M40" t="s">
        <v>1846</v>
      </c>
    </row>
    <row r="41" spans="1:13" x14ac:dyDescent="0.35">
      <c r="A41" s="79" t="s">
        <v>310</v>
      </c>
      <c r="B41" s="389"/>
      <c r="C41" s="379"/>
      <c r="D41" s="159" t="s">
        <v>311</v>
      </c>
      <c r="E41" s="79" t="s">
        <v>501</v>
      </c>
      <c r="F41" s="79" t="s">
        <v>471</v>
      </c>
      <c r="G41" s="208" t="s">
        <v>444</v>
      </c>
      <c r="I41" s="215">
        <v>1</v>
      </c>
      <c r="J41" s="235">
        <f t="shared" si="0"/>
        <v>2.222222222222222E-2</v>
      </c>
      <c r="K41" s="194">
        <f>'DALYs '!E383</f>
        <v>2.222222222222222E-2</v>
      </c>
      <c r="L41" s="194">
        <f>K41/(10/60)</f>
        <v>0.13333333333333333</v>
      </c>
      <c r="M41" t="s">
        <v>1845</v>
      </c>
    </row>
    <row r="42" spans="1:13" x14ac:dyDescent="0.35">
      <c r="A42" s="79" t="s">
        <v>213</v>
      </c>
      <c r="B42" s="389"/>
      <c r="C42" s="83" t="s">
        <v>214</v>
      </c>
      <c r="D42" s="79" t="s">
        <v>515</v>
      </c>
      <c r="E42" s="79" t="s">
        <v>516</v>
      </c>
      <c r="F42" s="79" t="s">
        <v>471</v>
      </c>
      <c r="G42" s="208" t="s">
        <v>444</v>
      </c>
      <c r="I42" s="239">
        <v>1</v>
      </c>
      <c r="J42" s="235">
        <f t="shared" si="0"/>
        <v>1.7479452054794519E-2</v>
      </c>
      <c r="K42" s="194">
        <f>'DALYs '!O412</f>
        <v>1.7479452054794519E-2</v>
      </c>
      <c r="L42" s="194">
        <f>K42/(1/6)</f>
        <v>0.10487671232876712</v>
      </c>
      <c r="M42" s="81" t="s">
        <v>1857</v>
      </c>
    </row>
    <row r="43" spans="1:13" x14ac:dyDescent="0.35">
      <c r="A43" s="79" t="s">
        <v>217</v>
      </c>
      <c r="B43" s="389"/>
      <c r="C43" s="384" t="s">
        <v>517</v>
      </c>
      <c r="D43" s="79" t="s">
        <v>518</v>
      </c>
      <c r="E43" s="79" t="s">
        <v>501</v>
      </c>
      <c r="F43" s="79" t="s">
        <v>471</v>
      </c>
      <c r="G43" s="208" t="s">
        <v>455</v>
      </c>
      <c r="I43" s="247">
        <v>0.25</v>
      </c>
      <c r="J43" s="253">
        <f t="shared" si="0"/>
        <v>3.0097926267281103</v>
      </c>
      <c r="K43" s="244">
        <f>'DALYs '!AC435*I43</f>
        <v>0.75244815668202758</v>
      </c>
      <c r="L43" s="244">
        <f>K43/((10 + 5*'DALYs '!AE432)/60)</f>
        <v>0.33442140296979006</v>
      </c>
    </row>
    <row r="44" spans="1:13" x14ac:dyDescent="0.35">
      <c r="A44" s="79" t="s">
        <v>217</v>
      </c>
      <c r="B44" s="389"/>
      <c r="C44" s="385"/>
      <c r="D44" s="79" t="s">
        <v>519</v>
      </c>
      <c r="E44" s="79" t="s">
        <v>520</v>
      </c>
      <c r="F44" s="80" t="s">
        <v>521</v>
      </c>
      <c r="G44" s="208" t="s">
        <v>455</v>
      </c>
      <c r="I44" s="254"/>
      <c r="J44" s="253"/>
      <c r="K44" s="244"/>
      <c r="L44" s="244"/>
      <c r="M44" s="187"/>
    </row>
    <row r="45" spans="1:13" x14ac:dyDescent="0.35">
      <c r="A45" s="79" t="s">
        <v>225</v>
      </c>
      <c r="B45" s="389"/>
      <c r="C45" s="83" t="s">
        <v>522</v>
      </c>
      <c r="D45" s="79" t="s">
        <v>523</v>
      </c>
      <c r="E45" s="79" t="s">
        <v>501</v>
      </c>
      <c r="F45" s="79" t="s">
        <v>471</v>
      </c>
      <c r="G45" s="208" t="s">
        <v>455</v>
      </c>
      <c r="I45" s="255">
        <f>I43</f>
        <v>0.25</v>
      </c>
      <c r="J45" s="253">
        <f t="shared" ref="J45:L45" si="1">J43</f>
        <v>3.0097926267281103</v>
      </c>
      <c r="K45" s="244">
        <f t="shared" si="1"/>
        <v>0.75244815668202758</v>
      </c>
      <c r="L45" s="244">
        <f t="shared" si="1"/>
        <v>0.33442140296979006</v>
      </c>
      <c r="M45" t="s">
        <v>1894</v>
      </c>
    </row>
    <row r="46" spans="1:13" x14ac:dyDescent="0.35">
      <c r="A46" s="79" t="s">
        <v>227</v>
      </c>
      <c r="B46" s="389"/>
      <c r="C46" s="386" t="s">
        <v>524</v>
      </c>
      <c r="D46" s="79" t="s">
        <v>518</v>
      </c>
      <c r="E46" s="79" t="s">
        <v>501</v>
      </c>
      <c r="F46" s="79" t="s">
        <v>471</v>
      </c>
      <c r="G46" s="208" t="s">
        <v>455</v>
      </c>
      <c r="I46" s="255">
        <f>I45</f>
        <v>0.25</v>
      </c>
      <c r="J46" s="253">
        <f t="shared" ref="J46:L46" si="2">J45</f>
        <v>3.0097926267281103</v>
      </c>
      <c r="K46" s="244">
        <f t="shared" si="2"/>
        <v>0.75244815668202758</v>
      </c>
      <c r="L46" s="244">
        <f t="shared" si="2"/>
        <v>0.33442140296979006</v>
      </c>
      <c r="M46" t="s">
        <v>1895</v>
      </c>
    </row>
    <row r="47" spans="1:13" x14ac:dyDescent="0.35">
      <c r="A47" s="79" t="s">
        <v>525</v>
      </c>
      <c r="B47" s="389"/>
      <c r="C47" s="387"/>
      <c r="D47" s="79" t="s">
        <v>519</v>
      </c>
      <c r="E47" s="79" t="s">
        <v>520</v>
      </c>
      <c r="F47" s="80" t="s">
        <v>521</v>
      </c>
      <c r="G47" s="208" t="s">
        <v>455</v>
      </c>
      <c r="I47" s="254"/>
      <c r="J47" s="253"/>
      <c r="K47" s="244"/>
      <c r="L47" s="244"/>
    </row>
    <row r="48" spans="1:13" x14ac:dyDescent="0.35">
      <c r="A48" s="67" t="s">
        <v>526</v>
      </c>
      <c r="B48" s="389"/>
      <c r="C48" s="82" t="s">
        <v>527</v>
      </c>
      <c r="D48" s="67"/>
      <c r="E48" s="67"/>
      <c r="F48" s="67" t="s">
        <v>528</v>
      </c>
      <c r="G48" s="210"/>
      <c r="H48" s="77"/>
      <c r="I48" s="217"/>
      <c r="J48" s="236"/>
      <c r="K48" s="218"/>
      <c r="L48" s="218"/>
    </row>
    <row r="49" spans="1:13" x14ac:dyDescent="0.35">
      <c r="A49" s="67" t="s">
        <v>529</v>
      </c>
      <c r="B49" s="389"/>
      <c r="C49" s="82" t="s">
        <v>530</v>
      </c>
      <c r="D49" s="67"/>
      <c r="E49" s="67"/>
      <c r="F49" s="67" t="s">
        <v>531</v>
      </c>
      <c r="G49" s="210"/>
      <c r="H49" s="77"/>
      <c r="I49" s="217"/>
      <c r="J49" s="236"/>
      <c r="K49" s="218"/>
      <c r="L49" s="218"/>
    </row>
    <row r="50" spans="1:13" x14ac:dyDescent="0.35">
      <c r="A50" s="79" t="s">
        <v>532</v>
      </c>
      <c r="B50" s="389"/>
      <c r="C50" s="391" t="s">
        <v>533</v>
      </c>
      <c r="D50" s="83" t="s">
        <v>534</v>
      </c>
      <c r="E50" s="79"/>
      <c r="F50" s="79" t="s">
        <v>535</v>
      </c>
      <c r="G50" s="208"/>
      <c r="I50" s="250"/>
      <c r="J50" s="251"/>
      <c r="K50" s="252"/>
      <c r="L50" s="222"/>
    </row>
    <row r="51" spans="1:13" x14ac:dyDescent="0.35">
      <c r="A51" s="117" t="s">
        <v>536</v>
      </c>
      <c r="B51" s="389"/>
      <c r="C51" s="392"/>
      <c r="D51" s="82" t="s">
        <v>537</v>
      </c>
      <c r="E51" s="67"/>
      <c r="F51" s="67"/>
      <c r="G51" s="210"/>
      <c r="H51" s="77"/>
      <c r="I51" s="217"/>
      <c r="J51" s="236"/>
      <c r="K51" s="233"/>
      <c r="L51" s="233"/>
    </row>
    <row r="52" spans="1:13" x14ac:dyDescent="0.35">
      <c r="A52" s="79" t="s">
        <v>236</v>
      </c>
      <c r="B52" s="389"/>
      <c r="C52" s="393"/>
      <c r="D52" s="83" t="s">
        <v>538</v>
      </c>
      <c r="E52" s="79" t="s">
        <v>520</v>
      </c>
      <c r="F52" s="80" t="s">
        <v>539</v>
      </c>
      <c r="G52" s="208" t="s">
        <v>444</v>
      </c>
      <c r="I52" s="215">
        <v>1</v>
      </c>
      <c r="J52" s="235">
        <f t="shared" si="0"/>
        <v>8.1395348837209301E-3</v>
      </c>
      <c r="K52" s="194">
        <f>'DALYs '!I287*I52</f>
        <v>8.1395348837209301E-3</v>
      </c>
      <c r="L52" s="194">
        <f>K52/(20/60)</f>
        <v>2.441860465116279E-2</v>
      </c>
    </row>
    <row r="53" spans="1:13" x14ac:dyDescent="0.35">
      <c r="A53" s="79" t="s">
        <v>540</v>
      </c>
      <c r="B53" s="389"/>
      <c r="C53" s="391" t="s">
        <v>232</v>
      </c>
      <c r="D53" s="82" t="s">
        <v>541</v>
      </c>
      <c r="E53" s="67"/>
      <c r="F53" s="67" t="s">
        <v>542</v>
      </c>
      <c r="G53" s="210"/>
      <c r="H53" s="77"/>
      <c r="I53" s="217"/>
      <c r="J53" s="236"/>
      <c r="K53" s="218"/>
      <c r="L53" s="233"/>
    </row>
    <row r="54" spans="1:13" x14ac:dyDescent="0.35">
      <c r="A54" s="79" t="s">
        <v>230</v>
      </c>
      <c r="B54" s="389"/>
      <c r="C54" s="392"/>
      <c r="D54" s="83" t="s">
        <v>543</v>
      </c>
      <c r="E54" s="79" t="s">
        <v>453</v>
      </c>
      <c r="F54" s="79" t="s">
        <v>471</v>
      </c>
      <c r="G54" s="208" t="s">
        <v>444</v>
      </c>
      <c r="I54" s="248">
        <v>0.75</v>
      </c>
      <c r="J54" s="243">
        <f t="shared" si="0"/>
        <v>2.3216438356164385E-2</v>
      </c>
      <c r="K54" s="245">
        <f>'DALYs '!Q519*I54</f>
        <v>1.741232876712329E-2</v>
      </c>
      <c r="L54" s="245">
        <f>K54/((10+5*5)/60)</f>
        <v>2.9849706457925639E-2</v>
      </c>
      <c r="M54" t="s">
        <v>1928</v>
      </c>
    </row>
    <row r="55" spans="1:13" x14ac:dyDescent="0.35">
      <c r="A55" s="79" t="s">
        <v>234</v>
      </c>
      <c r="B55" s="390"/>
      <c r="C55" s="393"/>
      <c r="D55" s="83" t="s">
        <v>544</v>
      </c>
      <c r="E55" s="79" t="s">
        <v>520</v>
      </c>
      <c r="F55" s="80" t="s">
        <v>521</v>
      </c>
      <c r="G55" s="208" t="s">
        <v>455</v>
      </c>
      <c r="I55" s="254"/>
      <c r="J55" s="253"/>
      <c r="K55" s="244"/>
      <c r="L55" s="244"/>
      <c r="M55" t="s">
        <v>1927</v>
      </c>
    </row>
    <row r="56" spans="1:13" x14ac:dyDescent="0.35">
      <c r="A56" s="67" t="s">
        <v>545</v>
      </c>
      <c r="B56" s="383" t="s">
        <v>546</v>
      </c>
      <c r="C56" s="82" t="s">
        <v>547</v>
      </c>
      <c r="D56" s="67"/>
      <c r="E56" s="67"/>
      <c r="F56" s="67"/>
      <c r="G56" s="210"/>
      <c r="H56" s="77"/>
      <c r="I56" s="217"/>
      <c r="J56" s="236"/>
      <c r="K56" s="218"/>
      <c r="L56" s="218"/>
    </row>
    <row r="57" spans="1:13" x14ac:dyDescent="0.35">
      <c r="A57" s="67" t="s">
        <v>548</v>
      </c>
      <c r="B57" s="383"/>
      <c r="C57" s="82" t="s">
        <v>549</v>
      </c>
      <c r="D57" s="67"/>
      <c r="E57" s="67"/>
      <c r="F57" s="67"/>
      <c r="G57" s="210"/>
      <c r="H57" s="77"/>
      <c r="I57" s="217"/>
      <c r="J57" s="236"/>
      <c r="K57" s="218"/>
      <c r="L57" s="218"/>
    </row>
    <row r="58" spans="1:13" x14ac:dyDescent="0.35">
      <c r="A58" s="67" t="s">
        <v>550</v>
      </c>
      <c r="B58" s="383"/>
      <c r="C58" s="82" t="s">
        <v>551</v>
      </c>
      <c r="D58" s="67"/>
      <c r="E58" s="67"/>
      <c r="F58" s="67"/>
      <c r="G58" s="210"/>
      <c r="H58" s="77"/>
      <c r="I58" s="217"/>
      <c r="J58" s="236"/>
      <c r="K58" s="218"/>
      <c r="L58" s="218"/>
    </row>
    <row r="59" spans="1:13" x14ac:dyDescent="0.35">
      <c r="A59" s="67" t="s">
        <v>552</v>
      </c>
      <c r="B59" s="383"/>
      <c r="C59" s="82" t="s">
        <v>553</v>
      </c>
      <c r="D59" s="67"/>
      <c r="E59" s="67"/>
      <c r="F59" s="67"/>
      <c r="G59" s="210"/>
      <c r="H59" s="77"/>
      <c r="I59" s="217"/>
      <c r="J59" s="236"/>
      <c r="K59" s="218"/>
      <c r="L59" s="218"/>
    </row>
    <row r="60" spans="1:13" x14ac:dyDescent="0.35">
      <c r="A60" s="67" t="s">
        <v>554</v>
      </c>
      <c r="B60" s="383"/>
      <c r="C60" s="82" t="s">
        <v>555</v>
      </c>
      <c r="D60" s="67"/>
      <c r="E60" s="67"/>
      <c r="F60" s="67"/>
      <c r="G60" s="210"/>
      <c r="H60" s="77"/>
      <c r="I60" s="217"/>
      <c r="J60" s="236"/>
      <c r="K60" s="218"/>
      <c r="L60" s="218"/>
    </row>
    <row r="61" spans="1:13" x14ac:dyDescent="0.35">
      <c r="A61" s="67" t="s">
        <v>556</v>
      </c>
      <c r="B61" s="383"/>
      <c r="C61" s="82" t="s">
        <v>557</v>
      </c>
      <c r="D61" s="67"/>
      <c r="E61" s="67"/>
      <c r="F61" s="67"/>
      <c r="G61" s="210"/>
      <c r="H61" s="77"/>
      <c r="I61" s="217"/>
      <c r="J61" s="236"/>
      <c r="K61" s="218"/>
      <c r="L61" s="218"/>
    </row>
    <row r="62" spans="1:13" x14ac:dyDescent="0.35">
      <c r="A62" s="67" t="s">
        <v>558</v>
      </c>
      <c r="B62" s="383"/>
      <c r="C62" s="82" t="s">
        <v>559</v>
      </c>
      <c r="D62" s="67"/>
      <c r="E62" s="67"/>
      <c r="F62" s="67"/>
      <c r="G62" s="210"/>
      <c r="H62" s="77"/>
      <c r="I62" s="217"/>
      <c r="J62" s="236"/>
      <c r="K62" s="218"/>
      <c r="L62" s="218"/>
    </row>
    <row r="63" spans="1:13" x14ac:dyDescent="0.35">
      <c r="A63" s="67" t="s">
        <v>560</v>
      </c>
      <c r="B63" s="383"/>
      <c r="C63" s="82" t="s">
        <v>561</v>
      </c>
      <c r="D63" s="67"/>
      <c r="E63" s="67"/>
      <c r="F63" s="67"/>
      <c r="G63" s="210"/>
      <c r="H63" s="77"/>
      <c r="I63" s="217"/>
      <c r="J63" s="236"/>
      <c r="K63" s="218"/>
      <c r="L63" s="218"/>
    </row>
    <row r="64" spans="1:13" x14ac:dyDescent="0.35">
      <c r="A64" s="67" t="s">
        <v>562</v>
      </c>
      <c r="B64" s="381" t="s">
        <v>337</v>
      </c>
      <c r="C64" s="67" t="s">
        <v>563</v>
      </c>
      <c r="D64" s="67"/>
      <c r="E64" s="67"/>
      <c r="F64" s="67"/>
      <c r="G64" s="210"/>
      <c r="H64" s="77"/>
      <c r="I64" s="217"/>
      <c r="J64" s="236"/>
      <c r="K64" s="218"/>
      <c r="L64" s="218"/>
    </row>
    <row r="65" spans="1:12" x14ac:dyDescent="0.35">
      <c r="A65" s="67" t="s">
        <v>564</v>
      </c>
      <c r="B65" s="381"/>
      <c r="C65" s="82" t="s">
        <v>565</v>
      </c>
      <c r="D65" s="67"/>
      <c r="E65" s="67"/>
      <c r="F65" s="67"/>
      <c r="G65" s="210"/>
      <c r="H65" s="77"/>
      <c r="I65" s="217"/>
      <c r="J65" s="236"/>
      <c r="K65" s="218"/>
      <c r="L65" s="218"/>
    </row>
    <row r="66" spans="1:12" x14ac:dyDescent="0.35">
      <c r="A66" s="67" t="s">
        <v>566</v>
      </c>
      <c r="B66" s="381"/>
      <c r="C66" s="82" t="s">
        <v>567</v>
      </c>
      <c r="D66" s="67"/>
      <c r="E66" s="67"/>
      <c r="F66" s="67"/>
      <c r="G66" s="211"/>
      <c r="H66" s="77"/>
      <c r="I66" s="220"/>
      <c r="J66" s="237"/>
      <c r="K66" s="218"/>
      <c r="L66" s="218"/>
    </row>
    <row r="67" spans="1:12" x14ac:dyDescent="0.35">
      <c r="A67" s="67" t="s">
        <v>568</v>
      </c>
      <c r="B67" s="381"/>
      <c r="C67" s="82" t="s">
        <v>569</v>
      </c>
      <c r="D67" s="67"/>
      <c r="E67" s="67"/>
      <c r="F67" s="67"/>
      <c r="G67" s="211"/>
      <c r="H67" s="77"/>
      <c r="I67" s="220"/>
      <c r="J67" s="237"/>
      <c r="K67" s="218"/>
      <c r="L67" s="218"/>
    </row>
    <row r="68" spans="1:12" x14ac:dyDescent="0.35">
      <c r="A68" s="67" t="s">
        <v>570</v>
      </c>
      <c r="B68" s="381"/>
      <c r="C68" s="82" t="s">
        <v>571</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110" zoomScaleNormal="110" workbookViewId="0">
      <pane ySplit="1" topLeftCell="A2" activePane="bottomLeft" state="frozen"/>
      <selection pane="bottomLeft" activeCell="M62" sqref="M62"/>
    </sheetView>
  </sheetViews>
  <sheetFormatPr defaultColWidth="8.7265625" defaultRowHeight="14.5" x14ac:dyDescent="0.35"/>
  <cols>
    <col min="1" max="1" width="18.90625" style="58" bestFit="1" customWidth="1"/>
    <col min="2" max="2" width="22.1796875" style="58" bestFit="1" customWidth="1"/>
    <col min="3" max="3" width="14.54296875" style="58" customWidth="1"/>
    <col min="4" max="5" width="10.81640625" style="58" customWidth="1"/>
    <col min="6" max="6" width="14.36328125" style="58" bestFit="1" customWidth="1"/>
    <col min="7" max="7" width="11.1796875" style="58" customWidth="1"/>
    <col min="8" max="8" width="15.08984375" style="58" customWidth="1"/>
    <col min="9" max="9" width="12.453125" style="58" customWidth="1"/>
    <col min="10" max="11" width="12.453125" style="139" customWidth="1"/>
    <col min="12" max="17" width="12.453125" style="58" customWidth="1"/>
    <col min="18" max="19" width="14.54296875" style="145" customWidth="1"/>
    <col min="20" max="25" width="8.7265625" style="58"/>
    <col min="26" max="26" width="12.26953125" style="58" bestFit="1" customWidth="1"/>
    <col min="27" max="16384" width="8.7265625" style="58"/>
  </cols>
  <sheetData>
    <row r="1" spans="1:28" s="129" customFormat="1" x14ac:dyDescent="0.3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1921</v>
      </c>
      <c r="S1" s="256" t="s">
        <v>1925</v>
      </c>
    </row>
    <row r="2" spans="1:28" x14ac:dyDescent="0.3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3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3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3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3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3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3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3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3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3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3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3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3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3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35">
      <c r="A16" s="58" t="s">
        <v>190</v>
      </c>
      <c r="B16" s="58" t="s">
        <v>1930</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35">
      <c r="A17" s="58" t="s">
        <v>304</v>
      </c>
      <c r="B17" s="58" t="s">
        <v>1929</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35">
      <c r="A18" s="58" t="s">
        <v>306</v>
      </c>
      <c r="B18" s="58" t="s">
        <v>1931</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3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3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3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3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3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3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3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3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3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3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3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3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3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3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35">
      <c r="A33" s="58" t="s">
        <v>190</v>
      </c>
      <c r="B33" s="58" t="s">
        <v>1930</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35">
      <c r="A34" s="58" t="s">
        <v>304</v>
      </c>
      <c r="B34" s="58" t="s">
        <v>1929</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35">
      <c r="A35" s="58" t="s">
        <v>306</v>
      </c>
      <c r="B35" s="58" t="s">
        <v>1931</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35">
      <c r="A36" s="58" t="s">
        <v>192</v>
      </c>
      <c r="B36" s="58" t="s">
        <v>192</v>
      </c>
      <c r="C36" s="58" t="s">
        <v>193</v>
      </c>
      <c r="D36" s="58" t="s">
        <v>194</v>
      </c>
      <c r="E36" s="58" t="s">
        <v>194</v>
      </c>
      <c r="F36" s="58" t="s">
        <v>212</v>
      </c>
      <c r="G36" s="58" t="s">
        <v>82</v>
      </c>
      <c r="H36" s="58">
        <v>0.1</v>
      </c>
      <c r="I36" s="58" t="s">
        <v>2070</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35">
      <c r="A37" s="58" t="s">
        <v>192</v>
      </c>
      <c r="B37" s="58" t="s">
        <v>192</v>
      </c>
      <c r="C37" s="58" t="s">
        <v>193</v>
      </c>
      <c r="D37" s="58" t="s">
        <v>194</v>
      </c>
      <c r="E37" s="58" t="s">
        <v>194</v>
      </c>
      <c r="F37" s="58" t="s">
        <v>212</v>
      </c>
      <c r="G37" s="58" t="s">
        <v>84</v>
      </c>
      <c r="H37" s="58">
        <v>0.1</v>
      </c>
      <c r="I37" s="58" t="s">
        <v>2070</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35">
      <c r="A38" s="58" t="s">
        <v>1954</v>
      </c>
      <c r="B38" s="58" t="s">
        <v>1954</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35">
      <c r="A39" s="58" t="s">
        <v>1954</v>
      </c>
      <c r="B39" s="58" t="s">
        <v>1954</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35">
      <c r="A40" s="58" t="s">
        <v>1958</v>
      </c>
      <c r="B40" s="58" t="s">
        <v>1958</v>
      </c>
      <c r="C40" s="58" t="s">
        <v>193</v>
      </c>
      <c r="D40" s="58" t="s">
        <v>194</v>
      </c>
      <c r="E40" s="58" t="s">
        <v>194</v>
      </c>
      <c r="F40" s="58" t="s">
        <v>212</v>
      </c>
      <c r="G40" s="58" t="s">
        <v>82</v>
      </c>
      <c r="H40" s="58">
        <v>0.1</v>
      </c>
      <c r="I40" s="58" t="s">
        <v>2070</v>
      </c>
      <c r="L40" s="58">
        <v>1</v>
      </c>
      <c r="M40" s="58">
        <v>1</v>
      </c>
      <c r="O40" s="275">
        <f>'Work time'!AD55*10*60</f>
        <v>45.844447190612613</v>
      </c>
      <c r="AE40"/>
    </row>
    <row r="41" spans="1:31" x14ac:dyDescent="0.35">
      <c r="A41" s="58" t="s">
        <v>1958</v>
      </c>
      <c r="B41" s="58" t="s">
        <v>1958</v>
      </c>
      <c r="C41" s="58" t="s">
        <v>193</v>
      </c>
      <c r="D41" s="58" t="s">
        <v>194</v>
      </c>
      <c r="E41" s="58" t="s">
        <v>194</v>
      </c>
      <c r="F41" s="58" t="s">
        <v>212</v>
      </c>
      <c r="G41" s="58" t="s">
        <v>84</v>
      </c>
      <c r="H41" s="58">
        <v>0.1</v>
      </c>
      <c r="I41" s="58" t="s">
        <v>2070</v>
      </c>
      <c r="L41" s="58">
        <v>1</v>
      </c>
      <c r="M41" s="58">
        <v>1</v>
      </c>
      <c r="O41" s="275">
        <f>'Work time'!AE55*10*60</f>
        <v>45.14983435439121</v>
      </c>
      <c r="AE41"/>
    </row>
    <row r="42" spans="1:31" x14ac:dyDescent="0.35">
      <c r="A42" s="58" t="s">
        <v>195</v>
      </c>
      <c r="B42" s="58" t="s">
        <v>196</v>
      </c>
      <c r="C42" s="58" t="s">
        <v>1959</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35">
      <c r="A43" s="58" t="s">
        <v>195</v>
      </c>
      <c r="B43" s="58" t="s">
        <v>196</v>
      </c>
      <c r="C43" s="58" t="s">
        <v>1959</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3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3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35">
      <c r="A46" s="58" t="s">
        <v>314</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3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3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35">
      <c r="A49" s="58" t="s">
        <v>314</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35">
      <c r="A50" s="58" t="s">
        <v>1937</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35">
      <c r="A51" s="58" t="s">
        <v>1938</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35">
      <c r="A52" s="58" t="s">
        <v>1939</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35">
      <c r="A53" s="58" t="s">
        <v>1940</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35">
      <c r="A54" s="58" t="s">
        <v>1941</v>
      </c>
      <c r="B54" s="58" t="s">
        <v>207</v>
      </c>
      <c r="C54" s="58" t="s">
        <v>154</v>
      </c>
      <c r="D54" s="58" t="s">
        <v>199</v>
      </c>
      <c r="E54" s="58" t="s">
        <v>69</v>
      </c>
      <c r="F54" s="140" t="s">
        <v>212</v>
      </c>
      <c r="G54" s="58" t="s">
        <v>82</v>
      </c>
      <c r="H54" s="128">
        <f>57/1000</f>
        <v>5.7000000000000002E-2</v>
      </c>
      <c r="I54" s="128"/>
      <c r="K54" s="139" t="s">
        <v>1942</v>
      </c>
      <c r="L54" s="274">
        <v>0.98</v>
      </c>
      <c r="M54" s="58">
        <v>1</v>
      </c>
      <c r="O54" s="58">
        <f>O50</f>
        <v>15</v>
      </c>
      <c r="R54" s="145">
        <v>0</v>
      </c>
      <c r="S54" s="145">
        <v>0</v>
      </c>
      <c r="AE54"/>
    </row>
    <row r="55" spans="1:31" x14ac:dyDescent="0.3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35">
      <c r="A56" s="58" t="s">
        <v>1937</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35">
      <c r="A57" s="58" t="s">
        <v>1938</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35">
      <c r="A58" s="58" t="s">
        <v>1939</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35">
      <c r="A59" s="58" t="s">
        <v>1940</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35">
      <c r="A60" s="58" t="s">
        <v>1941</v>
      </c>
      <c r="B60" s="58" t="s">
        <v>207</v>
      </c>
      <c r="C60" s="58" t="s">
        <v>154</v>
      </c>
      <c r="D60" s="58" t="s">
        <v>199</v>
      </c>
      <c r="E60" s="58" t="s">
        <v>69</v>
      </c>
      <c r="F60" s="140" t="s">
        <v>212</v>
      </c>
      <c r="G60" s="58" t="s">
        <v>84</v>
      </c>
      <c r="H60" s="128">
        <f>57/1000</f>
        <v>5.7000000000000002E-2</v>
      </c>
      <c r="I60" s="128"/>
      <c r="K60" s="139" t="s">
        <v>1942</v>
      </c>
      <c r="L60" s="138">
        <v>0.95</v>
      </c>
      <c r="M60" s="58">
        <v>1</v>
      </c>
      <c r="O60" s="58">
        <f>O56</f>
        <v>15</v>
      </c>
      <c r="R60" s="145">
        <f t="shared" si="5"/>
        <v>0</v>
      </c>
      <c r="S60" s="145">
        <f t="shared" si="5"/>
        <v>0</v>
      </c>
      <c r="AE60"/>
    </row>
    <row r="61" spans="1:31" x14ac:dyDescent="0.3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3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3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3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3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3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3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3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3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3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35">
      <c r="A71" s="58" t="s">
        <v>525</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3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35">
      <c r="A73" s="58" t="s">
        <v>525</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3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3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3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3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3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3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3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3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3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3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3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3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35">
      <c r="A86" s="58" t="s">
        <v>1933</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35">
      <c r="A87" s="58" t="s">
        <v>1933</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35">
      <c r="A88" s="58" t="s">
        <v>1934</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35">
      <c r="A89" s="58" t="s">
        <v>1935</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35">
      <c r="A90" s="58" t="s">
        <v>1936</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35">
      <c r="A91" s="58" t="s">
        <v>1934</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35">
      <c r="A92" s="58" t="s">
        <v>1935</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35">
      <c r="A93" s="58" t="s">
        <v>1936</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3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3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3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3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3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3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3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3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3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3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35">
      <c r="AE104"/>
    </row>
    <row r="105" spans="1:31" x14ac:dyDescent="0.35">
      <c r="AE105"/>
    </row>
    <row r="106" spans="1:31" x14ac:dyDescent="0.35">
      <c r="AE106"/>
    </row>
    <row r="107" spans="1:31" x14ac:dyDescent="0.35">
      <c r="AE107"/>
    </row>
    <row r="108" spans="1:31" x14ac:dyDescent="0.35">
      <c r="AE108"/>
    </row>
    <row r="109" spans="1:31" x14ac:dyDescent="0.35">
      <c r="AE109"/>
    </row>
    <row r="110" spans="1:31" x14ac:dyDescent="0.35">
      <c r="AE110"/>
    </row>
    <row r="111" spans="1:31" x14ac:dyDescent="0.35">
      <c r="AE111"/>
    </row>
  </sheetData>
  <autoFilter ref="A1:S103" xr:uid="{C1D83D06-B7B0-4361-896A-BFF57EC1D426}"/>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265625" defaultRowHeight="14.5" x14ac:dyDescent="0.35"/>
  <cols>
    <col min="1" max="1" width="18.90625" style="58" bestFit="1" customWidth="1"/>
    <col min="2" max="2" width="22.1796875" style="58" bestFit="1" customWidth="1"/>
    <col min="3" max="3" width="13.90625" style="58" bestFit="1" customWidth="1"/>
    <col min="4" max="4" width="11.1796875" style="58" customWidth="1"/>
    <col min="5" max="5" width="15.08984375" style="58" customWidth="1"/>
    <col min="6" max="11" width="8.7265625" style="58"/>
    <col min="12" max="12" width="12.26953125" style="58" bestFit="1" customWidth="1"/>
    <col min="13" max="16384" width="8.7265625" style="58"/>
  </cols>
  <sheetData>
    <row r="1" spans="1:17" s="129" customFormat="1" x14ac:dyDescent="0.35">
      <c r="A1" s="129" t="s">
        <v>135</v>
      </c>
      <c r="B1" s="129" t="s">
        <v>136</v>
      </c>
      <c r="C1" s="129" t="s">
        <v>139</v>
      </c>
      <c r="D1" s="129" t="s">
        <v>141</v>
      </c>
      <c r="E1" s="129" t="s">
        <v>142</v>
      </c>
    </row>
    <row r="2" spans="1:17" x14ac:dyDescent="0.35">
      <c r="A2" s="58" t="s">
        <v>1954</v>
      </c>
      <c r="B2" s="58" t="s">
        <v>1954</v>
      </c>
      <c r="C2" s="58" t="s">
        <v>194</v>
      </c>
      <c r="D2" s="58" t="s">
        <v>82</v>
      </c>
      <c r="N2"/>
    </row>
    <row r="3" spans="1:17" x14ac:dyDescent="0.35">
      <c r="A3" s="58" t="s">
        <v>1954</v>
      </c>
      <c r="B3" s="58" t="s">
        <v>1954</v>
      </c>
      <c r="C3" s="58" t="s">
        <v>194</v>
      </c>
      <c r="D3" s="58" t="s">
        <v>84</v>
      </c>
      <c r="N3"/>
    </row>
    <row r="4" spans="1:17" x14ac:dyDescent="0.35">
      <c r="A4" s="58" t="s">
        <v>227</v>
      </c>
      <c r="B4" s="58" t="s">
        <v>228</v>
      </c>
      <c r="C4" s="58" t="s">
        <v>220</v>
      </c>
      <c r="D4" s="58" t="s">
        <v>82</v>
      </c>
      <c r="E4" s="145">
        <v>2.56464E-2</v>
      </c>
    </row>
    <row r="5" spans="1:17" x14ac:dyDescent="0.35">
      <c r="A5" s="58" t="s">
        <v>227</v>
      </c>
      <c r="B5" s="58" t="s">
        <v>228</v>
      </c>
      <c r="C5" s="58" t="s">
        <v>220</v>
      </c>
      <c r="D5" s="58" t="s">
        <v>84</v>
      </c>
      <c r="E5" s="145">
        <v>1.9E-2</v>
      </c>
    </row>
    <row r="6" spans="1:17" x14ac:dyDescent="0.35">
      <c r="A6" s="58" t="s">
        <v>217</v>
      </c>
      <c r="B6" s="58" t="s">
        <v>218</v>
      </c>
      <c r="C6" s="58" t="s">
        <v>220</v>
      </c>
      <c r="D6" s="58" t="s">
        <v>82</v>
      </c>
      <c r="E6" s="145">
        <v>0.19600000000000001</v>
      </c>
    </row>
    <row r="7" spans="1:17" x14ac:dyDescent="0.35">
      <c r="A7" s="58" t="s">
        <v>217</v>
      </c>
      <c r="B7" s="58" t="s">
        <v>218</v>
      </c>
      <c r="C7" s="58" t="s">
        <v>220</v>
      </c>
      <c r="D7" s="58" t="s">
        <v>84</v>
      </c>
      <c r="E7" s="145">
        <v>0.18525192477596872</v>
      </c>
    </row>
    <row r="8" spans="1:17" x14ac:dyDescent="0.35">
      <c r="A8" s="58" t="s">
        <v>239</v>
      </c>
      <c r="B8" s="58" t="s">
        <v>240</v>
      </c>
      <c r="C8" s="58" t="s">
        <v>241</v>
      </c>
      <c r="D8" s="58" t="s">
        <v>82</v>
      </c>
      <c r="E8" s="142">
        <v>2.0926851436312916E-4</v>
      </c>
    </row>
    <row r="9" spans="1:17" x14ac:dyDescent="0.35">
      <c r="A9" s="58" t="s">
        <v>239</v>
      </c>
      <c r="B9" s="58" t="s">
        <v>240</v>
      </c>
      <c r="C9" s="58" t="s">
        <v>241</v>
      </c>
      <c r="D9" s="58" t="s">
        <v>84</v>
      </c>
      <c r="E9" s="145">
        <v>2.0926851436312916E-4</v>
      </c>
      <c r="Q9"/>
    </row>
    <row r="10" spans="1:17" x14ac:dyDescent="0.35">
      <c r="A10" s="58" t="s">
        <v>1937</v>
      </c>
      <c r="B10" s="58" t="s">
        <v>207</v>
      </c>
      <c r="C10" s="58" t="s">
        <v>69</v>
      </c>
      <c r="D10" s="58" t="s">
        <v>82</v>
      </c>
      <c r="E10" s="128">
        <v>1.894207576270393E-2</v>
      </c>
      <c r="Q10"/>
    </row>
    <row r="11" spans="1:17" x14ac:dyDescent="0.35">
      <c r="A11" s="58" t="s">
        <v>1937</v>
      </c>
      <c r="B11" s="58" t="s">
        <v>207</v>
      </c>
      <c r="C11" s="58" t="s">
        <v>69</v>
      </c>
      <c r="D11" s="58" t="s">
        <v>84</v>
      </c>
      <c r="E11" s="128">
        <v>2.0044524616617914E-2</v>
      </c>
      <c r="Q11"/>
    </row>
    <row r="12" spans="1:17" x14ac:dyDescent="0.35">
      <c r="A12" s="58" t="s">
        <v>1933</v>
      </c>
      <c r="B12" s="58" t="s">
        <v>249</v>
      </c>
      <c r="C12" s="58" t="s">
        <v>66</v>
      </c>
      <c r="D12" s="58" t="s">
        <v>82</v>
      </c>
      <c r="E12" s="58">
        <v>0.58399999999999996</v>
      </c>
      <c r="Q12"/>
    </row>
    <row r="13" spans="1:17" x14ac:dyDescent="0.35">
      <c r="A13" s="58" t="s">
        <v>1933</v>
      </c>
      <c r="B13" s="58" t="s">
        <v>249</v>
      </c>
      <c r="C13" s="58" t="s">
        <v>66</v>
      </c>
      <c r="D13" s="58" t="s">
        <v>84</v>
      </c>
      <c r="E13" s="58">
        <v>0.57399999999999995</v>
      </c>
      <c r="Q13"/>
    </row>
    <row r="14" spans="1:17" x14ac:dyDescent="0.35">
      <c r="A14" s="58" t="s">
        <v>256</v>
      </c>
      <c r="B14" s="58" t="s">
        <v>257</v>
      </c>
      <c r="C14" s="58" t="s">
        <v>66</v>
      </c>
      <c r="D14" s="58" t="s">
        <v>82</v>
      </c>
      <c r="E14" s="151">
        <v>3.280483410006485E-2</v>
      </c>
      <c r="Q14"/>
    </row>
    <row r="15" spans="1:17" x14ac:dyDescent="0.35">
      <c r="A15" s="58" t="s">
        <v>256</v>
      </c>
      <c r="B15" s="58" t="s">
        <v>257</v>
      </c>
      <c r="C15" s="58" t="s">
        <v>66</v>
      </c>
      <c r="D15" s="58" t="s">
        <v>84</v>
      </c>
      <c r="E15" s="151">
        <v>1.5944444444444442E-2</v>
      </c>
      <c r="Q15"/>
    </row>
    <row r="16" spans="1:17" x14ac:dyDescent="0.35">
      <c r="A16" s="58" t="s">
        <v>259</v>
      </c>
      <c r="B16" s="58" t="s">
        <v>260</v>
      </c>
      <c r="C16" s="58" t="s">
        <v>66</v>
      </c>
      <c r="D16" s="58" t="s">
        <v>82</v>
      </c>
      <c r="E16" s="151">
        <v>0.37176641117540893</v>
      </c>
      <c r="Q16"/>
    </row>
    <row r="17" spans="1:17" x14ac:dyDescent="0.35">
      <c r="A17" s="58" t="s">
        <v>259</v>
      </c>
      <c r="B17" s="58" t="s">
        <v>260</v>
      </c>
      <c r="C17" s="58" t="s">
        <v>66</v>
      </c>
      <c r="D17" s="58" t="s">
        <v>84</v>
      </c>
      <c r="E17" s="151">
        <v>0.3915246913580247</v>
      </c>
      <c r="Q17"/>
    </row>
    <row r="18" spans="1:17" x14ac:dyDescent="0.35">
      <c r="A18" s="58" t="s">
        <v>263</v>
      </c>
      <c r="B18" s="58" t="s">
        <v>264</v>
      </c>
      <c r="C18" s="58" t="s">
        <v>66</v>
      </c>
      <c r="D18" s="58" t="s">
        <v>82</v>
      </c>
      <c r="E18" s="151">
        <v>3.4377158820119012E-2</v>
      </c>
      <c r="Q18"/>
    </row>
    <row r="19" spans="1:17" x14ac:dyDescent="0.35">
      <c r="A19" s="58" t="s">
        <v>263</v>
      </c>
      <c r="B19" s="58" t="s">
        <v>264</v>
      </c>
      <c r="C19" s="58" t="s">
        <v>66</v>
      </c>
      <c r="D19" s="58" t="s">
        <v>84</v>
      </c>
      <c r="E19" s="151">
        <v>2.6574074074074069E-2</v>
      </c>
      <c r="Q19"/>
    </row>
    <row r="20" spans="1:17" x14ac:dyDescent="0.35">
      <c r="A20" s="58" t="s">
        <v>265</v>
      </c>
      <c r="B20" s="58" t="s">
        <v>266</v>
      </c>
      <c r="C20" s="58" t="s">
        <v>66</v>
      </c>
      <c r="D20" s="58" t="s">
        <v>82</v>
      </c>
      <c r="E20" s="151">
        <v>0.1302238408674441</v>
      </c>
      <c r="Q20"/>
    </row>
    <row r="21" spans="1:17" x14ac:dyDescent="0.35">
      <c r="A21" s="58" t="s">
        <v>265</v>
      </c>
      <c r="B21" s="58" t="s">
        <v>266</v>
      </c>
      <c r="C21" s="58" t="s">
        <v>66</v>
      </c>
      <c r="D21" s="58" t="s">
        <v>84</v>
      </c>
      <c r="E21" s="151">
        <v>0.12932716049382714</v>
      </c>
      <c r="Q21"/>
    </row>
    <row r="22" spans="1:17" x14ac:dyDescent="0.35">
      <c r="Q22"/>
    </row>
    <row r="23" spans="1:17" x14ac:dyDescent="0.35">
      <c r="Q23"/>
    </row>
    <row r="24" spans="1:17" x14ac:dyDescent="0.35">
      <c r="Q24"/>
    </row>
    <row r="25" spans="1:17" x14ac:dyDescent="0.35">
      <c r="Q25"/>
    </row>
    <row r="26" spans="1:17" x14ac:dyDescent="0.35">
      <c r="Q26"/>
    </row>
    <row r="27" spans="1:17" x14ac:dyDescent="0.35">
      <c r="Q27"/>
    </row>
    <row r="28" spans="1:17" x14ac:dyDescent="0.35">
      <c r="Q28"/>
    </row>
    <row r="29" spans="1:17" x14ac:dyDescent="0.3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G219"/>
  <sheetViews>
    <sheetView tabSelected="1" topLeftCell="E1" zoomScale="70" zoomScaleNormal="70" workbookViewId="0">
      <pane ySplit="1" topLeftCell="A209" activePane="bottomLeft" state="frozen"/>
      <selection pane="bottomLeft" activeCell="U2" sqref="U2:U219"/>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15.1796875" style="64" customWidth="1"/>
    <col min="12" max="12" width="15.1796875" style="319" customWidth="1"/>
    <col min="13" max="13" width="15.1796875" style="320" customWidth="1"/>
    <col min="14" max="14" width="3.81640625" style="64" customWidth="1"/>
    <col min="15" max="19" width="3.81640625" style="319" customWidth="1"/>
    <col min="20" max="20" width="3.81640625" style="320" customWidth="1"/>
    <col min="21" max="21" width="15.1796875" customWidth="1"/>
    <col min="22" max="22" width="17.36328125" style="195" customWidth="1"/>
    <col min="23" max="24" width="15.1796875" customWidth="1"/>
    <col min="25" max="25" width="17" customWidth="1"/>
    <col min="26" max="26" width="18.36328125" style="89" customWidth="1"/>
    <col min="27" max="27" width="19.1796875" customWidth="1"/>
    <col min="28" max="28" width="18.7265625" customWidth="1"/>
    <col min="29" max="29" width="15.1796875" style="6" customWidth="1"/>
    <col min="30" max="32" width="15.1796875" customWidth="1"/>
    <col min="33" max="33" width="27.54296875" bestFit="1" customWidth="1"/>
  </cols>
  <sheetData>
    <row r="1" spans="1:33" s="177" customFormat="1" ht="87.5" customHeight="1" x14ac:dyDescent="0.35">
      <c r="A1" s="394" t="s">
        <v>2172</v>
      </c>
      <c r="B1" s="394"/>
      <c r="C1" s="394"/>
      <c r="D1" s="394"/>
      <c r="E1" s="327" t="s">
        <v>135</v>
      </c>
      <c r="F1" s="328" t="s">
        <v>136</v>
      </c>
      <c r="G1" s="328" t="s">
        <v>137</v>
      </c>
      <c r="H1" s="328" t="s">
        <v>138</v>
      </c>
      <c r="I1" s="328" t="s">
        <v>139</v>
      </c>
      <c r="J1" s="330" t="s">
        <v>140</v>
      </c>
      <c r="K1" s="327" t="s">
        <v>2176</v>
      </c>
      <c r="L1" s="328" t="s">
        <v>2177</v>
      </c>
      <c r="M1" s="329" t="s">
        <v>2178</v>
      </c>
      <c r="N1" s="363" t="s">
        <v>2159</v>
      </c>
      <c r="O1" s="364" t="s">
        <v>2523</v>
      </c>
      <c r="P1" s="364" t="s">
        <v>1962</v>
      </c>
      <c r="Q1" s="364" t="s">
        <v>2525</v>
      </c>
      <c r="R1" s="364" t="s">
        <v>2167</v>
      </c>
      <c r="S1" s="364" t="s">
        <v>2524</v>
      </c>
      <c r="T1" s="365" t="s">
        <v>776</v>
      </c>
      <c r="U1" s="325" t="s">
        <v>141</v>
      </c>
      <c r="V1" s="334" t="s">
        <v>142</v>
      </c>
      <c r="W1" s="325" t="s">
        <v>143</v>
      </c>
      <c r="X1" s="326" t="s">
        <v>144</v>
      </c>
      <c r="Y1" s="326" t="s">
        <v>145</v>
      </c>
      <c r="Z1" s="326" t="s">
        <v>146</v>
      </c>
      <c r="AA1" s="325" t="s">
        <v>147</v>
      </c>
      <c r="AB1" s="325" t="s">
        <v>148</v>
      </c>
      <c r="AC1" s="339" t="s">
        <v>149</v>
      </c>
      <c r="AD1" s="325" t="s">
        <v>150</v>
      </c>
      <c r="AE1" s="325" t="s">
        <v>151</v>
      </c>
      <c r="AF1" s="325" t="s">
        <v>2208</v>
      </c>
      <c r="AG1" s="325" t="s">
        <v>2190</v>
      </c>
    </row>
    <row r="2" spans="1:33" x14ac:dyDescent="0.35">
      <c r="A2" s="355" t="s">
        <v>2169</v>
      </c>
      <c r="B2" s="355" t="s">
        <v>2170</v>
      </c>
      <c r="C2" s="356" t="s">
        <v>153</v>
      </c>
      <c r="D2" s="353">
        <v>1</v>
      </c>
      <c r="E2" s="64" t="s">
        <v>2171</v>
      </c>
      <c r="F2" s="319" t="s">
        <v>2173</v>
      </c>
      <c r="G2" s="321" t="s">
        <v>154</v>
      </c>
      <c r="H2" s="319" t="s">
        <v>155</v>
      </c>
      <c r="I2" s="319" t="s">
        <v>65</v>
      </c>
      <c r="J2" s="320" t="s">
        <v>156</v>
      </c>
      <c r="K2" s="64" t="s">
        <v>980</v>
      </c>
      <c r="L2" s="321" t="s">
        <v>980</v>
      </c>
      <c r="M2" s="320" t="s">
        <v>980</v>
      </c>
      <c r="N2" s="64">
        <v>100</v>
      </c>
      <c r="T2" s="320">
        <f>SUM(N2:S2)</f>
        <v>100</v>
      </c>
      <c r="U2" s="321" t="s">
        <v>82</v>
      </c>
      <c r="V2" s="195">
        <v>1</v>
      </c>
      <c r="W2" s="321" t="s">
        <v>212</v>
      </c>
      <c r="X2" s="321"/>
      <c r="Y2" s="321"/>
      <c r="Z2" s="89">
        <v>1</v>
      </c>
      <c r="AA2">
        <v>4</v>
      </c>
      <c r="AC2" s="6">
        <v>10</v>
      </c>
    </row>
    <row r="3" spans="1:33" x14ac:dyDescent="0.35">
      <c r="A3" s="355" t="s">
        <v>2169</v>
      </c>
      <c r="B3" s="355" t="s">
        <v>2170</v>
      </c>
      <c r="C3" s="356" t="s">
        <v>153</v>
      </c>
      <c r="D3" s="353">
        <v>2</v>
      </c>
      <c r="E3" s="64" t="s">
        <v>2206</v>
      </c>
      <c r="F3" s="319" t="s">
        <v>2179</v>
      </c>
      <c r="G3" s="319" t="s">
        <v>2180</v>
      </c>
      <c r="H3" s="319" t="s">
        <v>155</v>
      </c>
      <c r="I3" s="319" t="s">
        <v>65</v>
      </c>
      <c r="J3" s="320" t="s">
        <v>156</v>
      </c>
      <c r="K3" s="64" t="s">
        <v>980</v>
      </c>
      <c r="L3" s="319" t="s">
        <v>980</v>
      </c>
      <c r="M3" s="320" t="s">
        <v>194</v>
      </c>
      <c r="N3" s="64">
        <v>100</v>
      </c>
      <c r="T3" s="320">
        <f t="shared" ref="T3:T66" si="0">SUM(N3:S3)</f>
        <v>100</v>
      </c>
      <c r="U3" s="321" t="s">
        <v>82</v>
      </c>
      <c r="V3" s="195">
        <v>1</v>
      </c>
      <c r="W3" s="321" t="s">
        <v>212</v>
      </c>
      <c r="X3" s="321"/>
      <c r="Y3" s="321"/>
      <c r="Z3" s="89">
        <v>1</v>
      </c>
      <c r="AA3">
        <v>1</v>
      </c>
      <c r="AC3" s="359">
        <v>15</v>
      </c>
      <c r="AF3" t="s">
        <v>980</v>
      </c>
    </row>
    <row r="4" spans="1:33" x14ac:dyDescent="0.35">
      <c r="A4" s="355" t="s">
        <v>2169</v>
      </c>
      <c r="B4" s="355" t="s">
        <v>2170</v>
      </c>
      <c r="C4" s="356" t="s">
        <v>2181</v>
      </c>
      <c r="D4" s="353">
        <v>3</v>
      </c>
      <c r="E4" s="64" t="s">
        <v>2186</v>
      </c>
      <c r="F4" s="321" t="s">
        <v>2183</v>
      </c>
      <c r="G4" s="321" t="s">
        <v>154</v>
      </c>
      <c r="H4" s="319" t="s">
        <v>199</v>
      </c>
      <c r="I4" s="321" t="s">
        <v>65</v>
      </c>
      <c r="J4" s="320" t="s">
        <v>156</v>
      </c>
      <c r="K4" s="64" t="s">
        <v>980</v>
      </c>
      <c r="L4" s="321" t="s">
        <v>194</v>
      </c>
      <c r="M4" s="320" t="s">
        <v>194</v>
      </c>
      <c r="N4" s="64">
        <v>100</v>
      </c>
      <c r="T4" s="320">
        <f t="shared" si="0"/>
        <v>100</v>
      </c>
      <c r="U4" s="321" t="s">
        <v>82</v>
      </c>
      <c r="V4" s="195">
        <v>1</v>
      </c>
      <c r="W4" s="321" t="s">
        <v>212</v>
      </c>
      <c r="X4" s="321"/>
      <c r="Y4" s="321"/>
      <c r="Z4" s="89">
        <v>1</v>
      </c>
      <c r="AA4">
        <v>1</v>
      </c>
      <c r="AC4" s="6">
        <v>15</v>
      </c>
    </row>
    <row r="5" spans="1:33" x14ac:dyDescent="0.35">
      <c r="A5" s="355" t="s">
        <v>2169</v>
      </c>
      <c r="B5" s="355" t="s">
        <v>2170</v>
      </c>
      <c r="C5" s="356" t="s">
        <v>2181</v>
      </c>
      <c r="D5" s="353">
        <v>4</v>
      </c>
      <c r="E5" s="64" t="s">
        <v>2187</v>
      </c>
      <c r="F5" s="321" t="s">
        <v>2182</v>
      </c>
      <c r="G5" s="321" t="s">
        <v>154</v>
      </c>
      <c r="H5" s="319" t="s">
        <v>199</v>
      </c>
      <c r="I5" s="321" t="s">
        <v>65</v>
      </c>
      <c r="J5" s="320" t="s">
        <v>156</v>
      </c>
      <c r="K5" s="64" t="s">
        <v>980</v>
      </c>
      <c r="L5" s="321" t="s">
        <v>194</v>
      </c>
      <c r="M5" s="320" t="s">
        <v>194</v>
      </c>
      <c r="N5" s="64">
        <v>100</v>
      </c>
      <c r="T5" s="320">
        <f t="shared" si="0"/>
        <v>100</v>
      </c>
      <c r="U5" s="321" t="s">
        <v>82</v>
      </c>
      <c r="V5" s="195">
        <v>1</v>
      </c>
      <c r="W5" s="321" t="s">
        <v>212</v>
      </c>
      <c r="X5" s="321"/>
      <c r="Y5" s="321"/>
      <c r="Z5" s="89">
        <v>1</v>
      </c>
      <c r="AA5">
        <v>1</v>
      </c>
      <c r="AC5" s="6">
        <v>60</v>
      </c>
      <c r="AF5" t="s">
        <v>980</v>
      </c>
      <c r="AG5" t="s">
        <v>2191</v>
      </c>
    </row>
    <row r="6" spans="1:33" x14ac:dyDescent="0.35">
      <c r="A6" s="355" t="s">
        <v>2169</v>
      </c>
      <c r="B6" s="355" t="s">
        <v>2170</v>
      </c>
      <c r="C6" s="356" t="s">
        <v>2181</v>
      </c>
      <c r="D6" s="353">
        <v>5</v>
      </c>
      <c r="E6" s="64" t="s">
        <v>2188</v>
      </c>
      <c r="F6" s="321" t="s">
        <v>2184</v>
      </c>
      <c r="G6" s="321" t="s">
        <v>154</v>
      </c>
      <c r="H6" s="319" t="s">
        <v>199</v>
      </c>
      <c r="I6" s="321" t="s">
        <v>65</v>
      </c>
      <c r="J6" s="320" t="s">
        <v>156</v>
      </c>
      <c r="K6" s="64" t="s">
        <v>980</v>
      </c>
      <c r="L6" s="321" t="s">
        <v>194</v>
      </c>
      <c r="M6" s="320" t="s">
        <v>194</v>
      </c>
      <c r="N6" s="64">
        <v>100</v>
      </c>
      <c r="T6" s="320">
        <f t="shared" si="0"/>
        <v>100</v>
      </c>
      <c r="U6" s="321" t="s">
        <v>82</v>
      </c>
      <c r="V6" s="145">
        <f>Prevalences!AL191</f>
        <v>0.15</v>
      </c>
      <c r="W6" s="321" t="s">
        <v>2203</v>
      </c>
      <c r="X6" s="321"/>
      <c r="Y6" s="321"/>
      <c r="Z6" s="89">
        <v>1</v>
      </c>
      <c r="AA6">
        <v>1</v>
      </c>
      <c r="AC6" s="6">
        <v>30</v>
      </c>
      <c r="AF6" t="s">
        <v>980</v>
      </c>
      <c r="AG6" s="360" t="s">
        <v>2510</v>
      </c>
    </row>
    <row r="7" spans="1:33" x14ac:dyDescent="0.35">
      <c r="A7" s="355" t="s">
        <v>2169</v>
      </c>
      <c r="B7" s="355" t="s">
        <v>2170</v>
      </c>
      <c r="C7" s="356" t="s">
        <v>2181</v>
      </c>
      <c r="D7" s="353">
        <v>6</v>
      </c>
      <c r="E7" s="64" t="s">
        <v>2189</v>
      </c>
      <c r="F7" s="321" t="s">
        <v>2185</v>
      </c>
      <c r="G7" s="321" t="s">
        <v>2202</v>
      </c>
      <c r="H7" s="321" t="s">
        <v>155</v>
      </c>
      <c r="I7" s="321" t="s">
        <v>65</v>
      </c>
      <c r="J7" s="320" t="s">
        <v>156</v>
      </c>
      <c r="K7" s="64" t="s">
        <v>980</v>
      </c>
      <c r="L7" s="321" t="s">
        <v>194</v>
      </c>
      <c r="M7" s="320" t="s">
        <v>194</v>
      </c>
      <c r="N7" s="64">
        <v>100</v>
      </c>
      <c r="T7" s="320">
        <f t="shared" si="0"/>
        <v>100</v>
      </c>
      <c r="U7" s="321" t="s">
        <v>82</v>
      </c>
      <c r="V7" s="336"/>
      <c r="W7" s="321" t="s">
        <v>2203</v>
      </c>
      <c r="X7" s="321"/>
      <c r="Y7" s="321"/>
      <c r="Z7" s="89">
        <v>1</v>
      </c>
      <c r="AA7">
        <v>1</v>
      </c>
      <c r="AC7" s="6">
        <v>0</v>
      </c>
      <c r="AG7" t="s">
        <v>2204</v>
      </c>
    </row>
    <row r="8" spans="1:33" x14ac:dyDescent="0.35">
      <c r="A8" s="355" t="s">
        <v>2169</v>
      </c>
      <c r="B8" s="355" t="s">
        <v>2170</v>
      </c>
      <c r="C8" s="356" t="s">
        <v>2192</v>
      </c>
      <c r="D8" s="353">
        <v>7</v>
      </c>
      <c r="E8" s="64" t="s">
        <v>2198</v>
      </c>
      <c r="F8" s="321" t="s">
        <v>2193</v>
      </c>
      <c r="G8" s="321" t="s">
        <v>154</v>
      </c>
      <c r="H8" s="321" t="s">
        <v>155</v>
      </c>
      <c r="I8" s="321" t="s">
        <v>65</v>
      </c>
      <c r="J8" s="320" t="s">
        <v>156</v>
      </c>
      <c r="K8" s="64" t="s">
        <v>980</v>
      </c>
      <c r="L8" s="321" t="s">
        <v>980</v>
      </c>
      <c r="M8" s="320" t="s">
        <v>980</v>
      </c>
      <c r="N8" s="64">
        <v>100</v>
      </c>
      <c r="T8" s="320">
        <f t="shared" si="0"/>
        <v>100</v>
      </c>
      <c r="U8" s="321" t="s">
        <v>82</v>
      </c>
      <c r="V8" s="195">
        <v>1</v>
      </c>
      <c r="W8" s="321" t="s">
        <v>212</v>
      </c>
      <c r="X8" s="321"/>
      <c r="Y8" s="321"/>
      <c r="Z8" s="89">
        <v>1</v>
      </c>
      <c r="AA8">
        <v>2</v>
      </c>
      <c r="AC8" s="6">
        <v>60</v>
      </c>
    </row>
    <row r="9" spans="1:33" x14ac:dyDescent="0.35">
      <c r="A9" s="355" t="s">
        <v>2169</v>
      </c>
      <c r="B9" s="355" t="s">
        <v>2170</v>
      </c>
      <c r="C9" s="356" t="s">
        <v>2192</v>
      </c>
      <c r="D9" s="353">
        <v>8</v>
      </c>
      <c r="E9" s="64" t="s">
        <v>2199</v>
      </c>
      <c r="F9" s="321" t="s">
        <v>2194</v>
      </c>
      <c r="G9" s="321" t="s">
        <v>154</v>
      </c>
      <c r="H9" s="321" t="s">
        <v>199</v>
      </c>
      <c r="I9" s="321" t="s">
        <v>65</v>
      </c>
      <c r="J9" s="320" t="s">
        <v>156</v>
      </c>
      <c r="K9" s="64" t="s">
        <v>980</v>
      </c>
      <c r="L9" s="321" t="s">
        <v>194</v>
      </c>
      <c r="M9" s="320" t="s">
        <v>194</v>
      </c>
      <c r="N9" s="64">
        <v>100</v>
      </c>
      <c r="T9" s="320">
        <f t="shared" si="0"/>
        <v>100</v>
      </c>
      <c r="U9" s="412" t="s">
        <v>82</v>
      </c>
      <c r="V9" s="333">
        <f>Prevalences!AN116</f>
        <v>0.14810999999999999</v>
      </c>
      <c r="W9" s="321" t="s">
        <v>2203</v>
      </c>
      <c r="X9" s="321"/>
      <c r="Y9" s="321" t="s">
        <v>2209</v>
      </c>
      <c r="Z9" s="139">
        <v>1</v>
      </c>
      <c r="AA9">
        <v>7</v>
      </c>
      <c r="AC9" s="6">
        <v>60</v>
      </c>
      <c r="AF9" t="s">
        <v>980</v>
      </c>
      <c r="AG9" t="s">
        <v>2212</v>
      </c>
    </row>
    <row r="10" spans="1:33" x14ac:dyDescent="0.35">
      <c r="A10" s="355" t="s">
        <v>2169</v>
      </c>
      <c r="B10" s="355" t="s">
        <v>2170</v>
      </c>
      <c r="C10" s="356" t="s">
        <v>2192</v>
      </c>
      <c r="D10" s="353">
        <v>9</v>
      </c>
      <c r="E10" s="64" t="s">
        <v>2200</v>
      </c>
      <c r="F10" s="321" t="s">
        <v>2195</v>
      </c>
      <c r="G10" s="321" t="s">
        <v>154</v>
      </c>
      <c r="H10" s="321" t="s">
        <v>199</v>
      </c>
      <c r="I10" s="321" t="s">
        <v>65</v>
      </c>
      <c r="J10" s="320" t="s">
        <v>156</v>
      </c>
      <c r="K10" s="64" t="s">
        <v>980</v>
      </c>
      <c r="L10" s="321" t="s">
        <v>980</v>
      </c>
      <c r="M10" s="320" t="s">
        <v>194</v>
      </c>
      <c r="N10" s="64">
        <v>100</v>
      </c>
      <c r="T10" s="320">
        <f t="shared" si="0"/>
        <v>100</v>
      </c>
      <c r="U10" s="321" t="s">
        <v>82</v>
      </c>
      <c r="V10" s="145">
        <f>Prevalences!AL208</f>
        <v>9.5000000000000001E-2</v>
      </c>
      <c r="W10" s="321" t="s">
        <v>2203</v>
      </c>
      <c r="X10" s="321"/>
      <c r="Y10" s="321"/>
      <c r="Z10" s="139">
        <v>1</v>
      </c>
      <c r="AA10">
        <v>3</v>
      </c>
      <c r="AC10" s="6">
        <v>10</v>
      </c>
      <c r="AF10" t="s">
        <v>980</v>
      </c>
      <c r="AG10" t="s">
        <v>2211</v>
      </c>
    </row>
    <row r="11" spans="1:33" x14ac:dyDescent="0.35">
      <c r="A11" s="355" t="s">
        <v>2169</v>
      </c>
      <c r="B11" s="355" t="s">
        <v>2170</v>
      </c>
      <c r="C11" s="356" t="s">
        <v>2192</v>
      </c>
      <c r="D11" s="353">
        <v>10</v>
      </c>
      <c r="E11" s="64" t="s">
        <v>2201</v>
      </c>
      <c r="F11" s="321" t="s">
        <v>2196</v>
      </c>
      <c r="G11" s="321" t="s">
        <v>154</v>
      </c>
      <c r="H11" s="321" t="s">
        <v>199</v>
      </c>
      <c r="I11" s="321" t="s">
        <v>65</v>
      </c>
      <c r="J11" s="320" t="s">
        <v>156</v>
      </c>
      <c r="K11" s="64" t="s">
        <v>980</v>
      </c>
      <c r="L11" s="321" t="s">
        <v>194</v>
      </c>
      <c r="M11" s="320" t="s">
        <v>194</v>
      </c>
      <c r="N11" s="64">
        <v>100</v>
      </c>
      <c r="T11" s="320">
        <f t="shared" si="0"/>
        <v>100</v>
      </c>
      <c r="U11" s="321" t="s">
        <v>82</v>
      </c>
      <c r="V11" s="145">
        <f>Prevalences!AL217</f>
        <v>0.16600000000000001</v>
      </c>
      <c r="W11" s="321" t="s">
        <v>2203</v>
      </c>
      <c r="X11" s="321"/>
      <c r="Y11" s="321" t="s">
        <v>2209</v>
      </c>
      <c r="Z11" s="139">
        <v>1</v>
      </c>
      <c r="AA11">
        <v>3</v>
      </c>
      <c r="AC11" s="6">
        <v>60</v>
      </c>
      <c r="AF11" t="s">
        <v>980</v>
      </c>
      <c r="AG11" t="s">
        <v>2207</v>
      </c>
    </row>
    <row r="12" spans="1:33" x14ac:dyDescent="0.35">
      <c r="A12" s="355" t="s">
        <v>2169</v>
      </c>
      <c r="B12" s="355" t="s">
        <v>2170</v>
      </c>
      <c r="C12" s="356" t="s">
        <v>2192</v>
      </c>
      <c r="D12" s="353">
        <v>11</v>
      </c>
      <c r="E12" s="64" t="s">
        <v>2210</v>
      </c>
      <c r="F12" s="321" t="s">
        <v>2197</v>
      </c>
      <c r="G12" s="321" t="s">
        <v>2202</v>
      </c>
      <c r="H12" s="321" t="s">
        <v>155</v>
      </c>
      <c r="I12" s="321" t="s">
        <v>65</v>
      </c>
      <c r="J12" s="320" t="s">
        <v>156</v>
      </c>
      <c r="K12" s="64" t="s">
        <v>980</v>
      </c>
      <c r="L12" s="321" t="s">
        <v>980</v>
      </c>
      <c r="M12" s="320" t="s">
        <v>194</v>
      </c>
      <c r="N12" s="64">
        <v>100</v>
      </c>
      <c r="T12" s="320">
        <f t="shared" si="0"/>
        <v>100</v>
      </c>
      <c r="U12" s="321" t="s">
        <v>82</v>
      </c>
      <c r="V12" s="333">
        <f>V11</f>
        <v>0.16600000000000001</v>
      </c>
      <c r="W12" s="321" t="s">
        <v>2203</v>
      </c>
      <c r="X12" s="321"/>
      <c r="Y12" s="321" t="s">
        <v>2209</v>
      </c>
      <c r="Z12" s="89">
        <f>Z11</f>
        <v>1</v>
      </c>
      <c r="AA12" s="321">
        <v>1</v>
      </c>
      <c r="AC12" s="6">
        <v>10</v>
      </c>
      <c r="AF12" t="s">
        <v>980</v>
      </c>
      <c r="AG12" t="s">
        <v>2205</v>
      </c>
    </row>
    <row r="13" spans="1:33" x14ac:dyDescent="0.35">
      <c r="A13" s="355" t="s">
        <v>2169</v>
      </c>
      <c r="B13" s="355" t="s">
        <v>2170</v>
      </c>
      <c r="C13" s="356" t="s">
        <v>2214</v>
      </c>
      <c r="D13" s="353">
        <v>12</v>
      </c>
      <c r="E13" s="64" t="s">
        <v>2215</v>
      </c>
      <c r="F13" s="321" t="s">
        <v>2216</v>
      </c>
      <c r="G13" s="321" t="s">
        <v>2214</v>
      </c>
      <c r="H13" s="319" t="s">
        <v>206</v>
      </c>
      <c r="I13" s="321" t="s">
        <v>194</v>
      </c>
      <c r="J13" s="320" t="s">
        <v>194</v>
      </c>
      <c r="K13" s="64" t="s">
        <v>980</v>
      </c>
      <c r="L13" s="321" t="s">
        <v>980</v>
      </c>
      <c r="M13" s="320" t="s">
        <v>980</v>
      </c>
      <c r="O13" s="319">
        <v>100</v>
      </c>
      <c r="T13" s="320">
        <f t="shared" si="0"/>
        <v>100</v>
      </c>
      <c r="U13" s="321" t="s">
        <v>82</v>
      </c>
      <c r="W13" s="195" t="s">
        <v>194</v>
      </c>
      <c r="X13" s="195"/>
      <c r="Y13" s="195"/>
      <c r="Z13" s="195"/>
      <c r="AA13" s="195"/>
      <c r="AB13" s="195"/>
      <c r="AD13" s="195"/>
      <c r="AE13" s="195"/>
      <c r="AF13" t="s">
        <v>980</v>
      </c>
      <c r="AG13" s="234" t="s">
        <v>2219</v>
      </c>
    </row>
    <row r="14" spans="1:33" x14ac:dyDescent="0.35">
      <c r="A14" s="355" t="s">
        <v>2169</v>
      </c>
      <c r="B14" s="355" t="s">
        <v>2170</v>
      </c>
      <c r="C14" s="356" t="s">
        <v>2214</v>
      </c>
      <c r="D14" s="353">
        <v>13</v>
      </c>
      <c r="E14" s="64" t="s">
        <v>2215</v>
      </c>
      <c r="F14" s="321" t="s">
        <v>2217</v>
      </c>
      <c r="G14" s="321" t="s">
        <v>2214</v>
      </c>
      <c r="H14" s="319" t="s">
        <v>206</v>
      </c>
      <c r="I14" s="321" t="s">
        <v>194</v>
      </c>
      <c r="J14" s="320" t="s">
        <v>156</v>
      </c>
      <c r="K14" s="64" t="s">
        <v>980</v>
      </c>
      <c r="L14" s="321" t="s">
        <v>980</v>
      </c>
      <c r="M14" s="320" t="s">
        <v>980</v>
      </c>
      <c r="O14" s="319">
        <v>100</v>
      </c>
      <c r="T14" s="320">
        <f t="shared" si="0"/>
        <v>100</v>
      </c>
      <c r="U14" s="321" t="s">
        <v>82</v>
      </c>
      <c r="W14" s="195" t="s">
        <v>194</v>
      </c>
      <c r="X14" s="195"/>
      <c r="Y14" s="195"/>
      <c r="Z14" s="195"/>
      <c r="AA14" s="195"/>
      <c r="AB14" s="195"/>
      <c r="AD14" s="195"/>
      <c r="AE14" s="195"/>
      <c r="AF14" t="s">
        <v>980</v>
      </c>
      <c r="AG14" t="s">
        <v>2220</v>
      </c>
    </row>
    <row r="15" spans="1:33" x14ac:dyDescent="0.35">
      <c r="A15" s="355" t="s">
        <v>2169</v>
      </c>
      <c r="B15" s="355" t="s">
        <v>2170</v>
      </c>
      <c r="C15" s="356" t="s">
        <v>2214</v>
      </c>
      <c r="D15" s="353">
        <v>14</v>
      </c>
      <c r="E15" s="64" t="s">
        <v>2215</v>
      </c>
      <c r="F15" s="321" t="s">
        <v>2218</v>
      </c>
      <c r="G15" s="321" t="s">
        <v>2214</v>
      </c>
      <c r="H15" s="319" t="s">
        <v>155</v>
      </c>
      <c r="I15" s="321" t="s">
        <v>2250</v>
      </c>
      <c r="J15" s="320" t="s">
        <v>253</v>
      </c>
      <c r="K15" s="64" t="s">
        <v>980</v>
      </c>
      <c r="L15" s="321" t="s">
        <v>980</v>
      </c>
      <c r="M15" s="320" t="s">
        <v>980</v>
      </c>
      <c r="O15" s="319">
        <v>100</v>
      </c>
      <c r="T15" s="320">
        <f t="shared" si="0"/>
        <v>100</v>
      </c>
      <c r="U15" s="321" t="s">
        <v>82</v>
      </c>
      <c r="W15" s="195" t="s">
        <v>194</v>
      </c>
      <c r="X15" s="195"/>
      <c r="Y15" s="195"/>
      <c r="Z15" s="195"/>
      <c r="AA15" s="195"/>
      <c r="AB15" s="195"/>
      <c r="AD15" s="195"/>
      <c r="AE15" s="195"/>
      <c r="AF15" t="s">
        <v>980</v>
      </c>
      <c r="AG15" s="234" t="s">
        <v>2260</v>
      </c>
    </row>
    <row r="16" spans="1:33" x14ac:dyDescent="0.35">
      <c r="A16" s="355" t="s">
        <v>2169</v>
      </c>
      <c r="B16" s="356" t="s">
        <v>2221</v>
      </c>
      <c r="C16" s="356"/>
      <c r="D16" s="353">
        <v>15</v>
      </c>
      <c r="E16" s="64" t="str">
        <f>_xlfn.CONCAT("FH.MN.",D16)</f>
        <v>FH.MN.15</v>
      </c>
      <c r="F16" s="321" t="s">
        <v>295</v>
      </c>
      <c r="G16" s="321" t="s">
        <v>154</v>
      </c>
      <c r="H16" s="319" t="s">
        <v>161</v>
      </c>
      <c r="I16" s="319" t="s">
        <v>65</v>
      </c>
      <c r="J16" s="320" t="s">
        <v>156</v>
      </c>
      <c r="K16" s="64" t="s">
        <v>980</v>
      </c>
      <c r="L16" s="321" t="s">
        <v>980</v>
      </c>
      <c r="M16" s="320" t="s">
        <v>980</v>
      </c>
      <c r="P16" s="319">
        <v>100</v>
      </c>
      <c r="T16" s="320">
        <f t="shared" si="0"/>
        <v>100</v>
      </c>
      <c r="U16" s="321" t="s">
        <v>82</v>
      </c>
      <c r="V16" s="195">
        <v>1</v>
      </c>
      <c r="W16" s="195" t="s">
        <v>212</v>
      </c>
      <c r="X16" s="321"/>
      <c r="Y16" s="321"/>
      <c r="Z16" s="89">
        <v>1</v>
      </c>
      <c r="AA16">
        <v>2</v>
      </c>
      <c r="AB16" s="195"/>
      <c r="AC16" s="6">
        <v>30</v>
      </c>
      <c r="AD16" s="195"/>
      <c r="AE16" s="195"/>
    </row>
    <row r="17" spans="1:33" x14ac:dyDescent="0.35">
      <c r="A17" s="355" t="s">
        <v>2169</v>
      </c>
      <c r="B17" s="356" t="s">
        <v>2221</v>
      </c>
      <c r="C17" s="356"/>
      <c r="D17" s="353">
        <v>16</v>
      </c>
      <c r="E17" s="64" t="str">
        <f t="shared" ref="E17:E35" si="1">_xlfn.CONCAT("FH.MN.",D17)</f>
        <v>FH.MN.16</v>
      </c>
      <c r="F17" s="321" t="s">
        <v>2222</v>
      </c>
      <c r="G17" s="321" t="s">
        <v>154</v>
      </c>
      <c r="H17" s="319" t="s">
        <v>161</v>
      </c>
      <c r="I17" s="319" t="s">
        <v>65</v>
      </c>
      <c r="J17" s="320" t="s">
        <v>156</v>
      </c>
      <c r="K17" s="64" t="s">
        <v>980</v>
      </c>
      <c r="L17" s="321" t="s">
        <v>980</v>
      </c>
      <c r="M17" s="320" t="s">
        <v>194</v>
      </c>
      <c r="P17" s="319">
        <v>100</v>
      </c>
      <c r="T17" s="320">
        <f t="shared" si="0"/>
        <v>100</v>
      </c>
      <c r="U17" s="321" t="s">
        <v>82</v>
      </c>
      <c r="V17" s="195">
        <v>1</v>
      </c>
      <c r="W17" s="195" t="s">
        <v>212</v>
      </c>
      <c r="X17" s="321"/>
      <c r="Y17" s="321"/>
      <c r="Z17" s="89">
        <v>1</v>
      </c>
      <c r="AA17" s="195"/>
      <c r="AB17" s="195"/>
      <c r="AD17" s="195"/>
      <c r="AE17" s="195"/>
      <c r="AG17" t="s">
        <v>2239</v>
      </c>
    </row>
    <row r="18" spans="1:33" x14ac:dyDescent="0.35">
      <c r="A18" s="355" t="s">
        <v>2169</v>
      </c>
      <c r="B18" s="356" t="s">
        <v>2221</v>
      </c>
      <c r="C18" s="356"/>
      <c r="D18" s="353">
        <v>17</v>
      </c>
      <c r="E18" s="64" t="str">
        <f t="shared" si="1"/>
        <v>FH.MN.17</v>
      </c>
      <c r="F18" s="321" t="s">
        <v>2223</v>
      </c>
      <c r="G18" s="321" t="s">
        <v>154</v>
      </c>
      <c r="H18" s="319" t="s">
        <v>161</v>
      </c>
      <c r="I18" s="319" t="s">
        <v>65</v>
      </c>
      <c r="J18" s="320" t="s">
        <v>156</v>
      </c>
      <c r="K18" s="64" t="s">
        <v>980</v>
      </c>
      <c r="L18" s="321" t="s">
        <v>980</v>
      </c>
      <c r="M18" s="320" t="s">
        <v>980</v>
      </c>
      <c r="P18" s="319">
        <v>100</v>
      </c>
      <c r="T18" s="320">
        <f t="shared" si="0"/>
        <v>100</v>
      </c>
      <c r="U18" s="321" t="s">
        <v>82</v>
      </c>
      <c r="V18" s="195">
        <v>1</v>
      </c>
      <c r="W18" s="195" t="s">
        <v>212</v>
      </c>
      <c r="X18" s="321"/>
      <c r="Y18" s="321"/>
      <c r="Z18" s="89">
        <v>1</v>
      </c>
      <c r="AA18" s="195"/>
      <c r="AB18" s="195"/>
      <c r="AD18" s="195"/>
      <c r="AE18" s="195"/>
      <c r="AG18" t="s">
        <v>2239</v>
      </c>
    </row>
    <row r="19" spans="1:33" x14ac:dyDescent="0.35">
      <c r="A19" s="355" t="s">
        <v>2169</v>
      </c>
      <c r="B19" s="356" t="s">
        <v>2221</v>
      </c>
      <c r="C19" s="356"/>
      <c r="D19" s="353">
        <v>18</v>
      </c>
      <c r="E19" s="64" t="str">
        <f t="shared" si="1"/>
        <v>FH.MN.18</v>
      </c>
      <c r="F19" s="321" t="s">
        <v>2224</v>
      </c>
      <c r="G19" s="321" t="s">
        <v>2202</v>
      </c>
      <c r="H19" s="319" t="s">
        <v>2251</v>
      </c>
      <c r="I19" s="319" t="s">
        <v>67</v>
      </c>
      <c r="J19" s="320" t="s">
        <v>156</v>
      </c>
      <c r="K19" s="64" t="s">
        <v>980</v>
      </c>
      <c r="L19" s="321" t="s">
        <v>980</v>
      </c>
      <c r="M19" s="320" t="s">
        <v>980</v>
      </c>
      <c r="P19" s="319">
        <v>100</v>
      </c>
      <c r="T19" s="320">
        <f t="shared" si="0"/>
        <v>100</v>
      </c>
      <c r="U19" s="321" t="s">
        <v>82</v>
      </c>
      <c r="V19" s="195">
        <v>1</v>
      </c>
      <c r="W19" s="195" t="s">
        <v>212</v>
      </c>
      <c r="X19" s="321"/>
      <c r="Y19" s="321"/>
      <c r="Z19" s="89">
        <v>1</v>
      </c>
      <c r="AA19" s="195"/>
      <c r="AB19" s="195"/>
      <c r="AD19" s="195"/>
      <c r="AE19" s="195"/>
      <c r="AG19" t="s">
        <v>2239</v>
      </c>
    </row>
    <row r="20" spans="1:33" x14ac:dyDescent="0.35">
      <c r="A20" s="355" t="s">
        <v>2169</v>
      </c>
      <c r="B20" s="356" t="s">
        <v>2221</v>
      </c>
      <c r="C20" s="356"/>
      <c r="D20" s="353">
        <v>19</v>
      </c>
      <c r="F20" s="321" t="s">
        <v>2225</v>
      </c>
      <c r="G20" s="321" t="s">
        <v>154</v>
      </c>
      <c r="H20" s="319" t="s">
        <v>168</v>
      </c>
      <c r="I20" s="319" t="s">
        <v>67</v>
      </c>
      <c r="J20" s="320" t="s">
        <v>169</v>
      </c>
      <c r="K20" s="64" t="s">
        <v>980</v>
      </c>
      <c r="L20" s="321" t="s">
        <v>980</v>
      </c>
      <c r="M20" s="320" t="s">
        <v>980</v>
      </c>
      <c r="P20" s="319">
        <v>100</v>
      </c>
      <c r="T20" s="320">
        <f t="shared" si="0"/>
        <v>100</v>
      </c>
      <c r="U20" s="321" t="s">
        <v>82</v>
      </c>
      <c r="W20" s="195" t="s">
        <v>194</v>
      </c>
      <c r="X20" s="195"/>
      <c r="Y20" s="195"/>
      <c r="Z20" s="195"/>
      <c r="AA20" s="195"/>
      <c r="AB20" s="195"/>
      <c r="AD20" s="195"/>
      <c r="AE20" s="195"/>
      <c r="AG20" s="195" t="s">
        <v>2238</v>
      </c>
    </row>
    <row r="21" spans="1:33" x14ac:dyDescent="0.35">
      <c r="A21" s="355" t="s">
        <v>2169</v>
      </c>
      <c r="B21" s="356" t="s">
        <v>2221</v>
      </c>
      <c r="C21" s="356"/>
      <c r="D21" s="353">
        <v>19</v>
      </c>
      <c r="E21" s="64" t="s">
        <v>2233</v>
      </c>
      <c r="F21" s="58" t="s">
        <v>2240</v>
      </c>
      <c r="G21" s="321" t="s">
        <v>154</v>
      </c>
      <c r="H21" s="319" t="s">
        <v>168</v>
      </c>
      <c r="I21" s="319" t="s">
        <v>67</v>
      </c>
      <c r="J21" s="320" t="s">
        <v>169</v>
      </c>
      <c r="K21" s="64" t="s">
        <v>980</v>
      </c>
      <c r="L21" s="321" t="s">
        <v>980</v>
      </c>
      <c r="M21" s="320" t="s">
        <v>980</v>
      </c>
      <c r="P21" s="319">
        <v>100</v>
      </c>
      <c r="T21" s="320">
        <f t="shared" si="0"/>
        <v>100</v>
      </c>
      <c r="U21" s="412" t="s">
        <v>82</v>
      </c>
      <c r="V21" s="130">
        <v>2</v>
      </c>
      <c r="W21" t="s">
        <v>2237</v>
      </c>
      <c r="X21" s="195"/>
      <c r="Y21" s="195"/>
      <c r="Z21" s="130">
        <v>0.98</v>
      </c>
      <c r="AA21" s="58">
        <v>1</v>
      </c>
      <c r="AB21" s="195"/>
      <c r="AC21" s="340">
        <v>5</v>
      </c>
      <c r="AD21" s="195"/>
      <c r="AE21" s="195"/>
    </row>
    <row r="22" spans="1:33" x14ac:dyDescent="0.35">
      <c r="A22" s="355" t="s">
        <v>2169</v>
      </c>
      <c r="B22" s="356" t="s">
        <v>2221</v>
      </c>
      <c r="C22" s="356"/>
      <c r="D22" s="353">
        <v>19</v>
      </c>
      <c r="E22" s="64" t="s">
        <v>2235</v>
      </c>
      <c r="F22" s="58" t="s">
        <v>171</v>
      </c>
      <c r="G22" s="321" t="s">
        <v>154</v>
      </c>
      <c r="H22" s="319" t="s">
        <v>168</v>
      </c>
      <c r="I22" s="319" t="s">
        <v>67</v>
      </c>
      <c r="J22" s="320" t="s">
        <v>169</v>
      </c>
      <c r="K22" s="64" t="s">
        <v>980</v>
      </c>
      <c r="L22" s="321" t="s">
        <v>980</v>
      </c>
      <c r="M22" s="320" t="s">
        <v>980</v>
      </c>
      <c r="P22" s="319">
        <v>100</v>
      </c>
      <c r="T22" s="320">
        <f t="shared" si="0"/>
        <v>100</v>
      </c>
      <c r="U22" s="412" t="s">
        <v>82</v>
      </c>
      <c r="V22" s="58">
        <f>5-V21</f>
        <v>3</v>
      </c>
      <c r="W22" t="s">
        <v>2237</v>
      </c>
      <c r="X22" s="195"/>
      <c r="Y22" s="195"/>
      <c r="Z22" s="130">
        <v>0.98</v>
      </c>
      <c r="AA22" s="58">
        <v>1</v>
      </c>
      <c r="AB22" s="195"/>
      <c r="AC22" s="340">
        <v>5</v>
      </c>
      <c r="AD22" s="195"/>
      <c r="AE22" s="195"/>
    </row>
    <row r="23" spans="1:33" x14ac:dyDescent="0.35">
      <c r="A23" s="355" t="s">
        <v>2169</v>
      </c>
      <c r="B23" s="356" t="s">
        <v>2221</v>
      </c>
      <c r="C23" s="356"/>
      <c r="D23" s="353">
        <v>19</v>
      </c>
      <c r="E23" s="64" t="s">
        <v>2236</v>
      </c>
      <c r="F23" s="58" t="s">
        <v>173</v>
      </c>
      <c r="G23" s="321" t="s">
        <v>154</v>
      </c>
      <c r="H23" s="319" t="s">
        <v>168</v>
      </c>
      <c r="I23" s="319" t="s">
        <v>67</v>
      </c>
      <c r="J23" s="320" t="s">
        <v>169</v>
      </c>
      <c r="K23" s="64" t="s">
        <v>980</v>
      </c>
      <c r="L23" s="321" t="s">
        <v>980</v>
      </c>
      <c r="M23" s="320" t="s">
        <v>980</v>
      </c>
      <c r="P23" s="319">
        <v>100</v>
      </c>
      <c r="T23" s="320">
        <f t="shared" si="0"/>
        <v>100</v>
      </c>
      <c r="U23" s="321" t="s">
        <v>82</v>
      </c>
      <c r="V23" s="257">
        <f>Prevalences!G8</f>
        <v>0.46089999999999998</v>
      </c>
      <c r="W23" t="s">
        <v>1868</v>
      </c>
      <c r="X23" s="195"/>
      <c r="Y23" s="195"/>
      <c r="Z23" s="130">
        <v>0.98</v>
      </c>
      <c r="AA23" s="58">
        <v>2</v>
      </c>
      <c r="AB23" s="195"/>
      <c r="AC23" s="340">
        <v>5</v>
      </c>
      <c r="AD23" s="195"/>
      <c r="AE23" s="195"/>
    </row>
    <row r="24" spans="1:33" x14ac:dyDescent="0.35">
      <c r="A24" s="355" t="s">
        <v>2169</v>
      </c>
      <c r="B24" s="356" t="s">
        <v>2221</v>
      </c>
      <c r="C24" s="356"/>
      <c r="D24" s="353">
        <v>20</v>
      </c>
      <c r="E24" s="64" t="str">
        <f t="shared" si="1"/>
        <v>FH.MN.20</v>
      </c>
      <c r="F24" s="321" t="s">
        <v>2226</v>
      </c>
      <c r="G24" s="321" t="s">
        <v>154</v>
      </c>
      <c r="H24" s="319" t="s">
        <v>168</v>
      </c>
      <c r="I24" s="319" t="s">
        <v>67</v>
      </c>
      <c r="J24" s="320" t="s">
        <v>169</v>
      </c>
      <c r="K24" s="64" t="s">
        <v>980</v>
      </c>
      <c r="L24" s="321" t="s">
        <v>194</v>
      </c>
      <c r="M24" s="320" t="s">
        <v>194</v>
      </c>
      <c r="P24" s="319">
        <v>100</v>
      </c>
      <c r="T24" s="320">
        <f t="shared" si="0"/>
        <v>100</v>
      </c>
      <c r="U24" s="321" t="s">
        <v>82</v>
      </c>
      <c r="V24" s="373"/>
      <c r="W24" s="321" t="s">
        <v>212</v>
      </c>
      <c r="X24" s="195"/>
      <c r="Y24" s="195"/>
      <c r="Z24" s="89">
        <v>1</v>
      </c>
      <c r="AA24" s="58">
        <v>1</v>
      </c>
      <c r="AB24" s="195"/>
      <c r="AC24" s="340">
        <v>15</v>
      </c>
      <c r="AD24" s="195"/>
      <c r="AE24" s="195"/>
      <c r="AF24" s="195" t="s">
        <v>980</v>
      </c>
      <c r="AG24" s="338" t="s">
        <v>2241</v>
      </c>
    </row>
    <row r="25" spans="1:33" x14ac:dyDescent="0.35">
      <c r="A25" s="355" t="s">
        <v>2169</v>
      </c>
      <c r="B25" s="356" t="s">
        <v>2221</v>
      </c>
      <c r="C25" s="356"/>
      <c r="D25" s="353">
        <v>21</v>
      </c>
      <c r="E25" s="64" t="s">
        <v>2234</v>
      </c>
      <c r="F25" s="321" t="s">
        <v>2232</v>
      </c>
      <c r="G25" s="321" t="s">
        <v>154</v>
      </c>
      <c r="H25" s="321" t="s">
        <v>161</v>
      </c>
      <c r="I25" s="321" t="s">
        <v>70</v>
      </c>
      <c r="J25" s="320" t="s">
        <v>169</v>
      </c>
      <c r="K25" s="64" t="str">
        <f>K26</f>
        <v>Yes</v>
      </c>
      <c r="L25" s="321" t="str">
        <f t="shared" ref="L25:M25" si="2">L26</f>
        <v>Yes</v>
      </c>
      <c r="M25" s="320" t="str">
        <f t="shared" si="2"/>
        <v>-</v>
      </c>
      <c r="P25" s="319">
        <v>100</v>
      </c>
      <c r="T25" s="320">
        <f t="shared" si="0"/>
        <v>100</v>
      </c>
      <c r="U25" s="321" t="s">
        <v>82</v>
      </c>
      <c r="V25" s="195">
        <v>1</v>
      </c>
      <c r="W25" s="321" t="s">
        <v>212</v>
      </c>
      <c r="X25" s="195"/>
      <c r="Y25" s="195"/>
      <c r="Z25" s="89">
        <v>1</v>
      </c>
      <c r="AA25" s="195"/>
      <c r="AB25">
        <v>1</v>
      </c>
      <c r="AC25" s="340">
        <v>5</v>
      </c>
      <c r="AD25" s="195"/>
      <c r="AE25" s="195"/>
      <c r="AG25" t="s">
        <v>2242</v>
      </c>
    </row>
    <row r="26" spans="1:33" x14ac:dyDescent="0.35">
      <c r="A26" s="355" t="s">
        <v>2169</v>
      </c>
      <c r="B26" s="356" t="s">
        <v>2221</v>
      </c>
      <c r="C26" s="356"/>
      <c r="D26" s="353">
        <v>21</v>
      </c>
      <c r="E26" s="64" t="str">
        <f t="shared" si="1"/>
        <v>FH.MN.21</v>
      </c>
      <c r="F26" s="321" t="s">
        <v>2228</v>
      </c>
      <c r="G26" s="321" t="s">
        <v>154</v>
      </c>
      <c r="H26" s="319" t="s">
        <v>168</v>
      </c>
      <c r="I26" s="319" t="s">
        <v>70</v>
      </c>
      <c r="J26" s="320" t="s">
        <v>169</v>
      </c>
      <c r="K26" s="64" t="s">
        <v>980</v>
      </c>
      <c r="L26" s="321" t="s">
        <v>980</v>
      </c>
      <c r="M26" s="320" t="s">
        <v>194</v>
      </c>
      <c r="P26" s="319">
        <v>100</v>
      </c>
      <c r="T26" s="320">
        <f t="shared" si="0"/>
        <v>100</v>
      </c>
      <c r="U26" s="412" t="s">
        <v>82</v>
      </c>
      <c r="V26" s="195">
        <f>V27/10</f>
        <v>4.8500000000000001E-2</v>
      </c>
      <c r="W26" s="321" t="s">
        <v>2203</v>
      </c>
      <c r="X26" s="195"/>
      <c r="Y26" s="195"/>
      <c r="Z26" s="130">
        <v>0.98</v>
      </c>
      <c r="AA26" s="58">
        <v>4</v>
      </c>
      <c r="AB26" s="195"/>
      <c r="AC26" s="340">
        <v>5</v>
      </c>
      <c r="AD26" s="195"/>
      <c r="AE26" s="195"/>
    </row>
    <row r="27" spans="1:33" x14ac:dyDescent="0.35">
      <c r="A27" s="355" t="s">
        <v>2169</v>
      </c>
      <c r="B27" s="356" t="s">
        <v>2221</v>
      </c>
      <c r="C27" s="356"/>
      <c r="D27" s="353">
        <v>22</v>
      </c>
      <c r="E27" s="64" t="str">
        <f t="shared" si="1"/>
        <v>FH.MN.22</v>
      </c>
      <c r="F27" s="321" t="s">
        <v>2227</v>
      </c>
      <c r="G27" s="321" t="s">
        <v>154</v>
      </c>
      <c r="H27" s="319" t="s">
        <v>168</v>
      </c>
      <c r="I27" s="319" t="s">
        <v>70</v>
      </c>
      <c r="J27" s="320" t="s">
        <v>169</v>
      </c>
      <c r="K27" s="64" t="s">
        <v>980</v>
      </c>
      <c r="L27" s="321" t="s">
        <v>980</v>
      </c>
      <c r="M27" s="320" t="s">
        <v>194</v>
      </c>
      <c r="P27" s="319">
        <v>100</v>
      </c>
      <c r="T27" s="320">
        <f t="shared" si="0"/>
        <v>100</v>
      </c>
      <c r="U27" s="412" t="s">
        <v>82</v>
      </c>
      <c r="V27" s="195">
        <f>Prevalences!AA166</f>
        <v>0.48499999999999999</v>
      </c>
      <c r="W27" s="321" t="s">
        <v>2203</v>
      </c>
      <c r="X27" s="195"/>
      <c r="Y27" s="195"/>
      <c r="Z27" s="130">
        <v>0.98</v>
      </c>
      <c r="AA27" s="58">
        <v>2</v>
      </c>
      <c r="AB27" s="195"/>
      <c r="AC27" s="340">
        <v>5</v>
      </c>
      <c r="AD27" s="195"/>
      <c r="AE27" s="195"/>
    </row>
    <row r="28" spans="1:33" x14ac:dyDescent="0.35">
      <c r="A28" s="355" t="s">
        <v>2169</v>
      </c>
      <c r="B28" s="356" t="s">
        <v>2221</v>
      </c>
      <c r="C28" s="356"/>
      <c r="D28" s="353">
        <v>23</v>
      </c>
      <c r="E28" s="64" t="str">
        <f t="shared" si="1"/>
        <v>FH.MN.23</v>
      </c>
      <c r="F28" s="321" t="s">
        <v>2229</v>
      </c>
      <c r="G28" s="321" t="s">
        <v>154</v>
      </c>
      <c r="H28" s="321" t="s">
        <v>161</v>
      </c>
      <c r="I28" s="319" t="s">
        <v>70</v>
      </c>
      <c r="J28" s="320" t="s">
        <v>169</v>
      </c>
      <c r="K28" s="64" t="s">
        <v>980</v>
      </c>
      <c r="L28" s="321" t="s">
        <v>980</v>
      </c>
      <c r="M28" s="320" t="s">
        <v>980</v>
      </c>
      <c r="P28" s="319">
        <v>100</v>
      </c>
      <c r="T28" s="320">
        <f t="shared" si="0"/>
        <v>100</v>
      </c>
      <c r="U28" s="321" t="s">
        <v>82</v>
      </c>
      <c r="V28" s="195">
        <v>1</v>
      </c>
      <c r="W28" t="s">
        <v>212</v>
      </c>
      <c r="X28" s="195"/>
      <c r="Y28" s="195"/>
      <c r="Z28" s="89">
        <v>1</v>
      </c>
      <c r="AB28">
        <v>2</v>
      </c>
      <c r="AC28" s="6">
        <v>5</v>
      </c>
      <c r="AD28" s="195"/>
      <c r="AE28" s="195"/>
      <c r="AF28" s="195" t="s">
        <v>980</v>
      </c>
    </row>
    <row r="29" spans="1:33" x14ac:dyDescent="0.35">
      <c r="A29" s="355" t="s">
        <v>2169</v>
      </c>
      <c r="B29" s="356" t="s">
        <v>2221</v>
      </c>
      <c r="C29" s="356"/>
      <c r="D29" s="353">
        <v>24</v>
      </c>
      <c r="E29" s="64" t="str">
        <f t="shared" si="1"/>
        <v>FH.MN.24</v>
      </c>
      <c r="F29" s="321" t="s">
        <v>2230</v>
      </c>
      <c r="G29" s="321" t="s">
        <v>154</v>
      </c>
      <c r="H29" s="321" t="s">
        <v>168</v>
      </c>
      <c r="I29" s="321" t="s">
        <v>67</v>
      </c>
      <c r="J29" s="320" t="s">
        <v>169</v>
      </c>
      <c r="K29" s="64" t="s">
        <v>980</v>
      </c>
      <c r="L29" s="321" t="s">
        <v>980</v>
      </c>
      <c r="M29" s="320" t="s">
        <v>980</v>
      </c>
      <c r="P29" s="319">
        <v>100</v>
      </c>
      <c r="T29" s="320">
        <f t="shared" si="0"/>
        <v>100</v>
      </c>
      <c r="U29" s="321" t="s">
        <v>82</v>
      </c>
      <c r="V29" s="195">
        <f>PopValues!B10/1000</f>
        <v>3.5500000000000006E-3</v>
      </c>
      <c r="W29" s="321" t="s">
        <v>376</v>
      </c>
      <c r="X29" s="195"/>
      <c r="Y29" s="195"/>
      <c r="Z29" s="89">
        <f>PopValues!C10</f>
        <v>0.95480225988700573</v>
      </c>
      <c r="AA29" s="58">
        <v>1</v>
      </c>
      <c r="AB29" s="195"/>
      <c r="AC29" s="340">
        <v>15</v>
      </c>
      <c r="AD29" s="195"/>
      <c r="AE29" s="195"/>
      <c r="AF29" t="s">
        <v>980</v>
      </c>
      <c r="AG29" s="338" t="s">
        <v>2241</v>
      </c>
    </row>
    <row r="30" spans="1:33" x14ac:dyDescent="0.35">
      <c r="A30" s="355" t="s">
        <v>2169</v>
      </c>
      <c r="B30" s="356" t="s">
        <v>2221</v>
      </c>
      <c r="C30" s="356"/>
      <c r="D30" s="353">
        <v>25</v>
      </c>
      <c r="E30" s="64" t="str">
        <f t="shared" si="1"/>
        <v>FH.MN.25</v>
      </c>
      <c r="F30" s="321" t="s">
        <v>2231</v>
      </c>
      <c r="G30" s="321" t="s">
        <v>154</v>
      </c>
      <c r="H30" s="321" t="s">
        <v>168</v>
      </c>
      <c r="I30" s="321" t="s">
        <v>67</v>
      </c>
      <c r="J30" s="320" t="s">
        <v>169</v>
      </c>
      <c r="K30" s="64" t="s">
        <v>980</v>
      </c>
      <c r="L30" s="321" t="s">
        <v>980</v>
      </c>
      <c r="M30" s="320" t="s">
        <v>194</v>
      </c>
      <c r="P30" s="319">
        <v>100</v>
      </c>
      <c r="T30" s="320">
        <f t="shared" si="0"/>
        <v>100</v>
      </c>
      <c r="U30" s="321" t="s">
        <v>82</v>
      </c>
      <c r="V30" s="373"/>
      <c r="W30" s="321" t="s">
        <v>2203</v>
      </c>
      <c r="X30" s="195"/>
      <c r="Y30" s="195"/>
      <c r="Z30" s="130">
        <v>0.98</v>
      </c>
      <c r="AA30" s="58">
        <v>1</v>
      </c>
      <c r="AB30" s="195"/>
      <c r="AC30" s="340">
        <v>10</v>
      </c>
      <c r="AD30" s="195"/>
      <c r="AE30" s="195"/>
      <c r="AF30" t="s">
        <v>980</v>
      </c>
      <c r="AG30" s="195" t="s">
        <v>2244</v>
      </c>
    </row>
    <row r="31" spans="1:33" x14ac:dyDescent="0.35">
      <c r="A31" s="355" t="s">
        <v>2169</v>
      </c>
      <c r="B31" s="356" t="s">
        <v>2221</v>
      </c>
      <c r="C31" s="356"/>
      <c r="D31" s="354">
        <v>26</v>
      </c>
      <c r="E31" s="344"/>
      <c r="F31" s="345" t="s">
        <v>2246</v>
      </c>
      <c r="G31" s="321"/>
      <c r="H31" s="321"/>
      <c r="I31" s="321"/>
      <c r="L31" s="321"/>
      <c r="P31" s="319">
        <v>100</v>
      </c>
      <c r="T31" s="320">
        <f t="shared" si="0"/>
        <v>100</v>
      </c>
      <c r="U31" s="321" t="s">
        <v>82</v>
      </c>
      <c r="V31" s="335"/>
      <c r="W31" s="321"/>
      <c r="X31" s="195"/>
      <c r="Y31" s="195"/>
      <c r="Z31" s="195"/>
      <c r="AA31" s="58"/>
      <c r="AB31" s="195"/>
      <c r="AC31" s="340"/>
      <c r="AD31" s="195"/>
      <c r="AE31" s="195"/>
      <c r="AG31" s="195"/>
    </row>
    <row r="32" spans="1:33" x14ac:dyDescent="0.35">
      <c r="A32" s="355" t="s">
        <v>2169</v>
      </c>
      <c r="B32" s="356" t="s">
        <v>2221</v>
      </c>
      <c r="C32" s="356"/>
      <c r="D32" s="354">
        <v>27</v>
      </c>
      <c r="E32" s="344"/>
      <c r="F32" s="345" t="s">
        <v>2246</v>
      </c>
      <c r="G32" s="321"/>
      <c r="H32" s="321"/>
      <c r="I32" s="321"/>
      <c r="L32" s="321"/>
      <c r="P32" s="319">
        <v>100</v>
      </c>
      <c r="T32" s="320">
        <f t="shared" si="0"/>
        <v>100</v>
      </c>
      <c r="U32" s="321" t="s">
        <v>82</v>
      </c>
      <c r="V32" s="335"/>
      <c r="W32" s="321"/>
      <c r="X32" s="195"/>
      <c r="Y32" s="195"/>
      <c r="Z32" s="195"/>
      <c r="AA32" s="58"/>
      <c r="AB32" s="195"/>
      <c r="AC32" s="340"/>
      <c r="AD32" s="195"/>
      <c r="AE32" s="195"/>
      <c r="AG32" s="195"/>
    </row>
    <row r="33" spans="1:33" x14ac:dyDescent="0.35">
      <c r="A33" s="355" t="s">
        <v>2169</v>
      </c>
      <c r="B33" s="356" t="s">
        <v>2221</v>
      </c>
      <c r="C33" s="356"/>
      <c r="D33" s="353">
        <v>28</v>
      </c>
      <c r="E33" s="64" t="str">
        <f t="shared" si="1"/>
        <v>FH.MN.28</v>
      </c>
      <c r="F33" s="321" t="s">
        <v>2247</v>
      </c>
      <c r="G33" s="321" t="s">
        <v>154</v>
      </c>
      <c r="H33" s="321" t="s">
        <v>168</v>
      </c>
      <c r="I33" s="321" t="s">
        <v>67</v>
      </c>
      <c r="J33" s="320" t="s">
        <v>2442</v>
      </c>
      <c r="K33" s="64" t="s">
        <v>980</v>
      </c>
      <c r="L33" s="321" t="s">
        <v>980</v>
      </c>
      <c r="M33" s="320" t="s">
        <v>194</v>
      </c>
      <c r="P33" s="319">
        <v>100</v>
      </c>
      <c r="T33" s="320">
        <f t="shared" si="0"/>
        <v>100</v>
      </c>
      <c r="U33" s="321" t="s">
        <v>82</v>
      </c>
      <c r="V33" s="145">
        <f>Prevalences!AI240</f>
        <v>0.14499999999999999</v>
      </c>
      <c r="W33" s="321" t="s">
        <v>2445</v>
      </c>
      <c r="X33" s="195"/>
      <c r="Y33" s="195"/>
      <c r="Z33" s="130">
        <v>0.98</v>
      </c>
      <c r="AA33" s="58">
        <v>1</v>
      </c>
      <c r="AB33" s="195"/>
      <c r="AC33" s="340">
        <v>5</v>
      </c>
      <c r="AD33" s="195"/>
      <c r="AE33" s="195"/>
      <c r="AF33" s="195" t="s">
        <v>980</v>
      </c>
      <c r="AG33" s="195"/>
    </row>
    <row r="34" spans="1:33" x14ac:dyDescent="0.35">
      <c r="A34" s="355" t="s">
        <v>2169</v>
      </c>
      <c r="B34" s="356" t="s">
        <v>2221</v>
      </c>
      <c r="C34" s="356"/>
      <c r="D34" s="353">
        <v>29</v>
      </c>
      <c r="E34" s="64" t="str">
        <f t="shared" si="1"/>
        <v>FH.MN.29</v>
      </c>
      <c r="F34" s="321" t="s">
        <v>2248</v>
      </c>
      <c r="G34" s="321" t="s">
        <v>2249</v>
      </c>
      <c r="H34" s="319" t="s">
        <v>206</v>
      </c>
      <c r="I34" s="321" t="s">
        <v>194</v>
      </c>
      <c r="J34" s="320" t="s">
        <v>2443</v>
      </c>
      <c r="K34" s="64" t="s">
        <v>980</v>
      </c>
      <c r="L34" s="321" t="s">
        <v>980</v>
      </c>
      <c r="M34" s="320" t="s">
        <v>980</v>
      </c>
      <c r="P34" s="319">
        <v>100</v>
      </c>
      <c r="T34" s="320">
        <f t="shared" si="0"/>
        <v>100</v>
      </c>
      <c r="U34" s="321" t="s">
        <v>82</v>
      </c>
      <c r="V34" s="362">
        <f>Prevalences!AL255</f>
        <v>0.1</v>
      </c>
      <c r="W34" s="321" t="s">
        <v>1868</v>
      </c>
      <c r="X34" s="195"/>
      <c r="Y34" s="195"/>
      <c r="Z34" s="147">
        <v>1</v>
      </c>
      <c r="AA34" s="58">
        <v>2</v>
      </c>
      <c r="AB34" s="195"/>
      <c r="AC34" s="340">
        <v>15</v>
      </c>
      <c r="AD34" s="195"/>
      <c r="AE34" s="195"/>
      <c r="AF34" s="195" t="s">
        <v>980</v>
      </c>
      <c r="AG34" s="338" t="s">
        <v>2522</v>
      </c>
    </row>
    <row r="35" spans="1:33" x14ac:dyDescent="0.35">
      <c r="A35" s="355" t="s">
        <v>2169</v>
      </c>
      <c r="B35" s="356" t="s">
        <v>2221</v>
      </c>
      <c r="C35" s="356"/>
      <c r="D35" s="353">
        <v>30</v>
      </c>
      <c r="E35" s="64" t="str">
        <f t="shared" si="1"/>
        <v>FH.MN.30</v>
      </c>
      <c r="F35" s="321" t="s">
        <v>2249</v>
      </c>
      <c r="G35" s="321" t="s">
        <v>2249</v>
      </c>
      <c r="H35" s="319" t="s">
        <v>206</v>
      </c>
      <c r="I35" s="321" t="s">
        <v>194</v>
      </c>
      <c r="J35" s="320" t="s">
        <v>209</v>
      </c>
      <c r="K35" s="64" t="s">
        <v>980</v>
      </c>
      <c r="L35" s="321" t="s">
        <v>980</v>
      </c>
      <c r="M35" s="320" t="s">
        <v>980</v>
      </c>
      <c r="P35" s="319">
        <v>100</v>
      </c>
      <c r="T35" s="320">
        <f t="shared" si="0"/>
        <v>100</v>
      </c>
      <c r="U35" s="321" t="s">
        <v>82</v>
      </c>
      <c r="V35" s="373"/>
      <c r="W35" s="321" t="s">
        <v>1868</v>
      </c>
      <c r="X35" s="195"/>
      <c r="Y35" s="195"/>
      <c r="Z35" s="147">
        <v>1</v>
      </c>
      <c r="AA35" s="58">
        <v>2</v>
      </c>
      <c r="AB35" s="195"/>
      <c r="AC35" s="340">
        <v>15</v>
      </c>
      <c r="AD35" s="195"/>
      <c r="AE35" s="195"/>
      <c r="AF35" s="195" t="s">
        <v>980</v>
      </c>
      <c r="AG35" s="338" t="s">
        <v>2521</v>
      </c>
    </row>
    <row r="36" spans="1:33" x14ac:dyDescent="0.35">
      <c r="A36" s="355" t="s">
        <v>2169</v>
      </c>
      <c r="B36" s="356" t="s">
        <v>2245</v>
      </c>
      <c r="C36" s="356"/>
      <c r="D36" s="353">
        <v>31</v>
      </c>
      <c r="E36" s="64" t="s">
        <v>2264</v>
      </c>
      <c r="F36" s="321" t="s">
        <v>2252</v>
      </c>
      <c r="G36" s="321" t="s">
        <v>2259</v>
      </c>
      <c r="H36" s="321" t="s">
        <v>206</v>
      </c>
      <c r="I36" s="321" t="s">
        <v>68</v>
      </c>
      <c r="J36" s="320" t="s">
        <v>194</v>
      </c>
      <c r="K36" s="64" t="s">
        <v>980</v>
      </c>
      <c r="L36" s="319" t="s">
        <v>980</v>
      </c>
      <c r="M36" s="320" t="s">
        <v>980</v>
      </c>
      <c r="P36" s="319">
        <v>100</v>
      </c>
      <c r="T36" s="320">
        <f t="shared" si="0"/>
        <v>100</v>
      </c>
      <c r="U36" s="321" t="s">
        <v>82</v>
      </c>
      <c r="W36" s="195" t="s">
        <v>194</v>
      </c>
      <c r="X36" s="195"/>
      <c r="Y36" s="195"/>
      <c r="Z36" s="195"/>
      <c r="AA36" s="195"/>
      <c r="AB36" s="195"/>
      <c r="AD36" s="195"/>
      <c r="AE36" s="195"/>
      <c r="AG36" s="234" t="s">
        <v>2260</v>
      </c>
    </row>
    <row r="37" spans="1:33" x14ac:dyDescent="0.35">
      <c r="A37" s="355" t="s">
        <v>2169</v>
      </c>
      <c r="B37" s="356" t="s">
        <v>2245</v>
      </c>
      <c r="C37" s="356"/>
      <c r="D37" s="353">
        <v>32</v>
      </c>
      <c r="F37" s="321" t="s">
        <v>2253</v>
      </c>
      <c r="G37" s="319" t="s">
        <v>154</v>
      </c>
      <c r="H37" s="319" t="s">
        <v>161</v>
      </c>
      <c r="I37" s="319" t="s">
        <v>68</v>
      </c>
      <c r="J37" s="320" t="s">
        <v>194</v>
      </c>
      <c r="K37" s="64" t="s">
        <v>980</v>
      </c>
      <c r="L37" s="319" t="s">
        <v>980</v>
      </c>
      <c r="M37" s="320" t="s">
        <v>980</v>
      </c>
      <c r="P37" s="319">
        <v>50</v>
      </c>
      <c r="R37" s="319">
        <v>50</v>
      </c>
      <c r="T37" s="320">
        <f t="shared" si="0"/>
        <v>100</v>
      </c>
      <c r="U37" s="321" t="s">
        <v>82</v>
      </c>
      <c r="W37" s="195" t="s">
        <v>194</v>
      </c>
      <c r="X37" s="195"/>
      <c r="Y37" s="195"/>
      <c r="Z37" s="195"/>
      <c r="AA37" s="195"/>
      <c r="AB37" s="195"/>
      <c r="AD37" s="195"/>
      <c r="AE37" s="195"/>
      <c r="AG37" s="342" t="s">
        <v>2261</v>
      </c>
    </row>
    <row r="38" spans="1:33" x14ac:dyDescent="0.35">
      <c r="A38" s="355" t="s">
        <v>2169</v>
      </c>
      <c r="B38" s="356" t="s">
        <v>2245</v>
      </c>
      <c r="C38" s="356"/>
      <c r="D38" s="353">
        <v>32</v>
      </c>
      <c r="E38" s="64" t="s">
        <v>2270</v>
      </c>
      <c r="F38" s="319" t="s">
        <v>176</v>
      </c>
      <c r="G38" s="319" t="s">
        <v>154</v>
      </c>
      <c r="H38" s="319" t="s">
        <v>161</v>
      </c>
      <c r="I38" s="319" t="s">
        <v>68</v>
      </c>
      <c r="J38" s="320" t="s">
        <v>156</v>
      </c>
      <c r="K38" s="64" t="s">
        <v>980</v>
      </c>
      <c r="L38" s="319" t="s">
        <v>980</v>
      </c>
      <c r="M38" s="320" t="s">
        <v>980</v>
      </c>
      <c r="P38" s="319">
        <v>50</v>
      </c>
      <c r="R38" s="319">
        <v>50</v>
      </c>
      <c r="T38" s="320">
        <f t="shared" si="0"/>
        <v>100</v>
      </c>
      <c r="U38" s="321" t="s">
        <v>82</v>
      </c>
      <c r="V38" s="195">
        <v>1</v>
      </c>
      <c r="W38" s="195" t="s">
        <v>212</v>
      </c>
      <c r="X38" s="195"/>
      <c r="Y38" s="195"/>
      <c r="Z38">
        <v>1</v>
      </c>
      <c r="AA38">
        <v>1</v>
      </c>
      <c r="AD38" s="195"/>
      <c r="AE38" s="195"/>
      <c r="AG38" s="342" t="s">
        <v>467</v>
      </c>
    </row>
    <row r="39" spans="1:33" x14ac:dyDescent="0.35">
      <c r="A39" s="355" t="s">
        <v>2169</v>
      </c>
      <c r="B39" s="356" t="s">
        <v>2245</v>
      </c>
      <c r="C39" s="356"/>
      <c r="D39" s="353">
        <v>32</v>
      </c>
      <c r="E39" s="64" t="s">
        <v>2271</v>
      </c>
      <c r="F39" s="319" t="s">
        <v>178</v>
      </c>
      <c r="G39" s="319" t="s">
        <v>154</v>
      </c>
      <c r="H39" s="319" t="s">
        <v>161</v>
      </c>
      <c r="I39" s="319" t="s">
        <v>68</v>
      </c>
      <c r="J39" s="320" t="s">
        <v>179</v>
      </c>
      <c r="K39" s="64" t="s">
        <v>980</v>
      </c>
      <c r="L39" s="319" t="s">
        <v>980</v>
      </c>
      <c r="M39" s="320" t="s">
        <v>980</v>
      </c>
      <c r="P39" s="319">
        <v>50</v>
      </c>
      <c r="R39" s="319">
        <v>50</v>
      </c>
      <c r="T39" s="320">
        <f t="shared" si="0"/>
        <v>100</v>
      </c>
      <c r="U39" s="321" t="s">
        <v>82</v>
      </c>
      <c r="V39" s="195">
        <v>1</v>
      </c>
      <c r="W39" s="195" t="s">
        <v>212</v>
      </c>
      <c r="X39" s="195"/>
      <c r="Y39" s="195"/>
      <c r="Z39">
        <v>1</v>
      </c>
      <c r="AA39">
        <v>4</v>
      </c>
      <c r="AC39" s="6">
        <v>5</v>
      </c>
      <c r="AD39" s="195"/>
      <c r="AE39" s="195"/>
      <c r="AG39" s="234"/>
    </row>
    <row r="40" spans="1:33" x14ac:dyDescent="0.35">
      <c r="A40" s="355" t="s">
        <v>2169</v>
      </c>
      <c r="B40" s="356" t="s">
        <v>2245</v>
      </c>
      <c r="C40" s="356"/>
      <c r="D40" s="353">
        <v>32</v>
      </c>
      <c r="E40" s="64" t="s">
        <v>2272</v>
      </c>
      <c r="F40" s="319" t="s">
        <v>181</v>
      </c>
      <c r="G40" s="319" t="s">
        <v>154</v>
      </c>
      <c r="H40" s="319" t="s">
        <v>161</v>
      </c>
      <c r="I40" s="319" t="s">
        <v>68</v>
      </c>
      <c r="J40" s="320" t="s">
        <v>182</v>
      </c>
      <c r="K40" s="64" t="s">
        <v>980</v>
      </c>
      <c r="L40" s="319" t="s">
        <v>980</v>
      </c>
      <c r="M40" s="320" t="s">
        <v>980</v>
      </c>
      <c r="P40" s="319">
        <v>50</v>
      </c>
      <c r="R40" s="319">
        <v>50</v>
      </c>
      <c r="T40" s="320">
        <f t="shared" si="0"/>
        <v>100</v>
      </c>
      <c r="U40" s="321" t="s">
        <v>82</v>
      </c>
      <c r="V40" s="195">
        <v>1</v>
      </c>
      <c r="W40" s="195" t="s">
        <v>212</v>
      </c>
      <c r="X40" s="195"/>
      <c r="Y40" s="195"/>
      <c r="Z40">
        <v>1</v>
      </c>
      <c r="AA40">
        <v>1</v>
      </c>
      <c r="AC40" s="6">
        <v>5</v>
      </c>
      <c r="AD40" s="195"/>
      <c r="AE40" s="195"/>
      <c r="AG40" s="234"/>
    </row>
    <row r="41" spans="1:33" x14ac:dyDescent="0.35">
      <c r="A41" s="355" t="s">
        <v>2169</v>
      </c>
      <c r="B41" s="356" t="s">
        <v>2245</v>
      </c>
      <c r="C41" s="356"/>
      <c r="D41" s="353">
        <v>32</v>
      </c>
      <c r="E41" s="64" t="s">
        <v>2273</v>
      </c>
      <c r="F41" s="319" t="s">
        <v>184</v>
      </c>
      <c r="G41" s="319" t="s">
        <v>154</v>
      </c>
      <c r="H41" s="319" t="s">
        <v>161</v>
      </c>
      <c r="I41" s="319" t="s">
        <v>68</v>
      </c>
      <c r="J41" s="320" t="s">
        <v>156</v>
      </c>
      <c r="K41" s="64" t="s">
        <v>980</v>
      </c>
      <c r="L41" s="319" t="s">
        <v>980</v>
      </c>
      <c r="M41" s="320" t="s">
        <v>980</v>
      </c>
      <c r="P41" s="319">
        <v>50</v>
      </c>
      <c r="R41" s="319">
        <v>50</v>
      </c>
      <c r="T41" s="320">
        <f t="shared" si="0"/>
        <v>100</v>
      </c>
      <c r="U41" s="321" t="s">
        <v>82</v>
      </c>
      <c r="V41" s="195">
        <v>1</v>
      </c>
      <c r="W41" s="195" t="s">
        <v>212</v>
      </c>
      <c r="X41" s="195"/>
      <c r="Y41" s="195"/>
      <c r="Z41">
        <v>1</v>
      </c>
      <c r="AA41">
        <v>2</v>
      </c>
      <c r="AD41" s="195"/>
      <c r="AE41" s="195"/>
      <c r="AG41" s="342" t="s">
        <v>2262</v>
      </c>
    </row>
    <row r="42" spans="1:33" x14ac:dyDescent="0.35">
      <c r="A42" s="355" t="s">
        <v>2169</v>
      </c>
      <c r="B42" s="356" t="s">
        <v>2245</v>
      </c>
      <c r="C42" s="356"/>
      <c r="D42" s="353">
        <v>33</v>
      </c>
      <c r="E42" s="64" t="s">
        <v>2265</v>
      </c>
      <c r="F42" s="321" t="s">
        <v>2254</v>
      </c>
      <c r="G42" s="319" t="s">
        <v>154</v>
      </c>
      <c r="H42" s="319" t="s">
        <v>161</v>
      </c>
      <c r="I42" s="319" t="s">
        <v>68</v>
      </c>
      <c r="J42" s="320" t="s">
        <v>169</v>
      </c>
      <c r="K42" s="64" t="s">
        <v>980</v>
      </c>
      <c r="L42" s="319" t="s">
        <v>980</v>
      </c>
      <c r="M42" s="320" t="s">
        <v>980</v>
      </c>
      <c r="P42" s="319">
        <v>100</v>
      </c>
      <c r="T42" s="320">
        <f t="shared" si="0"/>
        <v>100</v>
      </c>
      <c r="U42" s="412" t="s">
        <v>82</v>
      </c>
      <c r="V42" s="195">
        <v>1</v>
      </c>
      <c r="W42" s="195" t="s">
        <v>212</v>
      </c>
      <c r="X42" s="195"/>
      <c r="Y42" s="195"/>
      <c r="Z42"/>
      <c r="AB42">
        <v>1</v>
      </c>
      <c r="AC42" s="6">
        <v>2</v>
      </c>
      <c r="AD42" s="195"/>
      <c r="AE42" s="195"/>
      <c r="AF42" t="s">
        <v>980</v>
      </c>
      <c r="AG42" s="337" t="s">
        <v>2274</v>
      </c>
    </row>
    <row r="43" spans="1:33" x14ac:dyDescent="0.35">
      <c r="A43" s="355" t="s">
        <v>2169</v>
      </c>
      <c r="B43" s="356" t="s">
        <v>2245</v>
      </c>
      <c r="C43" s="356"/>
      <c r="D43" s="353">
        <v>34</v>
      </c>
      <c r="E43" s="64" t="s">
        <v>2266</v>
      </c>
      <c r="F43" s="321" t="s">
        <v>2255</v>
      </c>
      <c r="G43" s="321" t="s">
        <v>154</v>
      </c>
      <c r="H43" s="321" t="s">
        <v>168</v>
      </c>
      <c r="I43" s="321" t="s">
        <v>68</v>
      </c>
      <c r="J43" s="320" t="s">
        <v>194</v>
      </c>
      <c r="K43" s="64" t="s">
        <v>980</v>
      </c>
      <c r="L43" s="319" t="s">
        <v>980</v>
      </c>
      <c r="M43" s="320" t="s">
        <v>980</v>
      </c>
      <c r="P43" s="319">
        <v>100</v>
      </c>
      <c r="T43" s="320">
        <f t="shared" si="0"/>
        <v>100</v>
      </c>
      <c r="U43" s="321" t="s">
        <v>82</v>
      </c>
      <c r="V43" s="145">
        <f>Prevalences!AA272</f>
        <v>1.4999999999999999E-2</v>
      </c>
      <c r="W43" s="195" t="s">
        <v>2203</v>
      </c>
      <c r="X43" s="195"/>
      <c r="Y43" s="195"/>
      <c r="Z43">
        <v>1</v>
      </c>
      <c r="AA43">
        <v>1</v>
      </c>
      <c r="AC43" s="6">
        <v>5</v>
      </c>
      <c r="AD43" s="6"/>
      <c r="AE43" s="6"/>
      <c r="AF43" s="6" t="s">
        <v>980</v>
      </c>
      <c r="AG43" s="343"/>
    </row>
    <row r="44" spans="1:33" x14ac:dyDescent="0.35">
      <c r="A44" s="355" t="s">
        <v>2169</v>
      </c>
      <c r="B44" s="356" t="s">
        <v>2245</v>
      </c>
      <c r="C44" s="356"/>
      <c r="D44" s="353">
        <v>35</v>
      </c>
      <c r="E44" s="64" t="s">
        <v>2267</v>
      </c>
      <c r="F44" s="321" t="s">
        <v>2256</v>
      </c>
      <c r="G44" s="321" t="s">
        <v>2214</v>
      </c>
      <c r="H44" s="321" t="s">
        <v>206</v>
      </c>
      <c r="I44" s="321" t="s">
        <v>68</v>
      </c>
      <c r="J44" s="320" t="s">
        <v>194</v>
      </c>
      <c r="K44" s="64" t="s">
        <v>980</v>
      </c>
      <c r="L44" s="319" t="s">
        <v>980</v>
      </c>
      <c r="M44" s="320" t="s">
        <v>980</v>
      </c>
      <c r="P44" s="319">
        <v>100</v>
      </c>
      <c r="T44" s="320">
        <f t="shared" si="0"/>
        <v>100</v>
      </c>
      <c r="U44" s="321" t="s">
        <v>82</v>
      </c>
      <c r="W44" s="195" t="s">
        <v>194</v>
      </c>
      <c r="X44" s="195"/>
      <c r="Y44" s="195"/>
      <c r="Z44"/>
      <c r="AD44" s="6"/>
      <c r="AE44" s="6"/>
      <c r="AF44" s="6" t="s">
        <v>980</v>
      </c>
      <c r="AG44" s="343" t="s">
        <v>2275</v>
      </c>
    </row>
    <row r="45" spans="1:33" x14ac:dyDescent="0.35">
      <c r="A45" s="355" t="s">
        <v>2169</v>
      </c>
      <c r="B45" s="356" t="s">
        <v>2245</v>
      </c>
      <c r="C45" s="356"/>
      <c r="D45" s="353">
        <v>36</v>
      </c>
      <c r="E45" s="64" t="s">
        <v>2268</v>
      </c>
      <c r="F45" s="321" t="s">
        <v>2257</v>
      </c>
      <c r="G45" s="321" t="s">
        <v>2259</v>
      </c>
      <c r="H45" s="321" t="s">
        <v>206</v>
      </c>
      <c r="I45" s="321" t="s">
        <v>68</v>
      </c>
      <c r="J45" s="320" t="s">
        <v>194</v>
      </c>
      <c r="K45" s="64" t="s">
        <v>980</v>
      </c>
      <c r="L45" s="319" t="s">
        <v>980</v>
      </c>
      <c r="M45" s="320" t="s">
        <v>980</v>
      </c>
      <c r="P45" s="319">
        <v>100</v>
      </c>
      <c r="T45" s="320">
        <f t="shared" si="0"/>
        <v>100</v>
      </c>
      <c r="U45" s="321" t="s">
        <v>82</v>
      </c>
      <c r="W45" s="195" t="s">
        <v>194</v>
      </c>
      <c r="X45" s="195"/>
      <c r="Y45" s="195"/>
      <c r="Z45"/>
      <c r="AD45" s="6"/>
      <c r="AE45" s="6"/>
      <c r="AF45" s="6" t="s">
        <v>980</v>
      </c>
      <c r="AG45" s="342" t="s">
        <v>2263</v>
      </c>
    </row>
    <row r="46" spans="1:33" x14ac:dyDescent="0.35">
      <c r="A46" s="355" t="s">
        <v>2169</v>
      </c>
      <c r="B46" s="356" t="s">
        <v>2245</v>
      </c>
      <c r="C46" s="356"/>
      <c r="D46" s="353">
        <v>37</v>
      </c>
      <c r="E46" s="64" t="s">
        <v>2269</v>
      </c>
      <c r="F46" s="321" t="s">
        <v>2258</v>
      </c>
      <c r="G46" s="321" t="s">
        <v>2214</v>
      </c>
      <c r="H46" s="321" t="s">
        <v>206</v>
      </c>
      <c r="I46" s="321" t="s">
        <v>68</v>
      </c>
      <c r="J46" s="320" t="s">
        <v>194</v>
      </c>
      <c r="K46" s="64" t="s">
        <v>980</v>
      </c>
      <c r="L46" s="319" t="s">
        <v>980</v>
      </c>
      <c r="M46" s="320" t="s">
        <v>980</v>
      </c>
      <c r="P46" s="319">
        <v>100</v>
      </c>
      <c r="T46" s="320">
        <f t="shared" si="0"/>
        <v>100</v>
      </c>
      <c r="U46" s="321" t="s">
        <v>82</v>
      </c>
      <c r="W46" s="195" t="s">
        <v>194</v>
      </c>
      <c r="X46" s="195"/>
      <c r="Y46" s="195"/>
      <c r="Z46"/>
      <c r="AD46" s="6"/>
      <c r="AE46" s="6"/>
      <c r="AF46" s="6" t="s">
        <v>980</v>
      </c>
      <c r="AG46" s="343" t="s">
        <v>2276</v>
      </c>
    </row>
    <row r="47" spans="1:33" x14ac:dyDescent="0.35">
      <c r="A47" s="355" t="s">
        <v>2169</v>
      </c>
      <c r="B47" s="356" t="s">
        <v>2277</v>
      </c>
      <c r="C47" s="356"/>
      <c r="D47" s="353">
        <v>38</v>
      </c>
      <c r="F47" s="321" t="s">
        <v>2278</v>
      </c>
      <c r="G47" s="321" t="s">
        <v>154</v>
      </c>
      <c r="H47" s="321" t="s">
        <v>155</v>
      </c>
      <c r="I47" s="321" t="s">
        <v>66</v>
      </c>
      <c r="K47" s="64" t="s">
        <v>980</v>
      </c>
      <c r="L47" s="321" t="s">
        <v>980</v>
      </c>
      <c r="M47" s="320" t="s">
        <v>980</v>
      </c>
      <c r="P47" s="319">
        <v>100</v>
      </c>
      <c r="T47" s="320">
        <f t="shared" si="0"/>
        <v>100</v>
      </c>
      <c r="U47" s="195" t="s">
        <v>82</v>
      </c>
      <c r="W47" s="195" t="s">
        <v>194</v>
      </c>
      <c r="X47" s="195"/>
      <c r="Y47" s="195"/>
      <c r="Z47" s="195"/>
      <c r="AA47" s="195"/>
      <c r="AB47" s="195"/>
      <c r="AC47" s="195"/>
      <c r="AD47" s="195"/>
      <c r="AE47" s="195"/>
      <c r="AG47" t="s">
        <v>2309</v>
      </c>
    </row>
    <row r="48" spans="1:33" x14ac:dyDescent="0.35">
      <c r="A48" s="355" t="s">
        <v>2169</v>
      </c>
      <c r="B48" s="356" t="s">
        <v>2277</v>
      </c>
      <c r="C48" s="356"/>
      <c r="D48" s="353">
        <v>38</v>
      </c>
      <c r="E48" s="64" t="s">
        <v>2305</v>
      </c>
      <c r="F48" s="58" t="s">
        <v>2301</v>
      </c>
      <c r="G48" s="321" t="s">
        <v>154</v>
      </c>
      <c r="H48" s="321" t="s">
        <v>155</v>
      </c>
      <c r="I48" s="321" t="s">
        <v>66</v>
      </c>
      <c r="J48" s="320" t="s">
        <v>247</v>
      </c>
      <c r="K48" s="64" t="s">
        <v>980</v>
      </c>
      <c r="L48" s="319" t="s">
        <v>980</v>
      </c>
      <c r="M48" s="320" t="s">
        <v>980</v>
      </c>
      <c r="P48" s="319">
        <v>100</v>
      </c>
      <c r="T48" s="320">
        <f t="shared" si="0"/>
        <v>100</v>
      </c>
      <c r="U48" s="412" t="s">
        <v>82</v>
      </c>
      <c r="V48" s="195">
        <f>'FP mod'!BK273/100</f>
        <v>0.58399999999999996</v>
      </c>
      <c r="W48" s="195" t="s">
        <v>1868</v>
      </c>
      <c r="X48" s="195"/>
      <c r="Y48" s="195"/>
      <c r="Z48" s="89">
        <v>1</v>
      </c>
      <c r="AA48">
        <v>1</v>
      </c>
      <c r="AC48" s="6">
        <v>15</v>
      </c>
    </row>
    <row r="49" spans="1:33" x14ac:dyDescent="0.35">
      <c r="A49" s="355" t="s">
        <v>2169</v>
      </c>
      <c r="B49" s="356" t="s">
        <v>2277</v>
      </c>
      <c r="C49" s="356"/>
      <c r="D49" s="353">
        <v>38</v>
      </c>
      <c r="E49" s="64" t="s">
        <v>2306</v>
      </c>
      <c r="F49" s="58" t="s">
        <v>2302</v>
      </c>
      <c r="G49" s="321" t="s">
        <v>154</v>
      </c>
      <c r="H49" s="321" t="s">
        <v>155</v>
      </c>
      <c r="I49" s="321" t="s">
        <v>66</v>
      </c>
      <c r="J49" s="320" t="s">
        <v>156</v>
      </c>
      <c r="K49" s="64" t="s">
        <v>980</v>
      </c>
      <c r="L49" s="319" t="s">
        <v>980</v>
      </c>
      <c r="M49" s="320" t="s">
        <v>980</v>
      </c>
      <c r="N49" s="64">
        <v>50</v>
      </c>
      <c r="P49" s="319">
        <v>50</v>
      </c>
      <c r="T49" s="320">
        <f t="shared" si="0"/>
        <v>100</v>
      </c>
      <c r="U49" s="412" t="s">
        <v>82</v>
      </c>
      <c r="V49" s="195">
        <v>1</v>
      </c>
      <c r="W49" s="195" t="s">
        <v>212</v>
      </c>
      <c r="X49" s="195"/>
      <c r="Y49" s="195"/>
      <c r="Z49" s="89">
        <v>1</v>
      </c>
      <c r="AA49">
        <v>1</v>
      </c>
      <c r="AC49" s="6">
        <v>15</v>
      </c>
    </row>
    <row r="50" spans="1:33" x14ac:dyDescent="0.35">
      <c r="A50" s="355" t="s">
        <v>2169</v>
      </c>
      <c r="B50" s="356" t="s">
        <v>2277</v>
      </c>
      <c r="C50" s="356"/>
      <c r="D50" s="353">
        <v>38</v>
      </c>
      <c r="E50" s="64" t="s">
        <v>2307</v>
      </c>
      <c r="F50" s="58" t="s">
        <v>2303</v>
      </c>
      <c r="G50" s="321" t="s">
        <v>154</v>
      </c>
      <c r="H50" s="321" t="s">
        <v>155</v>
      </c>
      <c r="I50" s="321" t="s">
        <v>66</v>
      </c>
      <c r="J50" s="320" t="s">
        <v>253</v>
      </c>
      <c r="K50" s="64" t="s">
        <v>980</v>
      </c>
      <c r="L50" s="319" t="s">
        <v>980</v>
      </c>
      <c r="M50" s="320" t="s">
        <v>980</v>
      </c>
      <c r="P50" s="319">
        <v>50</v>
      </c>
      <c r="R50" s="319">
        <v>50</v>
      </c>
      <c r="T50" s="320">
        <f t="shared" si="0"/>
        <v>100</v>
      </c>
      <c r="U50" s="412" t="s">
        <v>82</v>
      </c>
      <c r="V50" s="195">
        <f>Prevalences!T72</f>
        <v>5.0116865018980945E-2</v>
      </c>
      <c r="W50" s="195" t="s">
        <v>1949</v>
      </c>
      <c r="X50" s="195"/>
      <c r="Y50" s="195"/>
      <c r="Z50" s="89">
        <v>1</v>
      </c>
      <c r="AA50">
        <v>1</v>
      </c>
      <c r="AC50" s="6">
        <v>15</v>
      </c>
    </row>
    <row r="51" spans="1:33" x14ac:dyDescent="0.35">
      <c r="A51" s="355" t="s">
        <v>2169</v>
      </c>
      <c r="B51" s="356" t="s">
        <v>2277</v>
      </c>
      <c r="C51" s="356"/>
      <c r="D51" s="353">
        <v>38</v>
      </c>
      <c r="E51" s="64" t="s">
        <v>2308</v>
      </c>
      <c r="F51" s="58" t="s">
        <v>2304</v>
      </c>
      <c r="G51" s="321" t="s">
        <v>154</v>
      </c>
      <c r="H51" s="321" t="s">
        <v>155</v>
      </c>
      <c r="I51" s="321" t="s">
        <v>66</v>
      </c>
      <c r="J51" s="320" t="s">
        <v>253</v>
      </c>
      <c r="K51" s="64" t="s">
        <v>980</v>
      </c>
      <c r="L51" s="319" t="s">
        <v>980</v>
      </c>
      <c r="M51" s="320" t="s">
        <v>980</v>
      </c>
      <c r="P51" s="319">
        <v>50</v>
      </c>
      <c r="R51" s="319">
        <v>50</v>
      </c>
      <c r="T51" s="320">
        <f t="shared" si="0"/>
        <v>100</v>
      </c>
      <c r="U51" s="412" t="s">
        <v>82</v>
      </c>
      <c r="V51" s="195">
        <f>Prevalences!S71</f>
        <v>0.26812151014720248</v>
      </c>
      <c r="W51" s="195" t="s">
        <v>1949</v>
      </c>
      <c r="X51" s="195"/>
      <c r="Y51" s="195"/>
      <c r="Z51" s="89">
        <v>1</v>
      </c>
      <c r="AA51">
        <v>1</v>
      </c>
      <c r="AC51" s="6">
        <v>15</v>
      </c>
    </row>
    <row r="52" spans="1:33" x14ac:dyDescent="0.35">
      <c r="A52" s="355" t="s">
        <v>2169</v>
      </c>
      <c r="B52" s="356" t="s">
        <v>2277</v>
      </c>
      <c r="C52" s="356"/>
      <c r="D52" s="353">
        <v>39</v>
      </c>
      <c r="E52" s="64" t="str">
        <f>_xlfn.CONCAT("FH.FP.",D52)</f>
        <v>FH.FP.39</v>
      </c>
      <c r="F52" s="321" t="s">
        <v>2279</v>
      </c>
      <c r="G52" s="321" t="s">
        <v>154</v>
      </c>
      <c r="H52" s="321" t="s">
        <v>155</v>
      </c>
      <c r="I52" s="321" t="s">
        <v>66</v>
      </c>
      <c r="J52" s="320" t="s">
        <v>253</v>
      </c>
      <c r="K52" s="64" t="s">
        <v>980</v>
      </c>
      <c r="L52" s="319" t="s">
        <v>980</v>
      </c>
      <c r="M52" s="320" t="s">
        <v>980</v>
      </c>
      <c r="P52" s="319">
        <v>100</v>
      </c>
      <c r="T52" s="320">
        <f t="shared" si="0"/>
        <v>100</v>
      </c>
      <c r="U52" s="412" t="s">
        <v>82</v>
      </c>
      <c r="V52" s="195">
        <f>Prevalences!H58/100*Prevalences!N57+Prevalences!H58/100*Prevalences!P57</f>
        <v>0.40457124527547378</v>
      </c>
      <c r="W52" s="195" t="s">
        <v>1868</v>
      </c>
      <c r="X52" s="195"/>
      <c r="Y52" s="195"/>
      <c r="Z52" s="89">
        <v>1</v>
      </c>
      <c r="AB52">
        <v>4</v>
      </c>
      <c r="AC52" s="6">
        <v>5</v>
      </c>
    </row>
    <row r="53" spans="1:33" x14ac:dyDescent="0.35">
      <c r="A53" s="355" t="s">
        <v>2169</v>
      </c>
      <c r="B53" s="356" t="s">
        <v>2277</v>
      </c>
      <c r="C53" s="356"/>
      <c r="D53" s="353">
        <v>40</v>
      </c>
      <c r="E53" s="64" t="str">
        <f t="shared" ref="E53:E75" si="3">_xlfn.CONCAT("FH.FP.",D53)</f>
        <v>FH.FP.40</v>
      </c>
      <c r="F53" s="321" t="s">
        <v>2300</v>
      </c>
      <c r="G53" s="321" t="s">
        <v>154</v>
      </c>
      <c r="H53" s="321" t="s">
        <v>155</v>
      </c>
      <c r="I53" s="321" t="s">
        <v>66</v>
      </c>
      <c r="J53" s="320" t="s">
        <v>253</v>
      </c>
      <c r="K53" s="64" t="s">
        <v>980</v>
      </c>
      <c r="L53" s="319" t="s">
        <v>980</v>
      </c>
      <c r="M53" s="320" t="s">
        <v>194</v>
      </c>
      <c r="R53" s="319">
        <v>100</v>
      </c>
      <c r="T53" s="320">
        <f t="shared" si="0"/>
        <v>100</v>
      </c>
      <c r="U53" s="412" t="s">
        <v>82</v>
      </c>
      <c r="V53" s="195">
        <f>Prevalences!H58/100*Prevalences!O57+Prevalences!H58/100*Prevalences!Q57</f>
        <v>0.16460099968756312</v>
      </c>
      <c r="W53" s="195" t="s">
        <v>1868</v>
      </c>
      <c r="X53" s="195">
        <f>1/4</f>
        <v>0.25</v>
      </c>
      <c r="Y53" s="195" t="s">
        <v>2642</v>
      </c>
      <c r="Z53" s="89">
        <v>1</v>
      </c>
      <c r="AA53">
        <v>1</v>
      </c>
      <c r="AC53" s="6">
        <v>20</v>
      </c>
    </row>
    <row r="54" spans="1:33" x14ac:dyDescent="0.35">
      <c r="A54" s="355" t="s">
        <v>2169</v>
      </c>
      <c r="B54" s="356" t="s">
        <v>2277</v>
      </c>
      <c r="C54" s="356"/>
      <c r="D54" s="353">
        <v>41</v>
      </c>
      <c r="E54" s="64" t="str">
        <f t="shared" si="3"/>
        <v>FH.FP.41</v>
      </c>
      <c r="F54" s="321" t="s">
        <v>2299</v>
      </c>
      <c r="G54" s="321" t="s">
        <v>154</v>
      </c>
      <c r="H54" s="321" t="s">
        <v>155</v>
      </c>
      <c r="I54" s="321" t="s">
        <v>66</v>
      </c>
      <c r="J54" s="320" t="s">
        <v>253</v>
      </c>
      <c r="K54" s="64" t="s">
        <v>980</v>
      </c>
      <c r="L54" s="321" t="s">
        <v>194</v>
      </c>
      <c r="M54" s="320" t="s">
        <v>194</v>
      </c>
      <c r="R54" s="319">
        <v>100</v>
      </c>
      <c r="T54" s="320">
        <f t="shared" si="0"/>
        <v>100</v>
      </c>
      <c r="U54" s="412" t="s">
        <v>82</v>
      </c>
      <c r="V54" s="195">
        <f>V53</f>
        <v>0.16460099968756312</v>
      </c>
      <c r="W54" s="195" t="s">
        <v>1868</v>
      </c>
      <c r="X54" s="195">
        <f>1/4</f>
        <v>0.25</v>
      </c>
      <c r="Y54" s="195" t="s">
        <v>2642</v>
      </c>
      <c r="Z54" s="89">
        <v>1</v>
      </c>
      <c r="AA54">
        <v>1</v>
      </c>
      <c r="AC54" s="6">
        <v>20</v>
      </c>
    </row>
    <row r="55" spans="1:33" x14ac:dyDescent="0.35">
      <c r="A55" s="355" t="s">
        <v>2169</v>
      </c>
      <c r="B55" s="356" t="s">
        <v>2277</v>
      </c>
      <c r="C55" s="356"/>
      <c r="D55" s="353">
        <v>42</v>
      </c>
      <c r="E55" s="64" t="str">
        <f t="shared" si="3"/>
        <v>FH.FP.42</v>
      </c>
      <c r="F55" s="321" t="s">
        <v>2280</v>
      </c>
      <c r="G55" s="321" t="s">
        <v>154</v>
      </c>
      <c r="H55" s="321" t="s">
        <v>155</v>
      </c>
      <c r="I55" s="321" t="s">
        <v>66</v>
      </c>
      <c r="J55" s="320" t="s">
        <v>253</v>
      </c>
      <c r="K55" s="64" t="s">
        <v>980</v>
      </c>
      <c r="L55" s="319" t="s">
        <v>980</v>
      </c>
      <c r="M55" s="320" t="s">
        <v>980</v>
      </c>
      <c r="P55" s="319">
        <v>100</v>
      </c>
      <c r="T55" s="320">
        <f t="shared" si="0"/>
        <v>100</v>
      </c>
      <c r="U55" s="321" t="s">
        <v>82</v>
      </c>
      <c r="V55" s="373"/>
      <c r="W55" s="195" t="s">
        <v>1868</v>
      </c>
      <c r="X55" s="195"/>
      <c r="Y55" s="195"/>
      <c r="Z55" s="89">
        <v>1</v>
      </c>
      <c r="AA55">
        <v>1</v>
      </c>
      <c r="AB55" s="195"/>
      <c r="AC55" s="6">
        <v>15</v>
      </c>
      <c r="AF55" t="s">
        <v>980</v>
      </c>
      <c r="AG55" s="338" t="s">
        <v>2241</v>
      </c>
    </row>
    <row r="56" spans="1:33" x14ac:dyDescent="0.35">
      <c r="A56" s="355" t="s">
        <v>2169</v>
      </c>
      <c r="B56" s="356" t="s">
        <v>2277</v>
      </c>
      <c r="C56" s="356"/>
      <c r="D56" s="353">
        <v>43</v>
      </c>
      <c r="E56" s="64" t="str">
        <f t="shared" si="3"/>
        <v>FH.FP.43</v>
      </c>
      <c r="F56" s="321" t="s">
        <v>2281</v>
      </c>
      <c r="G56" s="321" t="s">
        <v>154</v>
      </c>
      <c r="H56" s="321" t="s">
        <v>199</v>
      </c>
      <c r="I56" s="321" t="s">
        <v>66</v>
      </c>
      <c r="J56" s="320" t="s">
        <v>156</v>
      </c>
      <c r="K56" s="64" t="s">
        <v>980</v>
      </c>
      <c r="L56" s="321" t="s">
        <v>194</v>
      </c>
      <c r="M56" s="320" t="s">
        <v>194</v>
      </c>
      <c r="P56" s="319">
        <v>100</v>
      </c>
      <c r="T56" s="320">
        <f t="shared" si="0"/>
        <v>100</v>
      </c>
      <c r="U56" s="321" t="s">
        <v>82</v>
      </c>
      <c r="V56" s="145">
        <f>Prevalences!K288</f>
        <v>9.6000000000000002E-2</v>
      </c>
      <c r="W56" s="195" t="s">
        <v>2203</v>
      </c>
      <c r="X56" s="195"/>
      <c r="Y56" s="195"/>
      <c r="Z56" s="147">
        <v>1</v>
      </c>
      <c r="AA56">
        <v>1</v>
      </c>
      <c r="AB56" s="195"/>
      <c r="AC56" s="341">
        <v>20</v>
      </c>
      <c r="AF56" t="s">
        <v>980</v>
      </c>
    </row>
    <row r="57" spans="1:33" x14ac:dyDescent="0.35">
      <c r="A57" s="355" t="s">
        <v>2169</v>
      </c>
      <c r="B57" s="356" t="s">
        <v>2277</v>
      </c>
      <c r="C57" s="356"/>
      <c r="D57" s="353">
        <v>44</v>
      </c>
      <c r="E57" s="64" t="str">
        <f t="shared" si="3"/>
        <v>FH.FP.44</v>
      </c>
      <c r="F57" s="321" t="s">
        <v>2282</v>
      </c>
      <c r="G57" s="321" t="s">
        <v>154</v>
      </c>
      <c r="H57" s="321" t="s">
        <v>199</v>
      </c>
      <c r="I57" s="321" t="s">
        <v>66</v>
      </c>
      <c r="J57" s="320" t="s">
        <v>156</v>
      </c>
      <c r="K57" s="64" t="s">
        <v>980</v>
      </c>
      <c r="L57" s="319" t="s">
        <v>980</v>
      </c>
      <c r="M57" s="320" t="s">
        <v>980</v>
      </c>
      <c r="P57" s="319">
        <v>100</v>
      </c>
      <c r="T57" s="320">
        <f t="shared" si="0"/>
        <v>100</v>
      </c>
      <c r="U57" s="321" t="s">
        <v>82</v>
      </c>
      <c r="V57" s="145">
        <f>V56</f>
        <v>9.6000000000000002E-2</v>
      </c>
      <c r="W57" s="195" t="s">
        <v>2203</v>
      </c>
      <c r="X57" s="195"/>
      <c r="Y57" s="195" t="s">
        <v>2310</v>
      </c>
      <c r="Z57" s="147">
        <v>1</v>
      </c>
      <c r="AA57">
        <v>1</v>
      </c>
      <c r="AB57" s="195"/>
      <c r="AC57" s="341">
        <v>10</v>
      </c>
      <c r="AF57" t="s">
        <v>980</v>
      </c>
    </row>
    <row r="58" spans="1:33" x14ac:dyDescent="0.35">
      <c r="A58" s="355" t="s">
        <v>2169</v>
      </c>
      <c r="B58" s="356" t="s">
        <v>2277</v>
      </c>
      <c r="C58" s="356"/>
      <c r="D58" s="353">
        <v>45</v>
      </c>
      <c r="E58" s="64" t="str">
        <f t="shared" si="3"/>
        <v>FH.FP.45</v>
      </c>
      <c r="F58" s="321" t="s">
        <v>2283</v>
      </c>
      <c r="G58" s="321" t="s">
        <v>2259</v>
      </c>
      <c r="H58" s="321" t="s">
        <v>206</v>
      </c>
      <c r="I58" s="321" t="s">
        <v>2250</v>
      </c>
      <c r="J58" s="320" t="s">
        <v>247</v>
      </c>
      <c r="K58" s="64" t="s">
        <v>980</v>
      </c>
      <c r="L58" s="321" t="s">
        <v>980</v>
      </c>
      <c r="M58" s="320" t="s">
        <v>980</v>
      </c>
      <c r="P58" s="319">
        <v>100</v>
      </c>
      <c r="T58" s="320">
        <f t="shared" si="0"/>
        <v>100</v>
      </c>
      <c r="U58" s="321" t="s">
        <v>82</v>
      </c>
      <c r="V58" s="145">
        <v>1</v>
      </c>
      <c r="W58" s="195" t="s">
        <v>212</v>
      </c>
      <c r="X58" s="195"/>
      <c r="Y58" s="195"/>
      <c r="Z58" s="89">
        <v>1</v>
      </c>
      <c r="AA58" s="195"/>
      <c r="AB58" s="195"/>
      <c r="AF58" t="s">
        <v>980</v>
      </c>
      <c r="AG58" s="342" t="s">
        <v>2311</v>
      </c>
    </row>
    <row r="59" spans="1:33" x14ac:dyDescent="0.35">
      <c r="A59" s="355" t="s">
        <v>2169</v>
      </c>
      <c r="B59" s="356" t="s">
        <v>2277</v>
      </c>
      <c r="C59" s="356"/>
      <c r="D59" s="353">
        <v>46</v>
      </c>
      <c r="E59" s="64" t="str">
        <f t="shared" si="3"/>
        <v>FH.FP.46</v>
      </c>
      <c r="F59" s="321" t="s">
        <v>2284</v>
      </c>
      <c r="G59" s="321" t="s">
        <v>154</v>
      </c>
      <c r="H59" s="321" t="s">
        <v>199</v>
      </c>
      <c r="I59" s="321" t="s">
        <v>2250</v>
      </c>
      <c r="J59" s="320" t="s">
        <v>253</v>
      </c>
      <c r="K59" s="64" t="s">
        <v>980</v>
      </c>
      <c r="L59" s="321" t="s">
        <v>980</v>
      </c>
      <c r="M59" s="320" t="s">
        <v>194</v>
      </c>
      <c r="P59" s="319">
        <v>100</v>
      </c>
      <c r="T59" s="320">
        <f t="shared" si="0"/>
        <v>100</v>
      </c>
      <c r="U59" s="321" t="s">
        <v>82</v>
      </c>
      <c r="V59" s="145">
        <f>Prevalences!H302</f>
        <v>0.14000000000000001</v>
      </c>
      <c r="W59" s="195" t="s">
        <v>1868</v>
      </c>
      <c r="X59" s="195"/>
      <c r="Y59" s="195"/>
      <c r="Z59" s="89">
        <v>1</v>
      </c>
      <c r="AA59" s="234">
        <v>1</v>
      </c>
      <c r="AB59" s="346">
        <f>1/5</f>
        <v>0.2</v>
      </c>
      <c r="AC59" s="6">
        <v>10</v>
      </c>
      <c r="AF59" t="s">
        <v>980</v>
      </c>
      <c r="AG59" s="234" t="s">
        <v>2539</v>
      </c>
    </row>
    <row r="60" spans="1:33" x14ac:dyDescent="0.35">
      <c r="A60" s="355" t="s">
        <v>2169</v>
      </c>
      <c r="B60" s="356" t="s">
        <v>2277</v>
      </c>
      <c r="C60" s="356"/>
      <c r="D60" s="353">
        <v>47</v>
      </c>
      <c r="E60" s="64" t="str">
        <f t="shared" si="3"/>
        <v>FH.FP.47</v>
      </c>
      <c r="F60" s="321" t="s">
        <v>2285</v>
      </c>
      <c r="G60" s="321" t="s">
        <v>2259</v>
      </c>
      <c r="H60" s="321" t="s">
        <v>155</v>
      </c>
      <c r="I60" s="321" t="s">
        <v>2250</v>
      </c>
      <c r="J60" s="320" t="s">
        <v>247</v>
      </c>
      <c r="K60" s="64" t="s">
        <v>980</v>
      </c>
      <c r="L60" s="321" t="s">
        <v>980</v>
      </c>
      <c r="M60" s="320" t="s">
        <v>980</v>
      </c>
      <c r="P60" s="319">
        <v>100</v>
      </c>
      <c r="T60" s="320">
        <f t="shared" si="0"/>
        <v>100</v>
      </c>
      <c r="U60" s="321" t="s">
        <v>82</v>
      </c>
      <c r="V60" s="145">
        <v>1</v>
      </c>
      <c r="W60" s="195" t="s">
        <v>212</v>
      </c>
      <c r="X60" s="195"/>
      <c r="Y60" s="195"/>
      <c r="Z60" s="89">
        <v>1</v>
      </c>
      <c r="AA60" s="195"/>
      <c r="AB60" s="195"/>
      <c r="AF60" t="s">
        <v>980</v>
      </c>
      <c r="AG60" s="342" t="s">
        <v>2311</v>
      </c>
    </row>
    <row r="61" spans="1:33" x14ac:dyDescent="0.35">
      <c r="A61" s="355" t="s">
        <v>2169</v>
      </c>
      <c r="B61" s="356" t="s">
        <v>2277</v>
      </c>
      <c r="C61" s="356"/>
      <c r="D61" s="353">
        <v>48</v>
      </c>
      <c r="E61" s="64" t="str">
        <f t="shared" si="3"/>
        <v>FH.FP.48</v>
      </c>
      <c r="F61" s="321" t="s">
        <v>2286</v>
      </c>
      <c r="G61" s="321" t="s">
        <v>154</v>
      </c>
      <c r="H61" s="321" t="s">
        <v>155</v>
      </c>
      <c r="I61" s="321" t="s">
        <v>68</v>
      </c>
      <c r="J61" s="320" t="s">
        <v>187</v>
      </c>
      <c r="K61" s="64" t="s">
        <v>980</v>
      </c>
      <c r="L61" s="319" t="s">
        <v>980</v>
      </c>
      <c r="M61" s="320" t="s">
        <v>980</v>
      </c>
      <c r="P61" s="319">
        <v>100</v>
      </c>
      <c r="T61" s="320">
        <f t="shared" si="0"/>
        <v>100</v>
      </c>
      <c r="U61" s="321" t="s">
        <v>82</v>
      </c>
      <c r="V61" s="195">
        <v>1</v>
      </c>
      <c r="W61" s="195" t="s">
        <v>212</v>
      </c>
      <c r="X61" s="195"/>
      <c r="Y61" s="195"/>
      <c r="Z61" s="89">
        <v>1</v>
      </c>
      <c r="AA61">
        <v>2</v>
      </c>
      <c r="AD61" s="195"/>
      <c r="AE61" s="195"/>
      <c r="AG61" s="342" t="s">
        <v>2263</v>
      </c>
    </row>
    <row r="62" spans="1:33" x14ac:dyDescent="0.35">
      <c r="A62" s="355" t="s">
        <v>2169</v>
      </c>
      <c r="B62" s="356" t="s">
        <v>2277</v>
      </c>
      <c r="C62" s="356"/>
      <c r="D62" s="353">
        <v>49</v>
      </c>
      <c r="E62" s="64" t="str">
        <f t="shared" si="3"/>
        <v>FH.FP.49</v>
      </c>
      <c r="F62" s="321" t="s">
        <v>2287</v>
      </c>
      <c r="G62" s="321" t="s">
        <v>2259</v>
      </c>
      <c r="H62" s="321" t="s">
        <v>206</v>
      </c>
      <c r="I62" s="321" t="s">
        <v>2250</v>
      </c>
      <c r="J62" s="320" t="s">
        <v>253</v>
      </c>
      <c r="K62" s="64" t="s">
        <v>980</v>
      </c>
      <c r="L62" s="319" t="s">
        <v>980</v>
      </c>
      <c r="M62" s="320" t="s">
        <v>980</v>
      </c>
      <c r="P62" s="319">
        <v>100</v>
      </c>
      <c r="T62" s="320">
        <f t="shared" si="0"/>
        <v>100</v>
      </c>
      <c r="U62" s="321" t="s">
        <v>82</v>
      </c>
      <c r="W62" s="195" t="s">
        <v>194</v>
      </c>
      <c r="X62" s="195"/>
      <c r="Y62" s="195"/>
      <c r="Z62" s="195"/>
      <c r="AA62" s="195"/>
      <c r="AB62" s="195"/>
      <c r="AF62" t="s">
        <v>980</v>
      </c>
      <c r="AG62" s="342" t="s">
        <v>2311</v>
      </c>
    </row>
    <row r="63" spans="1:33" x14ac:dyDescent="0.35">
      <c r="A63" s="355" t="s">
        <v>2169</v>
      </c>
      <c r="B63" s="356" t="s">
        <v>2277</v>
      </c>
      <c r="C63" s="356"/>
      <c r="D63" s="353">
        <v>50</v>
      </c>
      <c r="E63" s="64" t="str">
        <f t="shared" si="3"/>
        <v>FH.FP.50</v>
      </c>
      <c r="F63" s="321" t="s">
        <v>2288</v>
      </c>
      <c r="G63" s="321" t="s">
        <v>154</v>
      </c>
      <c r="H63" s="321" t="s">
        <v>155</v>
      </c>
      <c r="I63" s="321" t="s">
        <v>66</v>
      </c>
      <c r="J63" s="320" t="s">
        <v>187</v>
      </c>
      <c r="K63" s="64" t="s">
        <v>980</v>
      </c>
      <c r="L63" s="319" t="s">
        <v>980</v>
      </c>
      <c r="M63" s="320" t="s">
        <v>980</v>
      </c>
      <c r="P63" s="319">
        <v>100</v>
      </c>
      <c r="T63" s="320">
        <f t="shared" si="0"/>
        <v>100</v>
      </c>
      <c r="U63" s="321" t="s">
        <v>82</v>
      </c>
      <c r="W63" s="195" t="s">
        <v>194</v>
      </c>
      <c r="X63" s="195"/>
      <c r="Y63" s="195"/>
      <c r="Z63" s="195"/>
      <c r="AA63" s="195"/>
      <c r="AB63" s="195"/>
      <c r="AG63" s="342" t="s">
        <v>2312</v>
      </c>
    </row>
    <row r="64" spans="1:33" x14ac:dyDescent="0.35">
      <c r="A64" s="355" t="s">
        <v>2169</v>
      </c>
      <c r="B64" s="356" t="s">
        <v>2277</v>
      </c>
      <c r="C64" s="356"/>
      <c r="D64" s="353">
        <v>51</v>
      </c>
      <c r="E64" s="64" t="str">
        <f t="shared" si="3"/>
        <v>FH.FP.51</v>
      </c>
      <c r="F64" s="321" t="s">
        <v>2289</v>
      </c>
      <c r="G64" s="321" t="s">
        <v>154</v>
      </c>
      <c r="H64" s="321" t="s">
        <v>155</v>
      </c>
      <c r="I64" s="321" t="s">
        <v>66</v>
      </c>
      <c r="J64" s="320" t="s">
        <v>187</v>
      </c>
      <c r="K64" s="64" t="s">
        <v>980</v>
      </c>
      <c r="L64" s="319" t="s">
        <v>980</v>
      </c>
      <c r="M64" s="320" t="s">
        <v>980</v>
      </c>
      <c r="P64" s="319">
        <v>100</v>
      </c>
      <c r="T64" s="320">
        <f t="shared" si="0"/>
        <v>100</v>
      </c>
      <c r="U64" s="321" t="s">
        <v>82</v>
      </c>
      <c r="W64" s="195" t="s">
        <v>194</v>
      </c>
      <c r="X64" s="195"/>
      <c r="Y64" s="195"/>
      <c r="Z64" s="195"/>
      <c r="AA64" s="195"/>
      <c r="AB64" s="195"/>
      <c r="AG64" s="234"/>
    </row>
    <row r="65" spans="1:33" x14ac:dyDescent="0.35">
      <c r="A65" s="355" t="s">
        <v>2169</v>
      </c>
      <c r="B65" s="356" t="s">
        <v>2277</v>
      </c>
      <c r="C65" s="356"/>
      <c r="D65" s="353">
        <v>52</v>
      </c>
      <c r="E65" s="64" t="str">
        <f t="shared" si="3"/>
        <v>FH.FP.52</v>
      </c>
      <c r="F65" s="321" t="s">
        <v>2290</v>
      </c>
      <c r="G65" s="321" t="s">
        <v>2259</v>
      </c>
      <c r="H65" s="321" t="s">
        <v>206</v>
      </c>
      <c r="I65" s="321" t="s">
        <v>2250</v>
      </c>
      <c r="J65" s="320" t="s">
        <v>194</v>
      </c>
      <c r="K65" s="64" t="s">
        <v>980</v>
      </c>
      <c r="L65" s="319" t="s">
        <v>980</v>
      </c>
      <c r="M65" s="320" t="s">
        <v>980</v>
      </c>
      <c r="P65" s="319">
        <v>100</v>
      </c>
      <c r="T65" s="320">
        <f t="shared" si="0"/>
        <v>100</v>
      </c>
      <c r="U65" s="321" t="s">
        <v>82</v>
      </c>
      <c r="W65" s="195" t="s">
        <v>194</v>
      </c>
      <c r="X65" s="195"/>
      <c r="Y65" s="195"/>
      <c r="Z65" s="195"/>
      <c r="AA65" s="195"/>
      <c r="AB65" s="195"/>
      <c r="AF65" t="s">
        <v>980</v>
      </c>
      <c r="AG65" s="342" t="s">
        <v>2263</v>
      </c>
    </row>
    <row r="66" spans="1:33" x14ac:dyDescent="0.35">
      <c r="A66" s="355" t="s">
        <v>2169</v>
      </c>
      <c r="B66" s="356" t="s">
        <v>2277</v>
      </c>
      <c r="C66" s="356"/>
      <c r="D66" s="353">
        <v>53</v>
      </c>
      <c r="E66" s="64" t="str">
        <f t="shared" si="3"/>
        <v>FH.FP.53</v>
      </c>
      <c r="F66" s="321" t="s">
        <v>2291</v>
      </c>
      <c r="G66" s="321" t="s">
        <v>2259</v>
      </c>
      <c r="H66" s="321" t="s">
        <v>206</v>
      </c>
      <c r="I66" s="321" t="s">
        <v>2250</v>
      </c>
      <c r="J66" s="320" t="s">
        <v>194</v>
      </c>
      <c r="K66" s="64" t="s">
        <v>980</v>
      </c>
      <c r="L66" s="319" t="s">
        <v>980</v>
      </c>
      <c r="M66" s="320" t="s">
        <v>980</v>
      </c>
      <c r="P66" s="319">
        <v>100</v>
      </c>
      <c r="T66" s="320">
        <f t="shared" si="0"/>
        <v>100</v>
      </c>
      <c r="U66" s="321" t="s">
        <v>82</v>
      </c>
      <c r="W66" s="195" t="s">
        <v>194</v>
      </c>
      <c r="X66" s="195"/>
      <c r="Y66" s="195"/>
      <c r="Z66" s="195"/>
      <c r="AA66" s="195"/>
      <c r="AB66" s="195"/>
      <c r="AF66" t="s">
        <v>980</v>
      </c>
      <c r="AG66" s="342" t="s">
        <v>2263</v>
      </c>
    </row>
    <row r="67" spans="1:33" x14ac:dyDescent="0.35">
      <c r="A67" s="355" t="s">
        <v>2169</v>
      </c>
      <c r="B67" s="356" t="s">
        <v>2277</v>
      </c>
      <c r="C67" s="356"/>
      <c r="D67" s="353">
        <v>54</v>
      </c>
      <c r="E67" s="64" t="str">
        <f t="shared" si="3"/>
        <v>FH.FP.54</v>
      </c>
      <c r="F67" s="321" t="s">
        <v>2292</v>
      </c>
      <c r="G67" s="321" t="s">
        <v>154</v>
      </c>
      <c r="H67" s="321" t="s">
        <v>199</v>
      </c>
      <c r="I67" s="321" t="s">
        <v>2250</v>
      </c>
      <c r="J67" s="320" t="s">
        <v>253</v>
      </c>
      <c r="K67" s="64" t="s">
        <v>980</v>
      </c>
      <c r="L67" s="319" t="s">
        <v>980</v>
      </c>
      <c r="M67" s="320" t="s">
        <v>194</v>
      </c>
      <c r="P67" s="319">
        <v>100</v>
      </c>
      <c r="T67" s="320">
        <f t="shared" ref="T67:T135" si="4">SUM(N67:S67)</f>
        <v>100</v>
      </c>
      <c r="U67" s="321" t="s">
        <v>82</v>
      </c>
      <c r="V67" s="145">
        <f>Prevalences!B318</f>
        <v>3.8294117647058828E-3</v>
      </c>
      <c r="W67" s="321" t="s">
        <v>2203</v>
      </c>
      <c r="X67" s="195"/>
      <c r="Y67" s="195"/>
      <c r="Z67" s="130">
        <v>0.98</v>
      </c>
      <c r="AA67">
        <v>1</v>
      </c>
      <c r="AC67" s="6">
        <v>5</v>
      </c>
      <c r="AF67" t="s">
        <v>980</v>
      </c>
      <c r="AG67" s="234"/>
    </row>
    <row r="68" spans="1:33" x14ac:dyDescent="0.35">
      <c r="A68" s="355" t="s">
        <v>2169</v>
      </c>
      <c r="B68" s="356" t="s">
        <v>2277</v>
      </c>
      <c r="C68" s="356"/>
      <c r="D68" s="353">
        <v>55</v>
      </c>
      <c r="E68" s="64" t="str">
        <f t="shared" si="3"/>
        <v>FH.FP.55</v>
      </c>
      <c r="F68" s="321" t="s">
        <v>2314</v>
      </c>
      <c r="G68" s="321" t="s">
        <v>154</v>
      </c>
      <c r="H68" s="321" t="s">
        <v>199</v>
      </c>
      <c r="I68" s="321" t="s">
        <v>2250</v>
      </c>
      <c r="J68" s="320" t="s">
        <v>253</v>
      </c>
      <c r="K68" s="64" t="s">
        <v>980</v>
      </c>
      <c r="L68" s="319" t="s">
        <v>980</v>
      </c>
      <c r="M68" s="320" t="s">
        <v>194</v>
      </c>
      <c r="P68" s="319">
        <v>100</v>
      </c>
      <c r="T68" s="320">
        <f t="shared" si="4"/>
        <v>100</v>
      </c>
      <c r="U68" s="321" t="s">
        <v>82</v>
      </c>
      <c r="V68" s="195">
        <f>V67</f>
        <v>3.8294117647058828E-3</v>
      </c>
      <c r="W68" s="321" t="s">
        <v>2203</v>
      </c>
      <c r="X68" s="195"/>
      <c r="Y68" s="195"/>
      <c r="Z68" s="89">
        <f>Z67</f>
        <v>0.98</v>
      </c>
      <c r="AA68">
        <v>3</v>
      </c>
      <c r="AC68" s="6">
        <v>5</v>
      </c>
      <c r="AF68" t="s">
        <v>980</v>
      </c>
      <c r="AG68" s="234"/>
    </row>
    <row r="69" spans="1:33" x14ac:dyDescent="0.35">
      <c r="A69" s="355" t="s">
        <v>2169</v>
      </c>
      <c r="B69" s="356" t="s">
        <v>2277</v>
      </c>
      <c r="C69" s="356"/>
      <c r="D69" s="353">
        <v>56</v>
      </c>
      <c r="E69" s="64" t="str">
        <f t="shared" si="3"/>
        <v>FH.FP.56</v>
      </c>
      <c r="F69" s="321" t="s">
        <v>2293</v>
      </c>
      <c r="G69" s="321" t="s">
        <v>154</v>
      </c>
      <c r="H69" s="321" t="s">
        <v>199</v>
      </c>
      <c r="I69" s="321" t="s">
        <v>2250</v>
      </c>
      <c r="J69" s="320" t="s">
        <v>253</v>
      </c>
      <c r="K69" s="64" t="s">
        <v>980</v>
      </c>
      <c r="L69" s="319" t="s">
        <v>980</v>
      </c>
      <c r="M69" s="320" t="s">
        <v>194</v>
      </c>
      <c r="P69" s="319">
        <v>100</v>
      </c>
      <c r="T69" s="320">
        <f t="shared" si="4"/>
        <v>100</v>
      </c>
      <c r="U69" s="321" t="s">
        <v>82</v>
      </c>
      <c r="V69" s="195">
        <f>V67</f>
        <v>3.8294117647058828E-3</v>
      </c>
      <c r="W69" s="321" t="s">
        <v>2203</v>
      </c>
      <c r="X69" s="195"/>
      <c r="Y69" s="195" t="s">
        <v>2548</v>
      </c>
      <c r="Z69" s="89">
        <f t="shared" ref="Z69:Z71" si="5">Z68</f>
        <v>0.98</v>
      </c>
      <c r="AA69">
        <v>1</v>
      </c>
      <c r="AC69" s="341">
        <v>20</v>
      </c>
      <c r="AF69" t="s">
        <v>980</v>
      </c>
      <c r="AG69" s="234"/>
    </row>
    <row r="70" spans="1:33" x14ac:dyDescent="0.35">
      <c r="A70" s="355" t="s">
        <v>2169</v>
      </c>
      <c r="B70" s="356" t="s">
        <v>2277</v>
      </c>
      <c r="C70" s="356"/>
      <c r="D70" s="353">
        <v>57</v>
      </c>
      <c r="E70" s="64" t="str">
        <f t="shared" si="3"/>
        <v>FH.FP.57</v>
      </c>
      <c r="F70" s="321" t="s">
        <v>2294</v>
      </c>
      <c r="G70" s="321" t="s">
        <v>154</v>
      </c>
      <c r="H70" s="321" t="s">
        <v>199</v>
      </c>
      <c r="I70" s="321" t="s">
        <v>2250</v>
      </c>
      <c r="J70" s="320" t="s">
        <v>253</v>
      </c>
      <c r="K70" s="64" t="s">
        <v>980</v>
      </c>
      <c r="L70" s="319" t="s">
        <v>980</v>
      </c>
      <c r="M70" s="320" t="s">
        <v>194</v>
      </c>
      <c r="P70" s="319">
        <v>100</v>
      </c>
      <c r="T70" s="320">
        <f t="shared" si="4"/>
        <v>100</v>
      </c>
      <c r="U70" s="321" t="s">
        <v>82</v>
      </c>
      <c r="V70" s="195">
        <f>V69</f>
        <v>3.8294117647058828E-3</v>
      </c>
      <c r="W70" s="321" t="s">
        <v>2203</v>
      </c>
      <c r="X70" s="195"/>
      <c r="Y70" s="195" t="s">
        <v>2548</v>
      </c>
      <c r="Z70" s="89">
        <f t="shared" si="5"/>
        <v>0.98</v>
      </c>
      <c r="AA70">
        <v>1</v>
      </c>
      <c r="AC70" s="341">
        <v>20</v>
      </c>
      <c r="AF70" t="s">
        <v>980</v>
      </c>
      <c r="AG70" s="234"/>
    </row>
    <row r="71" spans="1:33" x14ac:dyDescent="0.35">
      <c r="A71" s="355" t="s">
        <v>2169</v>
      </c>
      <c r="B71" s="356" t="s">
        <v>2277</v>
      </c>
      <c r="C71" s="356"/>
      <c r="D71" s="353">
        <v>58</v>
      </c>
      <c r="E71" s="64" t="str">
        <f t="shared" si="3"/>
        <v>FH.FP.58</v>
      </c>
      <c r="F71" s="321" t="s">
        <v>2295</v>
      </c>
      <c r="G71" s="321" t="s">
        <v>154</v>
      </c>
      <c r="H71" s="321" t="s">
        <v>199</v>
      </c>
      <c r="I71" s="321" t="s">
        <v>2250</v>
      </c>
      <c r="J71" s="320" t="s">
        <v>253</v>
      </c>
      <c r="K71" s="64" t="s">
        <v>980</v>
      </c>
      <c r="L71" s="319" t="s">
        <v>980</v>
      </c>
      <c r="M71" s="320" t="s">
        <v>980</v>
      </c>
      <c r="P71" s="319">
        <v>100</v>
      </c>
      <c r="T71" s="320">
        <f t="shared" si="4"/>
        <v>100</v>
      </c>
      <c r="U71" s="321" t="s">
        <v>82</v>
      </c>
      <c r="V71" s="195">
        <f>Prevalences!B323</f>
        <v>0.37019999999999997</v>
      </c>
      <c r="W71" s="321" t="s">
        <v>2203</v>
      </c>
      <c r="X71" s="346">
        <v>0.1</v>
      </c>
      <c r="Y71" s="195" t="s">
        <v>2549</v>
      </c>
      <c r="Z71" s="89">
        <f t="shared" si="5"/>
        <v>0.98</v>
      </c>
      <c r="AA71">
        <v>1</v>
      </c>
      <c r="AC71" s="341">
        <v>20</v>
      </c>
      <c r="AF71" t="s">
        <v>980</v>
      </c>
      <c r="AG71" s="234"/>
    </row>
    <row r="72" spans="1:33" x14ac:dyDescent="0.35">
      <c r="A72" s="355" t="s">
        <v>2169</v>
      </c>
      <c r="B72" s="356" t="s">
        <v>2277</v>
      </c>
      <c r="C72" s="356"/>
      <c r="D72" s="353">
        <v>59</v>
      </c>
      <c r="E72" s="64" t="str">
        <f t="shared" si="3"/>
        <v>FH.FP.59</v>
      </c>
      <c r="F72" s="321" t="s">
        <v>2296</v>
      </c>
      <c r="G72" s="321" t="s">
        <v>2259</v>
      </c>
      <c r="H72" s="321" t="s">
        <v>206</v>
      </c>
      <c r="I72" s="321" t="s">
        <v>2250</v>
      </c>
      <c r="J72" s="320" t="s">
        <v>194</v>
      </c>
      <c r="K72" s="64" t="s">
        <v>980</v>
      </c>
      <c r="L72" s="319" t="s">
        <v>980</v>
      </c>
      <c r="M72" s="320" t="s">
        <v>980</v>
      </c>
      <c r="P72" s="319">
        <v>100</v>
      </c>
      <c r="T72" s="320">
        <f t="shared" si="4"/>
        <v>100</v>
      </c>
      <c r="U72" s="321" t="s">
        <v>82</v>
      </c>
      <c r="W72" s="195" t="s">
        <v>194</v>
      </c>
      <c r="X72" s="195"/>
      <c r="Y72" s="195"/>
      <c r="Z72" s="195"/>
      <c r="AA72" s="195"/>
      <c r="AF72" t="s">
        <v>980</v>
      </c>
      <c r="AG72" s="342" t="s">
        <v>2263</v>
      </c>
    </row>
    <row r="73" spans="1:33" x14ac:dyDescent="0.35">
      <c r="A73" s="355" t="s">
        <v>2169</v>
      </c>
      <c r="B73" s="356" t="s">
        <v>2277</v>
      </c>
      <c r="C73" s="356"/>
      <c r="D73" s="353">
        <v>60</v>
      </c>
      <c r="E73" s="64" t="str">
        <f t="shared" si="3"/>
        <v>FH.FP.60</v>
      </c>
      <c r="F73" s="321" t="s">
        <v>2297</v>
      </c>
      <c r="G73" s="321" t="s">
        <v>154</v>
      </c>
      <c r="H73" s="321" t="s">
        <v>155</v>
      </c>
      <c r="I73" s="321" t="s">
        <v>66</v>
      </c>
      <c r="J73" s="320" t="s">
        <v>187</v>
      </c>
      <c r="K73" s="64" t="s">
        <v>980</v>
      </c>
      <c r="L73" s="319" t="s">
        <v>980</v>
      </c>
      <c r="M73" s="320" t="s">
        <v>194</v>
      </c>
      <c r="P73" s="319">
        <v>100</v>
      </c>
      <c r="T73" s="320">
        <f t="shared" si="4"/>
        <v>100</v>
      </c>
      <c r="U73" s="321" t="s">
        <v>82</v>
      </c>
      <c r="W73" s="195" t="s">
        <v>194</v>
      </c>
      <c r="X73" s="195"/>
      <c r="Y73" s="195"/>
      <c r="Z73" s="195"/>
      <c r="AA73" s="195"/>
      <c r="AF73" t="s">
        <v>980</v>
      </c>
      <c r="AG73" s="342" t="s">
        <v>2263</v>
      </c>
    </row>
    <row r="74" spans="1:33" x14ac:dyDescent="0.35">
      <c r="A74" s="355" t="s">
        <v>2169</v>
      </c>
      <c r="B74" s="356" t="s">
        <v>2277</v>
      </c>
      <c r="C74" s="356"/>
      <c r="D74" s="353">
        <v>61</v>
      </c>
      <c r="E74" s="64" t="str">
        <f t="shared" si="3"/>
        <v>FH.FP.61</v>
      </c>
      <c r="F74" s="321" t="s">
        <v>2298</v>
      </c>
      <c r="G74" s="321" t="s">
        <v>154</v>
      </c>
      <c r="H74" s="321" t="s">
        <v>155</v>
      </c>
      <c r="I74" s="321" t="s">
        <v>66</v>
      </c>
      <c r="J74" s="320" t="s">
        <v>156</v>
      </c>
      <c r="K74" s="64" t="s">
        <v>980</v>
      </c>
      <c r="L74" s="319" t="s">
        <v>980</v>
      </c>
      <c r="M74" s="320" t="s">
        <v>194</v>
      </c>
      <c r="P74" s="319">
        <v>100</v>
      </c>
      <c r="T74" s="320">
        <f t="shared" si="4"/>
        <v>100</v>
      </c>
      <c r="U74" s="321" t="s">
        <v>82</v>
      </c>
      <c r="V74" s="195">
        <v>1</v>
      </c>
      <c r="W74" s="321" t="s">
        <v>212</v>
      </c>
      <c r="X74" s="195"/>
      <c r="Y74" s="195"/>
      <c r="Z74" s="89">
        <v>1</v>
      </c>
      <c r="AA74" s="195"/>
      <c r="AG74" s="234" t="s">
        <v>2204</v>
      </c>
    </row>
    <row r="75" spans="1:33" x14ac:dyDescent="0.35">
      <c r="A75" s="355" t="s">
        <v>2169</v>
      </c>
      <c r="B75" s="356" t="s">
        <v>2277</v>
      </c>
      <c r="C75" s="356"/>
      <c r="D75" s="353">
        <v>62</v>
      </c>
      <c r="E75" s="64" t="str">
        <f t="shared" si="3"/>
        <v>FH.FP.62</v>
      </c>
      <c r="F75" s="321" t="s">
        <v>2313</v>
      </c>
      <c r="G75" s="321" t="s">
        <v>154</v>
      </c>
      <c r="H75" s="321" t="s">
        <v>199</v>
      </c>
      <c r="I75" s="321" t="s">
        <v>2250</v>
      </c>
      <c r="J75" s="320" t="s">
        <v>253</v>
      </c>
      <c r="K75" s="64" t="s">
        <v>980</v>
      </c>
      <c r="L75" s="319" t="s">
        <v>980</v>
      </c>
      <c r="M75" s="320" t="s">
        <v>980</v>
      </c>
      <c r="P75" s="319">
        <v>100</v>
      </c>
      <c r="T75" s="320">
        <f t="shared" si="4"/>
        <v>100</v>
      </c>
      <c r="U75" s="321" t="s">
        <v>82</v>
      </c>
      <c r="V75" s="373"/>
      <c r="W75" s="321" t="s">
        <v>2203</v>
      </c>
      <c r="X75" s="195"/>
      <c r="Y75" s="195"/>
      <c r="Z75" s="89">
        <v>1</v>
      </c>
      <c r="AA75">
        <v>1</v>
      </c>
      <c r="AC75" s="6">
        <f>AC48</f>
        <v>15</v>
      </c>
      <c r="AF75" t="s">
        <v>980</v>
      </c>
    </row>
    <row r="76" spans="1:33" x14ac:dyDescent="0.35">
      <c r="A76" s="355" t="s">
        <v>2169</v>
      </c>
      <c r="B76" s="356" t="s">
        <v>70</v>
      </c>
      <c r="C76" s="356"/>
      <c r="D76" s="353">
        <v>63</v>
      </c>
      <c r="E76" s="344"/>
      <c r="F76" s="345" t="s">
        <v>2246</v>
      </c>
      <c r="P76" s="319">
        <v>100</v>
      </c>
      <c r="T76" s="320">
        <f t="shared" si="4"/>
        <v>100</v>
      </c>
      <c r="U76" t="s">
        <v>82</v>
      </c>
    </row>
    <row r="77" spans="1:33" x14ac:dyDescent="0.35">
      <c r="A77" s="355" t="s">
        <v>2169</v>
      </c>
      <c r="B77" s="356" t="s">
        <v>70</v>
      </c>
      <c r="C77" s="356"/>
      <c r="D77" s="353">
        <v>64</v>
      </c>
      <c r="E77" s="64" t="str">
        <f t="shared" ref="E77:E108" si="6">_xlfn.CONCAT("FH.Ntr.",D77)</f>
        <v>FH.Ntr.64</v>
      </c>
      <c r="F77" s="321" t="s">
        <v>2315</v>
      </c>
      <c r="G77" s="321" t="s">
        <v>154</v>
      </c>
      <c r="H77" s="321" t="s">
        <v>161</v>
      </c>
      <c r="I77" s="321" t="s">
        <v>70</v>
      </c>
      <c r="J77" s="320" t="s">
        <v>156</v>
      </c>
      <c r="K77" s="64" t="s">
        <v>980</v>
      </c>
      <c r="L77" s="319" t="s">
        <v>980</v>
      </c>
      <c r="M77" s="320" t="s">
        <v>980</v>
      </c>
      <c r="P77" s="319">
        <v>100</v>
      </c>
      <c r="T77" s="320">
        <f t="shared" si="4"/>
        <v>100</v>
      </c>
      <c r="U77" s="321" t="s">
        <v>82</v>
      </c>
      <c r="W77" s="195" t="s">
        <v>194</v>
      </c>
      <c r="X77" s="195"/>
      <c r="Y77" s="195"/>
      <c r="Z77" s="195"/>
      <c r="AA77" s="195"/>
      <c r="AG77" t="s">
        <v>2220</v>
      </c>
    </row>
    <row r="78" spans="1:33" x14ac:dyDescent="0.35">
      <c r="A78" s="355" t="s">
        <v>2169</v>
      </c>
      <c r="B78" s="356" t="s">
        <v>70</v>
      </c>
      <c r="C78" s="356"/>
      <c r="D78" s="353">
        <v>65</v>
      </c>
      <c r="E78" s="64" t="str">
        <f t="shared" si="6"/>
        <v>FH.Ntr.65</v>
      </c>
      <c r="F78" s="321" t="s">
        <v>2316</v>
      </c>
      <c r="G78" s="319" t="s">
        <v>154</v>
      </c>
      <c r="H78" s="321" t="s">
        <v>161</v>
      </c>
      <c r="I78" s="321" t="s">
        <v>70</v>
      </c>
      <c r="J78" s="320" t="s">
        <v>156</v>
      </c>
      <c r="K78" s="64" t="s">
        <v>980</v>
      </c>
      <c r="L78" s="319" t="s">
        <v>980</v>
      </c>
      <c r="M78" s="320" t="s">
        <v>980</v>
      </c>
      <c r="P78" s="319">
        <v>100</v>
      </c>
      <c r="T78" s="320">
        <f t="shared" si="4"/>
        <v>100</v>
      </c>
      <c r="U78" s="321" t="s">
        <v>82</v>
      </c>
      <c r="W78" s="195" t="s">
        <v>194</v>
      </c>
      <c r="X78" s="195"/>
      <c r="Y78" s="195"/>
      <c r="Z78" s="195"/>
      <c r="AA78" s="195"/>
      <c r="AG78" t="s">
        <v>2262</v>
      </c>
    </row>
    <row r="79" spans="1:33" x14ac:dyDescent="0.35">
      <c r="A79" s="355" t="s">
        <v>2169</v>
      </c>
      <c r="B79" s="356" t="s">
        <v>70</v>
      </c>
      <c r="C79" s="356"/>
      <c r="D79" s="353">
        <v>66</v>
      </c>
      <c r="E79" s="64" t="str">
        <f t="shared" si="6"/>
        <v>FH.Ntr.66</v>
      </c>
      <c r="F79" s="321" t="s">
        <v>2317</v>
      </c>
      <c r="G79" s="319" t="s">
        <v>154</v>
      </c>
      <c r="H79" s="321" t="s">
        <v>161</v>
      </c>
      <c r="I79" s="321" t="s">
        <v>70</v>
      </c>
      <c r="J79" s="320" t="s">
        <v>156</v>
      </c>
      <c r="K79" s="64" t="s">
        <v>980</v>
      </c>
      <c r="L79" s="319" t="s">
        <v>980</v>
      </c>
      <c r="M79" s="320" t="s">
        <v>980</v>
      </c>
      <c r="P79" s="319">
        <v>100</v>
      </c>
      <c r="T79" s="320">
        <f t="shared" si="4"/>
        <v>100</v>
      </c>
      <c r="U79" s="321" t="s">
        <v>82</v>
      </c>
      <c r="W79" s="195" t="s">
        <v>194</v>
      </c>
      <c r="X79" s="195"/>
      <c r="Y79" s="195"/>
      <c r="Z79" s="195"/>
      <c r="AA79" s="195"/>
      <c r="AG79" t="s">
        <v>2262</v>
      </c>
    </row>
    <row r="80" spans="1:33" x14ac:dyDescent="0.35">
      <c r="A80" s="355" t="s">
        <v>2169</v>
      </c>
      <c r="B80" s="356" t="s">
        <v>70</v>
      </c>
      <c r="C80" s="356"/>
      <c r="D80" s="353">
        <v>67</v>
      </c>
      <c r="E80" s="64" t="str">
        <f t="shared" si="6"/>
        <v>FH.Ntr.67</v>
      </c>
      <c r="F80" s="321" t="s">
        <v>2318</v>
      </c>
      <c r="G80" s="319" t="s">
        <v>154</v>
      </c>
      <c r="H80" s="321" t="s">
        <v>199</v>
      </c>
      <c r="I80" s="321" t="s">
        <v>70</v>
      </c>
      <c r="J80" s="320" t="s">
        <v>156</v>
      </c>
      <c r="K80" s="64" t="s">
        <v>980</v>
      </c>
      <c r="L80" s="319" t="s">
        <v>980</v>
      </c>
      <c r="M80" s="320" t="s">
        <v>980</v>
      </c>
      <c r="P80" s="319">
        <v>100</v>
      </c>
      <c r="T80" s="320">
        <f t="shared" si="4"/>
        <v>100</v>
      </c>
      <c r="U80" s="321" t="s">
        <v>82</v>
      </c>
      <c r="W80" s="195" t="s">
        <v>194</v>
      </c>
      <c r="X80" s="195"/>
      <c r="Y80" s="195"/>
      <c r="Z80" s="195"/>
      <c r="AA80" s="195"/>
      <c r="AG80" t="s">
        <v>2262</v>
      </c>
    </row>
    <row r="81" spans="1:33" x14ac:dyDescent="0.35">
      <c r="A81" s="355" t="s">
        <v>2169</v>
      </c>
      <c r="B81" s="356" t="s">
        <v>70</v>
      </c>
      <c r="C81" s="356"/>
      <c r="D81" s="353">
        <v>68</v>
      </c>
      <c r="E81" s="64" t="str">
        <f t="shared" si="6"/>
        <v>FH.Ntr.68</v>
      </c>
      <c r="F81" s="321" t="s">
        <v>2319</v>
      </c>
      <c r="G81" s="319" t="s">
        <v>154</v>
      </c>
      <c r="H81" s="321" t="s">
        <v>199</v>
      </c>
      <c r="I81" s="321" t="s">
        <v>70</v>
      </c>
      <c r="J81" s="320" t="s">
        <v>156</v>
      </c>
      <c r="K81" s="64" t="s">
        <v>980</v>
      </c>
      <c r="L81" s="321" t="s">
        <v>980</v>
      </c>
      <c r="M81" s="320" t="s">
        <v>194</v>
      </c>
      <c r="P81" s="319">
        <v>100</v>
      </c>
      <c r="T81" s="320">
        <f t="shared" si="4"/>
        <v>100</v>
      </c>
      <c r="U81" s="412" t="s">
        <v>82</v>
      </c>
      <c r="V81" s="145">
        <f>Prevalences!AD318</f>
        <v>0.29070000000000001</v>
      </c>
      <c r="W81" s="195" t="s">
        <v>2203</v>
      </c>
      <c r="X81" s="195"/>
      <c r="Y81" s="195"/>
      <c r="Z81" s="130">
        <v>0.98</v>
      </c>
      <c r="AA81">
        <v>2</v>
      </c>
      <c r="AC81" s="6">
        <v>10</v>
      </c>
      <c r="AF81" t="s">
        <v>980</v>
      </c>
    </row>
    <row r="82" spans="1:33" x14ac:dyDescent="0.35">
      <c r="A82" s="355" t="s">
        <v>2169</v>
      </c>
      <c r="B82" s="356" t="s">
        <v>70</v>
      </c>
      <c r="C82" s="356"/>
      <c r="D82" s="353">
        <v>69</v>
      </c>
      <c r="F82" s="321" t="s">
        <v>2320</v>
      </c>
      <c r="G82" s="319" t="s">
        <v>154</v>
      </c>
      <c r="H82" s="321"/>
      <c r="I82" s="321" t="s">
        <v>70</v>
      </c>
      <c r="K82" s="64" t="s">
        <v>980</v>
      </c>
      <c r="L82" s="321" t="s">
        <v>980</v>
      </c>
      <c r="M82" s="320" t="s">
        <v>194</v>
      </c>
      <c r="P82" s="319">
        <v>100</v>
      </c>
      <c r="T82" s="320">
        <f t="shared" si="4"/>
        <v>100</v>
      </c>
      <c r="U82" s="321" t="s">
        <v>82</v>
      </c>
      <c r="W82" s="195" t="s">
        <v>194</v>
      </c>
      <c r="X82" s="195"/>
      <c r="Y82" s="195"/>
      <c r="Z82" s="130">
        <v>0.98</v>
      </c>
      <c r="AA82" s="195"/>
      <c r="AF82" t="s">
        <v>980</v>
      </c>
    </row>
    <row r="83" spans="1:33" x14ac:dyDescent="0.35">
      <c r="A83" s="355"/>
      <c r="B83" s="356"/>
      <c r="C83" s="356"/>
      <c r="D83" s="353"/>
      <c r="E83" s="265" t="str">
        <f>_xlfn.CONCAT("FH.Ntr.",D82,"A")</f>
        <v>FH.Ntr.69A</v>
      </c>
      <c r="F83" s="321" t="s">
        <v>2556</v>
      </c>
      <c r="G83" s="319" t="s">
        <v>154</v>
      </c>
      <c r="H83" s="321" t="s">
        <v>168</v>
      </c>
      <c r="I83" s="321" t="s">
        <v>70</v>
      </c>
      <c r="J83" s="320" t="s">
        <v>169</v>
      </c>
      <c r="K83" s="64" t="s">
        <v>980</v>
      </c>
      <c r="L83" s="321" t="s">
        <v>980</v>
      </c>
      <c r="M83" s="320" t="s">
        <v>194</v>
      </c>
      <c r="P83" s="319">
        <v>100</v>
      </c>
      <c r="T83" s="320">
        <f t="shared" si="4"/>
        <v>100</v>
      </c>
      <c r="U83" s="412" t="s">
        <v>82</v>
      </c>
      <c r="V83" s="145">
        <f>Prevalences!AB322</f>
        <v>0.03</v>
      </c>
      <c r="W83" s="195" t="s">
        <v>1868</v>
      </c>
      <c r="X83" s="195"/>
      <c r="Y83" s="195"/>
      <c r="Z83" s="257">
        <f>Z82</f>
        <v>0.98</v>
      </c>
      <c r="AA83">
        <v>2</v>
      </c>
      <c r="AC83" s="6">
        <v>10</v>
      </c>
      <c r="AF83" t="s">
        <v>980</v>
      </c>
    </row>
    <row r="84" spans="1:33" x14ac:dyDescent="0.35">
      <c r="A84" s="355"/>
      <c r="B84" s="356"/>
      <c r="C84" s="356"/>
      <c r="D84" s="353"/>
      <c r="E84" s="265" t="s">
        <v>2554</v>
      </c>
      <c r="F84" s="321" t="s">
        <v>2557</v>
      </c>
      <c r="G84" s="319" t="s">
        <v>154</v>
      </c>
      <c r="H84" s="321" t="s">
        <v>168</v>
      </c>
      <c r="I84" s="321" t="s">
        <v>70</v>
      </c>
      <c r="J84" s="320" t="s">
        <v>2553</v>
      </c>
      <c r="K84" s="64" t="s">
        <v>980</v>
      </c>
      <c r="L84" s="321" t="s">
        <v>980</v>
      </c>
      <c r="M84" s="320" t="s">
        <v>194</v>
      </c>
      <c r="P84" s="319">
        <v>100</v>
      </c>
      <c r="T84" s="320">
        <f t="shared" si="4"/>
        <v>100</v>
      </c>
      <c r="U84" s="412" t="s">
        <v>82</v>
      </c>
      <c r="V84" s="145">
        <f>Prevalences!AB323</f>
        <v>0.02</v>
      </c>
      <c r="W84" s="195" t="s">
        <v>1868</v>
      </c>
      <c r="X84" s="195"/>
      <c r="Y84" s="195"/>
      <c r="Z84" s="257">
        <f t="shared" ref="Z84:Z85" si="7">Z83</f>
        <v>0.98</v>
      </c>
      <c r="AA84">
        <v>2</v>
      </c>
      <c r="AC84" s="6">
        <v>10</v>
      </c>
      <c r="AF84" t="s">
        <v>980</v>
      </c>
    </row>
    <row r="85" spans="1:33" x14ac:dyDescent="0.35">
      <c r="A85" s="355"/>
      <c r="B85" s="356"/>
      <c r="C85" s="356"/>
      <c r="D85" s="353"/>
      <c r="E85" s="265" t="s">
        <v>2555</v>
      </c>
      <c r="F85" s="321" t="s">
        <v>2558</v>
      </c>
      <c r="G85" s="319" t="s">
        <v>154</v>
      </c>
      <c r="H85" s="321" t="s">
        <v>199</v>
      </c>
      <c r="I85" s="321" t="s">
        <v>70</v>
      </c>
      <c r="J85" s="320" t="s">
        <v>201</v>
      </c>
      <c r="K85" s="64" t="s">
        <v>980</v>
      </c>
      <c r="L85" s="321" t="s">
        <v>980</v>
      </c>
      <c r="M85" s="320" t="s">
        <v>194</v>
      </c>
      <c r="P85" s="319">
        <v>100</v>
      </c>
      <c r="T85" s="320">
        <f t="shared" si="4"/>
        <v>100</v>
      </c>
      <c r="U85" s="412" t="s">
        <v>82</v>
      </c>
      <c r="V85" s="145">
        <f>Prevalences!AB324</f>
        <v>0.01</v>
      </c>
      <c r="W85" s="195" t="s">
        <v>1868</v>
      </c>
      <c r="X85" s="195"/>
      <c r="Y85" s="195"/>
      <c r="Z85" s="257">
        <f t="shared" si="7"/>
        <v>0.98</v>
      </c>
      <c r="AA85">
        <v>2</v>
      </c>
      <c r="AC85" s="6">
        <v>10</v>
      </c>
      <c r="AF85" t="s">
        <v>980</v>
      </c>
    </row>
    <row r="86" spans="1:33" x14ac:dyDescent="0.35">
      <c r="A86" s="355" t="s">
        <v>2169</v>
      </c>
      <c r="B86" s="356" t="s">
        <v>70</v>
      </c>
      <c r="C86" s="356"/>
      <c r="D86" s="353">
        <v>70</v>
      </c>
      <c r="E86" s="64" t="str">
        <f t="shared" si="6"/>
        <v>FH.Ntr.70</v>
      </c>
      <c r="F86" s="321" t="s">
        <v>2321</v>
      </c>
      <c r="G86" s="321" t="s">
        <v>2259</v>
      </c>
      <c r="H86" s="321" t="s">
        <v>206</v>
      </c>
      <c r="I86" s="321" t="s">
        <v>70</v>
      </c>
      <c r="J86" s="320" t="s">
        <v>194</v>
      </c>
      <c r="K86" s="64" t="s">
        <v>980</v>
      </c>
      <c r="L86" s="319" t="s">
        <v>980</v>
      </c>
      <c r="M86" s="320" t="s">
        <v>980</v>
      </c>
      <c r="P86" s="319">
        <v>100</v>
      </c>
      <c r="T86" s="320">
        <f t="shared" si="4"/>
        <v>100</v>
      </c>
      <c r="U86" s="321" t="s">
        <v>82</v>
      </c>
      <c r="W86" s="195"/>
      <c r="X86" s="195"/>
      <c r="Y86" s="195"/>
      <c r="Z86" s="195"/>
      <c r="AA86" s="195"/>
      <c r="AG86" t="s">
        <v>483</v>
      </c>
    </row>
    <row r="87" spans="1:33" x14ac:dyDescent="0.35">
      <c r="A87" s="355" t="s">
        <v>2169</v>
      </c>
      <c r="B87" s="356" t="s">
        <v>70</v>
      </c>
      <c r="C87" s="356"/>
      <c r="D87" s="353">
        <v>71</v>
      </c>
      <c r="E87" s="64" t="str">
        <f t="shared" si="6"/>
        <v>FH.Ntr.71</v>
      </c>
      <c r="F87" s="321" t="s">
        <v>2322</v>
      </c>
      <c r="G87" s="321" t="s">
        <v>2259</v>
      </c>
      <c r="H87" s="321" t="s">
        <v>206</v>
      </c>
      <c r="I87" s="321" t="s">
        <v>70</v>
      </c>
      <c r="J87" s="320" t="s">
        <v>194</v>
      </c>
      <c r="K87" s="64" t="s">
        <v>980</v>
      </c>
      <c r="L87" s="319" t="s">
        <v>980</v>
      </c>
      <c r="M87" s="320" t="s">
        <v>980</v>
      </c>
      <c r="P87" s="319">
        <v>100</v>
      </c>
      <c r="T87" s="320">
        <f t="shared" si="4"/>
        <v>100</v>
      </c>
      <c r="U87" s="321" t="s">
        <v>82</v>
      </c>
      <c r="W87" s="195"/>
      <c r="X87" s="195"/>
      <c r="Y87" s="195"/>
      <c r="Z87" s="195"/>
      <c r="AA87" s="195"/>
      <c r="AG87" t="s">
        <v>483</v>
      </c>
    </row>
    <row r="88" spans="1:33" x14ac:dyDescent="0.35">
      <c r="A88" s="355" t="s">
        <v>2169</v>
      </c>
      <c r="B88" s="356" t="s">
        <v>70</v>
      </c>
      <c r="C88" s="356"/>
      <c r="D88" s="353">
        <v>72</v>
      </c>
      <c r="E88" s="64" t="str">
        <f t="shared" si="6"/>
        <v>FH.Ntr.72</v>
      </c>
      <c r="F88" s="321" t="s">
        <v>2323</v>
      </c>
      <c r="G88" s="319" t="s">
        <v>154</v>
      </c>
      <c r="H88" s="321" t="s">
        <v>155</v>
      </c>
      <c r="I88" s="321" t="s">
        <v>70</v>
      </c>
      <c r="J88" s="320" t="s">
        <v>156</v>
      </c>
      <c r="K88" s="64" t="s">
        <v>980</v>
      </c>
      <c r="L88" s="321" t="s">
        <v>980</v>
      </c>
      <c r="M88" s="320" t="s">
        <v>194</v>
      </c>
      <c r="P88" s="319">
        <v>100</v>
      </c>
      <c r="T88" s="320">
        <f t="shared" si="4"/>
        <v>100</v>
      </c>
      <c r="U88" s="321" t="s">
        <v>82</v>
      </c>
      <c r="W88" s="195"/>
      <c r="X88" s="195"/>
      <c r="Y88" s="195"/>
      <c r="Z88" s="195"/>
      <c r="AA88" s="195"/>
      <c r="AG88" t="s">
        <v>2262</v>
      </c>
    </row>
    <row r="89" spans="1:33" x14ac:dyDescent="0.35">
      <c r="A89" s="355" t="s">
        <v>2169</v>
      </c>
      <c r="B89" s="356" t="s">
        <v>70</v>
      </c>
      <c r="C89" s="356"/>
      <c r="D89" s="353">
        <v>73</v>
      </c>
      <c r="E89" s="64" t="str">
        <f t="shared" si="6"/>
        <v>FH.Ntr.73</v>
      </c>
      <c r="F89" s="321" t="s">
        <v>2324</v>
      </c>
      <c r="G89" s="321" t="s">
        <v>154</v>
      </c>
      <c r="H89" s="321" t="s">
        <v>155</v>
      </c>
      <c r="I89" s="321" t="s">
        <v>70</v>
      </c>
      <c r="J89" s="320" t="s">
        <v>201</v>
      </c>
      <c r="K89" s="64" t="s">
        <v>980</v>
      </c>
      <c r="L89" s="321" t="s">
        <v>980</v>
      </c>
      <c r="M89" s="320" t="s">
        <v>194</v>
      </c>
      <c r="P89" s="319">
        <v>100</v>
      </c>
      <c r="T89" s="320">
        <f t="shared" si="4"/>
        <v>100</v>
      </c>
      <c r="U89" s="321" t="s">
        <v>82</v>
      </c>
      <c r="W89" s="195"/>
      <c r="X89" s="195"/>
      <c r="Y89" s="195"/>
      <c r="Z89" s="195"/>
      <c r="AA89" s="195"/>
      <c r="AG89" t="s">
        <v>2262</v>
      </c>
    </row>
    <row r="90" spans="1:33" x14ac:dyDescent="0.35">
      <c r="A90" s="355" t="s">
        <v>2169</v>
      </c>
      <c r="B90" s="356" t="s">
        <v>70</v>
      </c>
      <c r="C90" s="356"/>
      <c r="D90" s="353">
        <v>74</v>
      </c>
      <c r="E90" s="64" t="str">
        <f t="shared" si="6"/>
        <v>FH.Ntr.74</v>
      </c>
      <c r="F90" s="321" t="s">
        <v>2325</v>
      </c>
      <c r="G90" s="321" t="s">
        <v>2259</v>
      </c>
      <c r="H90" s="321" t="s">
        <v>206</v>
      </c>
      <c r="I90" s="321" t="s">
        <v>70</v>
      </c>
      <c r="J90" s="320" t="s">
        <v>194</v>
      </c>
      <c r="K90" s="64" t="s">
        <v>980</v>
      </c>
      <c r="L90" s="319" t="s">
        <v>980</v>
      </c>
      <c r="M90" s="320" t="s">
        <v>980</v>
      </c>
      <c r="P90" s="319">
        <v>100</v>
      </c>
      <c r="T90" s="320">
        <f t="shared" si="4"/>
        <v>100</v>
      </c>
      <c r="U90" s="321" t="s">
        <v>82</v>
      </c>
      <c r="W90" s="195"/>
      <c r="X90" s="195"/>
      <c r="Y90" s="195"/>
      <c r="Z90" s="195"/>
      <c r="AA90" s="195"/>
      <c r="AG90" t="s">
        <v>483</v>
      </c>
    </row>
    <row r="91" spans="1:33" x14ac:dyDescent="0.35">
      <c r="A91" s="355" t="s">
        <v>2169</v>
      </c>
      <c r="B91" s="356" t="s">
        <v>70</v>
      </c>
      <c r="C91" s="356"/>
      <c r="D91" s="353">
        <v>75</v>
      </c>
      <c r="E91" s="64" t="str">
        <f t="shared" si="6"/>
        <v>FH.Ntr.75</v>
      </c>
      <c r="F91" s="321" t="s">
        <v>2326</v>
      </c>
      <c r="G91" s="321" t="s">
        <v>2259</v>
      </c>
      <c r="H91" s="321" t="s">
        <v>206</v>
      </c>
      <c r="I91" s="321" t="s">
        <v>70</v>
      </c>
      <c r="J91" s="320" t="s">
        <v>194</v>
      </c>
      <c r="K91" s="64" t="s">
        <v>980</v>
      </c>
      <c r="L91" s="321" t="s">
        <v>980</v>
      </c>
      <c r="M91" s="320" t="s">
        <v>980</v>
      </c>
      <c r="P91" s="319">
        <v>100</v>
      </c>
      <c r="T91" s="320">
        <f t="shared" si="4"/>
        <v>100</v>
      </c>
      <c r="U91" s="321" t="s">
        <v>82</v>
      </c>
      <c r="W91" s="195"/>
      <c r="X91" s="195"/>
      <c r="Y91" s="195"/>
      <c r="Z91" s="195"/>
      <c r="AA91" s="195"/>
      <c r="AG91" t="s">
        <v>483</v>
      </c>
    </row>
    <row r="92" spans="1:33" x14ac:dyDescent="0.35">
      <c r="A92" s="355" t="s">
        <v>2169</v>
      </c>
      <c r="B92" s="356" t="s">
        <v>70</v>
      </c>
      <c r="C92" s="356"/>
      <c r="D92" s="353">
        <v>76</v>
      </c>
      <c r="E92" s="64" t="str">
        <f t="shared" si="6"/>
        <v>FH.Ntr.76</v>
      </c>
      <c r="F92" s="321" t="s">
        <v>2327</v>
      </c>
      <c r="G92" s="321" t="s">
        <v>2259</v>
      </c>
      <c r="H92" s="321" t="s">
        <v>206</v>
      </c>
      <c r="I92" s="321" t="s">
        <v>70</v>
      </c>
      <c r="J92" s="320" t="s">
        <v>194</v>
      </c>
      <c r="K92" s="64" t="s">
        <v>980</v>
      </c>
      <c r="L92" s="319" t="s">
        <v>980</v>
      </c>
      <c r="M92" s="320" t="s">
        <v>980</v>
      </c>
      <c r="P92" s="319">
        <v>100</v>
      </c>
      <c r="T92" s="320">
        <f t="shared" si="4"/>
        <v>100</v>
      </c>
      <c r="U92" s="321" t="s">
        <v>82</v>
      </c>
      <c r="W92" s="195"/>
      <c r="X92" s="195"/>
      <c r="Y92" s="195"/>
      <c r="Z92" s="195"/>
      <c r="AA92" s="195"/>
      <c r="AG92" t="s">
        <v>2344</v>
      </c>
    </row>
    <row r="93" spans="1:33" x14ac:dyDescent="0.35">
      <c r="A93" s="355" t="s">
        <v>2169</v>
      </c>
      <c r="B93" s="356" t="s">
        <v>70</v>
      </c>
      <c r="C93" s="356"/>
      <c r="D93" s="353">
        <v>77</v>
      </c>
      <c r="E93" s="64" t="str">
        <f t="shared" si="6"/>
        <v>FH.Ntr.77</v>
      </c>
      <c r="F93" s="321" t="s">
        <v>2328</v>
      </c>
      <c r="G93" s="321" t="s">
        <v>154</v>
      </c>
      <c r="H93" s="321" t="s">
        <v>206</v>
      </c>
      <c r="I93" s="321" t="s">
        <v>70</v>
      </c>
      <c r="J93" s="320" t="s">
        <v>194</v>
      </c>
      <c r="K93" s="64" t="s">
        <v>980</v>
      </c>
      <c r="L93" s="319" t="s">
        <v>980</v>
      </c>
      <c r="M93" s="320" t="s">
        <v>980</v>
      </c>
      <c r="P93" s="319">
        <v>100</v>
      </c>
      <c r="T93" s="320">
        <f t="shared" si="4"/>
        <v>100</v>
      </c>
      <c r="U93" s="321" t="s">
        <v>82</v>
      </c>
      <c r="W93" s="195"/>
      <c r="X93" s="195"/>
      <c r="Y93" s="195"/>
      <c r="Z93" s="195"/>
      <c r="AA93" s="195"/>
      <c r="AG93" t="s">
        <v>2347</v>
      </c>
    </row>
    <row r="94" spans="1:33" x14ac:dyDescent="0.35">
      <c r="A94" s="355" t="s">
        <v>2169</v>
      </c>
      <c r="B94" s="356" t="s">
        <v>70</v>
      </c>
      <c r="C94" s="356"/>
      <c r="D94" s="353">
        <v>78</v>
      </c>
      <c r="E94" s="64" t="str">
        <f t="shared" si="6"/>
        <v>FH.Ntr.78</v>
      </c>
      <c r="F94" s="321" t="s">
        <v>2329</v>
      </c>
      <c r="G94" s="321" t="s">
        <v>2259</v>
      </c>
      <c r="H94" s="321" t="s">
        <v>206</v>
      </c>
      <c r="I94" s="321" t="s">
        <v>70</v>
      </c>
      <c r="J94" s="320" t="s">
        <v>194</v>
      </c>
      <c r="K94" s="64" t="s">
        <v>980</v>
      </c>
      <c r="L94" s="319" t="s">
        <v>980</v>
      </c>
      <c r="M94" s="320" t="s">
        <v>980</v>
      </c>
      <c r="P94" s="319">
        <v>100</v>
      </c>
      <c r="T94" s="320">
        <f t="shared" si="4"/>
        <v>100</v>
      </c>
      <c r="U94" s="321" t="s">
        <v>82</v>
      </c>
      <c r="W94" s="195"/>
      <c r="X94" s="195"/>
      <c r="Y94" s="195"/>
      <c r="Z94" s="195"/>
      <c r="AA94" s="195"/>
      <c r="AG94" t="s">
        <v>2344</v>
      </c>
    </row>
    <row r="95" spans="1:33" x14ac:dyDescent="0.35">
      <c r="A95" s="355" t="s">
        <v>2169</v>
      </c>
      <c r="B95" s="356" t="s">
        <v>70</v>
      </c>
      <c r="C95" s="356"/>
      <c r="D95" s="353">
        <v>79</v>
      </c>
      <c r="E95" s="64" t="str">
        <f t="shared" si="6"/>
        <v>FH.Ntr.79</v>
      </c>
      <c r="F95" s="321" t="s">
        <v>2330</v>
      </c>
      <c r="G95" s="319" t="s">
        <v>154</v>
      </c>
      <c r="H95" s="321" t="s">
        <v>161</v>
      </c>
      <c r="I95" s="321" t="s">
        <v>70</v>
      </c>
      <c r="J95" s="320" t="s">
        <v>156</v>
      </c>
      <c r="K95" s="64" t="s">
        <v>980</v>
      </c>
      <c r="L95" s="319" t="s">
        <v>980</v>
      </c>
      <c r="M95" s="320" t="s">
        <v>980</v>
      </c>
      <c r="P95" s="319">
        <v>100</v>
      </c>
      <c r="T95" s="320">
        <f t="shared" si="4"/>
        <v>100</v>
      </c>
      <c r="U95" s="321" t="s">
        <v>82</v>
      </c>
      <c r="W95" s="195"/>
      <c r="X95" s="195"/>
      <c r="Y95" s="195"/>
      <c r="Z95" s="195"/>
      <c r="AA95" s="195"/>
      <c r="AG95" t="s">
        <v>2220</v>
      </c>
    </row>
    <row r="96" spans="1:33" x14ac:dyDescent="0.35">
      <c r="A96" s="355" t="s">
        <v>2169</v>
      </c>
      <c r="B96" s="356" t="s">
        <v>70</v>
      </c>
      <c r="C96" s="356"/>
      <c r="D96" s="353">
        <v>80</v>
      </c>
      <c r="E96" s="64" t="str">
        <f t="shared" si="6"/>
        <v>FH.Ntr.80</v>
      </c>
      <c r="F96" s="321" t="s">
        <v>2331</v>
      </c>
      <c r="G96" s="319" t="s">
        <v>154</v>
      </c>
      <c r="H96" s="321" t="s">
        <v>168</v>
      </c>
      <c r="I96" s="321" t="s">
        <v>70</v>
      </c>
      <c r="J96" s="320" t="s">
        <v>169</v>
      </c>
      <c r="K96" s="64" t="s">
        <v>980</v>
      </c>
      <c r="L96" s="319" t="s">
        <v>980</v>
      </c>
      <c r="M96" s="320" t="s">
        <v>980</v>
      </c>
      <c r="P96" s="319">
        <v>100</v>
      </c>
      <c r="T96" s="320">
        <f t="shared" si="4"/>
        <v>100</v>
      </c>
      <c r="U96" s="321" t="s">
        <v>82</v>
      </c>
      <c r="W96" s="195"/>
      <c r="X96" s="195"/>
      <c r="Y96" s="195"/>
      <c r="Z96" s="195"/>
      <c r="AA96" s="195"/>
      <c r="AG96" t="s">
        <v>2345</v>
      </c>
    </row>
    <row r="97" spans="1:33" x14ac:dyDescent="0.35">
      <c r="A97" s="355" t="s">
        <v>2169</v>
      </c>
      <c r="B97" s="356" t="s">
        <v>70</v>
      </c>
      <c r="C97" s="356"/>
      <c r="D97" s="353">
        <v>81</v>
      </c>
      <c r="E97" s="64" t="str">
        <f t="shared" si="6"/>
        <v>FH.Ntr.81</v>
      </c>
      <c r="F97" s="321" t="s">
        <v>2332</v>
      </c>
      <c r="G97" s="319" t="s">
        <v>154</v>
      </c>
      <c r="H97" s="321" t="s">
        <v>206</v>
      </c>
      <c r="I97" s="321" t="s">
        <v>70</v>
      </c>
      <c r="J97" s="320" t="s">
        <v>156</v>
      </c>
      <c r="K97" s="64" t="s">
        <v>980</v>
      </c>
      <c r="L97" s="319" t="s">
        <v>980</v>
      </c>
      <c r="M97" s="320" t="s">
        <v>980</v>
      </c>
      <c r="P97" s="319">
        <v>100</v>
      </c>
      <c r="T97" s="320">
        <f t="shared" si="4"/>
        <v>100</v>
      </c>
      <c r="U97" s="321" t="s">
        <v>82</v>
      </c>
      <c r="W97" s="195"/>
      <c r="X97" s="195"/>
      <c r="Y97" s="195"/>
      <c r="Z97" s="195"/>
      <c r="AA97" s="195"/>
      <c r="AG97" t="s">
        <v>2344</v>
      </c>
    </row>
    <row r="98" spans="1:33" x14ac:dyDescent="0.35">
      <c r="A98" s="355" t="s">
        <v>2169</v>
      </c>
      <c r="B98" s="356" t="s">
        <v>70</v>
      </c>
      <c r="C98" s="356"/>
      <c r="D98" s="353">
        <v>82</v>
      </c>
      <c r="E98" s="64" t="str">
        <f t="shared" si="6"/>
        <v>FH.Ntr.82</v>
      </c>
      <c r="F98" s="321" t="s">
        <v>2333</v>
      </c>
      <c r="G98" s="319" t="s">
        <v>154</v>
      </c>
      <c r="H98" s="321" t="s">
        <v>206</v>
      </c>
      <c r="I98" s="321" t="s">
        <v>70</v>
      </c>
      <c r="J98" s="320" t="s">
        <v>156</v>
      </c>
      <c r="K98" s="64" t="s">
        <v>980</v>
      </c>
      <c r="L98" s="319" t="s">
        <v>980</v>
      </c>
      <c r="M98" s="320" t="s">
        <v>980</v>
      </c>
      <c r="P98" s="319">
        <v>100</v>
      </c>
      <c r="T98" s="320">
        <f t="shared" si="4"/>
        <v>100</v>
      </c>
      <c r="U98" s="321" t="s">
        <v>82</v>
      </c>
      <c r="W98" s="195"/>
      <c r="X98" s="195"/>
      <c r="Y98" s="195"/>
      <c r="Z98" s="195"/>
      <c r="AA98" s="195"/>
      <c r="AG98" t="s">
        <v>2344</v>
      </c>
    </row>
    <row r="99" spans="1:33" x14ac:dyDescent="0.35">
      <c r="A99" s="355" t="s">
        <v>2169</v>
      </c>
      <c r="B99" s="356" t="s">
        <v>70</v>
      </c>
      <c r="C99" s="356"/>
      <c r="D99" s="353">
        <v>83</v>
      </c>
      <c r="E99" s="64" t="str">
        <f t="shared" si="6"/>
        <v>FH.Ntr.83</v>
      </c>
      <c r="F99" s="321" t="s">
        <v>2335</v>
      </c>
      <c r="G99" s="319" t="s">
        <v>154</v>
      </c>
      <c r="H99" s="321" t="s">
        <v>206</v>
      </c>
      <c r="I99" s="321" t="s">
        <v>70</v>
      </c>
      <c r="J99" s="320" t="s">
        <v>156</v>
      </c>
      <c r="K99" s="64" t="s">
        <v>980</v>
      </c>
      <c r="L99" s="319" t="s">
        <v>980</v>
      </c>
      <c r="M99" s="320" t="s">
        <v>980</v>
      </c>
      <c r="P99" s="319">
        <v>100</v>
      </c>
      <c r="T99" s="320">
        <f t="shared" si="4"/>
        <v>100</v>
      </c>
      <c r="U99" s="321" t="s">
        <v>82</v>
      </c>
      <c r="W99" s="195"/>
      <c r="X99" s="195"/>
      <c r="Y99" s="195"/>
      <c r="Z99" s="195"/>
      <c r="AA99" s="195"/>
      <c r="AG99" t="s">
        <v>2344</v>
      </c>
    </row>
    <row r="100" spans="1:33" x14ac:dyDescent="0.35">
      <c r="A100" s="355" t="s">
        <v>2169</v>
      </c>
      <c r="B100" s="356" t="s">
        <v>70</v>
      </c>
      <c r="C100" s="356"/>
      <c r="D100" s="353">
        <v>84</v>
      </c>
      <c r="E100" s="64" t="str">
        <f t="shared" si="6"/>
        <v>FH.Ntr.84</v>
      </c>
      <c r="F100" s="321" t="s">
        <v>2334</v>
      </c>
      <c r="G100" s="319" t="s">
        <v>154</v>
      </c>
      <c r="H100" s="321" t="s">
        <v>206</v>
      </c>
      <c r="I100" s="321" t="s">
        <v>70</v>
      </c>
      <c r="J100" s="320" t="s">
        <v>156</v>
      </c>
      <c r="K100" s="64" t="s">
        <v>980</v>
      </c>
      <c r="L100" s="319" t="s">
        <v>980</v>
      </c>
      <c r="M100" s="320" t="s">
        <v>980</v>
      </c>
      <c r="P100" s="319">
        <v>100</v>
      </c>
      <c r="T100" s="320">
        <f t="shared" si="4"/>
        <v>100</v>
      </c>
      <c r="U100" s="321" t="s">
        <v>82</v>
      </c>
      <c r="W100" s="195"/>
      <c r="X100" s="195"/>
      <c r="Y100" s="195"/>
      <c r="Z100" s="195"/>
      <c r="AA100" s="195"/>
      <c r="AG100" t="s">
        <v>2344</v>
      </c>
    </row>
    <row r="101" spans="1:33" x14ac:dyDescent="0.35">
      <c r="A101" s="355" t="s">
        <v>2169</v>
      </c>
      <c r="B101" s="356" t="s">
        <v>70</v>
      </c>
      <c r="C101" s="356"/>
      <c r="D101" s="353">
        <v>85</v>
      </c>
      <c r="E101" s="64" t="str">
        <f t="shared" si="6"/>
        <v>FH.Ntr.85</v>
      </c>
      <c r="F101" s="321" t="s">
        <v>2336</v>
      </c>
      <c r="G101" s="321" t="s">
        <v>2259</v>
      </c>
      <c r="H101" s="321" t="s">
        <v>206</v>
      </c>
      <c r="I101" s="321" t="s">
        <v>70</v>
      </c>
      <c r="J101" s="320" t="s">
        <v>194</v>
      </c>
      <c r="K101" s="64" t="s">
        <v>980</v>
      </c>
      <c r="L101" s="319" t="s">
        <v>980</v>
      </c>
      <c r="M101" s="320" t="s">
        <v>980</v>
      </c>
      <c r="P101" s="319">
        <v>100</v>
      </c>
      <c r="T101" s="320">
        <f t="shared" si="4"/>
        <v>100</v>
      </c>
      <c r="U101" s="321" t="s">
        <v>82</v>
      </c>
      <c r="W101" s="195"/>
      <c r="X101" s="195"/>
      <c r="Y101" s="195"/>
      <c r="Z101" s="195"/>
      <c r="AA101" s="195"/>
      <c r="AG101" t="s">
        <v>2344</v>
      </c>
    </row>
    <row r="102" spans="1:33" x14ac:dyDescent="0.35">
      <c r="A102" s="355" t="s">
        <v>2169</v>
      </c>
      <c r="B102" s="356" t="s">
        <v>70</v>
      </c>
      <c r="C102" s="356"/>
      <c r="D102" s="353">
        <v>86</v>
      </c>
      <c r="E102" s="64" t="str">
        <f t="shared" si="6"/>
        <v>FH.Ntr.86</v>
      </c>
      <c r="F102" s="321" t="s">
        <v>2337</v>
      </c>
      <c r="G102" s="321" t="s">
        <v>2259</v>
      </c>
      <c r="H102" s="321" t="s">
        <v>206</v>
      </c>
      <c r="I102" s="321" t="s">
        <v>70</v>
      </c>
      <c r="J102" s="320" t="s">
        <v>194</v>
      </c>
      <c r="K102" s="64" t="s">
        <v>980</v>
      </c>
      <c r="L102" s="319" t="s">
        <v>980</v>
      </c>
      <c r="M102" s="320" t="s">
        <v>980</v>
      </c>
      <c r="P102" s="319">
        <v>100</v>
      </c>
      <c r="T102" s="320">
        <f t="shared" si="4"/>
        <v>100</v>
      </c>
      <c r="U102" s="321" t="s">
        <v>82</v>
      </c>
      <c r="W102" s="195"/>
      <c r="X102" s="195"/>
      <c r="Y102" s="195"/>
      <c r="Z102" s="195"/>
      <c r="AA102" s="195"/>
      <c r="AG102" t="s">
        <v>2344</v>
      </c>
    </row>
    <row r="103" spans="1:33" x14ac:dyDescent="0.35">
      <c r="A103" s="355" t="s">
        <v>2169</v>
      </c>
      <c r="B103" s="356" t="s">
        <v>70</v>
      </c>
      <c r="C103" s="356"/>
      <c r="D103" s="353">
        <v>87</v>
      </c>
      <c r="E103" s="64" t="str">
        <f t="shared" si="6"/>
        <v>FH.Ntr.87</v>
      </c>
      <c r="F103" s="321" t="s">
        <v>2338</v>
      </c>
      <c r="G103" s="321" t="s">
        <v>2259</v>
      </c>
      <c r="H103" s="321" t="s">
        <v>206</v>
      </c>
      <c r="I103" s="321" t="s">
        <v>70</v>
      </c>
      <c r="J103" s="320" t="s">
        <v>194</v>
      </c>
      <c r="K103" s="64" t="s">
        <v>194</v>
      </c>
      <c r="L103" s="321" t="s">
        <v>194</v>
      </c>
      <c r="M103" s="320" t="s">
        <v>194</v>
      </c>
      <c r="P103" s="319">
        <v>100</v>
      </c>
      <c r="T103" s="320">
        <f t="shared" si="4"/>
        <v>100</v>
      </c>
      <c r="U103" s="321" t="s">
        <v>82</v>
      </c>
      <c r="W103" s="195"/>
      <c r="X103" s="195"/>
      <c r="Y103" s="195"/>
      <c r="Z103" s="195"/>
      <c r="AA103" s="195"/>
      <c r="AF103" t="s">
        <v>980</v>
      </c>
      <c r="AG103" t="s">
        <v>2346</v>
      </c>
    </row>
    <row r="104" spans="1:33" x14ac:dyDescent="0.35">
      <c r="A104" s="355" t="s">
        <v>2169</v>
      </c>
      <c r="B104" s="356" t="s">
        <v>70</v>
      </c>
      <c r="C104" s="356"/>
      <c r="D104" s="353">
        <v>88</v>
      </c>
      <c r="E104" s="64" t="str">
        <f t="shared" si="6"/>
        <v>FH.Ntr.88</v>
      </c>
      <c r="F104" s="321" t="s">
        <v>2339</v>
      </c>
      <c r="G104" s="321" t="s">
        <v>2259</v>
      </c>
      <c r="H104" s="321" t="s">
        <v>206</v>
      </c>
      <c r="I104" s="321" t="s">
        <v>70</v>
      </c>
      <c r="J104" s="320" t="s">
        <v>194</v>
      </c>
      <c r="K104" s="64" t="s">
        <v>194</v>
      </c>
      <c r="L104" s="321" t="s">
        <v>194</v>
      </c>
      <c r="M104" s="320" t="s">
        <v>194</v>
      </c>
      <c r="P104" s="319">
        <v>100</v>
      </c>
      <c r="T104" s="320">
        <f t="shared" si="4"/>
        <v>100</v>
      </c>
      <c r="U104" s="321" t="s">
        <v>82</v>
      </c>
      <c r="W104" s="195"/>
      <c r="X104" s="195"/>
      <c r="Y104" s="195"/>
      <c r="Z104" s="195"/>
      <c r="AA104" s="195"/>
      <c r="AF104" t="s">
        <v>980</v>
      </c>
      <c r="AG104" t="s">
        <v>2346</v>
      </c>
    </row>
    <row r="105" spans="1:33" x14ac:dyDescent="0.35">
      <c r="A105" s="355" t="s">
        <v>2169</v>
      </c>
      <c r="B105" s="356" t="s">
        <v>70</v>
      </c>
      <c r="C105" s="356"/>
      <c r="D105" s="353">
        <v>89</v>
      </c>
      <c r="E105" s="64" t="str">
        <f t="shared" si="6"/>
        <v>FH.Ntr.89</v>
      </c>
      <c r="F105" s="321" t="s">
        <v>2340</v>
      </c>
      <c r="G105" s="321" t="s">
        <v>154</v>
      </c>
      <c r="H105" s="321" t="s">
        <v>206</v>
      </c>
      <c r="I105" s="321" t="s">
        <v>70</v>
      </c>
      <c r="J105" s="320" t="s">
        <v>194</v>
      </c>
      <c r="K105" s="64" t="s">
        <v>194</v>
      </c>
      <c r="L105" s="321" t="s">
        <v>194</v>
      </c>
      <c r="M105" s="320" t="s">
        <v>194</v>
      </c>
      <c r="P105" s="319">
        <v>100</v>
      </c>
      <c r="T105" s="320">
        <f t="shared" si="4"/>
        <v>100</v>
      </c>
      <c r="U105" s="321" t="s">
        <v>82</v>
      </c>
      <c r="W105" s="195"/>
      <c r="X105" s="195"/>
      <c r="Y105" s="195"/>
      <c r="Z105" s="195"/>
      <c r="AA105" s="195"/>
      <c r="AF105" t="s">
        <v>980</v>
      </c>
      <c r="AG105" t="s">
        <v>2346</v>
      </c>
    </row>
    <row r="106" spans="1:33" x14ac:dyDescent="0.35">
      <c r="A106" s="355" t="s">
        <v>2169</v>
      </c>
      <c r="B106" s="356" t="s">
        <v>70</v>
      </c>
      <c r="C106" s="356"/>
      <c r="D106" s="353">
        <v>90</v>
      </c>
      <c r="E106" s="64" t="str">
        <f t="shared" si="6"/>
        <v>FH.Ntr.90</v>
      </c>
      <c r="F106" s="321" t="s">
        <v>2341</v>
      </c>
      <c r="G106" s="321" t="s">
        <v>2259</v>
      </c>
      <c r="H106" s="321" t="s">
        <v>206</v>
      </c>
      <c r="I106" s="321" t="s">
        <v>70</v>
      </c>
      <c r="J106" s="320" t="s">
        <v>194</v>
      </c>
      <c r="K106" s="64" t="s">
        <v>194</v>
      </c>
      <c r="L106" s="321" t="s">
        <v>194</v>
      </c>
      <c r="M106" s="320" t="s">
        <v>194</v>
      </c>
      <c r="P106" s="319">
        <v>100</v>
      </c>
      <c r="T106" s="320">
        <f t="shared" si="4"/>
        <v>100</v>
      </c>
      <c r="U106" s="321" t="s">
        <v>82</v>
      </c>
      <c r="W106" s="195"/>
      <c r="X106" s="195"/>
      <c r="Y106" s="195"/>
      <c r="Z106" s="195"/>
      <c r="AA106" s="195"/>
      <c r="AF106" t="s">
        <v>980</v>
      </c>
      <c r="AG106" t="s">
        <v>2346</v>
      </c>
    </row>
    <row r="107" spans="1:33" x14ac:dyDescent="0.35">
      <c r="A107" s="355" t="s">
        <v>2169</v>
      </c>
      <c r="B107" s="356" t="s">
        <v>70</v>
      </c>
      <c r="C107" s="356"/>
      <c r="D107" s="353">
        <v>91</v>
      </c>
      <c r="E107" s="64" t="str">
        <f t="shared" si="6"/>
        <v>FH.Ntr.91</v>
      </c>
      <c r="F107" s="321" t="s">
        <v>2342</v>
      </c>
      <c r="G107" s="321" t="s">
        <v>2259</v>
      </c>
      <c r="H107" s="321" t="s">
        <v>206</v>
      </c>
      <c r="I107" s="321" t="s">
        <v>70</v>
      </c>
      <c r="J107" s="320" t="s">
        <v>194</v>
      </c>
      <c r="K107" s="64" t="s">
        <v>194</v>
      </c>
      <c r="L107" s="321" t="s">
        <v>194</v>
      </c>
      <c r="M107" s="320" t="s">
        <v>194</v>
      </c>
      <c r="P107" s="319">
        <v>100</v>
      </c>
      <c r="T107" s="320">
        <f t="shared" si="4"/>
        <v>100</v>
      </c>
      <c r="U107" s="321" t="s">
        <v>82</v>
      </c>
      <c r="W107" s="195"/>
      <c r="X107" s="195"/>
      <c r="Y107" s="195"/>
      <c r="Z107" s="195"/>
      <c r="AA107" s="195"/>
      <c r="AF107" t="s">
        <v>980</v>
      </c>
      <c r="AG107" t="s">
        <v>2346</v>
      </c>
    </row>
    <row r="108" spans="1:33" x14ac:dyDescent="0.35">
      <c r="A108" s="355" t="s">
        <v>2169</v>
      </c>
      <c r="B108" s="356" t="s">
        <v>70</v>
      </c>
      <c r="C108" s="356"/>
      <c r="D108" s="353">
        <v>92</v>
      </c>
      <c r="E108" s="64" t="str">
        <f t="shared" si="6"/>
        <v>FH.Ntr.92</v>
      </c>
      <c r="F108" s="321" t="s">
        <v>2343</v>
      </c>
      <c r="G108" s="321" t="s">
        <v>2259</v>
      </c>
      <c r="H108" s="321" t="s">
        <v>206</v>
      </c>
      <c r="I108" s="321" t="s">
        <v>70</v>
      </c>
      <c r="J108" s="320" t="s">
        <v>194</v>
      </c>
      <c r="K108" s="64" t="s">
        <v>194</v>
      </c>
      <c r="L108" s="321" t="s">
        <v>194</v>
      </c>
      <c r="M108" s="320" t="s">
        <v>194</v>
      </c>
      <c r="P108" s="319">
        <v>100</v>
      </c>
      <c r="T108" s="320">
        <f t="shared" si="4"/>
        <v>100</v>
      </c>
      <c r="U108" s="321" t="s">
        <v>82</v>
      </c>
      <c r="W108" s="195"/>
      <c r="X108" s="195"/>
      <c r="Y108" s="195"/>
      <c r="Z108" s="195"/>
      <c r="AA108" s="195"/>
      <c r="AF108" t="s">
        <v>980</v>
      </c>
      <c r="AG108" t="s">
        <v>2346</v>
      </c>
    </row>
    <row r="109" spans="1:33" x14ac:dyDescent="0.35">
      <c r="A109" s="357" t="s">
        <v>2350</v>
      </c>
      <c r="B109" s="357" t="s">
        <v>2348</v>
      </c>
      <c r="C109" s="357" t="s">
        <v>2349</v>
      </c>
      <c r="D109" s="66">
        <v>93</v>
      </c>
      <c r="F109" s="319" t="s">
        <v>2351</v>
      </c>
      <c r="G109" s="319" t="s">
        <v>154</v>
      </c>
      <c r="H109" s="319" t="s">
        <v>199</v>
      </c>
      <c r="I109" s="321" t="s">
        <v>2250</v>
      </c>
      <c r="J109" s="320" t="s">
        <v>201</v>
      </c>
      <c r="K109" s="64" t="s">
        <v>980</v>
      </c>
      <c r="L109" s="321" t="s">
        <v>194</v>
      </c>
      <c r="M109" s="320" t="s">
        <v>194</v>
      </c>
      <c r="P109" s="319">
        <v>100</v>
      </c>
      <c r="T109" s="320">
        <f t="shared" si="4"/>
        <v>100</v>
      </c>
      <c r="U109" s="321" t="s">
        <v>82</v>
      </c>
      <c r="W109" s="195"/>
      <c r="X109" s="195"/>
      <c r="Y109" s="195"/>
      <c r="Z109" s="195"/>
      <c r="AA109" s="195"/>
      <c r="AF109" t="s">
        <v>980</v>
      </c>
    </row>
    <row r="110" spans="1:33" x14ac:dyDescent="0.35">
      <c r="A110" s="357"/>
      <c r="B110" s="357"/>
      <c r="C110" s="357" t="s">
        <v>2349</v>
      </c>
      <c r="E110" s="64" t="s">
        <v>2564</v>
      </c>
      <c r="F110" s="321" t="s">
        <v>2566</v>
      </c>
      <c r="G110" s="319" t="s">
        <v>154</v>
      </c>
      <c r="H110" s="319" t="s">
        <v>199</v>
      </c>
      <c r="I110" s="321" t="s">
        <v>2250</v>
      </c>
      <c r="J110" s="320" t="s">
        <v>253</v>
      </c>
      <c r="K110" s="64" t="s">
        <v>980</v>
      </c>
      <c r="L110" s="321" t="s">
        <v>194</v>
      </c>
      <c r="M110" s="320" t="s">
        <v>194</v>
      </c>
      <c r="P110" s="319">
        <v>100</v>
      </c>
      <c r="T110" s="320">
        <f t="shared" ref="T110:T111" si="8">SUM(N110:S110)</f>
        <v>100</v>
      </c>
      <c r="U110" s="321" t="s">
        <v>82</v>
      </c>
      <c r="V110" s="145">
        <f>Prevalences!C336</f>
        <v>3.9E-2</v>
      </c>
      <c r="W110" s="321" t="s">
        <v>1868</v>
      </c>
      <c r="X110" s="195"/>
      <c r="Y110" s="195"/>
      <c r="Z110" s="368">
        <v>0.98</v>
      </c>
      <c r="AA110">
        <v>1</v>
      </c>
      <c r="AC110" s="6">
        <v>10</v>
      </c>
      <c r="AF110" t="s">
        <v>980</v>
      </c>
    </row>
    <row r="111" spans="1:33" x14ac:dyDescent="0.35">
      <c r="A111" s="357"/>
      <c r="B111" s="357"/>
      <c r="C111" s="357" t="s">
        <v>2349</v>
      </c>
      <c r="E111" s="64" t="s">
        <v>2565</v>
      </c>
      <c r="F111" s="321" t="s">
        <v>2567</v>
      </c>
      <c r="G111" s="319" t="s">
        <v>154</v>
      </c>
      <c r="H111" s="319" t="s">
        <v>199</v>
      </c>
      <c r="I111" s="321" t="s">
        <v>2250</v>
      </c>
      <c r="J111" s="320" t="s">
        <v>2563</v>
      </c>
      <c r="K111" s="64" t="s">
        <v>980</v>
      </c>
      <c r="L111" s="321" t="s">
        <v>194</v>
      </c>
      <c r="M111" s="320" t="s">
        <v>194</v>
      </c>
      <c r="P111" s="319">
        <v>100</v>
      </c>
      <c r="T111" s="320">
        <f t="shared" si="8"/>
        <v>100</v>
      </c>
      <c r="U111" s="321" t="s">
        <v>82</v>
      </c>
      <c r="V111" s="145">
        <f>Prevalences!C337</f>
        <v>3.5999999999999997E-2</v>
      </c>
      <c r="W111" s="321" t="s">
        <v>1868</v>
      </c>
      <c r="X111" s="195"/>
      <c r="Y111" s="195"/>
      <c r="Z111" s="368">
        <f>Z110</f>
        <v>0.98</v>
      </c>
      <c r="AA111">
        <v>1</v>
      </c>
      <c r="AC111" s="6">
        <v>10</v>
      </c>
      <c r="AF111" t="s">
        <v>980</v>
      </c>
    </row>
    <row r="112" spans="1:33" x14ac:dyDescent="0.35">
      <c r="A112" s="357" t="s">
        <v>2350</v>
      </c>
      <c r="B112" s="357" t="s">
        <v>2348</v>
      </c>
      <c r="C112" s="357" t="s">
        <v>2349</v>
      </c>
      <c r="D112" s="66">
        <v>94</v>
      </c>
      <c r="E112" s="64" t="str">
        <f t="shared" ref="E112:E119" si="9">_xlfn.CONCAT("DPC.STI.",D112)</f>
        <v>DPC.STI.94</v>
      </c>
      <c r="F112" s="319" t="s">
        <v>2352</v>
      </c>
      <c r="G112" s="319" t="s">
        <v>154</v>
      </c>
      <c r="H112" s="319" t="s">
        <v>206</v>
      </c>
      <c r="I112" s="321" t="s">
        <v>2250</v>
      </c>
      <c r="J112" s="320" t="s">
        <v>201</v>
      </c>
      <c r="K112" s="64" t="s">
        <v>980</v>
      </c>
      <c r="L112" s="321" t="s">
        <v>980</v>
      </c>
      <c r="M112" s="320" t="s">
        <v>194</v>
      </c>
      <c r="P112" s="319">
        <v>100</v>
      </c>
      <c r="T112" s="320">
        <f t="shared" si="4"/>
        <v>100</v>
      </c>
      <c r="U112" s="321" t="s">
        <v>82</v>
      </c>
      <c r="V112" s="373"/>
      <c r="W112" s="321" t="s">
        <v>1868</v>
      </c>
      <c r="X112" s="195"/>
      <c r="Y112" s="195"/>
      <c r="Z112" s="89">
        <v>1</v>
      </c>
      <c r="AB112">
        <v>1</v>
      </c>
      <c r="AC112" s="6">
        <v>10</v>
      </c>
      <c r="AF112" t="s">
        <v>980</v>
      </c>
    </row>
    <row r="113" spans="1:33" x14ac:dyDescent="0.35">
      <c r="A113" s="357" t="s">
        <v>2350</v>
      </c>
      <c r="B113" s="357" t="s">
        <v>2348</v>
      </c>
      <c r="C113" s="357" t="s">
        <v>2349</v>
      </c>
      <c r="D113" s="66">
        <v>95</v>
      </c>
      <c r="E113" s="64" t="str">
        <f t="shared" si="9"/>
        <v>DPC.STI.95</v>
      </c>
      <c r="F113" s="319" t="s">
        <v>2353</v>
      </c>
      <c r="G113" s="319" t="s">
        <v>154</v>
      </c>
      <c r="H113" s="319" t="s">
        <v>206</v>
      </c>
      <c r="I113" s="321" t="s">
        <v>2250</v>
      </c>
      <c r="J113" s="320" t="s">
        <v>201</v>
      </c>
      <c r="K113" s="64" t="s">
        <v>980</v>
      </c>
      <c r="L113" s="321" t="s">
        <v>980</v>
      </c>
      <c r="M113" s="320" t="s">
        <v>980</v>
      </c>
      <c r="P113" s="319">
        <v>100</v>
      </c>
      <c r="T113" s="320">
        <f t="shared" si="4"/>
        <v>100</v>
      </c>
      <c r="U113" s="321" t="s">
        <v>82</v>
      </c>
      <c r="V113" s="195">
        <f>V114</f>
        <v>2.0926851436312916E-4</v>
      </c>
      <c r="W113" s="321" t="s">
        <v>1868</v>
      </c>
      <c r="X113" s="195"/>
      <c r="Y113" s="195"/>
      <c r="Z113" s="89">
        <f>Z114</f>
        <v>0.90986310592664843</v>
      </c>
      <c r="AB113">
        <v>1</v>
      </c>
      <c r="AC113" s="6">
        <v>5</v>
      </c>
      <c r="AF113" t="s">
        <v>980</v>
      </c>
    </row>
    <row r="114" spans="1:33" x14ac:dyDescent="0.35">
      <c r="A114" s="357" t="s">
        <v>2350</v>
      </c>
      <c r="B114" s="357" t="s">
        <v>2348</v>
      </c>
      <c r="C114" s="357" t="s">
        <v>2349</v>
      </c>
      <c r="D114" s="66">
        <v>96</v>
      </c>
      <c r="E114" s="64" t="str">
        <f t="shared" si="9"/>
        <v>DPC.STI.96</v>
      </c>
      <c r="F114" s="321" t="s">
        <v>2354</v>
      </c>
      <c r="G114" s="319" t="s">
        <v>154</v>
      </c>
      <c r="H114" s="319" t="s">
        <v>199</v>
      </c>
      <c r="I114" s="321" t="s">
        <v>241</v>
      </c>
      <c r="J114" s="320" t="s">
        <v>201</v>
      </c>
      <c r="K114" s="64" t="s">
        <v>980</v>
      </c>
      <c r="L114" s="321" t="s">
        <v>980</v>
      </c>
      <c r="M114" s="320" t="s">
        <v>194</v>
      </c>
      <c r="P114" s="319">
        <v>100</v>
      </c>
      <c r="T114" s="320">
        <f t="shared" si="4"/>
        <v>100</v>
      </c>
      <c r="U114" s="321" t="s">
        <v>82</v>
      </c>
      <c r="V114" s="346">
        <f>'HIV Incid'!M275/1000</f>
        <v>2.0926851436312916E-4</v>
      </c>
      <c r="W114" s="321" t="s">
        <v>2360</v>
      </c>
      <c r="X114">
        <v>4</v>
      </c>
      <c r="Y114" t="s">
        <v>2362</v>
      </c>
      <c r="Z114" s="89">
        <f>'HIV Incid'!BM273</f>
        <v>0.90986310592664843</v>
      </c>
      <c r="AA114">
        <v>1</v>
      </c>
      <c r="AC114" s="6">
        <v>5</v>
      </c>
    </row>
    <row r="115" spans="1:33" x14ac:dyDescent="0.35">
      <c r="A115" s="357" t="s">
        <v>2350</v>
      </c>
      <c r="B115" s="357" t="s">
        <v>2348</v>
      </c>
      <c r="C115" s="357" t="s">
        <v>2349</v>
      </c>
      <c r="D115" s="66">
        <v>97</v>
      </c>
      <c r="E115" s="64" t="str">
        <f t="shared" si="9"/>
        <v>DPC.STI.97</v>
      </c>
      <c r="F115" s="321" t="s">
        <v>2358</v>
      </c>
      <c r="G115" s="319" t="s">
        <v>154</v>
      </c>
      <c r="H115" s="319" t="s">
        <v>199</v>
      </c>
      <c r="I115" s="321" t="s">
        <v>241</v>
      </c>
      <c r="J115" s="320" t="s">
        <v>201</v>
      </c>
      <c r="K115" s="64" t="s">
        <v>980</v>
      </c>
      <c r="L115" s="321" t="s">
        <v>980</v>
      </c>
      <c r="M115" s="320" t="s">
        <v>194</v>
      </c>
      <c r="P115" s="319">
        <v>100</v>
      </c>
      <c r="T115" s="320">
        <f t="shared" si="4"/>
        <v>100</v>
      </c>
      <c r="U115" s="321" t="s">
        <v>82</v>
      </c>
      <c r="W115" s="321" t="s">
        <v>2361</v>
      </c>
      <c r="X115" s="195"/>
      <c r="Y115" s="195"/>
      <c r="Z115" s="89">
        <f>Z114</f>
        <v>0.90986310592664843</v>
      </c>
      <c r="AA115">
        <v>1</v>
      </c>
      <c r="AC115" s="6">
        <f>AC114</f>
        <v>5</v>
      </c>
    </row>
    <row r="116" spans="1:33" x14ac:dyDescent="0.35">
      <c r="A116" s="357" t="s">
        <v>2350</v>
      </c>
      <c r="B116" s="357" t="s">
        <v>2348</v>
      </c>
      <c r="C116" s="357" t="s">
        <v>2349</v>
      </c>
      <c r="D116" s="66">
        <v>98</v>
      </c>
      <c r="E116" s="64" t="str">
        <f t="shared" si="9"/>
        <v>DPC.STI.98</v>
      </c>
      <c r="F116" s="321" t="s">
        <v>2359</v>
      </c>
      <c r="G116" s="319" t="s">
        <v>154</v>
      </c>
      <c r="H116" s="319" t="s">
        <v>199</v>
      </c>
      <c r="I116" s="321" t="s">
        <v>241</v>
      </c>
      <c r="J116" s="320" t="s">
        <v>201</v>
      </c>
      <c r="K116" s="64" t="s">
        <v>980</v>
      </c>
      <c r="L116" s="321" t="s">
        <v>980</v>
      </c>
      <c r="M116" s="320" t="s">
        <v>194</v>
      </c>
      <c r="P116" s="319">
        <v>100</v>
      </c>
      <c r="T116" s="320">
        <f t="shared" si="4"/>
        <v>100</v>
      </c>
      <c r="U116" s="321" t="s">
        <v>82</v>
      </c>
      <c r="W116" s="321" t="s">
        <v>2361</v>
      </c>
      <c r="X116" s="195"/>
      <c r="Y116" s="195"/>
      <c r="Z116" s="89">
        <f>Z114</f>
        <v>0.90986310592664843</v>
      </c>
      <c r="AA116">
        <v>1</v>
      </c>
      <c r="AC116" s="6">
        <f>AC114</f>
        <v>5</v>
      </c>
    </row>
    <row r="117" spans="1:33" x14ac:dyDescent="0.35">
      <c r="A117" s="357" t="s">
        <v>2350</v>
      </c>
      <c r="B117" s="357" t="s">
        <v>2348</v>
      </c>
      <c r="C117" s="357" t="s">
        <v>2349</v>
      </c>
      <c r="D117" s="66">
        <v>99</v>
      </c>
      <c r="E117" s="64" t="str">
        <f t="shared" si="9"/>
        <v>DPC.STI.99</v>
      </c>
      <c r="F117" s="321" t="s">
        <v>2355</v>
      </c>
      <c r="G117" s="319" t="s">
        <v>154</v>
      </c>
      <c r="H117" s="319" t="s">
        <v>199</v>
      </c>
      <c r="I117" s="321" t="s">
        <v>241</v>
      </c>
      <c r="J117" s="320" t="s">
        <v>201</v>
      </c>
      <c r="K117" s="64" t="s">
        <v>980</v>
      </c>
      <c r="L117" s="321" t="s">
        <v>980</v>
      </c>
      <c r="M117" s="320" t="s">
        <v>980</v>
      </c>
      <c r="P117" s="319">
        <v>100</v>
      </c>
      <c r="T117" s="320">
        <f t="shared" si="4"/>
        <v>100</v>
      </c>
      <c r="U117" s="321" t="s">
        <v>82</v>
      </c>
      <c r="V117" s="195">
        <f>V114</f>
        <v>2.0926851436312916E-4</v>
      </c>
      <c r="W117" s="321" t="s">
        <v>2203</v>
      </c>
      <c r="X117" s="195"/>
      <c r="Y117" s="195"/>
      <c r="Z117" s="89">
        <f>Z114</f>
        <v>0.90986310592664843</v>
      </c>
      <c r="AA117">
        <v>1</v>
      </c>
      <c r="AC117" s="6">
        <v>15</v>
      </c>
    </row>
    <row r="118" spans="1:33" x14ac:dyDescent="0.35">
      <c r="A118" s="357" t="s">
        <v>2350</v>
      </c>
      <c r="B118" s="357" t="s">
        <v>2348</v>
      </c>
      <c r="C118" s="357" t="s">
        <v>2349</v>
      </c>
      <c r="D118" s="66">
        <v>100</v>
      </c>
      <c r="E118" s="64" t="str">
        <f t="shared" si="9"/>
        <v>DPC.STI.100</v>
      </c>
      <c r="F118" s="321" t="s">
        <v>2356</v>
      </c>
      <c r="G118" s="319" t="s">
        <v>154</v>
      </c>
      <c r="H118" s="319" t="s">
        <v>199</v>
      </c>
      <c r="I118" s="321" t="s">
        <v>241</v>
      </c>
      <c r="J118" s="320" t="s">
        <v>201</v>
      </c>
      <c r="K118" s="64" t="s">
        <v>980</v>
      </c>
      <c r="L118" s="321" t="s">
        <v>194</v>
      </c>
      <c r="M118" s="320" t="s">
        <v>194</v>
      </c>
      <c r="P118" s="319">
        <v>100</v>
      </c>
      <c r="T118" s="320">
        <f t="shared" si="4"/>
        <v>100</v>
      </c>
      <c r="U118" s="321" t="s">
        <v>82</v>
      </c>
      <c r="V118" s="373"/>
      <c r="W118" s="321" t="s">
        <v>2203</v>
      </c>
      <c r="X118" s="195"/>
      <c r="Y118" s="195"/>
      <c r="Z118" s="89">
        <f>Z114</f>
        <v>0.90986310592664843</v>
      </c>
      <c r="AA118">
        <v>1</v>
      </c>
      <c r="AC118" s="6">
        <v>10</v>
      </c>
      <c r="AF118" t="s">
        <v>980</v>
      </c>
    </row>
    <row r="119" spans="1:33" x14ac:dyDescent="0.35">
      <c r="A119" s="357" t="s">
        <v>2350</v>
      </c>
      <c r="B119" s="357" t="s">
        <v>2348</v>
      </c>
      <c r="C119" s="357" t="s">
        <v>2349</v>
      </c>
      <c r="D119" s="66">
        <v>101</v>
      </c>
      <c r="E119" s="64" t="str">
        <f t="shared" si="9"/>
        <v>DPC.STI.101</v>
      </c>
      <c r="F119" s="321" t="s">
        <v>2357</v>
      </c>
      <c r="G119" s="319" t="s">
        <v>154</v>
      </c>
      <c r="H119" s="319" t="s">
        <v>219</v>
      </c>
      <c r="I119" s="321" t="s">
        <v>241</v>
      </c>
      <c r="J119" s="320" t="s">
        <v>253</v>
      </c>
      <c r="K119" s="64" t="s">
        <v>980</v>
      </c>
      <c r="L119" s="321" t="s">
        <v>194</v>
      </c>
      <c r="M119" s="320" t="s">
        <v>194</v>
      </c>
      <c r="P119" s="319">
        <v>100</v>
      </c>
      <c r="T119" s="320">
        <f t="shared" si="4"/>
        <v>100</v>
      </c>
      <c r="U119" s="321" t="s">
        <v>82</v>
      </c>
      <c r="V119" s="195">
        <f>'HIV Prev'!I275/100</f>
        <v>8.6196653346653357E-3</v>
      </c>
      <c r="W119" s="321" t="s">
        <v>1868</v>
      </c>
      <c r="X119">
        <v>2</v>
      </c>
      <c r="Y119" t="s">
        <v>2643</v>
      </c>
      <c r="Z119" s="89">
        <f>'HIV Prev'!BM272</f>
        <v>0.95774059274059287</v>
      </c>
      <c r="AB119">
        <v>4</v>
      </c>
      <c r="AC119" s="6">
        <v>5</v>
      </c>
      <c r="AF119" t="s">
        <v>980</v>
      </c>
    </row>
    <row r="120" spans="1:33" x14ac:dyDescent="0.35">
      <c r="A120" s="357" t="s">
        <v>2350</v>
      </c>
      <c r="B120" s="357" t="s">
        <v>2348</v>
      </c>
      <c r="C120" s="357" t="s">
        <v>69</v>
      </c>
      <c r="D120" s="66">
        <v>102</v>
      </c>
      <c r="E120" s="64" t="str">
        <f>_xlfn.CONCAT("DPC.Mlr.",D120)</f>
        <v>DPC.Mlr.102</v>
      </c>
      <c r="F120" s="321" t="s">
        <v>2363</v>
      </c>
      <c r="G120" s="321" t="s">
        <v>2259</v>
      </c>
      <c r="H120" s="321" t="s">
        <v>206</v>
      </c>
      <c r="I120" s="321" t="s">
        <v>69</v>
      </c>
      <c r="J120" s="320" t="s">
        <v>212</v>
      </c>
      <c r="K120" s="64" t="s">
        <v>980</v>
      </c>
      <c r="L120" s="321" t="s">
        <v>980</v>
      </c>
      <c r="M120" s="320" t="s">
        <v>980</v>
      </c>
      <c r="P120" s="319">
        <v>100</v>
      </c>
      <c r="T120" s="320">
        <f t="shared" si="4"/>
        <v>100</v>
      </c>
      <c r="U120" s="412" t="s">
        <v>82</v>
      </c>
      <c r="V120" s="342">
        <f>1/Prevalences!B451</f>
        <v>0.21739130434782611</v>
      </c>
      <c r="W120" s="195" t="s">
        <v>2378</v>
      </c>
      <c r="X120" s="347"/>
      <c r="Y120" s="347"/>
      <c r="AA120" s="195"/>
      <c r="AB120" s="347">
        <v>1</v>
      </c>
      <c r="AC120" s="347">
        <v>10</v>
      </c>
      <c r="AD120" s="347"/>
      <c r="AE120" s="347"/>
      <c r="AF120" t="s">
        <v>980</v>
      </c>
      <c r="AG120" s="337" t="s">
        <v>2377</v>
      </c>
    </row>
    <row r="121" spans="1:33" x14ac:dyDescent="0.35">
      <c r="A121" s="357" t="s">
        <v>2350</v>
      </c>
      <c r="B121" s="357" t="s">
        <v>2348</v>
      </c>
      <c r="C121" s="357" t="s">
        <v>69</v>
      </c>
      <c r="D121" s="66">
        <v>103</v>
      </c>
      <c r="F121" s="321" t="s">
        <v>2366</v>
      </c>
      <c r="G121" s="321" t="s">
        <v>154</v>
      </c>
      <c r="I121" s="321"/>
      <c r="K121" s="64" t="s">
        <v>980</v>
      </c>
      <c r="L121" s="321" t="s">
        <v>980</v>
      </c>
      <c r="M121" s="320" t="s">
        <v>194</v>
      </c>
      <c r="P121" s="319">
        <v>100</v>
      </c>
      <c r="T121" s="320">
        <f t="shared" si="4"/>
        <v>100</v>
      </c>
      <c r="U121" s="321" t="s">
        <v>82</v>
      </c>
      <c r="W121" s="195"/>
      <c r="X121" s="195"/>
      <c r="Y121" s="195"/>
      <c r="Z121" s="195"/>
      <c r="AA121" s="195"/>
    </row>
    <row r="122" spans="1:33" x14ac:dyDescent="0.35">
      <c r="A122" s="357" t="s">
        <v>2350</v>
      </c>
      <c r="B122" s="357" t="s">
        <v>2348</v>
      </c>
      <c r="C122" s="357" t="s">
        <v>69</v>
      </c>
      <c r="D122" s="66">
        <v>103</v>
      </c>
      <c r="E122" s="64" t="s">
        <v>2367</v>
      </c>
      <c r="F122" s="321" t="s">
        <v>2372</v>
      </c>
      <c r="G122" s="321" t="s">
        <v>154</v>
      </c>
      <c r="H122" s="321" t="s">
        <v>199</v>
      </c>
      <c r="I122" s="321" t="s">
        <v>69</v>
      </c>
      <c r="J122" s="320" t="s">
        <v>201</v>
      </c>
      <c r="K122" s="64" t="s">
        <v>980</v>
      </c>
      <c r="L122" s="321" t="s">
        <v>980</v>
      </c>
      <c r="M122" s="320" t="s">
        <v>194</v>
      </c>
      <c r="P122" s="319">
        <v>100</v>
      </c>
      <c r="T122" s="320">
        <f t="shared" si="4"/>
        <v>100</v>
      </c>
      <c r="U122" s="412" t="s">
        <v>82</v>
      </c>
      <c r="V122" s="195">
        <f>'Malaria Incid'!I275*Prevalences!L95/1000*0.9</f>
        <v>1.7047868186433539E-2</v>
      </c>
      <c r="W122" s="321" t="s">
        <v>2203</v>
      </c>
      <c r="X122" s="195"/>
      <c r="Y122" s="195"/>
      <c r="Z122" s="195">
        <f>'Malaria Incid'!BM272</f>
        <v>0.87556301899925537</v>
      </c>
      <c r="AA122" s="348">
        <v>1</v>
      </c>
      <c r="AC122" s="347">
        <v>10</v>
      </c>
    </row>
    <row r="123" spans="1:33" x14ac:dyDescent="0.35">
      <c r="A123" s="357" t="s">
        <v>2350</v>
      </c>
      <c r="B123" s="357" t="s">
        <v>2348</v>
      </c>
      <c r="C123" s="357" t="s">
        <v>69</v>
      </c>
      <c r="D123" s="66">
        <v>103</v>
      </c>
      <c r="E123" s="64" t="s">
        <v>2368</v>
      </c>
      <c r="F123" s="321" t="s">
        <v>2373</v>
      </c>
      <c r="G123" s="321" t="s">
        <v>154</v>
      </c>
      <c r="H123" s="321" t="s">
        <v>168</v>
      </c>
      <c r="I123" s="321" t="s">
        <v>69</v>
      </c>
      <c r="J123" s="320" t="s">
        <v>209</v>
      </c>
      <c r="K123" s="64" t="s">
        <v>980</v>
      </c>
      <c r="L123" s="321" t="s">
        <v>980</v>
      </c>
      <c r="M123" s="320" t="s">
        <v>194</v>
      </c>
      <c r="P123" s="319">
        <v>100</v>
      </c>
      <c r="T123" s="320">
        <f t="shared" si="4"/>
        <v>100</v>
      </c>
      <c r="U123" s="412" t="s">
        <v>82</v>
      </c>
      <c r="V123" s="346">
        <f>V122</f>
        <v>1.7047868186433539E-2</v>
      </c>
      <c r="W123" s="321" t="s">
        <v>2203</v>
      </c>
      <c r="X123" s="195"/>
      <c r="Y123" s="195"/>
      <c r="Z123" s="195">
        <f>Z122</f>
        <v>0.87556301899925537</v>
      </c>
      <c r="AA123" s="348">
        <v>1</v>
      </c>
      <c r="AC123" s="347">
        <v>10</v>
      </c>
    </row>
    <row r="124" spans="1:33" x14ac:dyDescent="0.35">
      <c r="A124" s="357" t="s">
        <v>2350</v>
      </c>
      <c r="B124" s="357" t="s">
        <v>2348</v>
      </c>
      <c r="C124" s="357" t="s">
        <v>69</v>
      </c>
      <c r="D124" s="66">
        <v>103</v>
      </c>
      <c r="E124" s="64" t="s">
        <v>2371</v>
      </c>
      <c r="F124" s="321" t="s">
        <v>2374</v>
      </c>
      <c r="G124" s="321" t="s">
        <v>154</v>
      </c>
      <c r="H124" s="321" t="s">
        <v>206</v>
      </c>
      <c r="I124" s="321" t="s">
        <v>69</v>
      </c>
      <c r="J124" s="320" t="s">
        <v>212</v>
      </c>
      <c r="K124" s="64" t="s">
        <v>980</v>
      </c>
      <c r="L124" s="321" t="s">
        <v>980</v>
      </c>
      <c r="M124" s="320" t="s">
        <v>194</v>
      </c>
      <c r="P124" s="319">
        <v>100</v>
      </c>
      <c r="T124" s="320">
        <f t="shared" si="4"/>
        <v>100</v>
      </c>
      <c r="U124" s="412" t="s">
        <v>82</v>
      </c>
      <c r="V124" s="195">
        <f>'Malaria Incid'!I275*Prevalences!L95/1000</f>
        <v>1.894207576270393E-2</v>
      </c>
      <c r="W124" s="321" t="s">
        <v>2203</v>
      </c>
      <c r="X124" s="348">
        <v>4</v>
      </c>
      <c r="Y124" s="349" t="s">
        <v>2362</v>
      </c>
      <c r="Z124" s="89">
        <v>1</v>
      </c>
      <c r="AA124" s="348">
        <v>1</v>
      </c>
      <c r="AC124" s="347">
        <v>5</v>
      </c>
    </row>
    <row r="125" spans="1:33" x14ac:dyDescent="0.35">
      <c r="A125" s="357" t="s">
        <v>2350</v>
      </c>
      <c r="B125" s="357" t="s">
        <v>2348</v>
      </c>
      <c r="C125" s="357" t="s">
        <v>69</v>
      </c>
      <c r="D125" s="66">
        <v>104</v>
      </c>
      <c r="F125" s="321" t="s">
        <v>2365</v>
      </c>
      <c r="G125" s="321" t="s">
        <v>154</v>
      </c>
      <c r="I125" s="321"/>
      <c r="K125" s="64" t="s">
        <v>980</v>
      </c>
      <c r="L125" s="321" t="s">
        <v>980</v>
      </c>
      <c r="M125" s="320" t="s">
        <v>194</v>
      </c>
      <c r="P125" s="319">
        <v>100</v>
      </c>
      <c r="T125" s="320">
        <f t="shared" si="4"/>
        <v>100</v>
      </c>
      <c r="U125" s="321" t="s">
        <v>82</v>
      </c>
      <c r="W125" s="195"/>
      <c r="X125" s="195"/>
      <c r="Y125" s="195"/>
      <c r="Z125" s="195"/>
      <c r="AA125" s="195"/>
    </row>
    <row r="126" spans="1:33" x14ac:dyDescent="0.35">
      <c r="A126" s="357" t="s">
        <v>2350</v>
      </c>
      <c r="B126" s="357" t="s">
        <v>2348</v>
      </c>
      <c r="C126" s="357" t="s">
        <v>69</v>
      </c>
      <c r="D126" s="66">
        <v>104</v>
      </c>
      <c r="E126" s="64" t="s">
        <v>2369</v>
      </c>
      <c r="F126" s="321" t="s">
        <v>2375</v>
      </c>
      <c r="G126" s="321" t="s">
        <v>154</v>
      </c>
      <c r="H126" s="321" t="s">
        <v>199</v>
      </c>
      <c r="I126" s="321" t="s">
        <v>69</v>
      </c>
      <c r="J126" s="320" t="s">
        <v>201</v>
      </c>
      <c r="K126" s="64" t="s">
        <v>980</v>
      </c>
      <c r="L126" s="321" t="s">
        <v>980</v>
      </c>
      <c r="M126" s="320" t="s">
        <v>194</v>
      </c>
      <c r="P126" s="319">
        <v>100</v>
      </c>
      <c r="T126" s="320">
        <f t="shared" si="4"/>
        <v>100</v>
      </c>
      <c r="U126" s="412" t="s">
        <v>82</v>
      </c>
      <c r="V126" s="195">
        <f>'Malaria Incid'!I275*Prevalences!L95/1000*0.1</f>
        <v>1.8942075762703931E-3</v>
      </c>
      <c r="W126" s="321" t="s">
        <v>2203</v>
      </c>
      <c r="X126" s="195"/>
      <c r="Y126" s="195"/>
      <c r="Z126" s="195">
        <f>Z122</f>
        <v>0.87556301899925537</v>
      </c>
      <c r="AA126" s="348">
        <v>1</v>
      </c>
      <c r="AC126" s="347">
        <v>15</v>
      </c>
    </row>
    <row r="127" spans="1:33" x14ac:dyDescent="0.35">
      <c r="A127" s="357" t="s">
        <v>2350</v>
      </c>
      <c r="B127" s="357" t="s">
        <v>2348</v>
      </c>
      <c r="C127" s="357" t="s">
        <v>69</v>
      </c>
      <c r="D127" s="66">
        <v>104</v>
      </c>
      <c r="E127" s="64" t="s">
        <v>2370</v>
      </c>
      <c r="F127" s="321" t="s">
        <v>2376</v>
      </c>
      <c r="G127" s="321" t="s">
        <v>154</v>
      </c>
      <c r="H127" s="321" t="s">
        <v>168</v>
      </c>
      <c r="I127" s="321" t="s">
        <v>69</v>
      </c>
      <c r="J127" s="320" t="s">
        <v>209</v>
      </c>
      <c r="K127" s="64" t="s">
        <v>980</v>
      </c>
      <c r="L127" s="321" t="s">
        <v>980</v>
      </c>
      <c r="M127" s="320" t="s">
        <v>194</v>
      </c>
      <c r="P127" s="319">
        <v>100</v>
      </c>
      <c r="T127" s="320">
        <f t="shared" si="4"/>
        <v>100</v>
      </c>
      <c r="U127" s="412" t="s">
        <v>82</v>
      </c>
      <c r="V127" s="346">
        <f>V126</f>
        <v>1.8942075762703931E-3</v>
      </c>
      <c r="W127" s="321" t="s">
        <v>2203</v>
      </c>
      <c r="X127" s="195"/>
      <c r="Y127" s="195"/>
      <c r="Z127" s="195">
        <f>Z122</f>
        <v>0.87556301899925537</v>
      </c>
      <c r="AA127" s="348">
        <v>1</v>
      </c>
      <c r="AC127" s="347">
        <v>15</v>
      </c>
    </row>
    <row r="128" spans="1:33" x14ac:dyDescent="0.35">
      <c r="A128" s="357" t="s">
        <v>2350</v>
      </c>
      <c r="B128" s="357" t="s">
        <v>2348</v>
      </c>
      <c r="C128" s="357" t="s">
        <v>69</v>
      </c>
      <c r="D128" s="66">
        <v>105</v>
      </c>
      <c r="E128" s="64" t="str">
        <f t="shared" ref="E128:E130" si="10">_xlfn.CONCAT("DPC.Mlr.",D128)</f>
        <v>DPC.Mlr.105</v>
      </c>
      <c r="F128" s="321" t="s">
        <v>2364</v>
      </c>
      <c r="G128" s="321" t="s">
        <v>2214</v>
      </c>
      <c r="H128" s="319" t="s">
        <v>206</v>
      </c>
      <c r="I128" s="321" t="s">
        <v>69</v>
      </c>
      <c r="J128" s="320" t="s">
        <v>194</v>
      </c>
      <c r="K128" s="64" t="s">
        <v>980</v>
      </c>
      <c r="L128" s="321" t="s">
        <v>980</v>
      </c>
      <c r="M128" s="320" t="s">
        <v>980</v>
      </c>
      <c r="P128" s="319">
        <v>100</v>
      </c>
      <c r="T128" s="320">
        <f t="shared" si="4"/>
        <v>100</v>
      </c>
      <c r="U128" s="321" t="s">
        <v>82</v>
      </c>
      <c r="W128" s="195"/>
      <c r="X128" s="195"/>
      <c r="Y128" s="195"/>
      <c r="Z128" s="195"/>
      <c r="AA128" s="195"/>
      <c r="AF128" t="s">
        <v>980</v>
      </c>
      <c r="AG128" t="s">
        <v>2379</v>
      </c>
    </row>
    <row r="129" spans="1:33" x14ac:dyDescent="0.35">
      <c r="A129" s="357" t="s">
        <v>2350</v>
      </c>
      <c r="B129" s="357" t="s">
        <v>2348</v>
      </c>
      <c r="C129" s="357" t="s">
        <v>69</v>
      </c>
      <c r="D129" s="66">
        <v>106</v>
      </c>
      <c r="E129" s="64" t="str">
        <f t="shared" si="10"/>
        <v>DPC.Mlr.106</v>
      </c>
      <c r="F129" s="321" t="s">
        <v>2353</v>
      </c>
      <c r="G129" s="321" t="s">
        <v>2259</v>
      </c>
      <c r="H129" s="319" t="s">
        <v>206</v>
      </c>
      <c r="I129" s="321" t="s">
        <v>69</v>
      </c>
      <c r="J129" s="320" t="s">
        <v>194</v>
      </c>
      <c r="K129" s="64" t="s">
        <v>980</v>
      </c>
      <c r="L129" s="321" t="s">
        <v>980</v>
      </c>
      <c r="M129" s="320" t="s">
        <v>980</v>
      </c>
      <c r="P129" s="319">
        <v>100</v>
      </c>
      <c r="T129" s="320">
        <f t="shared" si="4"/>
        <v>100</v>
      </c>
      <c r="U129" s="321" t="s">
        <v>82</v>
      </c>
      <c r="W129" s="195"/>
      <c r="X129" s="195"/>
      <c r="Y129" s="195"/>
      <c r="Z129" s="195"/>
      <c r="AA129" s="195"/>
      <c r="AF129" t="s">
        <v>980</v>
      </c>
      <c r="AG129" t="s">
        <v>2344</v>
      </c>
    </row>
    <row r="130" spans="1:33" x14ac:dyDescent="0.35">
      <c r="A130" s="357" t="s">
        <v>2350</v>
      </c>
      <c r="B130" s="357" t="s">
        <v>2348</v>
      </c>
      <c r="C130" s="357" t="s">
        <v>69</v>
      </c>
      <c r="D130" s="66">
        <v>107</v>
      </c>
      <c r="E130" s="64" t="str">
        <f t="shared" si="10"/>
        <v>DPC.Mlr.107</v>
      </c>
      <c r="F130" s="321" t="s">
        <v>2256</v>
      </c>
      <c r="G130" s="321" t="s">
        <v>2214</v>
      </c>
      <c r="H130" s="321" t="s">
        <v>206</v>
      </c>
      <c r="I130" s="321" t="s">
        <v>69</v>
      </c>
      <c r="J130" s="320" t="s">
        <v>194</v>
      </c>
      <c r="K130" s="64" t="s">
        <v>980</v>
      </c>
      <c r="L130" s="321" t="s">
        <v>980</v>
      </c>
      <c r="M130" s="320" t="s">
        <v>980</v>
      </c>
      <c r="P130" s="319">
        <v>100</v>
      </c>
      <c r="T130" s="320">
        <f t="shared" si="4"/>
        <v>100</v>
      </c>
      <c r="U130" s="321" t="s">
        <v>82</v>
      </c>
      <c r="W130" s="195"/>
      <c r="X130" s="195"/>
      <c r="Y130" s="195"/>
      <c r="Z130" s="195"/>
      <c r="AA130" s="195"/>
      <c r="AF130" t="s">
        <v>980</v>
      </c>
      <c r="AG130" t="s">
        <v>2379</v>
      </c>
    </row>
    <row r="131" spans="1:33" x14ac:dyDescent="0.35">
      <c r="A131" s="357" t="s">
        <v>2350</v>
      </c>
      <c r="B131" s="357" t="s">
        <v>2348</v>
      </c>
      <c r="C131" s="357" t="s">
        <v>2380</v>
      </c>
      <c r="D131" s="66">
        <v>108</v>
      </c>
      <c r="F131" s="321" t="s">
        <v>2381</v>
      </c>
      <c r="G131" s="321" t="s">
        <v>154</v>
      </c>
      <c r="H131" s="321" t="s">
        <v>199</v>
      </c>
      <c r="I131" s="319" t="s">
        <v>200</v>
      </c>
      <c r="J131" s="320" t="s">
        <v>201</v>
      </c>
      <c r="K131" s="64" t="s">
        <v>980</v>
      </c>
      <c r="L131" s="321" t="s">
        <v>980</v>
      </c>
      <c r="M131" s="320" t="s">
        <v>980</v>
      </c>
      <c r="P131" s="319">
        <v>100</v>
      </c>
      <c r="T131" s="320">
        <f t="shared" si="4"/>
        <v>100</v>
      </c>
      <c r="U131" s="321" t="s">
        <v>82</v>
      </c>
      <c r="W131" s="195"/>
      <c r="Z131"/>
      <c r="AC131"/>
      <c r="AG131" t="s">
        <v>2390</v>
      </c>
    </row>
    <row r="132" spans="1:33" x14ac:dyDescent="0.35">
      <c r="A132" s="357" t="s">
        <v>2350</v>
      </c>
      <c r="B132" s="357" t="s">
        <v>2348</v>
      </c>
      <c r="C132" s="357" t="s">
        <v>2380</v>
      </c>
      <c r="D132" s="66">
        <v>108</v>
      </c>
      <c r="E132" s="64" t="s">
        <v>2386</v>
      </c>
      <c r="F132" s="321" t="s">
        <v>2388</v>
      </c>
      <c r="G132" s="321" t="s">
        <v>154</v>
      </c>
      <c r="H132" s="321" t="s">
        <v>199</v>
      </c>
      <c r="I132" s="319" t="s">
        <v>200</v>
      </c>
      <c r="J132" s="320" t="s">
        <v>201</v>
      </c>
      <c r="K132" s="64" t="s">
        <v>980</v>
      </c>
      <c r="L132" s="321" t="s">
        <v>980</v>
      </c>
      <c r="M132" s="320" t="s">
        <v>980</v>
      </c>
      <c r="P132" s="319">
        <v>100</v>
      </c>
      <c r="T132" s="320">
        <f t="shared" si="4"/>
        <v>100</v>
      </c>
      <c r="U132" s="321" t="s">
        <v>82</v>
      </c>
      <c r="V132" s="195">
        <f>'TB Incidence'!I275/100000</f>
        <v>1.2945230835262726E-3</v>
      </c>
      <c r="W132" s="195" t="s">
        <v>2203</v>
      </c>
      <c r="X132">
        <f>1/'DALYs '!M314</f>
        <v>8.3333333333333339</v>
      </c>
      <c r="Y132" s="195" t="s">
        <v>2385</v>
      </c>
      <c r="Z132" s="89">
        <f>'TB Incidence'!BM272</f>
        <v>0.92465934537590888</v>
      </c>
      <c r="AA132">
        <v>1</v>
      </c>
      <c r="AB132">
        <v>10</v>
      </c>
      <c r="AC132"/>
    </row>
    <row r="133" spans="1:33" x14ac:dyDescent="0.35">
      <c r="A133" s="357" t="s">
        <v>2350</v>
      </c>
      <c r="B133" s="357" t="s">
        <v>2348</v>
      </c>
      <c r="C133" s="357" t="s">
        <v>2380</v>
      </c>
      <c r="D133" s="66">
        <v>108</v>
      </c>
      <c r="E133" s="64" t="s">
        <v>2387</v>
      </c>
      <c r="F133" s="321" t="s">
        <v>2389</v>
      </c>
      <c r="G133" s="321" t="s">
        <v>154</v>
      </c>
      <c r="H133" s="321" t="s">
        <v>199</v>
      </c>
      <c r="I133" s="319" t="s">
        <v>200</v>
      </c>
      <c r="J133" s="320" t="s">
        <v>201</v>
      </c>
      <c r="K133" s="64" t="s">
        <v>980</v>
      </c>
      <c r="L133" s="321" t="s">
        <v>980</v>
      </c>
      <c r="M133" s="320" t="s">
        <v>980</v>
      </c>
      <c r="P133" s="319">
        <v>100</v>
      </c>
      <c r="T133" s="320">
        <f t="shared" si="4"/>
        <v>100</v>
      </c>
      <c r="U133" s="321" t="s">
        <v>82</v>
      </c>
      <c r="V133" s="195">
        <f>V132</f>
        <v>1.2945230835262726E-3</v>
      </c>
      <c r="W133" s="195" t="s">
        <v>2203</v>
      </c>
      <c r="X133" s="195"/>
      <c r="Y133" s="195"/>
      <c r="Z133" s="89">
        <f>Z132</f>
        <v>0.92465934537590888</v>
      </c>
      <c r="AA133">
        <v>1</v>
      </c>
      <c r="AB133">
        <v>10</v>
      </c>
      <c r="AC133"/>
    </row>
    <row r="134" spans="1:33" x14ac:dyDescent="0.35">
      <c r="A134" s="357" t="s">
        <v>2350</v>
      </c>
      <c r="B134" s="357" t="s">
        <v>2348</v>
      </c>
      <c r="C134" s="357" t="s">
        <v>2380</v>
      </c>
      <c r="D134" s="66">
        <v>109</v>
      </c>
      <c r="E134" s="64" t="str">
        <f t="shared" ref="E134:E135" si="11">_xlfn.CONCAT("DPC.TB.",D134)</f>
        <v>DPC.TB.109</v>
      </c>
      <c r="F134" s="321" t="s">
        <v>2382</v>
      </c>
      <c r="G134" s="321" t="s">
        <v>154</v>
      </c>
      <c r="H134" s="321" t="s">
        <v>199</v>
      </c>
      <c r="I134" s="319" t="s">
        <v>200</v>
      </c>
      <c r="J134" s="320" t="s">
        <v>201</v>
      </c>
      <c r="K134" s="64" t="s">
        <v>980</v>
      </c>
      <c r="L134" s="321" t="s">
        <v>980</v>
      </c>
      <c r="P134" s="319">
        <v>100</v>
      </c>
      <c r="T134" s="320">
        <f t="shared" si="4"/>
        <v>100</v>
      </c>
      <c r="U134" s="321" t="s">
        <v>82</v>
      </c>
      <c r="V134" s="195">
        <f>V132</f>
        <v>1.2945230835262726E-3</v>
      </c>
      <c r="W134" s="195" t="s">
        <v>2203</v>
      </c>
      <c r="X134" s="195"/>
      <c r="Y134" s="195"/>
      <c r="Z134" s="89">
        <f>Z132</f>
        <v>0.92465934537590888</v>
      </c>
      <c r="AA134" s="5">
        <f>2*30+4*30*0.2</f>
        <v>84</v>
      </c>
      <c r="AC134" s="6">
        <v>5</v>
      </c>
      <c r="AF134" t="s">
        <v>980</v>
      </c>
      <c r="AG134" t="s">
        <v>2441</v>
      </c>
    </row>
    <row r="135" spans="1:33" x14ac:dyDescent="0.35">
      <c r="A135" s="357" t="s">
        <v>2350</v>
      </c>
      <c r="B135" s="357" t="s">
        <v>2348</v>
      </c>
      <c r="C135" s="357" t="s">
        <v>2380</v>
      </c>
      <c r="D135" s="66">
        <v>110</v>
      </c>
      <c r="E135" s="64" t="str">
        <f t="shared" si="11"/>
        <v>DPC.TB.110</v>
      </c>
      <c r="F135" s="321" t="s">
        <v>2383</v>
      </c>
      <c r="G135" s="321" t="s">
        <v>2259</v>
      </c>
      <c r="H135" s="319" t="s">
        <v>206</v>
      </c>
      <c r="I135" s="319" t="s">
        <v>200</v>
      </c>
      <c r="J135" s="320" t="s">
        <v>194</v>
      </c>
      <c r="K135" s="64" t="s">
        <v>980</v>
      </c>
      <c r="L135" s="321" t="s">
        <v>980</v>
      </c>
      <c r="M135" s="320" t="s">
        <v>980</v>
      </c>
      <c r="P135" s="319">
        <v>100</v>
      </c>
      <c r="T135" s="320">
        <f t="shared" si="4"/>
        <v>100</v>
      </c>
      <c r="U135" s="321" t="s">
        <v>82</v>
      </c>
      <c r="W135" s="195"/>
      <c r="X135" s="195"/>
      <c r="Y135" s="195"/>
      <c r="Z135" s="195"/>
      <c r="AA135" s="195"/>
      <c r="AF135" t="s">
        <v>980</v>
      </c>
      <c r="AG135" t="s">
        <v>2384</v>
      </c>
    </row>
    <row r="136" spans="1:33" x14ac:dyDescent="0.35">
      <c r="A136" s="357" t="s">
        <v>2350</v>
      </c>
      <c r="B136" s="357" t="s">
        <v>2348</v>
      </c>
      <c r="C136" s="357" t="s">
        <v>2380</v>
      </c>
      <c r="D136" s="66">
        <v>111</v>
      </c>
      <c r="E136" s="344"/>
      <c r="F136" s="345" t="s">
        <v>2246</v>
      </c>
      <c r="P136" s="319">
        <v>100</v>
      </c>
      <c r="T136" s="320">
        <f t="shared" ref="T136:T201" si="12">SUM(N136:S136)</f>
        <v>100</v>
      </c>
      <c r="U136" t="s">
        <v>82</v>
      </c>
    </row>
    <row r="137" spans="1:33" x14ac:dyDescent="0.35">
      <c r="A137" s="357" t="s">
        <v>2350</v>
      </c>
      <c r="B137" s="357" t="s">
        <v>2391</v>
      </c>
      <c r="C137" s="357" t="s">
        <v>2392</v>
      </c>
      <c r="D137" s="66">
        <v>112</v>
      </c>
      <c r="E137" s="64" t="s">
        <v>2396</v>
      </c>
      <c r="F137" s="319" t="s">
        <v>2393</v>
      </c>
      <c r="G137" s="319" t="s">
        <v>2259</v>
      </c>
      <c r="H137" s="321" t="s">
        <v>206</v>
      </c>
      <c r="I137" s="321" t="s">
        <v>194</v>
      </c>
      <c r="J137" s="321" t="s">
        <v>194</v>
      </c>
      <c r="K137" s="64" t="s">
        <v>980</v>
      </c>
      <c r="L137" s="321" t="s">
        <v>980</v>
      </c>
      <c r="M137" s="320" t="s">
        <v>980</v>
      </c>
      <c r="P137" s="319">
        <v>100</v>
      </c>
      <c r="T137" s="320">
        <f t="shared" si="12"/>
        <v>100</v>
      </c>
      <c r="U137" s="321" t="s">
        <v>82</v>
      </c>
      <c r="W137" s="195"/>
      <c r="X137" s="195"/>
      <c r="Y137" s="195"/>
      <c r="Z137" s="195"/>
      <c r="AA137" s="195"/>
      <c r="AF137" t="s">
        <v>980</v>
      </c>
      <c r="AG137" t="s">
        <v>2384</v>
      </c>
    </row>
    <row r="138" spans="1:33" x14ac:dyDescent="0.35">
      <c r="A138" s="357" t="s">
        <v>2350</v>
      </c>
      <c r="B138" s="357" t="s">
        <v>2391</v>
      </c>
      <c r="C138" s="357" t="s">
        <v>2392</v>
      </c>
      <c r="D138" s="66">
        <v>113</v>
      </c>
      <c r="E138" s="64" t="s">
        <v>2397</v>
      </c>
      <c r="F138" s="319" t="s">
        <v>2394</v>
      </c>
      <c r="G138" s="319" t="s">
        <v>2259</v>
      </c>
      <c r="H138" s="321" t="s">
        <v>206</v>
      </c>
      <c r="I138" s="321" t="s">
        <v>194</v>
      </c>
      <c r="J138" s="321" t="s">
        <v>194</v>
      </c>
      <c r="K138" s="64" t="s">
        <v>980</v>
      </c>
      <c r="L138" s="321" t="s">
        <v>980</v>
      </c>
      <c r="M138" s="320" t="s">
        <v>980</v>
      </c>
      <c r="P138" s="319">
        <v>100</v>
      </c>
      <c r="T138" s="320">
        <f t="shared" si="12"/>
        <v>100</v>
      </c>
      <c r="U138" s="321" t="s">
        <v>82</v>
      </c>
      <c r="W138" s="195"/>
      <c r="X138" s="195"/>
      <c r="Y138" s="195"/>
      <c r="Z138" s="195"/>
      <c r="AA138" s="195"/>
      <c r="AF138" t="s">
        <v>980</v>
      </c>
      <c r="AG138" t="s">
        <v>2384</v>
      </c>
    </row>
    <row r="139" spans="1:33" x14ac:dyDescent="0.35">
      <c r="A139" s="357" t="s">
        <v>2350</v>
      </c>
      <c r="B139" s="357" t="s">
        <v>2391</v>
      </c>
      <c r="C139" s="357" t="s">
        <v>2392</v>
      </c>
      <c r="D139" s="66">
        <v>114</v>
      </c>
      <c r="E139" s="64" t="s">
        <v>2398</v>
      </c>
      <c r="F139" s="319" t="s">
        <v>2395</v>
      </c>
      <c r="G139" s="319" t="s">
        <v>2259</v>
      </c>
      <c r="H139" s="321" t="s">
        <v>206</v>
      </c>
      <c r="I139" s="321" t="s">
        <v>194</v>
      </c>
      <c r="J139" s="321" t="s">
        <v>194</v>
      </c>
      <c r="K139" s="64" t="s">
        <v>980</v>
      </c>
      <c r="L139" s="321" t="s">
        <v>980</v>
      </c>
      <c r="M139" s="320" t="s">
        <v>980</v>
      </c>
      <c r="P139" s="319">
        <v>100</v>
      </c>
      <c r="T139" s="320">
        <f t="shared" si="12"/>
        <v>100</v>
      </c>
      <c r="U139" s="321" t="s">
        <v>82</v>
      </c>
      <c r="W139" s="195"/>
      <c r="X139" s="195"/>
      <c r="Y139" s="195"/>
      <c r="Z139" s="195"/>
      <c r="AA139" s="195"/>
      <c r="AF139" t="s">
        <v>980</v>
      </c>
      <c r="AG139" t="s">
        <v>2384</v>
      </c>
    </row>
    <row r="140" spans="1:33" x14ac:dyDescent="0.35">
      <c r="A140" s="357" t="s">
        <v>2350</v>
      </c>
      <c r="B140" s="357" t="s">
        <v>2391</v>
      </c>
      <c r="C140" s="357" t="s">
        <v>2399</v>
      </c>
      <c r="D140" s="66">
        <v>115</v>
      </c>
      <c r="E140" s="64" t="str">
        <f>_xlfn.CONCAT("DPC.Cncr.",D140)</f>
        <v>DPC.Cncr.115</v>
      </c>
      <c r="F140" s="321" t="s">
        <v>2400</v>
      </c>
      <c r="G140" s="319" t="s">
        <v>2259</v>
      </c>
      <c r="H140" s="321" t="s">
        <v>206</v>
      </c>
      <c r="I140" s="321" t="s">
        <v>194</v>
      </c>
      <c r="J140" s="321" t="s">
        <v>194</v>
      </c>
      <c r="K140" s="64" t="s">
        <v>980</v>
      </c>
      <c r="L140" s="321" t="s">
        <v>980</v>
      </c>
      <c r="M140" s="320" t="s">
        <v>980</v>
      </c>
      <c r="P140" s="319">
        <v>100</v>
      </c>
      <c r="T140" s="320">
        <f t="shared" si="12"/>
        <v>100</v>
      </c>
      <c r="U140" s="321" t="s">
        <v>82</v>
      </c>
      <c r="W140" s="195"/>
      <c r="X140" s="195"/>
      <c r="Y140" s="195"/>
      <c r="Z140" s="195"/>
      <c r="AA140" s="195"/>
      <c r="AF140" t="s">
        <v>980</v>
      </c>
      <c r="AG140" t="s">
        <v>2384</v>
      </c>
    </row>
    <row r="141" spans="1:33" x14ac:dyDescent="0.35">
      <c r="A141" s="357" t="s">
        <v>2350</v>
      </c>
      <c r="B141" s="357" t="s">
        <v>2391</v>
      </c>
      <c r="C141" s="357" t="s">
        <v>2399</v>
      </c>
      <c r="D141" s="66">
        <v>116</v>
      </c>
      <c r="E141" s="64" t="str">
        <f t="shared" ref="E141:E144" si="13">_xlfn.CONCAT("DPC.Cncr.",D141)</f>
        <v>DPC.Cncr.116</v>
      </c>
      <c r="F141" s="321" t="s">
        <v>2404</v>
      </c>
      <c r="G141" s="321" t="s">
        <v>154</v>
      </c>
      <c r="H141" s="321" t="s">
        <v>155</v>
      </c>
      <c r="I141" s="321" t="s">
        <v>220</v>
      </c>
      <c r="J141" s="320" t="s">
        <v>2581</v>
      </c>
      <c r="K141" s="64" t="s">
        <v>980</v>
      </c>
      <c r="L141" s="321" t="s">
        <v>194</v>
      </c>
      <c r="M141" s="320" t="s">
        <v>194</v>
      </c>
      <c r="P141" s="319">
        <v>100</v>
      </c>
      <c r="T141" s="320">
        <f t="shared" si="12"/>
        <v>100</v>
      </c>
      <c r="U141" s="321" t="s">
        <v>82</v>
      </c>
      <c r="V141" s="145">
        <v>1</v>
      </c>
      <c r="W141" s="195" t="s">
        <v>2583</v>
      </c>
      <c r="X141" s="195">
        <f>1/5</f>
        <v>0.2</v>
      </c>
      <c r="Y141" s="195" t="s">
        <v>2582</v>
      </c>
      <c r="Z141" s="89">
        <v>1</v>
      </c>
      <c r="AB141">
        <v>1</v>
      </c>
      <c r="AC141" s="341">
        <v>10</v>
      </c>
      <c r="AF141" t="s">
        <v>980</v>
      </c>
    </row>
    <row r="142" spans="1:33" x14ac:dyDescent="0.35">
      <c r="A142" s="357" t="s">
        <v>2350</v>
      </c>
      <c r="B142" s="357" t="s">
        <v>2391</v>
      </c>
      <c r="C142" s="357" t="s">
        <v>2399</v>
      </c>
      <c r="D142" s="66">
        <v>117</v>
      </c>
      <c r="E142" s="64" t="str">
        <f t="shared" si="13"/>
        <v>DPC.Cncr.117</v>
      </c>
      <c r="F142" s="321" t="s">
        <v>2401</v>
      </c>
      <c r="G142" s="319" t="s">
        <v>154</v>
      </c>
      <c r="H142" s="321" t="s">
        <v>206</v>
      </c>
      <c r="I142" s="321" t="s">
        <v>194</v>
      </c>
      <c r="J142" s="321" t="s">
        <v>194</v>
      </c>
      <c r="K142" s="64" t="s">
        <v>980</v>
      </c>
      <c r="L142" s="321" t="s">
        <v>980</v>
      </c>
      <c r="M142" s="320" t="s">
        <v>980</v>
      </c>
      <c r="P142" s="319">
        <v>100</v>
      </c>
      <c r="T142" s="320">
        <f t="shared" si="12"/>
        <v>100</v>
      </c>
      <c r="U142" s="321" t="s">
        <v>82</v>
      </c>
      <c r="W142" s="195"/>
      <c r="X142" s="195"/>
      <c r="Y142" s="195"/>
      <c r="Z142" s="195"/>
      <c r="AA142" s="195"/>
      <c r="AF142" t="s">
        <v>980</v>
      </c>
      <c r="AG142" t="s">
        <v>2384</v>
      </c>
    </row>
    <row r="143" spans="1:33" x14ac:dyDescent="0.35">
      <c r="A143" s="357" t="s">
        <v>2350</v>
      </c>
      <c r="B143" s="357" t="s">
        <v>2391</v>
      </c>
      <c r="C143" s="357" t="s">
        <v>2399</v>
      </c>
      <c r="D143" s="66">
        <v>118</v>
      </c>
      <c r="E143" s="64" t="str">
        <f t="shared" si="13"/>
        <v>DPC.Cncr.118</v>
      </c>
      <c r="F143" s="321" t="s">
        <v>2402</v>
      </c>
      <c r="G143" s="321" t="s">
        <v>154</v>
      </c>
      <c r="H143" s="321" t="s">
        <v>155</v>
      </c>
      <c r="I143" s="321" t="s">
        <v>220</v>
      </c>
      <c r="J143" s="320" t="s">
        <v>253</v>
      </c>
      <c r="K143" s="64" t="s">
        <v>980</v>
      </c>
      <c r="L143" s="321" t="s">
        <v>980</v>
      </c>
      <c r="M143" s="320" t="s">
        <v>194</v>
      </c>
      <c r="P143" s="319">
        <v>100</v>
      </c>
      <c r="T143" s="320">
        <f t="shared" si="12"/>
        <v>100</v>
      </c>
      <c r="U143" s="321" t="s">
        <v>82</v>
      </c>
      <c r="V143" s="195">
        <v>1</v>
      </c>
      <c r="W143" s="195" t="s">
        <v>2576</v>
      </c>
      <c r="X143" s="350">
        <v>0.5</v>
      </c>
      <c r="Y143" s="195" t="s">
        <v>2576</v>
      </c>
      <c r="Z143" s="89">
        <v>1</v>
      </c>
      <c r="AB143">
        <v>1</v>
      </c>
      <c r="AC143" s="341">
        <v>5</v>
      </c>
      <c r="AF143" t="s">
        <v>980</v>
      </c>
    </row>
    <row r="144" spans="1:33" x14ac:dyDescent="0.35">
      <c r="A144" s="357" t="s">
        <v>2350</v>
      </c>
      <c r="B144" s="357" t="s">
        <v>2391</v>
      </c>
      <c r="C144" s="357" t="s">
        <v>2399</v>
      </c>
      <c r="D144" s="66">
        <v>119</v>
      </c>
      <c r="E144" s="64" t="str">
        <f t="shared" si="13"/>
        <v>DPC.Cncr.119</v>
      </c>
      <c r="F144" s="321" t="s">
        <v>2403</v>
      </c>
      <c r="G144" s="321" t="s">
        <v>154</v>
      </c>
      <c r="H144" s="321" t="s">
        <v>199</v>
      </c>
      <c r="I144" s="321" t="s">
        <v>220</v>
      </c>
      <c r="J144" s="320" t="s">
        <v>201</v>
      </c>
      <c r="K144" s="64" t="s">
        <v>980</v>
      </c>
      <c r="L144" s="321" t="s">
        <v>980</v>
      </c>
      <c r="M144" s="320" t="s">
        <v>980</v>
      </c>
      <c r="P144" s="319">
        <v>100</v>
      </c>
      <c r="T144" s="320">
        <f t="shared" si="12"/>
        <v>100</v>
      </c>
      <c r="U144" s="321" t="s">
        <v>82</v>
      </c>
      <c r="V144" s="369">
        <f>Prevalences!N399</f>
        <v>4.5114286321434503E-4</v>
      </c>
      <c r="W144" s="195" t="s">
        <v>2203</v>
      </c>
      <c r="X144" s="346">
        <v>0.5</v>
      </c>
      <c r="Y144" s="195" t="s">
        <v>2575</v>
      </c>
      <c r="Z144" s="89">
        <v>1.01</v>
      </c>
      <c r="AA144" s="358">
        <f>X144*12</f>
        <v>6</v>
      </c>
      <c r="AC144" s="341">
        <v>15</v>
      </c>
      <c r="AF144" t="s">
        <v>980</v>
      </c>
      <c r="AG144" t="s">
        <v>2405</v>
      </c>
    </row>
    <row r="145" spans="1:33" x14ac:dyDescent="0.35">
      <c r="A145" s="357" t="s">
        <v>2350</v>
      </c>
      <c r="B145" s="357" t="s">
        <v>2391</v>
      </c>
      <c r="C145" s="357" t="s">
        <v>2406</v>
      </c>
      <c r="D145" s="66">
        <v>120</v>
      </c>
      <c r="E145" s="64" t="str">
        <f>_xlfn.CONCAT("DPC.Hyp.",D145)</f>
        <v>DPC.Hyp.120</v>
      </c>
      <c r="F145" s="321" t="s">
        <v>2410</v>
      </c>
      <c r="G145" s="321" t="s">
        <v>154</v>
      </c>
      <c r="H145" s="321" t="s">
        <v>155</v>
      </c>
      <c r="I145" s="321" t="s">
        <v>220</v>
      </c>
      <c r="J145" s="320" t="s">
        <v>221</v>
      </c>
      <c r="K145" s="64" t="s">
        <v>980</v>
      </c>
      <c r="L145" s="321" t="s">
        <v>980</v>
      </c>
      <c r="M145" s="320" t="s">
        <v>980</v>
      </c>
      <c r="P145" s="319">
        <v>100</v>
      </c>
      <c r="T145" s="320">
        <f t="shared" si="12"/>
        <v>100</v>
      </c>
      <c r="U145" s="321" t="s">
        <v>82</v>
      </c>
      <c r="V145" s="373"/>
      <c r="W145" s="195" t="s">
        <v>2444</v>
      </c>
      <c r="X145" s="195"/>
      <c r="Y145" s="195"/>
      <c r="Z145" s="89">
        <v>1</v>
      </c>
      <c r="AA145" s="195"/>
      <c r="AB145">
        <v>1</v>
      </c>
      <c r="AC145" s="6">
        <v>10</v>
      </c>
      <c r="AF145" t="s">
        <v>980</v>
      </c>
    </row>
    <row r="146" spans="1:33" x14ac:dyDescent="0.35">
      <c r="A146" s="357" t="s">
        <v>2350</v>
      </c>
      <c r="B146" s="357" t="s">
        <v>2391</v>
      </c>
      <c r="C146" s="357" t="s">
        <v>2406</v>
      </c>
      <c r="D146" s="66">
        <v>121</v>
      </c>
      <c r="E146" s="64" t="str">
        <f t="shared" ref="E146:E147" si="14">_xlfn.CONCAT("DPC.Hyp.",D146)</f>
        <v>DPC.Hyp.121</v>
      </c>
      <c r="F146" s="321" t="s">
        <v>2411</v>
      </c>
      <c r="G146" s="321" t="s">
        <v>154</v>
      </c>
      <c r="H146" s="321" t="s">
        <v>155</v>
      </c>
      <c r="I146" s="321" t="s">
        <v>220</v>
      </c>
      <c r="J146" s="320" t="s">
        <v>221</v>
      </c>
      <c r="K146" s="64" t="s">
        <v>980</v>
      </c>
      <c r="L146" s="321" t="s">
        <v>980</v>
      </c>
      <c r="M146" s="320" t="s">
        <v>194</v>
      </c>
      <c r="P146" s="319">
        <v>100</v>
      </c>
      <c r="T146" s="320">
        <f t="shared" si="12"/>
        <v>100</v>
      </c>
      <c r="U146" s="321" t="s">
        <v>82</v>
      </c>
      <c r="V146" s="195">
        <f>Prevalences!AO51</f>
        <v>0.19600000000000001</v>
      </c>
      <c r="W146" s="195" t="s">
        <v>2445</v>
      </c>
      <c r="X146" s="195"/>
      <c r="Y146" s="195"/>
      <c r="Z146" s="352">
        <v>1.0149999999999999</v>
      </c>
      <c r="AA146">
        <v>1</v>
      </c>
      <c r="AB146" s="195"/>
      <c r="AC146" s="6">
        <v>15</v>
      </c>
    </row>
    <row r="147" spans="1:33" x14ac:dyDescent="0.35">
      <c r="A147" s="357" t="s">
        <v>2350</v>
      </c>
      <c r="B147" s="357" t="s">
        <v>2391</v>
      </c>
      <c r="C147" s="357" t="s">
        <v>2406</v>
      </c>
      <c r="D147" s="66">
        <v>122</v>
      </c>
      <c r="E147" s="64" t="str">
        <f t="shared" si="14"/>
        <v>DPC.Hyp.122</v>
      </c>
      <c r="F147" s="321" t="s">
        <v>2412</v>
      </c>
      <c r="G147" s="321" t="s">
        <v>154</v>
      </c>
      <c r="H147" s="321" t="s">
        <v>199</v>
      </c>
      <c r="I147" s="321" t="s">
        <v>220</v>
      </c>
      <c r="J147" s="320" t="s">
        <v>201</v>
      </c>
      <c r="K147" s="64" t="s">
        <v>980</v>
      </c>
      <c r="L147" s="321" t="s">
        <v>980</v>
      </c>
      <c r="M147" s="320" t="s">
        <v>194</v>
      </c>
      <c r="P147" s="319">
        <v>100</v>
      </c>
      <c r="T147" s="320">
        <f t="shared" si="12"/>
        <v>100</v>
      </c>
      <c r="U147" s="321" t="s">
        <v>82</v>
      </c>
      <c r="V147" s="195">
        <f>V146</f>
        <v>0.19600000000000001</v>
      </c>
      <c r="W147" s="195" t="s">
        <v>1868</v>
      </c>
      <c r="X147" s="195"/>
      <c r="Y147" s="195"/>
      <c r="Z147" s="89">
        <f>Z146</f>
        <v>1.0149999999999999</v>
      </c>
      <c r="AA147" s="195"/>
      <c r="AB147">
        <v>1</v>
      </c>
      <c r="AC147" s="6">
        <v>5</v>
      </c>
      <c r="AF147" t="s">
        <v>980</v>
      </c>
    </row>
    <row r="148" spans="1:33" x14ac:dyDescent="0.35">
      <c r="A148" s="357" t="s">
        <v>2350</v>
      </c>
      <c r="B148" s="357" t="s">
        <v>2391</v>
      </c>
      <c r="C148" s="357" t="s">
        <v>524</v>
      </c>
      <c r="D148" s="66">
        <v>123</v>
      </c>
      <c r="E148" s="64" t="str">
        <f>_xlfn.CONCAT("DPC.Dbt.",D148)</f>
        <v>DPC.Dbt.123</v>
      </c>
      <c r="F148" s="321" t="s">
        <v>2410</v>
      </c>
      <c r="G148" s="321" t="s">
        <v>154</v>
      </c>
      <c r="H148" s="321" t="s">
        <v>155</v>
      </c>
      <c r="I148" s="321" t="s">
        <v>220</v>
      </c>
      <c r="J148" s="320" t="s">
        <v>221</v>
      </c>
      <c r="K148" s="64" t="s">
        <v>980</v>
      </c>
      <c r="L148" s="321" t="s">
        <v>980</v>
      </c>
      <c r="M148" s="320" t="s">
        <v>980</v>
      </c>
      <c r="P148" s="319">
        <v>100</v>
      </c>
      <c r="T148" s="320">
        <f t="shared" si="12"/>
        <v>100</v>
      </c>
      <c r="U148" s="321" t="s">
        <v>82</v>
      </c>
      <c r="V148" s="373"/>
      <c r="W148" s="195" t="s">
        <v>2444</v>
      </c>
      <c r="X148" s="195"/>
      <c r="Y148" s="195"/>
      <c r="Z148" s="89">
        <v>1</v>
      </c>
      <c r="AA148" s="195"/>
      <c r="AB148">
        <v>1</v>
      </c>
      <c r="AC148" s="6">
        <v>10</v>
      </c>
      <c r="AF148" t="s">
        <v>980</v>
      </c>
    </row>
    <row r="149" spans="1:33" x14ac:dyDescent="0.35">
      <c r="A149" s="357" t="s">
        <v>2350</v>
      </c>
      <c r="B149" s="357" t="s">
        <v>2391</v>
      </c>
      <c r="C149" s="357" t="s">
        <v>524</v>
      </c>
      <c r="D149" s="66">
        <v>124</v>
      </c>
      <c r="E149" s="64" t="str">
        <f t="shared" ref="E149:E150" si="15">_xlfn.CONCAT("DPC.Dbt.",D149)</f>
        <v>DPC.Dbt.124</v>
      </c>
      <c r="F149" s="321" t="s">
        <v>2413</v>
      </c>
      <c r="G149" s="321" t="s">
        <v>154</v>
      </c>
      <c r="H149" s="321" t="s">
        <v>155</v>
      </c>
      <c r="I149" s="321" t="s">
        <v>220</v>
      </c>
      <c r="J149" s="320" t="s">
        <v>221</v>
      </c>
      <c r="K149" s="64" t="s">
        <v>980</v>
      </c>
      <c r="L149" s="321" t="s">
        <v>980</v>
      </c>
      <c r="M149" s="320" t="s">
        <v>194</v>
      </c>
      <c r="P149" s="319">
        <v>100</v>
      </c>
      <c r="T149" s="320">
        <f t="shared" si="12"/>
        <v>100</v>
      </c>
      <c r="U149" s="321" t="s">
        <v>82</v>
      </c>
      <c r="V149" s="195">
        <f>Prevalences!AM96</f>
        <v>2.56464E-2</v>
      </c>
      <c r="W149" s="195" t="s">
        <v>2445</v>
      </c>
      <c r="X149" s="195"/>
      <c r="Y149" s="195"/>
      <c r="Z149" s="352">
        <v>1.0149999999999999</v>
      </c>
      <c r="AA149">
        <v>1</v>
      </c>
      <c r="AB149" s="195"/>
      <c r="AC149" s="6">
        <v>15</v>
      </c>
    </row>
    <row r="150" spans="1:33" x14ac:dyDescent="0.35">
      <c r="A150" s="357" t="s">
        <v>2350</v>
      </c>
      <c r="B150" s="357" t="s">
        <v>2391</v>
      </c>
      <c r="C150" s="357" t="s">
        <v>524</v>
      </c>
      <c r="D150" s="66">
        <v>125</v>
      </c>
      <c r="E150" s="64" t="str">
        <f t="shared" si="15"/>
        <v>DPC.Dbt.125</v>
      </c>
      <c r="F150" s="321" t="s">
        <v>2414</v>
      </c>
      <c r="G150" s="321" t="s">
        <v>154</v>
      </c>
      <c r="H150" s="321" t="s">
        <v>199</v>
      </c>
      <c r="I150" s="321" t="s">
        <v>220</v>
      </c>
      <c r="J150" s="320" t="s">
        <v>201</v>
      </c>
      <c r="K150" s="64" t="s">
        <v>980</v>
      </c>
      <c r="L150" s="321" t="s">
        <v>980</v>
      </c>
      <c r="M150" s="320" t="s">
        <v>194</v>
      </c>
      <c r="P150" s="319">
        <v>100</v>
      </c>
      <c r="T150" s="320">
        <f t="shared" si="12"/>
        <v>100</v>
      </c>
      <c r="U150" s="321" t="s">
        <v>82</v>
      </c>
      <c r="V150" s="195">
        <f>V149</f>
        <v>2.56464E-2</v>
      </c>
      <c r="W150" s="195" t="s">
        <v>1868</v>
      </c>
      <c r="X150" s="195"/>
      <c r="Y150" s="195"/>
      <c r="Z150" s="89">
        <f>Z149</f>
        <v>1.0149999999999999</v>
      </c>
      <c r="AA150" s="195"/>
      <c r="AB150">
        <v>1</v>
      </c>
      <c r="AC150" s="6">
        <v>5</v>
      </c>
      <c r="AF150" t="s">
        <v>980</v>
      </c>
    </row>
    <row r="151" spans="1:33" x14ac:dyDescent="0.35">
      <c r="A151" s="357" t="s">
        <v>2350</v>
      </c>
      <c r="B151" s="357" t="s">
        <v>2391</v>
      </c>
      <c r="C151" s="357" t="s">
        <v>2407</v>
      </c>
      <c r="D151" s="66">
        <v>126</v>
      </c>
      <c r="E151" s="64" t="str">
        <f>_xlfn.CONCAT("DPC.Asth.",D151)</f>
        <v>DPC.Asth.126</v>
      </c>
      <c r="F151" s="321" t="s">
        <v>2415</v>
      </c>
      <c r="G151" s="321" t="s">
        <v>154</v>
      </c>
      <c r="H151" s="321" t="s">
        <v>155</v>
      </c>
      <c r="I151" s="321" t="s">
        <v>220</v>
      </c>
      <c r="J151" s="320" t="s">
        <v>2588</v>
      </c>
      <c r="K151" s="64" t="s">
        <v>980</v>
      </c>
      <c r="L151" s="321" t="s">
        <v>980</v>
      </c>
      <c r="M151" s="320" t="s">
        <v>980</v>
      </c>
      <c r="P151" s="319">
        <v>100</v>
      </c>
      <c r="T151" s="320">
        <f t="shared" si="12"/>
        <v>100</v>
      </c>
      <c r="U151" s="321" t="s">
        <v>82</v>
      </c>
      <c r="V151" s="145">
        <f>Prevalences!AJ359</f>
        <v>8.8999999999999996E-2</v>
      </c>
      <c r="W151" s="195" t="s">
        <v>2453</v>
      </c>
      <c r="X151" s="346">
        <v>0.1</v>
      </c>
      <c r="Y151" s="195" t="s">
        <v>2454</v>
      </c>
      <c r="Z151" s="89">
        <v>1</v>
      </c>
      <c r="AA151" s="5">
        <v>2</v>
      </c>
      <c r="AC151" s="6">
        <v>10</v>
      </c>
      <c r="AF151" t="s">
        <v>980</v>
      </c>
    </row>
    <row r="152" spans="1:33" x14ac:dyDescent="0.35">
      <c r="A152" s="357" t="s">
        <v>2350</v>
      </c>
      <c r="B152" s="357" t="s">
        <v>2391</v>
      </c>
      <c r="C152" s="357" t="s">
        <v>2407</v>
      </c>
      <c r="D152" s="66">
        <v>127</v>
      </c>
      <c r="E152" s="64" t="str">
        <f t="shared" ref="E152:E154" si="16">_xlfn.CONCAT("DPC.Asth.",D152)</f>
        <v>DPC.Asth.127</v>
      </c>
      <c r="F152" s="321" t="s">
        <v>2416</v>
      </c>
      <c r="G152" s="321" t="s">
        <v>154</v>
      </c>
      <c r="H152" s="321" t="s">
        <v>155</v>
      </c>
      <c r="I152" s="321" t="s">
        <v>220</v>
      </c>
      <c r="J152" s="320" t="s">
        <v>201</v>
      </c>
      <c r="K152" s="64" t="s">
        <v>980</v>
      </c>
      <c r="L152" s="321" t="s">
        <v>980</v>
      </c>
      <c r="M152" s="320" t="s">
        <v>980</v>
      </c>
      <c r="P152" s="319">
        <v>100</v>
      </c>
      <c r="T152" s="320">
        <f t="shared" si="12"/>
        <v>100</v>
      </c>
      <c r="U152" s="321" t="s">
        <v>82</v>
      </c>
      <c r="V152" s="321"/>
      <c r="W152" s="321"/>
      <c r="X152" s="195"/>
      <c r="Y152" s="195"/>
      <c r="Z152" s="321"/>
      <c r="AA152" s="321"/>
      <c r="AB152" s="321"/>
      <c r="AC152" s="321"/>
      <c r="AF152" t="s">
        <v>980</v>
      </c>
      <c r="AG152" t="s">
        <v>2384</v>
      </c>
    </row>
    <row r="153" spans="1:33" x14ac:dyDescent="0.35">
      <c r="A153" s="357" t="s">
        <v>2350</v>
      </c>
      <c r="B153" s="357" t="s">
        <v>2391</v>
      </c>
      <c r="C153" s="357" t="s">
        <v>2407</v>
      </c>
      <c r="D153" s="66">
        <v>128</v>
      </c>
      <c r="E153" s="64" t="str">
        <f t="shared" si="16"/>
        <v>DPC.Asth.128</v>
      </c>
      <c r="F153" s="321" t="s">
        <v>2417</v>
      </c>
      <c r="G153" s="321" t="s">
        <v>154</v>
      </c>
      <c r="H153" s="319" t="s">
        <v>168</v>
      </c>
      <c r="I153" s="321" t="s">
        <v>220</v>
      </c>
      <c r="J153" s="351" t="s">
        <v>2442</v>
      </c>
      <c r="K153" s="64" t="s">
        <v>980</v>
      </c>
      <c r="L153" s="321" t="s">
        <v>194</v>
      </c>
      <c r="M153" s="320" t="s">
        <v>194</v>
      </c>
      <c r="P153" s="319">
        <v>100</v>
      </c>
      <c r="T153" s="320">
        <f t="shared" si="12"/>
        <v>100</v>
      </c>
      <c r="U153" s="321" t="s">
        <v>82</v>
      </c>
      <c r="V153" s="195">
        <f>Prevalences!AI172*(1-Prevalences!AA186)</f>
        <v>8.2649999999999987E-2</v>
      </c>
      <c r="W153" s="195" t="s">
        <v>1868</v>
      </c>
      <c r="X153" s="195"/>
      <c r="Y153" s="195"/>
      <c r="Z153" s="352">
        <v>0.98499999999999999</v>
      </c>
      <c r="AA153">
        <v>1</v>
      </c>
      <c r="AB153">
        <v>1</v>
      </c>
      <c r="AC153" s="6">
        <v>10</v>
      </c>
      <c r="AF153" t="s">
        <v>980</v>
      </c>
      <c r="AG153" t="s">
        <v>2455</v>
      </c>
    </row>
    <row r="154" spans="1:33" x14ac:dyDescent="0.35">
      <c r="A154" s="357" t="s">
        <v>2350</v>
      </c>
      <c r="B154" s="357" t="s">
        <v>2391</v>
      </c>
      <c r="C154" s="357" t="s">
        <v>2407</v>
      </c>
      <c r="D154" s="66">
        <v>129</v>
      </c>
      <c r="E154" s="64" t="str">
        <f t="shared" si="16"/>
        <v>DPC.Asth.129</v>
      </c>
      <c r="F154" s="321" t="s">
        <v>2418</v>
      </c>
      <c r="G154" s="321" t="s">
        <v>154</v>
      </c>
      <c r="H154" s="319" t="s">
        <v>168</v>
      </c>
      <c r="I154" s="321" t="s">
        <v>220</v>
      </c>
      <c r="J154" s="351" t="s">
        <v>2442</v>
      </c>
      <c r="K154" s="64" t="s">
        <v>980</v>
      </c>
      <c r="L154" s="321" t="s">
        <v>194</v>
      </c>
      <c r="M154" s="320" t="s">
        <v>194</v>
      </c>
      <c r="P154" s="319">
        <v>100</v>
      </c>
      <c r="T154" s="320">
        <f t="shared" si="12"/>
        <v>100</v>
      </c>
      <c r="U154" s="321" t="s">
        <v>82</v>
      </c>
      <c r="V154" s="195">
        <f>Prevalences!AI172*(Prevalences!AA186)</f>
        <v>4.3499999999999997E-3</v>
      </c>
      <c r="W154" s="195" t="s">
        <v>1868</v>
      </c>
      <c r="X154" s="195"/>
      <c r="Y154" s="195"/>
      <c r="Z154" s="89">
        <f>Z153</f>
        <v>0.98499999999999999</v>
      </c>
      <c r="AA154">
        <v>1</v>
      </c>
      <c r="AB154" s="195"/>
      <c r="AC154" s="6">
        <v>10</v>
      </c>
      <c r="AF154" t="s">
        <v>980</v>
      </c>
      <c r="AG154" t="s">
        <v>2455</v>
      </c>
    </row>
    <row r="155" spans="1:33" x14ac:dyDescent="0.35">
      <c r="A155" s="357" t="s">
        <v>2350</v>
      </c>
      <c r="B155" s="357" t="s">
        <v>2391</v>
      </c>
      <c r="C155" s="357" t="s">
        <v>232</v>
      </c>
      <c r="D155" s="66">
        <v>130</v>
      </c>
      <c r="F155" s="321" t="s">
        <v>2419</v>
      </c>
      <c r="G155" s="321"/>
      <c r="K155" s="64" t="s">
        <v>980</v>
      </c>
      <c r="L155" s="321" t="s">
        <v>980</v>
      </c>
      <c r="M155" s="320" t="s">
        <v>980</v>
      </c>
      <c r="P155" s="319">
        <v>100</v>
      </c>
      <c r="T155" s="320">
        <f t="shared" si="12"/>
        <v>100</v>
      </c>
      <c r="U155" s="321" t="s">
        <v>82</v>
      </c>
      <c r="V155" s="321"/>
      <c r="W155" s="321"/>
      <c r="X155" s="195"/>
      <c r="Y155" s="195"/>
      <c r="Z155" s="321"/>
      <c r="AA155" s="321"/>
      <c r="AB155" s="321"/>
      <c r="AC155" s="321"/>
      <c r="AF155" t="s">
        <v>980</v>
      </c>
    </row>
    <row r="156" spans="1:33" x14ac:dyDescent="0.35">
      <c r="A156" s="357" t="s">
        <v>2350</v>
      </c>
      <c r="B156" s="357" t="s">
        <v>2391</v>
      </c>
      <c r="C156" s="357" t="s">
        <v>232</v>
      </c>
      <c r="D156" s="66">
        <v>130</v>
      </c>
      <c r="E156" s="64" t="s">
        <v>2456</v>
      </c>
      <c r="F156" s="321" t="s">
        <v>2458</v>
      </c>
      <c r="G156" s="321" t="s">
        <v>2259</v>
      </c>
      <c r="H156" s="319" t="s">
        <v>2440</v>
      </c>
      <c r="I156" s="321" t="s">
        <v>232</v>
      </c>
      <c r="J156" s="320" t="s">
        <v>194</v>
      </c>
      <c r="K156" s="64" t="s">
        <v>980</v>
      </c>
      <c r="L156" s="321" t="s">
        <v>980</v>
      </c>
      <c r="M156" s="320" t="s">
        <v>980</v>
      </c>
      <c r="P156" s="319">
        <v>100</v>
      </c>
      <c r="T156" s="320">
        <f t="shared" si="12"/>
        <v>100</v>
      </c>
      <c r="U156" s="321" t="s">
        <v>82</v>
      </c>
      <c r="V156" s="321"/>
      <c r="W156" s="321"/>
      <c r="X156" s="195"/>
      <c r="Y156" s="195"/>
      <c r="Z156" s="321"/>
      <c r="AA156" s="321"/>
      <c r="AB156" s="321"/>
      <c r="AC156" s="321"/>
      <c r="AF156" t="s">
        <v>980</v>
      </c>
      <c r="AG156" t="s">
        <v>2384</v>
      </c>
    </row>
    <row r="157" spans="1:33" x14ac:dyDescent="0.35">
      <c r="A157" s="357" t="s">
        <v>2350</v>
      </c>
      <c r="B157" s="357" t="s">
        <v>2391</v>
      </c>
      <c r="C157" s="357" t="s">
        <v>232</v>
      </c>
      <c r="D157" s="66">
        <v>130</v>
      </c>
      <c r="E157" s="64" t="s">
        <v>2457</v>
      </c>
      <c r="F157" s="321" t="s">
        <v>2459</v>
      </c>
      <c r="G157" s="321" t="s">
        <v>154</v>
      </c>
      <c r="I157" s="321"/>
      <c r="J157" s="320" t="s">
        <v>233</v>
      </c>
      <c r="K157" s="64" t="s">
        <v>980</v>
      </c>
      <c r="L157" s="321" t="s">
        <v>980</v>
      </c>
      <c r="M157" s="320" t="s">
        <v>980</v>
      </c>
      <c r="P157" s="319">
        <v>100</v>
      </c>
      <c r="T157" s="320">
        <f t="shared" si="12"/>
        <v>100</v>
      </c>
      <c r="U157" s="321" t="s">
        <v>82</v>
      </c>
      <c r="V157" s="145">
        <f>Prevalences!K238</f>
        <v>0.21579999999999999</v>
      </c>
      <c r="W157" s="195" t="s">
        <v>2445</v>
      </c>
      <c r="X157" s="195"/>
      <c r="Y157" s="195"/>
      <c r="Z157" s="89">
        <v>1</v>
      </c>
      <c r="AA157">
        <v>1</v>
      </c>
      <c r="AB157" s="336"/>
      <c r="AC157" s="6">
        <v>15</v>
      </c>
    </row>
    <row r="158" spans="1:33" x14ac:dyDescent="0.35">
      <c r="A158" s="357" t="s">
        <v>2350</v>
      </c>
      <c r="B158" s="357" t="s">
        <v>2391</v>
      </c>
      <c r="C158" s="357" t="s">
        <v>232</v>
      </c>
      <c r="D158" s="66">
        <f>D155+1</f>
        <v>131</v>
      </c>
      <c r="E158" s="64" t="str">
        <f>_xlfn.CONCAT("DPC.MH.",D158)</f>
        <v>DPC.MH.131</v>
      </c>
      <c r="F158" s="321" t="s">
        <v>2421</v>
      </c>
      <c r="G158" s="321" t="s">
        <v>2259</v>
      </c>
      <c r="H158" s="319" t="s">
        <v>2440</v>
      </c>
      <c r="I158" s="321" t="s">
        <v>232</v>
      </c>
      <c r="J158" s="320" t="s">
        <v>194</v>
      </c>
      <c r="K158" s="64" t="s">
        <v>980</v>
      </c>
      <c r="L158" s="321" t="s">
        <v>980</v>
      </c>
      <c r="M158" s="320" t="s">
        <v>980</v>
      </c>
      <c r="P158" s="319">
        <v>100</v>
      </c>
      <c r="T158" s="320">
        <f t="shared" si="12"/>
        <v>100</v>
      </c>
      <c r="U158" s="321" t="s">
        <v>82</v>
      </c>
      <c r="V158" s="321"/>
      <c r="W158" s="321"/>
      <c r="X158" s="195"/>
      <c r="Y158" s="195"/>
      <c r="Z158" s="321"/>
      <c r="AA158" s="321"/>
      <c r="AB158" s="321"/>
      <c r="AC158" s="321"/>
      <c r="AF158" t="s">
        <v>980</v>
      </c>
      <c r="AG158" t="s">
        <v>2384</v>
      </c>
    </row>
    <row r="159" spans="1:33" x14ac:dyDescent="0.35">
      <c r="A159" s="357" t="s">
        <v>2350</v>
      </c>
      <c r="B159" s="357" t="s">
        <v>2391</v>
      </c>
      <c r="C159" s="357" t="s">
        <v>232</v>
      </c>
      <c r="D159" s="66">
        <f t="shared" ref="D159:D162" si="17">D158+1</f>
        <v>132</v>
      </c>
      <c r="E159" s="64" t="str">
        <f t="shared" ref="E159:E162" si="18">_xlfn.CONCAT("DPC.MH.",D159)</f>
        <v>DPC.MH.132</v>
      </c>
      <c r="F159" s="321" t="s">
        <v>2420</v>
      </c>
      <c r="G159" s="321" t="s">
        <v>2259</v>
      </c>
      <c r="H159" s="319" t="s">
        <v>2440</v>
      </c>
      <c r="I159" s="321" t="s">
        <v>232</v>
      </c>
      <c r="J159" s="320" t="s">
        <v>194</v>
      </c>
      <c r="K159" s="64" t="s">
        <v>980</v>
      </c>
      <c r="L159" s="321" t="s">
        <v>980</v>
      </c>
      <c r="M159" s="320" t="s">
        <v>980</v>
      </c>
      <c r="P159" s="319">
        <v>100</v>
      </c>
      <c r="T159" s="320">
        <f t="shared" si="12"/>
        <v>100</v>
      </c>
      <c r="U159" s="321" t="s">
        <v>82</v>
      </c>
      <c r="V159" s="321"/>
      <c r="W159" s="321"/>
      <c r="X159" s="195"/>
      <c r="Y159" s="195"/>
      <c r="Z159" s="321"/>
      <c r="AA159" s="321"/>
      <c r="AB159" s="321"/>
      <c r="AC159" s="321"/>
      <c r="AF159" t="s">
        <v>980</v>
      </c>
      <c r="AG159" t="s">
        <v>2384</v>
      </c>
    </row>
    <row r="160" spans="1:33" x14ac:dyDescent="0.35">
      <c r="A160" s="357" t="s">
        <v>2350</v>
      </c>
      <c r="B160" s="357" t="s">
        <v>2391</v>
      </c>
      <c r="C160" s="357" t="s">
        <v>232</v>
      </c>
      <c r="D160" s="66">
        <f t="shared" si="17"/>
        <v>133</v>
      </c>
      <c r="E160" s="64" t="str">
        <f t="shared" si="18"/>
        <v>DPC.MH.133</v>
      </c>
      <c r="F160" s="321" t="s">
        <v>2422</v>
      </c>
      <c r="G160" s="321" t="s">
        <v>154</v>
      </c>
      <c r="H160" s="321" t="s">
        <v>199</v>
      </c>
      <c r="I160" s="321" t="s">
        <v>232</v>
      </c>
      <c r="J160" s="320" t="s">
        <v>233</v>
      </c>
      <c r="K160" s="64" t="s">
        <v>980</v>
      </c>
      <c r="L160" s="321" t="s">
        <v>980</v>
      </c>
      <c r="M160" s="320" t="s">
        <v>980</v>
      </c>
      <c r="P160" s="319">
        <v>100</v>
      </c>
      <c r="T160" s="320">
        <f t="shared" si="12"/>
        <v>100</v>
      </c>
      <c r="U160" s="321" t="s">
        <v>82</v>
      </c>
      <c r="V160" s="373"/>
      <c r="W160" s="195" t="s">
        <v>2445</v>
      </c>
      <c r="X160" s="195"/>
      <c r="Y160" s="195"/>
      <c r="Z160" s="89">
        <v>1</v>
      </c>
      <c r="AA160">
        <v>1</v>
      </c>
      <c r="AB160" s="336"/>
      <c r="AC160" s="6">
        <v>15</v>
      </c>
      <c r="AG160" t="s">
        <v>2460</v>
      </c>
    </row>
    <row r="161" spans="1:33" x14ac:dyDescent="0.35">
      <c r="A161" s="357" t="s">
        <v>2350</v>
      </c>
      <c r="B161" s="357" t="s">
        <v>2391</v>
      </c>
      <c r="C161" s="357" t="s">
        <v>232</v>
      </c>
      <c r="D161" s="66">
        <f t="shared" si="17"/>
        <v>134</v>
      </c>
      <c r="E161" s="64" t="str">
        <f t="shared" si="18"/>
        <v>DPC.MH.134</v>
      </c>
      <c r="F161" s="321" t="s">
        <v>2423</v>
      </c>
      <c r="G161" s="321" t="s">
        <v>2259</v>
      </c>
      <c r="H161" s="319" t="s">
        <v>2440</v>
      </c>
      <c r="I161" s="321" t="s">
        <v>232</v>
      </c>
      <c r="J161" s="320" t="s">
        <v>194</v>
      </c>
      <c r="K161" s="64" t="s">
        <v>980</v>
      </c>
      <c r="L161" s="321" t="s">
        <v>980</v>
      </c>
      <c r="M161" s="320" t="s">
        <v>980</v>
      </c>
      <c r="P161" s="319">
        <v>100</v>
      </c>
      <c r="T161" s="320">
        <f t="shared" si="12"/>
        <v>100</v>
      </c>
      <c r="U161" s="321" t="s">
        <v>82</v>
      </c>
      <c r="V161" s="321"/>
      <c r="W161" s="321"/>
      <c r="X161" s="195"/>
      <c r="Y161" s="195"/>
      <c r="Z161" s="321"/>
      <c r="AA161" s="321"/>
      <c r="AB161" s="321"/>
      <c r="AC161" s="321"/>
      <c r="AF161" t="s">
        <v>980</v>
      </c>
      <c r="AG161" t="s">
        <v>2384</v>
      </c>
    </row>
    <row r="162" spans="1:33" x14ac:dyDescent="0.35">
      <c r="A162" s="357" t="s">
        <v>2350</v>
      </c>
      <c r="B162" s="357" t="s">
        <v>2391</v>
      </c>
      <c r="C162" s="357" t="s">
        <v>232</v>
      </c>
      <c r="D162" s="66">
        <f t="shared" si="17"/>
        <v>135</v>
      </c>
      <c r="E162" s="64" t="str">
        <f t="shared" si="18"/>
        <v>DPC.MH.135</v>
      </c>
      <c r="F162" s="321" t="s">
        <v>2424</v>
      </c>
      <c r="G162" s="321" t="s">
        <v>154</v>
      </c>
      <c r="H162" s="321" t="s">
        <v>199</v>
      </c>
      <c r="I162" s="321" t="s">
        <v>232</v>
      </c>
      <c r="J162" s="320" t="s">
        <v>201</v>
      </c>
      <c r="K162" s="64" t="s">
        <v>980</v>
      </c>
      <c r="L162" s="321" t="s">
        <v>980</v>
      </c>
      <c r="M162" s="320" t="s">
        <v>980</v>
      </c>
      <c r="P162" s="319">
        <v>100</v>
      </c>
      <c r="T162" s="320">
        <f t="shared" si="12"/>
        <v>100</v>
      </c>
      <c r="U162" s="321" t="s">
        <v>82</v>
      </c>
      <c r="V162" s="373"/>
      <c r="W162" s="321" t="s">
        <v>2203</v>
      </c>
      <c r="X162" s="195"/>
      <c r="Y162" s="195"/>
      <c r="Z162" s="89">
        <v>1</v>
      </c>
      <c r="AA162">
        <v>1</v>
      </c>
      <c r="AB162" s="321"/>
      <c r="AC162" s="6">
        <v>15</v>
      </c>
      <c r="AF162" t="s">
        <v>980</v>
      </c>
    </row>
    <row r="163" spans="1:33" x14ac:dyDescent="0.35">
      <c r="A163" s="357" t="s">
        <v>2350</v>
      </c>
      <c r="B163" s="357" t="s">
        <v>2391</v>
      </c>
      <c r="C163" s="357" t="s">
        <v>2408</v>
      </c>
      <c r="D163" s="66">
        <v>136</v>
      </c>
      <c r="E163" s="64" t="str">
        <f>_xlfn.CONCAT("DPC.Oph.",D163)</f>
        <v>DPC.Oph.136</v>
      </c>
      <c r="F163" s="321" t="s">
        <v>2425</v>
      </c>
      <c r="G163" s="321" t="s">
        <v>154</v>
      </c>
      <c r="H163" s="321" t="s">
        <v>155</v>
      </c>
      <c r="I163" s="319" t="s">
        <v>220</v>
      </c>
      <c r="J163" s="320" t="s">
        <v>201</v>
      </c>
      <c r="K163" s="64" t="s">
        <v>980</v>
      </c>
      <c r="L163" s="321" t="s">
        <v>980</v>
      </c>
      <c r="M163" s="320" t="s">
        <v>980</v>
      </c>
      <c r="P163" s="319">
        <v>100</v>
      </c>
      <c r="T163" s="320">
        <f t="shared" si="12"/>
        <v>100</v>
      </c>
      <c r="U163" s="321" t="s">
        <v>82</v>
      </c>
      <c r="V163" s="145">
        <f>Prevalences!AN391/1000000</f>
        <v>4.8212E-4</v>
      </c>
      <c r="W163" s="321" t="s">
        <v>2599</v>
      </c>
      <c r="X163" s="195"/>
      <c r="Y163" s="195"/>
      <c r="Z163" s="89">
        <f>1+Prevalences!AN393</f>
        <v>1.0311999999999999</v>
      </c>
      <c r="AA163">
        <v>1</v>
      </c>
      <c r="AB163" s="321"/>
      <c r="AC163" s="6">
        <v>10</v>
      </c>
      <c r="AF163" t="s">
        <v>980</v>
      </c>
      <c r="AG163" t="s">
        <v>2611</v>
      </c>
    </row>
    <row r="164" spans="1:33" x14ac:dyDescent="0.35">
      <c r="A164" s="357" t="s">
        <v>2350</v>
      </c>
      <c r="B164" s="357" t="s">
        <v>2391</v>
      </c>
      <c r="C164" s="357" t="s">
        <v>2408</v>
      </c>
      <c r="D164" s="66">
        <f>D163+1</f>
        <v>137</v>
      </c>
      <c r="E164" s="64" t="str">
        <f t="shared" ref="E164:E168" si="19">_xlfn.CONCAT("DPC.Oph.",D164)</f>
        <v>DPC.Oph.137</v>
      </c>
      <c r="F164" s="321" t="s">
        <v>2426</v>
      </c>
      <c r="G164" s="321" t="s">
        <v>154</v>
      </c>
      <c r="H164" s="321" t="s">
        <v>2440</v>
      </c>
      <c r="I164" s="319" t="s">
        <v>220</v>
      </c>
      <c r="J164" s="320" t="s">
        <v>194</v>
      </c>
      <c r="K164" s="64" t="s">
        <v>980</v>
      </c>
      <c r="L164" s="321" t="s">
        <v>980</v>
      </c>
      <c r="M164" s="320" t="s">
        <v>980</v>
      </c>
      <c r="P164" s="319">
        <v>100</v>
      </c>
      <c r="T164" s="320">
        <f t="shared" si="12"/>
        <v>100</v>
      </c>
      <c r="U164" s="321" t="s">
        <v>82</v>
      </c>
      <c r="V164" s="321"/>
      <c r="W164" s="321"/>
      <c r="X164" s="195"/>
      <c r="Y164" s="195"/>
      <c r="Z164" s="321"/>
      <c r="AA164" s="321"/>
      <c r="AB164" s="321"/>
      <c r="AC164" s="321"/>
      <c r="AF164" t="s">
        <v>980</v>
      </c>
      <c r="AG164" t="s">
        <v>2384</v>
      </c>
    </row>
    <row r="165" spans="1:33" x14ac:dyDescent="0.35">
      <c r="A165" s="357" t="s">
        <v>2350</v>
      </c>
      <c r="B165" s="357" t="s">
        <v>2391</v>
      </c>
      <c r="C165" s="357" t="s">
        <v>2408</v>
      </c>
      <c r="D165" s="66">
        <f t="shared" ref="D165:D168" si="20">D164+1</f>
        <v>138</v>
      </c>
      <c r="E165" s="64" t="str">
        <f t="shared" si="19"/>
        <v>DPC.Oph.138</v>
      </c>
      <c r="F165" s="321" t="s">
        <v>2427</v>
      </c>
      <c r="G165" s="321" t="s">
        <v>154</v>
      </c>
      <c r="H165" s="319" t="s">
        <v>161</v>
      </c>
      <c r="I165" s="319" t="s">
        <v>220</v>
      </c>
      <c r="J165" s="320" t="s">
        <v>2442</v>
      </c>
      <c r="K165" s="64" t="s">
        <v>980</v>
      </c>
      <c r="L165" s="321" t="s">
        <v>980</v>
      </c>
      <c r="M165" s="320" t="s">
        <v>194</v>
      </c>
      <c r="P165" s="319">
        <v>100</v>
      </c>
      <c r="T165" s="320">
        <f t="shared" si="12"/>
        <v>100</v>
      </c>
      <c r="U165" s="321" t="s">
        <v>82</v>
      </c>
      <c r="V165" s="321"/>
      <c r="W165" s="321"/>
      <c r="X165" s="195"/>
      <c r="Y165" s="195"/>
      <c r="Z165" s="321"/>
      <c r="AA165" s="321"/>
      <c r="AB165" s="321"/>
      <c r="AC165" s="321"/>
      <c r="AF165" t="s">
        <v>980</v>
      </c>
      <c r="AG165" t="s">
        <v>2384</v>
      </c>
    </row>
    <row r="166" spans="1:33" x14ac:dyDescent="0.35">
      <c r="A166" s="357" t="s">
        <v>2350</v>
      </c>
      <c r="B166" s="357" t="s">
        <v>2391</v>
      </c>
      <c r="C166" s="357" t="s">
        <v>2408</v>
      </c>
      <c r="D166" s="66">
        <f t="shared" si="20"/>
        <v>139</v>
      </c>
      <c r="E166" s="64" t="str">
        <f t="shared" si="19"/>
        <v>DPC.Oph.139</v>
      </c>
      <c r="F166" s="321" t="s">
        <v>2428</v>
      </c>
      <c r="G166" s="321" t="s">
        <v>154</v>
      </c>
      <c r="H166" s="321" t="s">
        <v>155</v>
      </c>
      <c r="I166" s="319" t="s">
        <v>220</v>
      </c>
      <c r="J166" s="320" t="s">
        <v>201</v>
      </c>
      <c r="K166" s="64" t="s">
        <v>980</v>
      </c>
      <c r="L166" s="321" t="s">
        <v>980</v>
      </c>
      <c r="M166" s="320" t="s">
        <v>194</v>
      </c>
      <c r="P166" s="319">
        <v>100</v>
      </c>
      <c r="T166" s="320">
        <f t="shared" si="12"/>
        <v>100</v>
      </c>
      <c r="U166" s="321" t="s">
        <v>82</v>
      </c>
      <c r="V166" s="145">
        <f>1/5</f>
        <v>0.2</v>
      </c>
      <c r="W166" s="321" t="s">
        <v>2601</v>
      </c>
      <c r="X166" s="195"/>
      <c r="Y166" s="195"/>
      <c r="Z166" s="89">
        <v>1</v>
      </c>
      <c r="AA166">
        <v>1</v>
      </c>
      <c r="AB166" s="321"/>
      <c r="AC166" s="6">
        <v>15</v>
      </c>
      <c r="AF166" t="s">
        <v>980</v>
      </c>
    </row>
    <row r="167" spans="1:33" x14ac:dyDescent="0.35">
      <c r="A167" s="357" t="s">
        <v>2350</v>
      </c>
      <c r="B167" s="357" t="s">
        <v>2391</v>
      </c>
      <c r="C167" s="357" t="s">
        <v>2408</v>
      </c>
      <c r="D167" s="66">
        <f t="shared" si="20"/>
        <v>140</v>
      </c>
      <c r="E167" s="64" t="str">
        <f t="shared" si="19"/>
        <v>DPC.Oph.140</v>
      </c>
      <c r="F167" s="321" t="s">
        <v>2429</v>
      </c>
      <c r="G167" s="321" t="s">
        <v>154</v>
      </c>
      <c r="H167" s="321" t="s">
        <v>155</v>
      </c>
      <c r="I167" s="319" t="s">
        <v>220</v>
      </c>
      <c r="J167" s="320" t="s">
        <v>221</v>
      </c>
      <c r="K167" s="64" t="s">
        <v>980</v>
      </c>
      <c r="L167" s="321" t="s">
        <v>980</v>
      </c>
      <c r="M167" s="320" t="s">
        <v>980</v>
      </c>
      <c r="P167" s="319">
        <v>100</v>
      </c>
      <c r="T167" s="320">
        <f t="shared" si="12"/>
        <v>100</v>
      </c>
      <c r="U167" s="321" t="s">
        <v>82</v>
      </c>
      <c r="V167" s="321"/>
      <c r="W167" s="321"/>
      <c r="X167" s="195"/>
      <c r="Y167" s="195"/>
      <c r="Z167" s="89">
        <v>1</v>
      </c>
      <c r="AA167">
        <v>1</v>
      </c>
      <c r="AB167" s="321"/>
      <c r="AC167" s="6">
        <v>15</v>
      </c>
      <c r="AF167" t="s">
        <v>980</v>
      </c>
      <c r="AG167" t="s">
        <v>2602</v>
      </c>
    </row>
    <row r="168" spans="1:33" x14ac:dyDescent="0.35">
      <c r="A168" s="357" t="s">
        <v>2350</v>
      </c>
      <c r="B168" s="357" t="s">
        <v>2391</v>
      </c>
      <c r="C168" s="357" t="s">
        <v>2408</v>
      </c>
      <c r="D168" s="66">
        <f t="shared" si="20"/>
        <v>141</v>
      </c>
      <c r="E168" s="64" t="str">
        <f t="shared" si="19"/>
        <v>DPC.Oph.141</v>
      </c>
      <c r="F168" s="321" t="s">
        <v>2430</v>
      </c>
      <c r="G168" s="321" t="s">
        <v>154</v>
      </c>
      <c r="H168" s="321" t="s">
        <v>168</v>
      </c>
      <c r="I168" s="319" t="s">
        <v>220</v>
      </c>
      <c r="J168" s="320" t="s">
        <v>2607</v>
      </c>
      <c r="K168" s="64" t="s">
        <v>980</v>
      </c>
      <c r="L168" s="321" t="s">
        <v>194</v>
      </c>
      <c r="M168" s="320" t="s">
        <v>194</v>
      </c>
      <c r="P168" s="319">
        <v>100</v>
      </c>
      <c r="T168" s="320">
        <f t="shared" si="12"/>
        <v>100</v>
      </c>
      <c r="U168" s="321" t="s">
        <v>82</v>
      </c>
      <c r="V168" s="145">
        <f>Prevalences!AJ417</f>
        <v>0.155</v>
      </c>
      <c r="W168" s="321" t="s">
        <v>2203</v>
      </c>
      <c r="X168" s="195"/>
      <c r="Y168" s="195"/>
      <c r="Z168" s="352">
        <v>0.98499999999999999</v>
      </c>
      <c r="AA168">
        <v>1</v>
      </c>
      <c r="AB168" s="321"/>
      <c r="AC168" s="6">
        <v>15</v>
      </c>
      <c r="AF168" t="s">
        <v>980</v>
      </c>
    </row>
    <row r="169" spans="1:33" x14ac:dyDescent="0.35">
      <c r="A169" s="357" t="s">
        <v>2350</v>
      </c>
      <c r="B169" s="357" t="s">
        <v>2391</v>
      </c>
      <c r="C169" s="357" t="s">
        <v>2409</v>
      </c>
      <c r="E169" s="64" t="s">
        <v>2612</v>
      </c>
      <c r="F169" s="356" t="s">
        <v>2613</v>
      </c>
      <c r="G169" s="321" t="s">
        <v>154</v>
      </c>
      <c r="H169" s="321" t="s">
        <v>199</v>
      </c>
      <c r="I169" s="321" t="s">
        <v>214</v>
      </c>
      <c r="J169" s="320" t="s">
        <v>212</v>
      </c>
      <c r="K169" s="64" t="s">
        <v>980</v>
      </c>
      <c r="L169" s="321" t="s">
        <v>980</v>
      </c>
      <c r="M169" s="320" t="s">
        <v>194</v>
      </c>
      <c r="P169" s="319">
        <v>100</v>
      </c>
      <c r="T169" s="320">
        <f t="shared" ref="T169:T170" si="21">SUM(N169:S169)</f>
        <v>100</v>
      </c>
      <c r="U169" s="412" t="s">
        <v>82</v>
      </c>
      <c r="V169" s="145">
        <f>Prevalences!B464</f>
        <v>1.8782608695652177E-3</v>
      </c>
      <c r="W169" s="321" t="s">
        <v>2203</v>
      </c>
      <c r="X169" s="346">
        <v>0.25</v>
      </c>
      <c r="Y169" s="195" t="s">
        <v>2616</v>
      </c>
      <c r="Z169" s="352">
        <v>1</v>
      </c>
      <c r="AA169">
        <v>1</v>
      </c>
      <c r="AB169" s="321"/>
      <c r="AC169" s="6">
        <v>7</v>
      </c>
      <c r="AD169" s="321"/>
      <c r="AE169" s="321"/>
    </row>
    <row r="170" spans="1:33" x14ac:dyDescent="0.35">
      <c r="A170" s="357" t="s">
        <v>2350</v>
      </c>
      <c r="B170" s="357" t="s">
        <v>2391</v>
      </c>
      <c r="C170" s="357" t="s">
        <v>2409</v>
      </c>
      <c r="E170" s="64" t="s">
        <v>2614</v>
      </c>
      <c r="F170" s="356" t="s">
        <v>2615</v>
      </c>
      <c r="G170" s="321" t="s">
        <v>154</v>
      </c>
      <c r="H170" s="321" t="s">
        <v>199</v>
      </c>
      <c r="I170" s="321" t="s">
        <v>214</v>
      </c>
      <c r="J170" s="320" t="s">
        <v>212</v>
      </c>
      <c r="K170" s="64" t="s">
        <v>980</v>
      </c>
      <c r="L170" s="321" t="s">
        <v>194</v>
      </c>
      <c r="M170" s="320" t="s">
        <v>194</v>
      </c>
      <c r="P170" s="319">
        <v>100</v>
      </c>
      <c r="T170" s="320">
        <f t="shared" si="21"/>
        <v>100</v>
      </c>
      <c r="U170" s="412" t="s">
        <v>82</v>
      </c>
      <c r="V170" s="145">
        <f>Prevalences!B465</f>
        <v>2.156521739130435E-3</v>
      </c>
      <c r="W170" s="321" t="s">
        <v>2203</v>
      </c>
      <c r="X170" s="346">
        <v>0.25</v>
      </c>
      <c r="Y170" s="195" t="s">
        <v>2616</v>
      </c>
      <c r="Z170" s="352">
        <v>1</v>
      </c>
      <c r="AA170">
        <v>1</v>
      </c>
      <c r="AB170" s="321"/>
      <c r="AC170" s="6">
        <v>15</v>
      </c>
      <c r="AD170" s="321"/>
      <c r="AE170" s="321"/>
    </row>
    <row r="171" spans="1:33" x14ac:dyDescent="0.35">
      <c r="A171" s="357" t="s">
        <v>2350</v>
      </c>
      <c r="B171" s="357" t="s">
        <v>2391</v>
      </c>
      <c r="C171" s="357" t="s">
        <v>2409</v>
      </c>
      <c r="D171" s="66">
        <v>142</v>
      </c>
      <c r="F171" s="321" t="s">
        <v>2431</v>
      </c>
      <c r="G171" s="321" t="s">
        <v>154</v>
      </c>
      <c r="H171" s="321" t="s">
        <v>199</v>
      </c>
      <c r="I171" s="321" t="s">
        <v>214</v>
      </c>
      <c r="J171" s="320" t="s">
        <v>212</v>
      </c>
      <c r="K171" s="64" t="s">
        <v>980</v>
      </c>
      <c r="L171" s="321" t="s">
        <v>980</v>
      </c>
      <c r="M171" s="320" t="s">
        <v>194</v>
      </c>
      <c r="P171" s="319">
        <v>100</v>
      </c>
      <c r="T171" s="320">
        <f t="shared" si="12"/>
        <v>100</v>
      </c>
      <c r="U171" s="321" t="s">
        <v>82</v>
      </c>
      <c r="V171" s="321"/>
      <c r="W171" s="321"/>
      <c r="X171" s="195"/>
      <c r="Y171" s="195"/>
      <c r="Z171" s="321"/>
      <c r="AA171" s="321"/>
      <c r="AB171" s="321"/>
      <c r="AC171" s="321"/>
      <c r="AF171" t="s">
        <v>980</v>
      </c>
      <c r="AG171" t="s">
        <v>2627</v>
      </c>
    </row>
    <row r="172" spans="1:33" x14ac:dyDescent="0.35">
      <c r="A172" s="357" t="s">
        <v>2350</v>
      </c>
      <c r="B172" s="357" t="s">
        <v>2391</v>
      </c>
      <c r="C172" s="357" t="s">
        <v>2409</v>
      </c>
      <c r="D172" s="66">
        <f>D171+1</f>
        <v>143</v>
      </c>
      <c r="F172" s="321" t="s">
        <v>2432</v>
      </c>
      <c r="G172" s="321" t="s">
        <v>154</v>
      </c>
      <c r="H172" s="321" t="s">
        <v>199</v>
      </c>
      <c r="I172" s="321" t="s">
        <v>214</v>
      </c>
      <c r="J172" s="320" t="s">
        <v>212</v>
      </c>
      <c r="K172" s="64" t="s">
        <v>980</v>
      </c>
      <c r="L172" s="321" t="s">
        <v>980</v>
      </c>
      <c r="M172" s="320" t="s">
        <v>194</v>
      </c>
      <c r="P172" s="319">
        <v>100</v>
      </c>
      <c r="T172" s="320">
        <f t="shared" si="12"/>
        <v>100</v>
      </c>
      <c r="U172" s="321" t="s">
        <v>82</v>
      </c>
      <c r="V172" s="321"/>
      <c r="W172" s="321"/>
      <c r="X172" s="195"/>
      <c r="Y172" s="195"/>
      <c r="Z172" s="321"/>
      <c r="AA172" s="321"/>
      <c r="AB172" s="321"/>
      <c r="AC172" s="321"/>
      <c r="AF172" t="s">
        <v>980</v>
      </c>
      <c r="AG172" t="s">
        <v>2627</v>
      </c>
    </row>
    <row r="173" spans="1:33" x14ac:dyDescent="0.35">
      <c r="A173" s="357" t="s">
        <v>2350</v>
      </c>
      <c r="B173" s="357" t="s">
        <v>2391</v>
      </c>
      <c r="C173" s="357" t="s">
        <v>2409</v>
      </c>
      <c r="D173" s="66">
        <f t="shared" ref="D173:D180" si="22">D172+1</f>
        <v>144</v>
      </c>
      <c r="F173" s="321" t="s">
        <v>2461</v>
      </c>
      <c r="G173" s="321" t="s">
        <v>154</v>
      </c>
      <c r="H173" s="321" t="s">
        <v>199</v>
      </c>
      <c r="I173" s="321" t="s">
        <v>214</v>
      </c>
      <c r="J173" s="320" t="s">
        <v>212</v>
      </c>
      <c r="K173" s="64" t="s">
        <v>980</v>
      </c>
      <c r="L173" s="321" t="s">
        <v>980</v>
      </c>
      <c r="M173" s="320" t="s">
        <v>194</v>
      </c>
      <c r="P173" s="319">
        <v>100</v>
      </c>
      <c r="T173" s="320">
        <f t="shared" si="12"/>
        <v>100</v>
      </c>
      <c r="U173" s="321" t="s">
        <v>82</v>
      </c>
      <c r="V173" s="321"/>
      <c r="W173" s="321"/>
      <c r="X173" s="195"/>
      <c r="Y173" s="195"/>
      <c r="Z173" s="321"/>
      <c r="AA173" s="321"/>
      <c r="AB173" s="321"/>
      <c r="AC173" s="321"/>
      <c r="AF173" t="s">
        <v>980</v>
      </c>
      <c r="AG173" t="s">
        <v>2627</v>
      </c>
    </row>
    <row r="174" spans="1:33" x14ac:dyDescent="0.35">
      <c r="A174" s="357" t="s">
        <v>2350</v>
      </c>
      <c r="B174" s="357" t="s">
        <v>2391</v>
      </c>
      <c r="C174" s="357" t="s">
        <v>2409</v>
      </c>
      <c r="D174" s="66">
        <f t="shared" si="22"/>
        <v>145</v>
      </c>
      <c r="F174" s="321" t="s">
        <v>2433</v>
      </c>
      <c r="G174" s="321" t="s">
        <v>154</v>
      </c>
      <c r="H174" s="321" t="s">
        <v>199</v>
      </c>
      <c r="I174" s="321" t="s">
        <v>214</v>
      </c>
      <c r="J174" s="320" t="s">
        <v>212</v>
      </c>
      <c r="K174" s="64" t="s">
        <v>980</v>
      </c>
      <c r="L174" s="321" t="s">
        <v>194</v>
      </c>
      <c r="M174" s="320" t="s">
        <v>194</v>
      </c>
      <c r="P174" s="319">
        <v>100</v>
      </c>
      <c r="T174" s="320">
        <f t="shared" si="12"/>
        <v>100</v>
      </c>
      <c r="U174" s="321" t="s">
        <v>82</v>
      </c>
      <c r="V174" s="321"/>
      <c r="W174" s="321"/>
      <c r="X174" s="195"/>
      <c r="Y174" s="195"/>
      <c r="Z174" s="321"/>
      <c r="AA174" s="321"/>
      <c r="AB174" s="321"/>
      <c r="AC174" s="321"/>
      <c r="AF174" t="s">
        <v>980</v>
      </c>
      <c r="AG174" t="s">
        <v>2627</v>
      </c>
    </row>
    <row r="175" spans="1:33" x14ac:dyDescent="0.35">
      <c r="A175" s="357" t="s">
        <v>2350</v>
      </c>
      <c r="B175" s="357" t="s">
        <v>2391</v>
      </c>
      <c r="C175" s="357" t="s">
        <v>2409</v>
      </c>
      <c r="D175" s="66">
        <f t="shared" si="22"/>
        <v>146</v>
      </c>
      <c r="F175" s="321" t="s">
        <v>2434</v>
      </c>
      <c r="G175" s="321" t="s">
        <v>2259</v>
      </c>
      <c r="H175" s="321" t="s">
        <v>2440</v>
      </c>
      <c r="I175" s="321" t="s">
        <v>214</v>
      </c>
      <c r="J175" s="320" t="s">
        <v>194</v>
      </c>
      <c r="K175" s="64" t="s">
        <v>980</v>
      </c>
      <c r="L175" s="321" t="s">
        <v>980</v>
      </c>
      <c r="M175" s="320" t="s">
        <v>980</v>
      </c>
      <c r="P175" s="319">
        <v>100</v>
      </c>
      <c r="T175" s="320">
        <f t="shared" si="12"/>
        <v>100</v>
      </c>
      <c r="U175" s="195" t="s">
        <v>82</v>
      </c>
      <c r="W175" s="195"/>
      <c r="X175" s="195"/>
      <c r="Y175" s="195"/>
      <c r="Z175" s="195"/>
      <c r="AA175" s="195"/>
      <c r="AB175" s="195"/>
      <c r="AC175" s="195"/>
      <c r="AD175" s="195"/>
      <c r="AE175" s="195"/>
      <c r="AF175" t="s">
        <v>980</v>
      </c>
      <c r="AG175" t="s">
        <v>2384</v>
      </c>
    </row>
    <row r="176" spans="1:33" x14ac:dyDescent="0.35">
      <c r="A176" s="357" t="s">
        <v>2350</v>
      </c>
      <c r="B176" s="357" t="s">
        <v>2391</v>
      </c>
      <c r="C176" s="357" t="s">
        <v>2409</v>
      </c>
      <c r="D176" s="66">
        <f t="shared" si="22"/>
        <v>147</v>
      </c>
      <c r="F176" s="321" t="s">
        <v>2435</v>
      </c>
      <c r="G176" s="321" t="s">
        <v>154</v>
      </c>
      <c r="H176" s="321" t="s">
        <v>199</v>
      </c>
      <c r="I176" s="321" t="s">
        <v>214</v>
      </c>
      <c r="J176" s="320" t="s">
        <v>212</v>
      </c>
      <c r="K176" s="64" t="s">
        <v>980</v>
      </c>
      <c r="L176" s="321" t="s">
        <v>980</v>
      </c>
      <c r="M176" s="320" t="s">
        <v>194</v>
      </c>
      <c r="P176" s="319">
        <v>100</v>
      </c>
      <c r="T176" s="320">
        <f t="shared" si="12"/>
        <v>100</v>
      </c>
      <c r="U176" s="321" t="s">
        <v>82</v>
      </c>
      <c r="V176" s="321"/>
      <c r="W176" s="321"/>
      <c r="X176" s="195"/>
      <c r="Y176" s="195"/>
      <c r="Z176" s="321"/>
      <c r="AA176" s="321"/>
      <c r="AB176" s="321"/>
      <c r="AC176" s="321"/>
      <c r="AF176" t="s">
        <v>980</v>
      </c>
      <c r="AG176" t="s">
        <v>2627</v>
      </c>
    </row>
    <row r="177" spans="1:33" x14ac:dyDescent="0.35">
      <c r="A177" s="357" t="s">
        <v>2350</v>
      </c>
      <c r="B177" s="357" t="s">
        <v>2391</v>
      </c>
      <c r="C177" s="357" t="s">
        <v>2409</v>
      </c>
      <c r="D177" s="66">
        <f t="shared" si="22"/>
        <v>148</v>
      </c>
      <c r="F177" s="321" t="s">
        <v>2436</v>
      </c>
      <c r="G177" s="321" t="s">
        <v>154</v>
      </c>
      <c r="H177" s="321" t="s">
        <v>199</v>
      </c>
      <c r="I177" s="321" t="s">
        <v>214</v>
      </c>
      <c r="J177" s="320" t="s">
        <v>212</v>
      </c>
      <c r="K177" s="64" t="s">
        <v>980</v>
      </c>
      <c r="L177" s="321" t="s">
        <v>194</v>
      </c>
      <c r="M177" s="320" t="s">
        <v>194</v>
      </c>
      <c r="P177" s="319">
        <v>100</v>
      </c>
      <c r="T177" s="320">
        <f t="shared" si="12"/>
        <v>100</v>
      </c>
      <c r="U177" s="321" t="s">
        <v>82</v>
      </c>
      <c r="V177" s="321"/>
      <c r="W177" s="321"/>
      <c r="X177" s="195"/>
      <c r="Y177" s="195"/>
      <c r="Z177" s="321"/>
      <c r="AA177" s="321"/>
      <c r="AB177" s="321"/>
      <c r="AC177" s="321"/>
      <c r="AF177" t="s">
        <v>980</v>
      </c>
      <c r="AG177" t="s">
        <v>2627</v>
      </c>
    </row>
    <row r="178" spans="1:33" x14ac:dyDescent="0.35">
      <c r="A178" s="357" t="s">
        <v>2350</v>
      </c>
      <c r="B178" s="357" t="s">
        <v>2391</v>
      </c>
      <c r="C178" s="357" t="s">
        <v>2409</v>
      </c>
      <c r="D178" s="66">
        <f t="shared" si="22"/>
        <v>149</v>
      </c>
      <c r="F178" s="321" t="s">
        <v>2437</v>
      </c>
      <c r="G178" s="321" t="s">
        <v>154</v>
      </c>
      <c r="H178" s="321" t="s">
        <v>199</v>
      </c>
      <c r="I178" s="321" t="s">
        <v>214</v>
      </c>
      <c r="J178" s="320" t="s">
        <v>212</v>
      </c>
      <c r="K178" s="64" t="s">
        <v>980</v>
      </c>
      <c r="L178" s="321" t="s">
        <v>194</v>
      </c>
      <c r="M178" s="320" t="s">
        <v>194</v>
      </c>
      <c r="P178" s="319">
        <v>100</v>
      </c>
      <c r="T178" s="320">
        <f t="shared" si="12"/>
        <v>100</v>
      </c>
      <c r="U178" s="321" t="s">
        <v>82</v>
      </c>
      <c r="V178" s="321"/>
      <c r="W178" s="321"/>
      <c r="X178" s="195"/>
      <c r="Y178" s="195"/>
      <c r="Z178" s="321"/>
      <c r="AA178" s="321"/>
      <c r="AB178" s="321"/>
      <c r="AC178" s="321"/>
      <c r="AF178" t="s">
        <v>980</v>
      </c>
      <c r="AG178" t="s">
        <v>2627</v>
      </c>
    </row>
    <row r="179" spans="1:33" x14ac:dyDescent="0.35">
      <c r="A179" s="357" t="s">
        <v>2350</v>
      </c>
      <c r="B179" s="357" t="s">
        <v>2391</v>
      </c>
      <c r="C179" s="357" t="s">
        <v>2409</v>
      </c>
      <c r="D179" s="66">
        <f t="shared" si="22"/>
        <v>150</v>
      </c>
      <c r="F179" s="321" t="s">
        <v>2438</v>
      </c>
      <c r="G179" s="321" t="s">
        <v>154</v>
      </c>
      <c r="H179" s="319" t="s">
        <v>2440</v>
      </c>
      <c r="I179" s="321" t="s">
        <v>214</v>
      </c>
      <c r="J179" s="320" t="s">
        <v>194</v>
      </c>
      <c r="K179" s="64" t="s">
        <v>980</v>
      </c>
      <c r="L179" s="321" t="s">
        <v>980</v>
      </c>
      <c r="M179" s="320" t="s">
        <v>194</v>
      </c>
      <c r="P179" s="319">
        <v>100</v>
      </c>
      <c r="T179" s="320">
        <f t="shared" si="12"/>
        <v>100</v>
      </c>
      <c r="U179" s="195" t="s">
        <v>82</v>
      </c>
      <c r="W179" s="195"/>
      <c r="X179" s="195"/>
      <c r="Y179" s="195"/>
      <c r="Z179" s="195"/>
      <c r="AA179" s="195"/>
      <c r="AB179" s="195"/>
      <c r="AC179" s="195"/>
      <c r="AD179" s="195"/>
      <c r="AE179" s="195"/>
      <c r="AF179" t="s">
        <v>980</v>
      </c>
      <c r="AG179" t="s">
        <v>2347</v>
      </c>
    </row>
    <row r="180" spans="1:33" x14ac:dyDescent="0.35">
      <c r="A180" s="357" t="s">
        <v>2350</v>
      </c>
      <c r="B180" s="357" t="s">
        <v>2391</v>
      </c>
      <c r="C180" s="357" t="s">
        <v>2409</v>
      </c>
      <c r="D180" s="66">
        <f t="shared" si="22"/>
        <v>151</v>
      </c>
      <c r="F180" s="321" t="s">
        <v>2439</v>
      </c>
      <c r="G180" s="321" t="s">
        <v>154</v>
      </c>
      <c r="H180" s="321" t="s">
        <v>199</v>
      </c>
      <c r="I180" s="321" t="s">
        <v>214</v>
      </c>
      <c r="J180" s="320" t="s">
        <v>212</v>
      </c>
      <c r="K180" s="64" t="s">
        <v>980</v>
      </c>
      <c r="L180" s="321" t="s">
        <v>980</v>
      </c>
      <c r="M180" s="320" t="s">
        <v>194</v>
      </c>
      <c r="P180" s="319">
        <v>100</v>
      </c>
      <c r="T180" s="320">
        <f t="shared" si="12"/>
        <v>100</v>
      </c>
      <c r="U180" s="321" t="s">
        <v>82</v>
      </c>
      <c r="V180" s="321"/>
      <c r="W180" s="321"/>
      <c r="X180" s="195"/>
      <c r="Y180" s="195"/>
      <c r="Z180" s="321"/>
      <c r="AA180" s="321"/>
      <c r="AB180" s="321"/>
      <c r="AC180" s="321"/>
      <c r="AF180" t="s">
        <v>980</v>
      </c>
      <c r="AG180" t="s">
        <v>2627</v>
      </c>
    </row>
    <row r="181" spans="1:33" x14ac:dyDescent="0.35">
      <c r="A181" s="66" t="s">
        <v>2350</v>
      </c>
      <c r="B181" s="66" t="s">
        <v>2462</v>
      </c>
      <c r="D181" s="66">
        <v>152</v>
      </c>
      <c r="E181" s="64" t="str">
        <f>_xlfn.CONCAT("DPC.OutPt.",D181)</f>
        <v>DPC.OutPt.152</v>
      </c>
      <c r="F181" s="356" t="s">
        <v>2463</v>
      </c>
      <c r="G181" s="356" t="s">
        <v>154</v>
      </c>
      <c r="H181" s="356" t="s">
        <v>199</v>
      </c>
      <c r="I181" s="356" t="s">
        <v>220</v>
      </c>
      <c r="J181" s="320" t="s">
        <v>201</v>
      </c>
      <c r="K181" s="64" t="s">
        <v>980</v>
      </c>
      <c r="L181" s="356" t="s">
        <v>194</v>
      </c>
      <c r="M181" s="320" t="s">
        <v>194</v>
      </c>
      <c r="P181" s="319">
        <v>100</v>
      </c>
      <c r="T181" s="320">
        <f t="shared" si="12"/>
        <v>100</v>
      </c>
      <c r="U181" s="321" t="s">
        <v>82</v>
      </c>
      <c r="V181" s="373"/>
      <c r="W181" s="321" t="s">
        <v>2203</v>
      </c>
      <c r="X181" s="195"/>
      <c r="Y181" s="195"/>
      <c r="Z181" s="89">
        <v>1</v>
      </c>
      <c r="AA181">
        <v>1</v>
      </c>
      <c r="AB181" s="321"/>
      <c r="AC181" s="6">
        <v>10</v>
      </c>
      <c r="AF181" t="s">
        <v>980</v>
      </c>
    </row>
    <row r="182" spans="1:33" x14ac:dyDescent="0.35">
      <c r="A182" s="66" t="s">
        <v>2350</v>
      </c>
      <c r="D182" s="66">
        <v>153</v>
      </c>
      <c r="E182" s="344"/>
      <c r="F182" s="345" t="s">
        <v>2464</v>
      </c>
      <c r="P182" s="319">
        <v>100</v>
      </c>
      <c r="T182" s="320">
        <f t="shared" si="12"/>
        <v>100</v>
      </c>
      <c r="U182" t="s">
        <v>82</v>
      </c>
    </row>
    <row r="183" spans="1:33" x14ac:dyDescent="0.35">
      <c r="A183" s="66" t="s">
        <v>2350</v>
      </c>
      <c r="D183" s="66">
        <v>154</v>
      </c>
      <c r="E183" s="344"/>
      <c r="F183" s="345" t="s">
        <v>2464</v>
      </c>
      <c r="P183" s="319">
        <v>100</v>
      </c>
      <c r="T183" s="320">
        <f t="shared" si="12"/>
        <v>100</v>
      </c>
      <c r="U183" t="s">
        <v>82</v>
      </c>
    </row>
    <row r="184" spans="1:33" x14ac:dyDescent="0.35">
      <c r="A184" s="66" t="s">
        <v>2350</v>
      </c>
      <c r="D184" s="66">
        <v>155</v>
      </c>
      <c r="E184" s="344"/>
      <c r="F184" s="345" t="s">
        <v>2464</v>
      </c>
      <c r="P184" s="319">
        <v>100</v>
      </c>
      <c r="T184" s="320">
        <f t="shared" si="12"/>
        <v>100</v>
      </c>
      <c r="U184" t="s">
        <v>82</v>
      </c>
    </row>
    <row r="185" spans="1:33" x14ac:dyDescent="0.35">
      <c r="A185" s="66" t="s">
        <v>2350</v>
      </c>
      <c r="B185" s="66" t="s">
        <v>533</v>
      </c>
      <c r="D185" s="66">
        <v>156</v>
      </c>
      <c r="E185" s="64" t="s">
        <v>2465</v>
      </c>
      <c r="F185" s="321" t="s">
        <v>2466</v>
      </c>
      <c r="G185" s="356" t="s">
        <v>2214</v>
      </c>
      <c r="H185" s="356" t="s">
        <v>206</v>
      </c>
      <c r="I185" s="356" t="s">
        <v>194</v>
      </c>
      <c r="J185" s="320" t="s">
        <v>194</v>
      </c>
      <c r="K185" s="64" t="s">
        <v>980</v>
      </c>
      <c r="L185" s="321" t="s">
        <v>980</v>
      </c>
      <c r="M185" s="320" t="s">
        <v>980</v>
      </c>
      <c r="P185" s="319">
        <v>100</v>
      </c>
      <c r="T185" s="320">
        <f t="shared" si="12"/>
        <v>100</v>
      </c>
      <c r="U185" s="195" t="s">
        <v>82</v>
      </c>
      <c r="W185" s="195"/>
      <c r="X185" s="195"/>
      <c r="Y185" s="195"/>
      <c r="Z185" s="195"/>
      <c r="AA185" s="195"/>
      <c r="AB185" s="195"/>
      <c r="AC185" s="195"/>
      <c r="AD185" s="195"/>
      <c r="AE185" s="195"/>
      <c r="AF185" t="s">
        <v>980</v>
      </c>
      <c r="AG185" t="s">
        <v>2379</v>
      </c>
    </row>
    <row r="186" spans="1:33" x14ac:dyDescent="0.35">
      <c r="A186" s="66" t="s">
        <v>2350</v>
      </c>
      <c r="B186" s="66" t="s">
        <v>533</v>
      </c>
      <c r="C186" s="66" t="s">
        <v>2467</v>
      </c>
      <c r="D186" s="66">
        <f>D185+1</f>
        <v>157</v>
      </c>
      <c r="E186" s="64" t="str">
        <f>_xlfn.CONCAT("DPC.NTD.",D186)</f>
        <v>DPC.NTD.157</v>
      </c>
      <c r="F186" s="321" t="s">
        <v>2472</v>
      </c>
      <c r="G186" s="356" t="s">
        <v>154</v>
      </c>
      <c r="H186" s="356" t="s">
        <v>199</v>
      </c>
      <c r="I186" s="356" t="s">
        <v>533</v>
      </c>
      <c r="J186" s="320" t="s">
        <v>201</v>
      </c>
      <c r="K186" s="64" t="s">
        <v>980</v>
      </c>
      <c r="L186" s="356" t="s">
        <v>980</v>
      </c>
      <c r="M186" s="320" t="s">
        <v>980</v>
      </c>
      <c r="P186" s="319">
        <v>100</v>
      </c>
      <c r="T186" s="320">
        <f t="shared" si="12"/>
        <v>100</v>
      </c>
      <c r="U186" s="321" t="s">
        <v>82</v>
      </c>
      <c r="V186" s="371">
        <f>Prevalences!C274/100000</f>
        <v>2.0800000000000001E-5</v>
      </c>
      <c r="W186" s="321" t="s">
        <v>2203</v>
      </c>
      <c r="X186" s="321"/>
      <c r="Y186" s="321"/>
      <c r="Z186" s="352">
        <v>0.98</v>
      </c>
      <c r="AA186">
        <v>1</v>
      </c>
      <c r="AC186" s="6">
        <v>5</v>
      </c>
      <c r="AF186" t="s">
        <v>980</v>
      </c>
    </row>
    <row r="187" spans="1:33" x14ac:dyDescent="0.35">
      <c r="A187" s="66" t="s">
        <v>2350</v>
      </c>
      <c r="B187" s="66" t="s">
        <v>533</v>
      </c>
      <c r="C187" s="66" t="s">
        <v>2467</v>
      </c>
      <c r="D187" s="66">
        <f t="shared" ref="D187:D212" si="23">D186+1</f>
        <v>158</v>
      </c>
      <c r="E187" s="64" t="str">
        <f t="shared" ref="E187:E212" si="24">_xlfn.CONCAT("DPC.NTD.",D187)</f>
        <v>DPC.NTD.158</v>
      </c>
      <c r="F187" s="321" t="s">
        <v>2471</v>
      </c>
      <c r="G187" s="356" t="s">
        <v>154</v>
      </c>
      <c r="H187" s="356" t="s">
        <v>206</v>
      </c>
      <c r="I187" s="319" t="s">
        <v>533</v>
      </c>
      <c r="J187" s="320" t="s">
        <v>194</v>
      </c>
      <c r="K187" s="64" t="s">
        <v>194</v>
      </c>
      <c r="L187" s="319" t="s">
        <v>194</v>
      </c>
      <c r="M187" s="320" t="s">
        <v>194</v>
      </c>
      <c r="P187" s="319">
        <v>100</v>
      </c>
      <c r="T187" s="320">
        <f t="shared" si="12"/>
        <v>100</v>
      </c>
      <c r="U187" s="321" t="s">
        <v>82</v>
      </c>
      <c r="W187" s="321"/>
      <c r="X187" s="321"/>
      <c r="Y187" s="321"/>
      <c r="AA187" s="321"/>
      <c r="AB187" s="321"/>
      <c r="AD187" s="321"/>
      <c r="AE187" s="321"/>
      <c r="AF187" t="s">
        <v>980</v>
      </c>
      <c r="AG187" t="s">
        <v>2346</v>
      </c>
    </row>
    <row r="188" spans="1:33" x14ac:dyDescent="0.35">
      <c r="A188" s="66" t="s">
        <v>2350</v>
      </c>
      <c r="B188" s="66" t="s">
        <v>533</v>
      </c>
      <c r="C188" s="66" t="s">
        <v>2467</v>
      </c>
      <c r="D188" s="66">
        <f t="shared" si="23"/>
        <v>159</v>
      </c>
      <c r="E188" s="64" t="str">
        <f t="shared" si="24"/>
        <v>DPC.NTD.159</v>
      </c>
      <c r="F188" s="356" t="s">
        <v>2474</v>
      </c>
      <c r="G188" s="356" t="s">
        <v>2259</v>
      </c>
      <c r="H188" s="356" t="s">
        <v>206</v>
      </c>
      <c r="I188" s="319" t="s">
        <v>533</v>
      </c>
      <c r="J188" s="320" t="s">
        <v>212</v>
      </c>
      <c r="K188" s="64" t="s">
        <v>980</v>
      </c>
      <c r="L188" s="321" t="s">
        <v>980</v>
      </c>
      <c r="M188" s="320" t="s">
        <v>980</v>
      </c>
      <c r="P188" s="319">
        <v>100</v>
      </c>
      <c r="T188" s="320">
        <f t="shared" si="12"/>
        <v>100</v>
      </c>
      <c r="U188" s="321" t="s">
        <v>82</v>
      </c>
      <c r="V188" s="342">
        <f>1/Prevalences!B451</f>
        <v>0.21739130434782611</v>
      </c>
      <c r="W188" s="195" t="s">
        <v>2378</v>
      </c>
      <c r="X188" s="347"/>
      <c r="Y188" s="347"/>
      <c r="AA188" s="195"/>
      <c r="AB188" s="347">
        <v>1</v>
      </c>
      <c r="AC188" s="347">
        <v>10</v>
      </c>
      <c r="AD188" s="347"/>
      <c r="AE188" s="347"/>
      <c r="AF188" t="s">
        <v>980</v>
      </c>
      <c r="AG188" s="337" t="s">
        <v>2377</v>
      </c>
    </row>
    <row r="189" spans="1:33" x14ac:dyDescent="0.35">
      <c r="A189" s="66" t="s">
        <v>2350</v>
      </c>
      <c r="B189" s="66" t="s">
        <v>533</v>
      </c>
      <c r="C189" s="66" t="s">
        <v>2467</v>
      </c>
      <c r="D189" s="66">
        <f t="shared" si="23"/>
        <v>160</v>
      </c>
      <c r="E189" s="64" t="str">
        <f t="shared" si="24"/>
        <v>DPC.NTD.160</v>
      </c>
      <c r="F189" s="321" t="s">
        <v>2484</v>
      </c>
      <c r="G189" s="356" t="s">
        <v>2259</v>
      </c>
      <c r="H189" s="356" t="s">
        <v>206</v>
      </c>
      <c r="I189" s="319" t="s">
        <v>533</v>
      </c>
      <c r="J189" s="320" t="s">
        <v>194</v>
      </c>
      <c r="K189" s="64" t="s">
        <v>980</v>
      </c>
      <c r="L189" s="321" t="s">
        <v>980</v>
      </c>
      <c r="M189" s="320" t="s">
        <v>980</v>
      </c>
      <c r="P189" s="319">
        <v>100</v>
      </c>
      <c r="T189" s="320">
        <f t="shared" si="12"/>
        <v>100</v>
      </c>
      <c r="U189" s="195" t="s">
        <v>82</v>
      </c>
      <c r="W189" s="195"/>
      <c r="X189" s="195"/>
      <c r="Y189" s="195"/>
      <c r="Z189" s="195"/>
      <c r="AA189" s="195"/>
      <c r="AB189" s="195"/>
      <c r="AC189" s="195"/>
      <c r="AD189" s="346"/>
      <c r="AE189" s="195"/>
      <c r="AF189" t="s">
        <v>980</v>
      </c>
      <c r="AG189" s="5" t="s">
        <v>2384</v>
      </c>
    </row>
    <row r="190" spans="1:33" x14ac:dyDescent="0.35">
      <c r="A190" s="66" t="s">
        <v>2350</v>
      </c>
      <c r="B190" s="66" t="s">
        <v>533</v>
      </c>
      <c r="C190" s="66" t="s">
        <v>411</v>
      </c>
      <c r="D190" s="66">
        <f t="shared" si="23"/>
        <v>161</v>
      </c>
      <c r="E190" s="64" t="str">
        <f t="shared" si="24"/>
        <v>DPC.NTD.161</v>
      </c>
      <c r="F190" s="356" t="s">
        <v>2473</v>
      </c>
      <c r="G190" s="356" t="s">
        <v>154</v>
      </c>
      <c r="H190" s="356" t="s">
        <v>206</v>
      </c>
      <c r="I190" s="319" t="s">
        <v>533</v>
      </c>
      <c r="J190" s="320" t="s">
        <v>194</v>
      </c>
      <c r="K190" s="64" t="s">
        <v>194</v>
      </c>
      <c r="L190" s="321" t="s">
        <v>194</v>
      </c>
      <c r="M190" s="320" t="s">
        <v>194</v>
      </c>
      <c r="P190" s="319">
        <v>100</v>
      </c>
      <c r="T190" s="320">
        <f t="shared" si="12"/>
        <v>100</v>
      </c>
      <c r="U190" s="321" t="s">
        <v>82</v>
      </c>
      <c r="W190" s="321"/>
      <c r="X190" s="321"/>
      <c r="Y190" s="321"/>
      <c r="AA190" s="321"/>
      <c r="AB190" s="321"/>
      <c r="AD190" s="321"/>
      <c r="AE190" s="321"/>
      <c r="AF190" t="s">
        <v>980</v>
      </c>
      <c r="AG190" t="s">
        <v>2346</v>
      </c>
    </row>
    <row r="191" spans="1:33" x14ac:dyDescent="0.35">
      <c r="A191" s="66" t="s">
        <v>2350</v>
      </c>
      <c r="B191" s="66" t="s">
        <v>533</v>
      </c>
      <c r="C191" s="66" t="s">
        <v>411</v>
      </c>
      <c r="D191" s="66">
        <f t="shared" si="23"/>
        <v>162</v>
      </c>
      <c r="E191" s="64" t="str">
        <f t="shared" si="24"/>
        <v>DPC.NTD.162</v>
      </c>
      <c r="F191" s="356" t="s">
        <v>2483</v>
      </c>
      <c r="G191" s="356" t="s">
        <v>2259</v>
      </c>
      <c r="H191" s="356" t="s">
        <v>206</v>
      </c>
      <c r="I191" s="319" t="s">
        <v>533</v>
      </c>
      <c r="J191" s="320" t="s">
        <v>194</v>
      </c>
      <c r="K191" s="64" t="s">
        <v>980</v>
      </c>
      <c r="L191" s="321" t="s">
        <v>980</v>
      </c>
      <c r="M191" s="320" t="s">
        <v>980</v>
      </c>
      <c r="P191" s="319">
        <v>100</v>
      </c>
      <c r="T191" s="320">
        <f t="shared" si="12"/>
        <v>100</v>
      </c>
      <c r="U191" s="195" t="s">
        <v>82</v>
      </c>
      <c r="W191" s="195"/>
      <c r="X191" s="195"/>
      <c r="Y191" s="195"/>
      <c r="Z191" s="195"/>
      <c r="AA191" s="195"/>
      <c r="AB191" s="195"/>
      <c r="AC191" s="195"/>
      <c r="AD191" s="346"/>
      <c r="AE191" s="195"/>
      <c r="AF191" t="s">
        <v>980</v>
      </c>
      <c r="AG191" s="5" t="s">
        <v>2384</v>
      </c>
    </row>
    <row r="192" spans="1:33" x14ac:dyDescent="0.35">
      <c r="A192" s="66" t="s">
        <v>2350</v>
      </c>
      <c r="B192" s="66" t="s">
        <v>533</v>
      </c>
      <c r="C192" s="66" t="s">
        <v>415</v>
      </c>
      <c r="D192" s="66">
        <f t="shared" si="23"/>
        <v>163</v>
      </c>
      <c r="E192" s="64" t="str">
        <f t="shared" si="24"/>
        <v>DPC.NTD.163</v>
      </c>
      <c r="F192" s="356" t="s">
        <v>2481</v>
      </c>
      <c r="G192" s="356" t="s">
        <v>2259</v>
      </c>
      <c r="H192" s="356" t="s">
        <v>206</v>
      </c>
      <c r="I192" s="319" t="s">
        <v>533</v>
      </c>
      <c r="J192" s="320" t="s">
        <v>194</v>
      </c>
      <c r="K192" s="64" t="s">
        <v>980</v>
      </c>
      <c r="L192" s="321" t="s">
        <v>980</v>
      </c>
      <c r="M192" s="320" t="s">
        <v>980</v>
      </c>
      <c r="P192" s="319">
        <v>100</v>
      </c>
      <c r="T192" s="320">
        <f t="shared" si="12"/>
        <v>100</v>
      </c>
      <c r="U192" s="195" t="s">
        <v>82</v>
      </c>
      <c r="W192" s="195"/>
      <c r="X192" s="195"/>
      <c r="Y192" s="195"/>
      <c r="Z192" s="195"/>
      <c r="AA192" s="195"/>
      <c r="AB192" s="195"/>
      <c r="AC192" s="195"/>
      <c r="AD192" s="346"/>
      <c r="AE192" s="195"/>
      <c r="AF192" t="s">
        <v>980</v>
      </c>
      <c r="AG192" s="5" t="s">
        <v>2384</v>
      </c>
    </row>
    <row r="193" spans="1:33" x14ac:dyDescent="0.35">
      <c r="A193" s="66" t="s">
        <v>2350</v>
      </c>
      <c r="B193" s="66" t="s">
        <v>533</v>
      </c>
      <c r="C193" s="66" t="s">
        <v>415</v>
      </c>
      <c r="D193" s="66">
        <f t="shared" si="23"/>
        <v>164</v>
      </c>
      <c r="E193" s="64" t="str">
        <f t="shared" si="24"/>
        <v>DPC.NTD.164</v>
      </c>
      <c r="F193" s="356" t="s">
        <v>2475</v>
      </c>
      <c r="G193" s="356" t="s">
        <v>2259</v>
      </c>
      <c r="H193" s="356" t="s">
        <v>206</v>
      </c>
      <c r="I193" s="319" t="s">
        <v>533</v>
      </c>
      <c r="J193" s="320" t="s">
        <v>194</v>
      </c>
      <c r="K193" s="64" t="s">
        <v>980</v>
      </c>
      <c r="L193" s="321" t="s">
        <v>980</v>
      </c>
      <c r="M193" s="320" t="s">
        <v>980</v>
      </c>
      <c r="P193" s="319">
        <v>100</v>
      </c>
      <c r="T193" s="320">
        <f t="shared" si="12"/>
        <v>100</v>
      </c>
      <c r="U193" s="195" t="s">
        <v>82</v>
      </c>
      <c r="W193" s="195"/>
      <c r="X193" s="195"/>
      <c r="Y193" s="195"/>
      <c r="Z193" s="195"/>
      <c r="AA193" s="195"/>
      <c r="AB193" s="195"/>
      <c r="AC193" s="195"/>
      <c r="AD193" s="346"/>
      <c r="AE193" s="195"/>
      <c r="AF193" t="s">
        <v>980</v>
      </c>
      <c r="AG193" s="5" t="s">
        <v>2384</v>
      </c>
    </row>
    <row r="194" spans="1:33" x14ac:dyDescent="0.35">
      <c r="A194" s="66" t="s">
        <v>2350</v>
      </c>
      <c r="B194" s="66" t="s">
        <v>533</v>
      </c>
      <c r="C194" s="66" t="s">
        <v>415</v>
      </c>
      <c r="D194" s="66">
        <f t="shared" si="23"/>
        <v>165</v>
      </c>
      <c r="E194" s="64" t="str">
        <f t="shared" si="24"/>
        <v>DPC.NTD.165</v>
      </c>
      <c r="F194" s="356" t="s">
        <v>2476</v>
      </c>
      <c r="G194" s="356" t="s">
        <v>154</v>
      </c>
      <c r="H194" s="356" t="s">
        <v>199</v>
      </c>
      <c r="I194" s="319" t="s">
        <v>533</v>
      </c>
      <c r="J194" s="320" t="s">
        <v>201</v>
      </c>
      <c r="K194" s="64" t="s">
        <v>980</v>
      </c>
      <c r="L194" s="321" t="s">
        <v>980</v>
      </c>
      <c r="M194" s="320" t="s">
        <v>194</v>
      </c>
      <c r="P194" s="319">
        <v>100</v>
      </c>
      <c r="T194" s="320">
        <f t="shared" si="12"/>
        <v>100</v>
      </c>
      <c r="U194" s="413" t="s">
        <v>82</v>
      </c>
      <c r="V194" s="145">
        <f>Prevalences!AD469</f>
        <v>1.0375000000000001E-2</v>
      </c>
      <c r="W194" s="321" t="s">
        <v>2203</v>
      </c>
      <c r="X194" s="195"/>
      <c r="Y194" s="195"/>
      <c r="Z194" s="352">
        <v>0.98</v>
      </c>
      <c r="AA194">
        <v>1</v>
      </c>
      <c r="AC194" s="6">
        <v>5</v>
      </c>
      <c r="AF194" t="s">
        <v>980</v>
      </c>
    </row>
    <row r="195" spans="1:33" x14ac:dyDescent="0.35">
      <c r="A195" s="66" t="s">
        <v>2350</v>
      </c>
      <c r="B195" s="66" t="s">
        <v>533</v>
      </c>
      <c r="C195" s="66" t="s">
        <v>415</v>
      </c>
      <c r="D195" s="66">
        <f t="shared" si="23"/>
        <v>166</v>
      </c>
      <c r="E195" s="64" t="str">
        <f t="shared" si="24"/>
        <v>DPC.NTD.166</v>
      </c>
      <c r="F195" s="356" t="s">
        <v>2477</v>
      </c>
      <c r="G195" s="356" t="s">
        <v>154</v>
      </c>
      <c r="H195" s="356" t="s">
        <v>199</v>
      </c>
      <c r="I195" s="319" t="s">
        <v>533</v>
      </c>
      <c r="J195" s="320" t="s">
        <v>201</v>
      </c>
      <c r="K195" s="64" t="s">
        <v>980</v>
      </c>
      <c r="L195" s="321" t="s">
        <v>194</v>
      </c>
      <c r="M195" s="320" t="s">
        <v>194</v>
      </c>
      <c r="P195" s="319">
        <v>100</v>
      </c>
      <c r="T195" s="320">
        <f t="shared" si="12"/>
        <v>100</v>
      </c>
      <c r="U195" s="195" t="s">
        <v>82</v>
      </c>
      <c r="V195" s="373"/>
      <c r="W195" s="321" t="s">
        <v>2203</v>
      </c>
      <c r="X195" s="195"/>
      <c r="Y195" s="195"/>
      <c r="Z195" s="303">
        <f>Z194</f>
        <v>0.98</v>
      </c>
      <c r="AA195">
        <v>1</v>
      </c>
      <c r="AC195" s="341">
        <v>30</v>
      </c>
      <c r="AF195" t="s">
        <v>980</v>
      </c>
    </row>
    <row r="196" spans="1:33" x14ac:dyDescent="0.35">
      <c r="A196" s="66" t="s">
        <v>2350</v>
      </c>
      <c r="B196" s="66" t="s">
        <v>533</v>
      </c>
      <c r="C196" s="66" t="s">
        <v>415</v>
      </c>
      <c r="D196" s="66">
        <f t="shared" si="23"/>
        <v>167</v>
      </c>
      <c r="E196" s="64" t="str">
        <f t="shared" si="24"/>
        <v>DPC.NTD.167</v>
      </c>
      <c r="F196" s="356" t="s">
        <v>2478</v>
      </c>
      <c r="G196" s="356" t="s">
        <v>2259</v>
      </c>
      <c r="H196" s="356" t="s">
        <v>206</v>
      </c>
      <c r="I196" s="319" t="s">
        <v>533</v>
      </c>
      <c r="J196" s="320" t="s">
        <v>194</v>
      </c>
      <c r="K196" s="64" t="s">
        <v>194</v>
      </c>
      <c r="L196" s="321" t="s">
        <v>194</v>
      </c>
      <c r="M196" s="320" t="s">
        <v>194</v>
      </c>
      <c r="P196" s="319">
        <v>100</v>
      </c>
      <c r="T196" s="320">
        <f t="shared" si="12"/>
        <v>100</v>
      </c>
      <c r="U196" s="321" t="s">
        <v>82</v>
      </c>
      <c r="W196" s="321"/>
      <c r="X196" s="321"/>
      <c r="Y196" s="321"/>
      <c r="AA196" s="321"/>
      <c r="AB196" s="321"/>
      <c r="AD196" s="321"/>
      <c r="AE196" s="321"/>
      <c r="AF196" t="s">
        <v>980</v>
      </c>
      <c r="AG196" t="s">
        <v>2346</v>
      </c>
    </row>
    <row r="197" spans="1:33" x14ac:dyDescent="0.35">
      <c r="A197" s="66" t="s">
        <v>2350</v>
      </c>
      <c r="B197" s="66" t="s">
        <v>533</v>
      </c>
      <c r="C197" s="66" t="s">
        <v>415</v>
      </c>
      <c r="D197" s="66">
        <f t="shared" si="23"/>
        <v>168</v>
      </c>
      <c r="E197" s="64" t="str">
        <f t="shared" si="24"/>
        <v>DPC.NTD.168</v>
      </c>
      <c r="F197" s="356" t="s">
        <v>2479</v>
      </c>
      <c r="G197" s="356" t="s">
        <v>2259</v>
      </c>
      <c r="H197" s="356" t="s">
        <v>206</v>
      </c>
      <c r="I197" s="319" t="s">
        <v>533</v>
      </c>
      <c r="J197" s="320" t="s">
        <v>194</v>
      </c>
      <c r="K197" s="64" t="s">
        <v>980</v>
      </c>
      <c r="L197" s="321" t="s">
        <v>980</v>
      </c>
      <c r="M197" s="320" t="s">
        <v>980</v>
      </c>
      <c r="P197" s="319">
        <v>100</v>
      </c>
      <c r="T197" s="320">
        <f t="shared" si="12"/>
        <v>100</v>
      </c>
      <c r="U197" s="195" t="s">
        <v>82</v>
      </c>
      <c r="W197" s="195"/>
      <c r="X197" s="195"/>
      <c r="Y197" s="195"/>
      <c r="Z197" s="195"/>
      <c r="AA197" s="195"/>
      <c r="AB197" s="195"/>
      <c r="AC197" s="195"/>
      <c r="AD197" s="195"/>
      <c r="AE197" s="195"/>
      <c r="AF197" t="s">
        <v>980</v>
      </c>
      <c r="AG197" s="5" t="s">
        <v>2384</v>
      </c>
    </row>
    <row r="198" spans="1:33" x14ac:dyDescent="0.35">
      <c r="A198" s="66" t="s">
        <v>2350</v>
      </c>
      <c r="B198" s="66" t="s">
        <v>533</v>
      </c>
      <c r="C198" s="66" t="s">
        <v>2468</v>
      </c>
      <c r="D198" s="66">
        <f t="shared" si="23"/>
        <v>169</v>
      </c>
      <c r="E198" s="64" t="str">
        <f t="shared" si="24"/>
        <v>DPC.NTD.169</v>
      </c>
      <c r="F198" s="356" t="s">
        <v>2480</v>
      </c>
      <c r="G198" s="356" t="s">
        <v>2259</v>
      </c>
      <c r="H198" s="356" t="s">
        <v>206</v>
      </c>
      <c r="I198" s="319" t="s">
        <v>533</v>
      </c>
      <c r="J198" s="320" t="s">
        <v>194</v>
      </c>
      <c r="K198" s="64" t="s">
        <v>980</v>
      </c>
      <c r="L198" s="321" t="s">
        <v>980</v>
      </c>
      <c r="M198" s="320" t="s">
        <v>980</v>
      </c>
      <c r="P198" s="319">
        <v>100</v>
      </c>
      <c r="T198" s="320">
        <f t="shared" si="12"/>
        <v>100</v>
      </c>
      <c r="U198" s="195" t="s">
        <v>82</v>
      </c>
      <c r="W198" s="195"/>
      <c r="X198" s="195"/>
      <c r="Y198" s="195"/>
      <c r="Z198" s="195"/>
      <c r="AA198" s="195"/>
      <c r="AB198" s="195"/>
      <c r="AC198" s="195"/>
      <c r="AD198" s="195"/>
      <c r="AE198" s="195"/>
      <c r="AF198" t="s">
        <v>980</v>
      </c>
      <c r="AG198" s="5" t="s">
        <v>2384</v>
      </c>
    </row>
    <row r="199" spans="1:33" x14ac:dyDescent="0.35">
      <c r="A199" s="66" t="s">
        <v>2350</v>
      </c>
      <c r="B199" s="66" t="s">
        <v>533</v>
      </c>
      <c r="C199" s="66" t="s">
        <v>2468</v>
      </c>
      <c r="D199" s="66">
        <f t="shared" si="23"/>
        <v>170</v>
      </c>
      <c r="E199" s="64" t="str">
        <f t="shared" si="24"/>
        <v>DPC.NTD.170</v>
      </c>
      <c r="F199" s="356" t="s">
        <v>2485</v>
      </c>
      <c r="G199" s="356" t="s">
        <v>2259</v>
      </c>
      <c r="H199" s="356" t="s">
        <v>206</v>
      </c>
      <c r="I199" s="319" t="s">
        <v>533</v>
      </c>
      <c r="J199" s="320" t="s">
        <v>194</v>
      </c>
      <c r="K199" s="64" t="s">
        <v>194</v>
      </c>
      <c r="L199" s="321" t="s">
        <v>194</v>
      </c>
      <c r="M199" s="320" t="s">
        <v>194</v>
      </c>
      <c r="P199" s="319">
        <v>100</v>
      </c>
      <c r="T199" s="320">
        <f t="shared" si="12"/>
        <v>100</v>
      </c>
      <c r="U199" s="321" t="s">
        <v>82</v>
      </c>
      <c r="W199" s="321"/>
      <c r="X199" s="321"/>
      <c r="Y199" s="321"/>
      <c r="AA199" s="321"/>
      <c r="AB199" s="321"/>
      <c r="AD199" s="321"/>
      <c r="AE199" s="321"/>
      <c r="AF199" t="s">
        <v>980</v>
      </c>
      <c r="AG199" t="s">
        <v>2346</v>
      </c>
    </row>
    <row r="200" spans="1:33" x14ac:dyDescent="0.35">
      <c r="A200" s="66" t="s">
        <v>2350</v>
      </c>
      <c r="B200" s="66" t="s">
        <v>533</v>
      </c>
      <c r="C200" s="66" t="s">
        <v>2468</v>
      </c>
      <c r="D200" s="66">
        <f t="shared" si="23"/>
        <v>171</v>
      </c>
      <c r="E200" s="64" t="str">
        <f t="shared" si="24"/>
        <v>DPC.NTD.171</v>
      </c>
      <c r="F200" s="356" t="s">
        <v>2486</v>
      </c>
      <c r="G200" s="356" t="s">
        <v>2259</v>
      </c>
      <c r="H200" s="356" t="s">
        <v>206</v>
      </c>
      <c r="I200" s="319" t="s">
        <v>533</v>
      </c>
      <c r="J200" s="320" t="s">
        <v>212</v>
      </c>
      <c r="K200" s="64" t="s">
        <v>980</v>
      </c>
      <c r="L200" s="321" t="s">
        <v>980</v>
      </c>
      <c r="M200" s="320" t="s">
        <v>980</v>
      </c>
      <c r="P200" s="319">
        <v>100</v>
      </c>
      <c r="T200" s="320">
        <f t="shared" si="12"/>
        <v>100</v>
      </c>
      <c r="U200" s="321" t="s">
        <v>82</v>
      </c>
      <c r="V200" s="342">
        <f>1/Prevalences!B451</f>
        <v>0.21739130434782611</v>
      </c>
      <c r="W200" s="195" t="s">
        <v>2378</v>
      </c>
      <c r="X200" s="347"/>
      <c r="Y200" s="347"/>
      <c r="AA200" s="195"/>
      <c r="AB200" s="347">
        <v>1</v>
      </c>
      <c r="AC200" s="347">
        <v>10</v>
      </c>
      <c r="AD200" s="347"/>
      <c r="AE200" s="347"/>
      <c r="AF200" t="s">
        <v>980</v>
      </c>
      <c r="AG200" s="337" t="s">
        <v>2377</v>
      </c>
    </row>
    <row r="201" spans="1:33" x14ac:dyDescent="0.35">
      <c r="A201" s="66" t="s">
        <v>2350</v>
      </c>
      <c r="B201" s="66" t="s">
        <v>533</v>
      </c>
      <c r="C201" s="66" t="s">
        <v>2469</v>
      </c>
      <c r="D201" s="66">
        <f t="shared" si="23"/>
        <v>172</v>
      </c>
      <c r="E201" s="64" t="str">
        <f t="shared" si="24"/>
        <v>DPC.NTD.172</v>
      </c>
      <c r="F201" s="356" t="s">
        <v>2487</v>
      </c>
      <c r="G201" s="356" t="s">
        <v>2259</v>
      </c>
      <c r="H201" s="356" t="s">
        <v>206</v>
      </c>
      <c r="I201" s="319" t="s">
        <v>533</v>
      </c>
      <c r="J201" s="320" t="s">
        <v>194</v>
      </c>
      <c r="K201" s="64" t="s">
        <v>980</v>
      </c>
      <c r="L201" s="321" t="s">
        <v>980</v>
      </c>
      <c r="M201" s="320" t="s">
        <v>980</v>
      </c>
      <c r="P201" s="319">
        <v>100</v>
      </c>
      <c r="T201" s="320">
        <f t="shared" si="12"/>
        <v>100</v>
      </c>
      <c r="U201" s="195" t="s">
        <v>82</v>
      </c>
      <c r="W201" s="195"/>
      <c r="X201" s="195"/>
      <c r="Y201" s="195"/>
      <c r="Z201" s="195"/>
      <c r="AA201" s="195"/>
      <c r="AB201" s="195"/>
      <c r="AC201" s="195"/>
      <c r="AD201" s="195"/>
      <c r="AE201" s="195"/>
      <c r="AF201" t="s">
        <v>980</v>
      </c>
      <c r="AG201" s="5" t="s">
        <v>2384</v>
      </c>
    </row>
    <row r="202" spans="1:33" x14ac:dyDescent="0.35">
      <c r="A202" s="66" t="s">
        <v>2350</v>
      </c>
      <c r="B202" s="66" t="s">
        <v>533</v>
      </c>
      <c r="C202" s="66" t="s">
        <v>2469</v>
      </c>
      <c r="D202" s="66">
        <f t="shared" si="23"/>
        <v>173</v>
      </c>
      <c r="E202" s="64" t="str">
        <f t="shared" si="24"/>
        <v>DPC.NTD.173</v>
      </c>
      <c r="F202" s="356" t="s">
        <v>2488</v>
      </c>
      <c r="G202" s="356" t="s">
        <v>2259</v>
      </c>
      <c r="H202" s="356" t="s">
        <v>206</v>
      </c>
      <c r="I202" s="319" t="s">
        <v>533</v>
      </c>
      <c r="J202" s="320" t="s">
        <v>209</v>
      </c>
      <c r="K202" s="64" t="s">
        <v>194</v>
      </c>
      <c r="L202" s="321" t="s">
        <v>194</v>
      </c>
      <c r="M202" s="320" t="s">
        <v>194</v>
      </c>
      <c r="P202" s="319">
        <v>100</v>
      </c>
      <c r="T202" s="320">
        <f t="shared" ref="T202:T219" si="25">SUM(N202:S202)</f>
        <v>100</v>
      </c>
      <c r="U202" s="321" t="s">
        <v>82</v>
      </c>
      <c r="W202" s="321"/>
      <c r="X202" s="321"/>
      <c r="Y202" s="321"/>
      <c r="AA202" s="321"/>
      <c r="AB202" s="321"/>
      <c r="AD202" s="321"/>
      <c r="AE202" s="321"/>
      <c r="AF202" t="s">
        <v>980</v>
      </c>
      <c r="AG202" t="s">
        <v>2346</v>
      </c>
    </row>
    <row r="203" spans="1:33" x14ac:dyDescent="0.35">
      <c r="A203" s="66" t="s">
        <v>2350</v>
      </c>
      <c r="B203" s="66" t="s">
        <v>533</v>
      </c>
      <c r="C203" s="66" t="s">
        <v>2469</v>
      </c>
      <c r="D203" s="66">
        <f t="shared" si="23"/>
        <v>174</v>
      </c>
      <c r="E203" s="64" t="str">
        <f t="shared" si="24"/>
        <v>DPC.NTD.174</v>
      </c>
      <c r="F203" s="356" t="s">
        <v>2489</v>
      </c>
      <c r="G203" s="356" t="s">
        <v>154</v>
      </c>
      <c r="H203" s="356" t="s">
        <v>199</v>
      </c>
      <c r="I203" s="319" t="s">
        <v>533</v>
      </c>
      <c r="J203" s="320" t="s">
        <v>253</v>
      </c>
      <c r="K203" s="64" t="s">
        <v>980</v>
      </c>
      <c r="L203" s="321" t="s">
        <v>980</v>
      </c>
      <c r="M203" s="320" t="s">
        <v>194</v>
      </c>
      <c r="P203" s="319">
        <v>100</v>
      </c>
      <c r="T203" s="320">
        <f t="shared" si="25"/>
        <v>100</v>
      </c>
      <c r="U203" s="321" t="s">
        <v>82</v>
      </c>
      <c r="V203" s="145">
        <f>Prevalences!B470</f>
        <v>0.33</v>
      </c>
      <c r="W203" s="321" t="s">
        <v>2203</v>
      </c>
      <c r="X203" s="195"/>
      <c r="Y203" s="195"/>
      <c r="Z203" s="352">
        <v>0.98</v>
      </c>
      <c r="AA203">
        <v>1</v>
      </c>
      <c r="AC203" s="6">
        <v>5</v>
      </c>
      <c r="AF203" t="s">
        <v>980</v>
      </c>
    </row>
    <row r="204" spans="1:33" x14ac:dyDescent="0.35">
      <c r="A204" s="66" t="s">
        <v>2350</v>
      </c>
      <c r="B204" s="66" t="s">
        <v>533</v>
      </c>
      <c r="C204" s="66" t="s">
        <v>2247</v>
      </c>
      <c r="D204" s="66">
        <f t="shared" si="23"/>
        <v>175</v>
      </c>
      <c r="E204" s="64" t="str">
        <f t="shared" si="24"/>
        <v>DPC.NTD.175</v>
      </c>
      <c r="F204" s="356" t="s">
        <v>2482</v>
      </c>
      <c r="G204" s="356" t="s">
        <v>2259</v>
      </c>
      <c r="H204" s="356" t="s">
        <v>206</v>
      </c>
      <c r="I204" s="319" t="s">
        <v>533</v>
      </c>
      <c r="J204" s="320" t="s">
        <v>194</v>
      </c>
      <c r="K204" s="64" t="s">
        <v>980</v>
      </c>
      <c r="L204" s="321" t="s">
        <v>980</v>
      </c>
      <c r="M204" s="320" t="s">
        <v>980</v>
      </c>
      <c r="P204" s="319">
        <v>100</v>
      </c>
      <c r="T204" s="320">
        <f t="shared" si="25"/>
        <v>100</v>
      </c>
      <c r="U204" s="195" t="s">
        <v>82</v>
      </c>
      <c r="W204" s="195"/>
      <c r="X204" s="195"/>
      <c r="Y204" s="195"/>
      <c r="Z204" s="195"/>
      <c r="AA204" s="195"/>
      <c r="AB204" s="195"/>
      <c r="AC204" s="195"/>
      <c r="AD204" s="195"/>
      <c r="AE204" s="195"/>
      <c r="AF204" t="s">
        <v>980</v>
      </c>
      <c r="AG204" s="5" t="s">
        <v>2384</v>
      </c>
    </row>
    <row r="205" spans="1:33" x14ac:dyDescent="0.35">
      <c r="A205" s="66" t="s">
        <v>2350</v>
      </c>
      <c r="B205" s="66" t="s">
        <v>533</v>
      </c>
      <c r="C205" s="66" t="s">
        <v>2247</v>
      </c>
      <c r="D205" s="66">
        <f t="shared" si="23"/>
        <v>176</v>
      </c>
      <c r="E205" s="64" t="str">
        <f t="shared" si="24"/>
        <v>DPC.NTD.176</v>
      </c>
      <c r="F205" s="356" t="s">
        <v>2490</v>
      </c>
      <c r="G205" s="356" t="s">
        <v>2259</v>
      </c>
      <c r="H205" s="356" t="s">
        <v>206</v>
      </c>
      <c r="I205" s="319" t="s">
        <v>533</v>
      </c>
      <c r="J205" s="320" t="s">
        <v>194</v>
      </c>
      <c r="K205" s="64" t="s">
        <v>194</v>
      </c>
      <c r="L205" s="321" t="s">
        <v>194</v>
      </c>
      <c r="M205" s="320" t="s">
        <v>194</v>
      </c>
      <c r="P205" s="319">
        <v>100</v>
      </c>
      <c r="T205" s="320">
        <f t="shared" si="25"/>
        <v>100</v>
      </c>
      <c r="U205" s="321" t="s">
        <v>82</v>
      </c>
      <c r="W205" s="321"/>
      <c r="X205" s="321"/>
      <c r="Y205" s="321"/>
      <c r="AA205" s="321"/>
      <c r="AB205" s="321"/>
      <c r="AD205" s="321"/>
      <c r="AE205" s="321"/>
      <c r="AF205" t="s">
        <v>980</v>
      </c>
      <c r="AG205" t="s">
        <v>2346</v>
      </c>
    </row>
    <row r="206" spans="1:33" x14ac:dyDescent="0.35">
      <c r="A206" s="66" t="s">
        <v>2350</v>
      </c>
      <c r="B206" s="66" t="s">
        <v>533</v>
      </c>
      <c r="C206" s="66" t="s">
        <v>2247</v>
      </c>
      <c r="D206" s="66">
        <f t="shared" si="23"/>
        <v>177</v>
      </c>
      <c r="E206" s="64" t="str">
        <f t="shared" si="24"/>
        <v>DPC.NTD.177</v>
      </c>
      <c r="F206" s="356" t="s">
        <v>2491</v>
      </c>
      <c r="G206" s="356" t="s">
        <v>154</v>
      </c>
      <c r="H206" s="356" t="s">
        <v>199</v>
      </c>
      <c r="I206" s="319" t="s">
        <v>533</v>
      </c>
      <c r="J206" s="320" t="s">
        <v>201</v>
      </c>
      <c r="K206" s="64" t="s">
        <v>980</v>
      </c>
      <c r="L206" s="321" t="s">
        <v>980</v>
      </c>
      <c r="M206" s="320" t="s">
        <v>194</v>
      </c>
      <c r="P206" s="319">
        <v>100</v>
      </c>
      <c r="T206" s="320">
        <f t="shared" si="25"/>
        <v>100</v>
      </c>
      <c r="U206" s="321" t="s">
        <v>82</v>
      </c>
      <c r="V206" s="145">
        <f>Prevalences!AI240</f>
        <v>0.14499999999999999</v>
      </c>
      <c r="W206" s="321" t="s">
        <v>2203</v>
      </c>
      <c r="X206" s="195"/>
      <c r="Y206" s="195"/>
      <c r="Z206" s="352">
        <v>0.98</v>
      </c>
      <c r="AA206">
        <v>1</v>
      </c>
      <c r="AC206" s="6">
        <v>5</v>
      </c>
      <c r="AF206" t="s">
        <v>980</v>
      </c>
    </row>
    <row r="207" spans="1:33" x14ac:dyDescent="0.35">
      <c r="A207" s="66" t="s">
        <v>2350</v>
      </c>
      <c r="B207" s="66" t="s">
        <v>533</v>
      </c>
      <c r="C207" s="66" t="s">
        <v>2470</v>
      </c>
      <c r="D207" s="66">
        <f t="shared" si="23"/>
        <v>178</v>
      </c>
      <c r="E207" s="64" t="str">
        <f t="shared" si="24"/>
        <v>DPC.NTD.178</v>
      </c>
      <c r="F207" s="356" t="s">
        <v>2492</v>
      </c>
      <c r="G207" s="356" t="s">
        <v>2259</v>
      </c>
      <c r="H207" s="356" t="s">
        <v>206</v>
      </c>
      <c r="I207" s="319" t="s">
        <v>533</v>
      </c>
      <c r="J207" s="320" t="s">
        <v>194</v>
      </c>
      <c r="K207" s="64" t="s">
        <v>194</v>
      </c>
      <c r="L207" s="321" t="s">
        <v>194</v>
      </c>
      <c r="M207" s="320" t="s">
        <v>194</v>
      </c>
      <c r="P207" s="319">
        <v>100</v>
      </c>
      <c r="T207" s="320">
        <f t="shared" si="25"/>
        <v>100</v>
      </c>
      <c r="U207" s="321" t="s">
        <v>82</v>
      </c>
      <c r="W207" s="321"/>
      <c r="X207" s="321"/>
      <c r="Y207" s="321"/>
      <c r="AA207" s="321"/>
      <c r="AB207" s="321"/>
      <c r="AD207" s="321"/>
      <c r="AE207" s="321"/>
      <c r="AF207" t="s">
        <v>980</v>
      </c>
      <c r="AG207" t="s">
        <v>2346</v>
      </c>
    </row>
    <row r="208" spans="1:33" x14ac:dyDescent="0.35">
      <c r="A208" s="66" t="s">
        <v>2350</v>
      </c>
      <c r="B208" s="66" t="s">
        <v>533</v>
      </c>
      <c r="C208" s="66" t="s">
        <v>2470</v>
      </c>
      <c r="D208" s="66">
        <f t="shared" si="23"/>
        <v>179</v>
      </c>
      <c r="E208" s="64" t="str">
        <f t="shared" si="24"/>
        <v>DPC.NTD.179</v>
      </c>
      <c r="F208" s="356" t="s">
        <v>2493</v>
      </c>
      <c r="G208" s="356" t="s">
        <v>154</v>
      </c>
      <c r="H208" s="356" t="s">
        <v>199</v>
      </c>
      <c r="I208" s="319" t="s">
        <v>533</v>
      </c>
      <c r="J208" s="320" t="s">
        <v>212</v>
      </c>
      <c r="K208" s="64" t="s">
        <v>980</v>
      </c>
      <c r="L208" s="321" t="s">
        <v>980</v>
      </c>
      <c r="M208" s="320" t="s">
        <v>980</v>
      </c>
      <c r="P208" s="319">
        <v>100</v>
      </c>
      <c r="T208" s="320">
        <f t="shared" si="25"/>
        <v>100</v>
      </c>
      <c r="U208" s="321" t="s">
        <v>82</v>
      </c>
      <c r="V208" s="347">
        <v>0</v>
      </c>
      <c r="W208" s="321" t="s">
        <v>2640</v>
      </c>
      <c r="X208" s="195"/>
      <c r="Y208" s="195"/>
      <c r="Z208" s="352">
        <v>0.95</v>
      </c>
      <c r="AA208">
        <v>1</v>
      </c>
      <c r="AC208" s="6">
        <v>5</v>
      </c>
      <c r="AF208" t="s">
        <v>980</v>
      </c>
    </row>
    <row r="209" spans="1:33" x14ac:dyDescent="0.35">
      <c r="A209" s="66" t="s">
        <v>2350</v>
      </c>
      <c r="B209" s="66" t="s">
        <v>533</v>
      </c>
      <c r="C209" s="66" t="s">
        <v>2470</v>
      </c>
      <c r="D209" s="66">
        <f t="shared" si="23"/>
        <v>180</v>
      </c>
      <c r="E209" s="64" t="str">
        <f t="shared" si="24"/>
        <v>DPC.NTD.180</v>
      </c>
      <c r="F209" s="356" t="s">
        <v>2494</v>
      </c>
      <c r="G209" s="356" t="s">
        <v>2259</v>
      </c>
      <c r="H209" s="356" t="s">
        <v>206</v>
      </c>
      <c r="I209" s="319" t="s">
        <v>533</v>
      </c>
      <c r="J209" s="320" t="s">
        <v>194</v>
      </c>
      <c r="K209" s="64" t="s">
        <v>980</v>
      </c>
      <c r="L209" s="321" t="s">
        <v>980</v>
      </c>
      <c r="M209" s="320" t="s">
        <v>980</v>
      </c>
      <c r="P209" s="319">
        <v>100</v>
      </c>
      <c r="T209" s="320">
        <f t="shared" si="25"/>
        <v>100</v>
      </c>
      <c r="U209" s="195" t="s">
        <v>82</v>
      </c>
      <c r="W209" s="195"/>
      <c r="X209" s="195"/>
      <c r="Y209" s="195"/>
      <c r="Z209" s="195"/>
      <c r="AA209" s="195"/>
      <c r="AB209" s="195"/>
      <c r="AC209" s="195"/>
      <c r="AD209" s="195"/>
      <c r="AE209" s="195"/>
      <c r="AF209" t="s">
        <v>980</v>
      </c>
      <c r="AG209" s="5" t="s">
        <v>2384</v>
      </c>
    </row>
    <row r="210" spans="1:33" x14ac:dyDescent="0.35">
      <c r="A210" s="66" t="s">
        <v>2350</v>
      </c>
      <c r="B210" s="66" t="s">
        <v>533</v>
      </c>
      <c r="C210" s="66" t="s">
        <v>2470</v>
      </c>
      <c r="D210" s="66">
        <f>D209+1</f>
        <v>181</v>
      </c>
      <c r="E210" s="64" t="str">
        <f t="shared" si="24"/>
        <v>DPC.NTD.181</v>
      </c>
      <c r="F210" s="356" t="s">
        <v>2495</v>
      </c>
      <c r="G210" s="356" t="s">
        <v>2214</v>
      </c>
      <c r="H210" s="356" t="s">
        <v>206</v>
      </c>
      <c r="I210" s="319" t="s">
        <v>533</v>
      </c>
      <c r="J210" s="320" t="s">
        <v>194</v>
      </c>
      <c r="K210" s="64" t="s">
        <v>980</v>
      </c>
      <c r="L210" s="321" t="s">
        <v>980</v>
      </c>
      <c r="M210" s="320" t="s">
        <v>980</v>
      </c>
      <c r="P210" s="319">
        <v>100</v>
      </c>
      <c r="T210" s="320">
        <f t="shared" si="25"/>
        <v>100</v>
      </c>
      <c r="U210" s="195" t="s">
        <v>82</v>
      </c>
      <c r="W210" s="195"/>
      <c r="X210" s="195"/>
      <c r="Y210" s="195"/>
      <c r="Z210" s="195"/>
      <c r="AA210" s="195"/>
      <c r="AB210" s="195"/>
      <c r="AC210" s="195"/>
      <c r="AD210" s="195"/>
      <c r="AE210" s="195"/>
      <c r="AF210" t="s">
        <v>980</v>
      </c>
      <c r="AG210" s="5" t="s">
        <v>2379</v>
      </c>
    </row>
    <row r="211" spans="1:33" x14ac:dyDescent="0.35">
      <c r="A211" s="66" t="s">
        <v>2350</v>
      </c>
      <c r="B211" s="66" t="s">
        <v>533</v>
      </c>
      <c r="C211" s="66" t="s">
        <v>2496</v>
      </c>
      <c r="D211" s="66">
        <f t="shared" si="23"/>
        <v>182</v>
      </c>
      <c r="E211" s="64" t="str">
        <f t="shared" si="24"/>
        <v>DPC.NTD.182</v>
      </c>
      <c r="F211" s="356" t="s">
        <v>2497</v>
      </c>
      <c r="G211" s="356" t="s">
        <v>2259</v>
      </c>
      <c r="H211" s="356" t="s">
        <v>206</v>
      </c>
      <c r="I211" s="319" t="s">
        <v>533</v>
      </c>
      <c r="J211" s="320" t="s">
        <v>194</v>
      </c>
      <c r="K211" s="64" t="s">
        <v>980</v>
      </c>
      <c r="L211" s="321" t="s">
        <v>980</v>
      </c>
      <c r="M211" s="320" t="s">
        <v>980</v>
      </c>
      <c r="P211" s="319">
        <v>100</v>
      </c>
      <c r="T211" s="320">
        <f t="shared" si="25"/>
        <v>100</v>
      </c>
      <c r="U211" s="195" t="s">
        <v>82</v>
      </c>
      <c r="W211" s="195"/>
      <c r="X211" s="195"/>
      <c r="Y211" s="195"/>
      <c r="Z211" s="195"/>
      <c r="AA211" s="195"/>
      <c r="AB211" s="195"/>
      <c r="AC211" s="195"/>
      <c r="AD211" s="195"/>
      <c r="AE211" s="195"/>
      <c r="AF211" t="s">
        <v>980</v>
      </c>
      <c r="AG211" s="5" t="s">
        <v>2384</v>
      </c>
    </row>
    <row r="212" spans="1:33" x14ac:dyDescent="0.35">
      <c r="A212" s="66" t="s">
        <v>2350</v>
      </c>
      <c r="B212" s="66" t="s">
        <v>533</v>
      </c>
      <c r="C212" s="66" t="s">
        <v>2496</v>
      </c>
      <c r="D212" s="66">
        <f t="shared" si="23"/>
        <v>183</v>
      </c>
      <c r="E212" s="64" t="str">
        <f t="shared" si="24"/>
        <v>DPC.NTD.183</v>
      </c>
      <c r="F212" s="356" t="s">
        <v>2507</v>
      </c>
      <c r="G212" s="356" t="s">
        <v>154</v>
      </c>
      <c r="H212" s="356" t="s">
        <v>199</v>
      </c>
      <c r="I212" s="319" t="s">
        <v>533</v>
      </c>
      <c r="J212" s="320" t="s">
        <v>212</v>
      </c>
      <c r="K212" s="64" t="s">
        <v>980</v>
      </c>
      <c r="L212" s="321" t="s">
        <v>980</v>
      </c>
      <c r="M212" s="320" t="s">
        <v>980</v>
      </c>
      <c r="P212" s="319">
        <v>100</v>
      </c>
      <c r="T212" s="320">
        <f t="shared" si="25"/>
        <v>100</v>
      </c>
      <c r="U212" s="412" t="s">
        <v>82</v>
      </c>
      <c r="V212" s="145">
        <f>1/57/28</f>
        <v>6.2656641604010022E-4</v>
      </c>
      <c r="W212" s="321" t="s">
        <v>2639</v>
      </c>
      <c r="X212" s="195"/>
      <c r="Y212" s="195"/>
      <c r="Z212" s="352">
        <v>0.98</v>
      </c>
      <c r="AA212">
        <v>1</v>
      </c>
      <c r="AC212" s="6">
        <v>5</v>
      </c>
      <c r="AF212" t="s">
        <v>980</v>
      </c>
    </row>
    <row r="213" spans="1:33" x14ac:dyDescent="0.35">
      <c r="A213" s="66" t="s">
        <v>2498</v>
      </c>
      <c r="D213" s="66" t="s">
        <v>2500</v>
      </c>
      <c r="E213" s="64" t="s">
        <v>195</v>
      </c>
      <c r="F213" s="356" t="s">
        <v>2499</v>
      </c>
      <c r="G213" s="356" t="s">
        <v>2259</v>
      </c>
      <c r="H213" s="319" t="s">
        <v>194</v>
      </c>
      <c r="I213" s="319" t="s">
        <v>194</v>
      </c>
      <c r="J213" s="320" t="s">
        <v>212</v>
      </c>
      <c r="K213" s="64" t="s">
        <v>980</v>
      </c>
      <c r="L213" s="321" t="s">
        <v>980</v>
      </c>
      <c r="M213" s="320" t="s">
        <v>980</v>
      </c>
      <c r="P213" s="319">
        <v>100</v>
      </c>
      <c r="T213" s="320">
        <f t="shared" si="25"/>
        <v>100</v>
      </c>
      <c r="U213" t="s">
        <v>82</v>
      </c>
      <c r="AD213" s="5">
        <v>10</v>
      </c>
      <c r="AG213" s="234" t="s">
        <v>2503</v>
      </c>
    </row>
    <row r="214" spans="1:33" x14ac:dyDescent="0.35">
      <c r="A214" s="66" t="s">
        <v>2501</v>
      </c>
      <c r="D214" s="66" t="s">
        <v>2502</v>
      </c>
      <c r="E214" s="64" t="s">
        <v>195</v>
      </c>
      <c r="F214" s="356" t="s">
        <v>2499</v>
      </c>
      <c r="G214" s="319" t="s">
        <v>2259</v>
      </c>
      <c r="H214" s="319" t="s">
        <v>194</v>
      </c>
      <c r="I214" s="319" t="s">
        <v>194</v>
      </c>
      <c r="J214" s="320" t="s">
        <v>212</v>
      </c>
      <c r="K214" s="64" t="s">
        <v>980</v>
      </c>
      <c r="L214" s="321" t="s">
        <v>980</v>
      </c>
      <c r="M214" s="320" t="s">
        <v>980</v>
      </c>
      <c r="P214" s="319">
        <v>100</v>
      </c>
      <c r="T214" s="320">
        <f t="shared" si="25"/>
        <v>100</v>
      </c>
      <c r="U214" t="s">
        <v>82</v>
      </c>
      <c r="AD214" s="5">
        <v>5</v>
      </c>
    </row>
    <row r="215" spans="1:33" x14ac:dyDescent="0.35">
      <c r="A215" s="64" t="s">
        <v>192</v>
      </c>
      <c r="E215" s="64" t="s">
        <v>192</v>
      </c>
      <c r="F215" s="319" t="s">
        <v>192</v>
      </c>
      <c r="G215" s="356" t="s">
        <v>193</v>
      </c>
      <c r="H215" s="319" t="s">
        <v>194</v>
      </c>
      <c r="I215" s="319" t="s">
        <v>194</v>
      </c>
      <c r="J215" s="320" t="s">
        <v>212</v>
      </c>
      <c r="K215" s="64" t="s">
        <v>980</v>
      </c>
      <c r="L215" s="321" t="s">
        <v>980</v>
      </c>
      <c r="M215" s="320" t="s">
        <v>980</v>
      </c>
      <c r="P215" s="319">
        <v>100</v>
      </c>
      <c r="T215" s="320">
        <f t="shared" si="25"/>
        <v>100</v>
      </c>
      <c r="U215" s="58" t="s">
        <v>82</v>
      </c>
      <c r="V215" s="58">
        <v>0.1</v>
      </c>
      <c r="W215" s="58" t="s">
        <v>2070</v>
      </c>
      <c r="X215" s="139"/>
      <c r="Y215" s="139"/>
      <c r="Z215" s="130">
        <v>0.98</v>
      </c>
      <c r="AA215" s="58">
        <v>1</v>
      </c>
      <c r="AB215" s="58"/>
      <c r="AC215" s="275">
        <f>'Work time'!AD53*10*60</f>
        <v>53.832494807158753</v>
      </c>
    </row>
    <row r="216" spans="1:33" x14ac:dyDescent="0.35">
      <c r="A216" s="64" t="s">
        <v>1954</v>
      </c>
      <c r="E216" s="64" t="s">
        <v>1954</v>
      </c>
      <c r="F216" s="319" t="s">
        <v>1954</v>
      </c>
      <c r="G216" s="356" t="s">
        <v>193</v>
      </c>
      <c r="H216" s="319" t="s">
        <v>194</v>
      </c>
      <c r="I216" s="319" t="s">
        <v>194</v>
      </c>
      <c r="J216" s="320" t="s">
        <v>194</v>
      </c>
      <c r="K216" s="64" t="s">
        <v>980</v>
      </c>
      <c r="L216" s="321" t="s">
        <v>194</v>
      </c>
      <c r="M216" s="320" t="s">
        <v>194</v>
      </c>
      <c r="P216" s="319">
        <v>100</v>
      </c>
      <c r="T216" s="320">
        <f t="shared" si="25"/>
        <v>100</v>
      </c>
      <c r="U216" t="s">
        <v>82</v>
      </c>
      <c r="AD216" s="358">
        <f>'Work time'!AD54*4</f>
        <v>7.8079999999999998</v>
      </c>
      <c r="AG216" t="s">
        <v>2504</v>
      </c>
    </row>
    <row r="217" spans="1:33" x14ac:dyDescent="0.35">
      <c r="A217" s="64" t="s">
        <v>1954</v>
      </c>
      <c r="E217" s="64" t="s">
        <v>1954</v>
      </c>
      <c r="F217" s="319" t="s">
        <v>1954</v>
      </c>
      <c r="G217" s="356" t="s">
        <v>193</v>
      </c>
      <c r="H217" s="319" t="s">
        <v>194</v>
      </c>
      <c r="I217" s="319" t="s">
        <v>194</v>
      </c>
      <c r="J217" s="320" t="s">
        <v>194</v>
      </c>
      <c r="K217" s="64" t="s">
        <v>194</v>
      </c>
      <c r="L217" s="321" t="s">
        <v>980</v>
      </c>
      <c r="M217" s="320" t="s">
        <v>194</v>
      </c>
      <c r="P217" s="319">
        <v>100</v>
      </c>
      <c r="T217" s="320">
        <f t="shared" si="25"/>
        <v>100</v>
      </c>
      <c r="U217" t="s">
        <v>82</v>
      </c>
      <c r="AD217" s="358">
        <f>'Work time'!AD54*3</f>
        <v>5.8559999999999999</v>
      </c>
      <c r="AG217" t="s">
        <v>2505</v>
      </c>
    </row>
    <row r="218" spans="1:33" x14ac:dyDescent="0.35">
      <c r="A218" s="64" t="s">
        <v>1954</v>
      </c>
      <c r="E218" s="64" t="s">
        <v>1954</v>
      </c>
      <c r="F218" s="319" t="s">
        <v>1954</v>
      </c>
      <c r="G218" s="356" t="s">
        <v>193</v>
      </c>
      <c r="H218" s="319" t="s">
        <v>194</v>
      </c>
      <c r="I218" s="319" t="s">
        <v>194</v>
      </c>
      <c r="J218" s="320" t="s">
        <v>194</v>
      </c>
      <c r="K218" s="64" t="s">
        <v>194</v>
      </c>
      <c r="L218" s="321" t="s">
        <v>194</v>
      </c>
      <c r="M218" s="320" t="s">
        <v>980</v>
      </c>
      <c r="P218" s="319">
        <v>100</v>
      </c>
      <c r="T218" s="320">
        <f t="shared" si="25"/>
        <v>100</v>
      </c>
      <c r="U218" t="s">
        <v>82</v>
      </c>
      <c r="AD218" s="358">
        <f>'Work time'!AD54*2</f>
        <v>3.9039999999999999</v>
      </c>
      <c r="AG218" t="s">
        <v>2506</v>
      </c>
    </row>
    <row r="219" spans="1:33" x14ac:dyDescent="0.35">
      <c r="A219" s="64" t="s">
        <v>1958</v>
      </c>
      <c r="E219" s="64" t="s">
        <v>1958</v>
      </c>
      <c r="F219" s="319" t="s">
        <v>1958</v>
      </c>
      <c r="G219" s="356" t="s">
        <v>193</v>
      </c>
      <c r="H219" s="319" t="s">
        <v>194</v>
      </c>
      <c r="I219" s="319" t="s">
        <v>194</v>
      </c>
      <c r="J219" s="320" t="s">
        <v>212</v>
      </c>
      <c r="K219" s="64" t="s">
        <v>980</v>
      </c>
      <c r="L219" s="321" t="s">
        <v>980</v>
      </c>
      <c r="M219" s="320" t="s">
        <v>980</v>
      </c>
      <c r="P219" s="319">
        <v>100</v>
      </c>
      <c r="T219" s="320">
        <f t="shared" si="25"/>
        <v>100</v>
      </c>
      <c r="U219" s="58" t="s">
        <v>82</v>
      </c>
      <c r="V219" s="58">
        <v>0.1</v>
      </c>
      <c r="W219" s="58" t="s">
        <v>2070</v>
      </c>
      <c r="X219" s="139"/>
      <c r="Y219" s="139"/>
      <c r="Z219" s="58">
        <v>1</v>
      </c>
      <c r="AA219" s="58">
        <v>1</v>
      </c>
      <c r="AC219" s="6">
        <f>'Work time'!AD55*10*60</f>
        <v>45.844447190612613</v>
      </c>
    </row>
  </sheetData>
  <mergeCells count="1">
    <mergeCell ref="A1:D1"/>
  </mergeCells>
  <conditionalFormatting sqref="T2:T219">
    <cfRule type="cellIs" dxfId="2" priority="1" operator="notEqual">
      <formula>100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E3EE0E1-6392-4754-984C-80D83AFED092}">
          <x14:formula1>
            <xm:f>lookups!$D$2:$D$15</xm:f>
          </x14:formula1>
          <xm:sqref>I2:I46 I76:I154 I156:I548</xm:sqref>
        </x14:dataValidation>
        <x14:dataValidation type="list" allowBlank="1" showInputMessage="1" showErrorMessage="1" xr:uid="{925A0EEB-9365-4265-BCAA-8FCF4189DF40}">
          <x14:formula1>
            <xm:f>lookups!$B$2:$B$9</xm:f>
          </x14:formula1>
          <xm:sqref>H2:H154 H156:H449</xm:sqref>
        </x14:dataValidation>
        <x14:dataValidation type="list" allowBlank="1" showInputMessage="1" showErrorMessage="1" xr:uid="{C319048F-06A6-4121-9C15-D4FC96370093}">
          <x14:formula1>
            <xm:f>lookups!$F$2:$F$24</xm:f>
          </x14:formula1>
          <xm:sqref>J2:J154 J156:J1048576</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Z178"/>
  <sheetViews>
    <sheetView topLeftCell="G1" zoomScale="60" zoomScaleNormal="60" workbookViewId="0">
      <pane ySplit="1" topLeftCell="A2" activePane="bottomLeft" state="frozen"/>
      <selection pane="bottomLeft" activeCell="S2" sqref="S2:Z2"/>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3.81640625" style="64" customWidth="1"/>
    <col min="12" max="16" width="3.81640625" style="319" customWidth="1"/>
    <col min="17" max="17" width="3.81640625" style="320" customWidth="1"/>
    <col min="18" max="18" width="15.1796875" customWidth="1"/>
    <col min="19" max="19" width="17.36328125" style="195" customWidth="1"/>
    <col min="20" max="20" width="15.1796875" customWidth="1"/>
    <col min="21" max="21" width="18.36328125" style="89" customWidth="1"/>
    <col min="22" max="22" width="19.1796875" customWidth="1"/>
    <col min="23" max="23" width="18.7265625" customWidth="1"/>
    <col min="24" max="24" width="15.1796875" style="6" customWidth="1"/>
    <col min="25" max="26" width="15.1796875" customWidth="1"/>
  </cols>
  <sheetData>
    <row r="1" spans="1:26" s="177" customFormat="1" ht="87.5" customHeight="1" x14ac:dyDescent="0.35">
      <c r="A1" s="394" t="s">
        <v>2172</v>
      </c>
      <c r="B1" s="394"/>
      <c r="C1" s="394"/>
      <c r="D1" s="394"/>
      <c r="E1" s="327" t="s">
        <v>135</v>
      </c>
      <c r="F1" s="328" t="s">
        <v>136</v>
      </c>
      <c r="G1" s="328" t="s">
        <v>137</v>
      </c>
      <c r="H1" s="328" t="s">
        <v>138</v>
      </c>
      <c r="I1" s="328" t="s">
        <v>139</v>
      </c>
      <c r="J1" s="330" t="s">
        <v>140</v>
      </c>
      <c r="K1" s="363" t="s">
        <v>2159</v>
      </c>
      <c r="L1" s="364" t="s">
        <v>2523</v>
      </c>
      <c r="M1" s="364" t="s">
        <v>1962</v>
      </c>
      <c r="N1" s="364" t="s">
        <v>2525</v>
      </c>
      <c r="O1" s="364" t="s">
        <v>2167</v>
      </c>
      <c r="P1" s="364" t="s">
        <v>2524</v>
      </c>
      <c r="Q1" s="365" t="s">
        <v>776</v>
      </c>
      <c r="R1" s="325" t="s">
        <v>141</v>
      </c>
      <c r="S1" s="334" t="s">
        <v>142</v>
      </c>
      <c r="T1" s="326" t="s">
        <v>144</v>
      </c>
      <c r="U1" s="326" t="s">
        <v>146</v>
      </c>
      <c r="V1" s="325" t="s">
        <v>147</v>
      </c>
      <c r="W1" s="325" t="s">
        <v>148</v>
      </c>
      <c r="X1" s="339" t="s">
        <v>149</v>
      </c>
      <c r="Y1" s="325" t="s">
        <v>150</v>
      </c>
      <c r="Z1" s="325" t="s">
        <v>151</v>
      </c>
    </row>
    <row r="2" spans="1:26" x14ac:dyDescent="0.35">
      <c r="A2" s="355" t="s">
        <v>2169</v>
      </c>
      <c r="B2" s="355" t="s">
        <v>2170</v>
      </c>
      <c r="C2" s="356" t="s">
        <v>153</v>
      </c>
      <c r="D2" s="353">
        <v>1</v>
      </c>
      <c r="E2" s="64" t="s">
        <v>2171</v>
      </c>
      <c r="F2" s="319" t="s">
        <v>2173</v>
      </c>
      <c r="G2" s="321" t="str">
        <f>VLOOKUP($E2,TaskValues!$E:$AG,3,FALSE)</f>
        <v>Clinical</v>
      </c>
      <c r="H2" s="321" t="str">
        <f>VLOOKUP($E2,TaskValues!$E:$AG,4,FALSE)</f>
        <v>Adult Preventive</v>
      </c>
      <c r="I2" s="321" t="str">
        <f>VLOOKUP($E2,TaskValues!$E:$AG,5,FALSE)</f>
        <v>Pregnancy</v>
      </c>
      <c r="J2" s="320" t="str">
        <f>VLOOKUP($E2,TaskValues!$E:$AG,6,FALSE)</f>
        <v>births</v>
      </c>
      <c r="K2" s="64">
        <f>VLOOKUP($E2,TaskValues!$E:$AG,10,FALSE)</f>
        <v>100</v>
      </c>
      <c r="L2" s="319">
        <f>VLOOKUP($E2,TaskValues!$E:$AG,11,FALSE)</f>
        <v>0</v>
      </c>
      <c r="M2" s="319">
        <f>VLOOKUP($E2,TaskValues!$E:$AG,12,FALSE)</f>
        <v>0</v>
      </c>
      <c r="N2" s="319">
        <f>VLOOKUP($E2,TaskValues!$E:$AG,13,FALSE)</f>
        <v>0</v>
      </c>
      <c r="O2" s="319">
        <f>VLOOKUP($E2,TaskValues!$E:$AG,14,FALSE)</f>
        <v>0</v>
      </c>
      <c r="P2" s="319">
        <f>VLOOKUP($E2,TaskValues!$E:$AG,15,FALSE)</f>
        <v>0</v>
      </c>
      <c r="Q2" s="320">
        <f>VLOOKUP($E2,TaskValues!$E:$AG,16,FALSE)</f>
        <v>100</v>
      </c>
      <c r="R2" s="321" t="str">
        <f>VLOOKUP($E2,TaskValues!$E:$AG,17,FALSE)</f>
        <v>National</v>
      </c>
      <c r="S2" s="195">
        <f>VLOOKUP($E2,TaskValues!$E:$AG,18,FALSE)</f>
        <v>1</v>
      </c>
      <c r="T2" s="321" t="str">
        <f>IF(VLOOKUP($E2,TaskValues!$E:$AG,20,FALSE)=0,"",VLOOKUP($E2,TaskValues!$E:$AG,20,FALSE))</f>
        <v/>
      </c>
      <c r="U2" s="89">
        <f>IF(VLOOKUP($E2,TaskValues!$E:$AG,22,FALSE)=0,"",VLOOKUP($E2,TaskValues!$E:$AG,22,FALSE))</f>
        <v>1</v>
      </c>
      <c r="V2">
        <f>IF(VLOOKUP($E2,TaskValues!$E:$AG,23,FALSE)=0,,VLOOKUP($E2,TaskValues!$E:$AG,23,FALSE))</f>
        <v>4</v>
      </c>
      <c r="W2" t="str">
        <f>IF(VLOOKUP($E2,TaskValues!$E:$AG,24,FALSE)=0,"",VLOOKUP($E2,TaskValues!$E:$AG,24,FALSE))</f>
        <v/>
      </c>
      <c r="X2">
        <f>IF(VLOOKUP($E2,TaskValues!$E:$AG,25,FALSE)=0,"",VLOOKUP($E2,TaskValues!$E:$AG,25,FALSE))</f>
        <v>10</v>
      </c>
      <c r="Y2" t="str">
        <f>IF(VLOOKUP($E2,TaskValues!$E:$AG,26,FALSE)=0,"",VLOOKUP($E2,TaskValues!$E:$AG,26,FALSE))</f>
        <v/>
      </c>
      <c r="Z2" t="str">
        <f>IF(VLOOKUP($E2,TaskValues!$E:$AG,27,FALSE)=0,"",VLOOKUP($E2,TaskValues!$E:$AG,27,FALSE))</f>
        <v/>
      </c>
    </row>
    <row r="3" spans="1:26" x14ac:dyDescent="0.35">
      <c r="A3" s="355" t="s">
        <v>2169</v>
      </c>
      <c r="B3" s="355" t="s">
        <v>2170</v>
      </c>
      <c r="C3" s="356" t="s">
        <v>153</v>
      </c>
      <c r="D3" s="353">
        <v>2</v>
      </c>
      <c r="E3" s="64" t="s">
        <v>2206</v>
      </c>
      <c r="F3" s="319" t="s">
        <v>2179</v>
      </c>
      <c r="G3" s="321" t="str">
        <f>VLOOKUP($E3,TaskValues!$E:$AG,3,FALSE)</f>
        <v>Laboratory</v>
      </c>
      <c r="H3" s="321" t="str">
        <f>VLOOKUP($E3,TaskValues!$E:$AG,4,FALSE)</f>
        <v>Adult Preventive</v>
      </c>
      <c r="I3" s="321" t="str">
        <f>VLOOKUP($E3,TaskValues!$E:$AG,5,FALSE)</f>
        <v>Pregnancy</v>
      </c>
      <c r="J3" s="320" t="str">
        <f>VLOOKUP($E3,TaskValues!$E:$AG,6,FALSE)</f>
        <v>births</v>
      </c>
      <c r="K3" s="64">
        <f>VLOOKUP($E3,TaskValues!$E:$AG,10,FALSE)</f>
        <v>100</v>
      </c>
      <c r="L3" s="319">
        <f>VLOOKUP($E3,TaskValues!$E:$AG,11,FALSE)</f>
        <v>0</v>
      </c>
      <c r="M3" s="319">
        <f>VLOOKUP($E3,TaskValues!$E:$AG,12,FALSE)</f>
        <v>0</v>
      </c>
      <c r="N3" s="319">
        <f>VLOOKUP($E3,TaskValues!$E:$AG,13,FALSE)</f>
        <v>0</v>
      </c>
      <c r="O3" s="319">
        <f>VLOOKUP($E3,TaskValues!$E:$AG,14,FALSE)</f>
        <v>0</v>
      </c>
      <c r="P3" s="319">
        <f>VLOOKUP($E3,TaskValues!$E:$AG,15,FALSE)</f>
        <v>0</v>
      </c>
      <c r="Q3" s="320">
        <f>VLOOKUP($E3,TaskValues!$E:$AG,16,FALSE)</f>
        <v>100</v>
      </c>
      <c r="R3" s="321" t="str">
        <f>VLOOKUP($E3,TaskValues!$E:$AG,17,FALSE)</f>
        <v>National</v>
      </c>
      <c r="S3" s="195">
        <f>VLOOKUP($E3,TaskValues!$E:$AG,18,FALSE)</f>
        <v>1</v>
      </c>
      <c r="T3" s="321" t="str">
        <f>IF(VLOOKUP($E3,TaskValues!$E:$AG,20,FALSE)=0,"",VLOOKUP($E3,TaskValues!$E:$AG,20,FALSE))</f>
        <v/>
      </c>
      <c r="U3" s="89">
        <f>IF(VLOOKUP($E3,TaskValues!$E:$AG,22,FALSE)=0,"",VLOOKUP($E3,TaskValues!$E:$AG,22,FALSE))</f>
        <v>1</v>
      </c>
      <c r="V3">
        <f>IF(VLOOKUP($E3,TaskValues!$E:$AG,23,FALSE)=0,"",VLOOKUP($E3,TaskValues!$E:$AG,23,FALSE))</f>
        <v>1</v>
      </c>
      <c r="W3" t="str">
        <f>IF(VLOOKUP($E3,TaskValues!$E:$AG,24,FALSE)=0,"",VLOOKUP($E3,TaskValues!$E:$AG,24,FALSE))</f>
        <v/>
      </c>
      <c r="X3">
        <f>IF(VLOOKUP($E3,TaskValues!$E:$AG,25,FALSE)=0,"",VLOOKUP($E3,TaskValues!$E:$AG,25,FALSE))</f>
        <v>15</v>
      </c>
      <c r="Y3" t="str">
        <f>IF(VLOOKUP($E3,TaskValues!$E:$AG,26,FALSE)=0,"",VLOOKUP($E3,TaskValues!$E:$AG,26,FALSE))</f>
        <v/>
      </c>
      <c r="Z3" t="str">
        <f>IF(VLOOKUP($E3,TaskValues!$E:$AG,27,FALSE)=0,"",VLOOKUP($E3,TaskValues!$E:$AG,27,FALSE))</f>
        <v/>
      </c>
    </row>
    <row r="4" spans="1:26" x14ac:dyDescent="0.35">
      <c r="A4" s="355" t="s">
        <v>2169</v>
      </c>
      <c r="B4" s="355" t="s">
        <v>2170</v>
      </c>
      <c r="C4" s="356" t="s">
        <v>2181</v>
      </c>
      <c r="D4" s="353">
        <v>3</v>
      </c>
      <c r="E4" s="64" t="s">
        <v>2186</v>
      </c>
      <c r="F4" s="321" t="s">
        <v>2183</v>
      </c>
      <c r="G4" s="321" t="str">
        <f>VLOOKUP($E4,TaskValues!$E:$AG,3,FALSE)</f>
        <v>Clinical</v>
      </c>
      <c r="H4" s="321" t="str">
        <f>VLOOKUP($E4,TaskValues!$E:$AG,4,FALSE)</f>
        <v>Adult Acute</v>
      </c>
      <c r="I4" s="321" t="str">
        <f>VLOOKUP($E4,TaskValues!$E:$AG,5,FALSE)</f>
        <v>Pregnancy</v>
      </c>
      <c r="J4" s="320" t="str">
        <f>VLOOKUP($E4,TaskValues!$E:$AG,6,FALSE)</f>
        <v>births</v>
      </c>
      <c r="K4" s="64">
        <f>VLOOKUP($E4,TaskValues!$E:$AG,10,FALSE)</f>
        <v>100</v>
      </c>
      <c r="L4" s="319">
        <f>VLOOKUP($E4,TaskValues!$E:$AG,11,FALSE)</f>
        <v>0</v>
      </c>
      <c r="M4" s="319">
        <f>VLOOKUP($E4,TaskValues!$E:$AG,12,FALSE)</f>
        <v>0</v>
      </c>
      <c r="N4" s="319">
        <f>VLOOKUP($E4,TaskValues!$E:$AG,13,FALSE)</f>
        <v>0</v>
      </c>
      <c r="O4" s="319">
        <f>VLOOKUP($E4,TaskValues!$E:$AG,14,FALSE)</f>
        <v>0</v>
      </c>
      <c r="P4" s="319">
        <f>VLOOKUP($E4,TaskValues!$E:$AG,15,FALSE)</f>
        <v>0</v>
      </c>
      <c r="Q4" s="320">
        <f>VLOOKUP($E4,TaskValues!$E:$AG,16,FALSE)</f>
        <v>100</v>
      </c>
      <c r="R4" s="321" t="str">
        <f>VLOOKUP($E4,TaskValues!$E:$AG,17,FALSE)</f>
        <v>National</v>
      </c>
      <c r="S4" s="195">
        <f>VLOOKUP($E4,TaskValues!$E:$AG,18,FALSE)</f>
        <v>1</v>
      </c>
      <c r="T4" s="321" t="str">
        <f>IF(VLOOKUP($E4,TaskValues!$E:$AG,20,FALSE)=0,"",VLOOKUP($E4,TaskValues!$E:$AG,20,FALSE))</f>
        <v/>
      </c>
      <c r="U4" s="89">
        <f>IF(VLOOKUP($E4,TaskValues!$E:$AG,22,FALSE)=0,"",VLOOKUP($E4,TaskValues!$E:$AG,22,FALSE))</f>
        <v>1</v>
      </c>
      <c r="V4">
        <f>IF(VLOOKUP($E4,TaskValues!$E:$AG,23,FALSE)=0,"",VLOOKUP($E4,TaskValues!$E:$AG,23,FALSE))</f>
        <v>1</v>
      </c>
      <c r="W4" t="str">
        <f>IF(VLOOKUP($E4,TaskValues!$E:$AG,24,FALSE)=0,"",VLOOKUP($E4,TaskValues!$E:$AG,24,FALSE))</f>
        <v/>
      </c>
      <c r="X4">
        <f>IF(VLOOKUP($E4,TaskValues!$E:$AG,25,FALSE)=0,"",VLOOKUP($E4,TaskValues!$E:$AG,25,FALSE))</f>
        <v>15</v>
      </c>
      <c r="Y4" t="str">
        <f>IF(VLOOKUP($E4,TaskValues!$E:$AG,26,FALSE)=0,"",VLOOKUP($E4,TaskValues!$E:$AG,26,FALSE))</f>
        <v/>
      </c>
      <c r="Z4" t="str">
        <f>IF(VLOOKUP($E4,TaskValues!$E:$AG,27,FALSE)=0,"",VLOOKUP($E4,TaskValues!$E:$AG,27,FALSE))</f>
        <v/>
      </c>
    </row>
    <row r="5" spans="1:26" x14ac:dyDescent="0.35">
      <c r="A5" s="355" t="s">
        <v>2169</v>
      </c>
      <c r="B5" s="355" t="s">
        <v>2170</v>
      </c>
      <c r="C5" s="356" t="s">
        <v>2181</v>
      </c>
      <c r="D5" s="353">
        <v>4</v>
      </c>
      <c r="E5" s="64" t="s">
        <v>2187</v>
      </c>
      <c r="F5" s="321" t="s">
        <v>2182</v>
      </c>
      <c r="G5" s="321" t="str">
        <f>VLOOKUP($E5,TaskValues!$E:$AG,3,FALSE)</f>
        <v>Clinical</v>
      </c>
      <c r="H5" s="321" t="str">
        <f>VLOOKUP($E5,TaskValues!$E:$AG,4,FALSE)</f>
        <v>Adult Acute</v>
      </c>
      <c r="I5" s="321" t="str">
        <f>VLOOKUP($E5,TaskValues!$E:$AG,5,FALSE)</f>
        <v>Pregnancy</v>
      </c>
      <c r="J5" s="320" t="str">
        <f>VLOOKUP($E5,TaskValues!$E:$AG,6,FALSE)</f>
        <v>births</v>
      </c>
      <c r="K5" s="64">
        <f>VLOOKUP($E5,TaskValues!$E:$AG,10,FALSE)</f>
        <v>100</v>
      </c>
      <c r="L5" s="319">
        <f>VLOOKUP($E5,TaskValues!$E:$AG,11,FALSE)</f>
        <v>0</v>
      </c>
      <c r="M5" s="319">
        <f>VLOOKUP($E5,TaskValues!$E:$AG,12,FALSE)</f>
        <v>0</v>
      </c>
      <c r="N5" s="319">
        <f>VLOOKUP($E5,TaskValues!$E:$AG,13,FALSE)</f>
        <v>0</v>
      </c>
      <c r="O5" s="319">
        <f>VLOOKUP($E5,TaskValues!$E:$AG,14,FALSE)</f>
        <v>0</v>
      </c>
      <c r="P5" s="319">
        <f>VLOOKUP($E5,TaskValues!$E:$AG,15,FALSE)</f>
        <v>0</v>
      </c>
      <c r="Q5" s="320">
        <f>VLOOKUP($E5,TaskValues!$E:$AG,16,FALSE)</f>
        <v>100</v>
      </c>
      <c r="R5" s="321" t="str">
        <f>VLOOKUP($E5,TaskValues!$E:$AG,17,FALSE)</f>
        <v>National</v>
      </c>
      <c r="S5" s="195">
        <f>VLOOKUP($E5,TaskValues!$E:$AG,18,FALSE)</f>
        <v>1</v>
      </c>
      <c r="T5" s="321" t="str">
        <f>IF(VLOOKUP($E5,TaskValues!$E:$AG,20,FALSE)=0,"",VLOOKUP($E5,TaskValues!$E:$AG,20,FALSE))</f>
        <v/>
      </c>
      <c r="U5" s="89">
        <f>IF(VLOOKUP($E5,TaskValues!$E:$AG,22,FALSE)=0,"",VLOOKUP($E5,TaskValues!$E:$AG,22,FALSE))</f>
        <v>1</v>
      </c>
      <c r="V5">
        <f>IF(VLOOKUP($E5,TaskValues!$E:$AG,23,FALSE)=0,"",VLOOKUP($E5,TaskValues!$E:$AG,23,FALSE))</f>
        <v>1</v>
      </c>
      <c r="W5" t="str">
        <f>IF(VLOOKUP($E5,TaskValues!$E:$AG,24,FALSE)=0,"",VLOOKUP($E5,TaskValues!$E:$AG,24,FALSE))</f>
        <v/>
      </c>
      <c r="X5">
        <f>IF(VLOOKUP($E5,TaskValues!$E:$AG,25,FALSE)=0,"",VLOOKUP($E5,TaskValues!$E:$AG,25,FALSE))</f>
        <v>60</v>
      </c>
      <c r="Y5" t="str">
        <f>IF(VLOOKUP($E5,TaskValues!$E:$AG,26,FALSE)=0,"",VLOOKUP($E5,TaskValues!$E:$AG,26,FALSE))</f>
        <v/>
      </c>
      <c r="Z5" t="str">
        <f>IF(VLOOKUP($E5,TaskValues!$E:$AG,27,FALSE)=0,"",VLOOKUP($E5,TaskValues!$E:$AG,27,FALSE))</f>
        <v/>
      </c>
    </row>
    <row r="6" spans="1:26" x14ac:dyDescent="0.35">
      <c r="A6" s="355" t="s">
        <v>2169</v>
      </c>
      <c r="B6" s="355" t="s">
        <v>2170</v>
      </c>
      <c r="C6" s="356" t="s">
        <v>2181</v>
      </c>
      <c r="D6" s="353">
        <v>5</v>
      </c>
      <c r="E6" s="64" t="s">
        <v>2188</v>
      </c>
      <c r="F6" s="321" t="s">
        <v>2184</v>
      </c>
      <c r="G6" s="321" t="str">
        <f>VLOOKUP($E6,TaskValues!$E:$AG,3,FALSE)</f>
        <v>Clinical</v>
      </c>
      <c r="H6" s="321" t="str">
        <f>VLOOKUP($E6,TaskValues!$E:$AG,4,FALSE)</f>
        <v>Adult Acute</v>
      </c>
      <c r="I6" s="321" t="str">
        <f>VLOOKUP($E6,TaskValues!$E:$AG,5,FALSE)</f>
        <v>Pregnancy</v>
      </c>
      <c r="J6" s="320" t="str">
        <f>VLOOKUP($E6,TaskValues!$E:$AG,6,FALSE)</f>
        <v>births</v>
      </c>
      <c r="K6" s="64">
        <f>VLOOKUP($E6,TaskValues!$E:$AG,10,FALSE)</f>
        <v>100</v>
      </c>
      <c r="L6" s="319">
        <f>VLOOKUP($E6,TaskValues!$E:$AG,11,FALSE)</f>
        <v>0</v>
      </c>
      <c r="M6" s="319">
        <f>VLOOKUP($E6,TaskValues!$E:$AG,12,FALSE)</f>
        <v>0</v>
      </c>
      <c r="N6" s="319">
        <f>VLOOKUP($E6,TaskValues!$E:$AG,13,FALSE)</f>
        <v>0</v>
      </c>
      <c r="O6" s="319">
        <f>VLOOKUP($E6,TaskValues!$E:$AG,14,FALSE)</f>
        <v>0</v>
      </c>
      <c r="P6" s="319">
        <f>VLOOKUP($E6,TaskValues!$E:$AG,15,FALSE)</f>
        <v>0</v>
      </c>
      <c r="Q6" s="320">
        <f>VLOOKUP($E6,TaskValues!$E:$AG,16,FALSE)</f>
        <v>100</v>
      </c>
      <c r="R6" s="321" t="str">
        <f>VLOOKUP($E6,TaskValues!$E:$AG,17,FALSE)</f>
        <v>National</v>
      </c>
      <c r="S6" s="195">
        <f>VLOOKUP($E6,TaskValues!$E:$AG,18,FALSE)</f>
        <v>0.15</v>
      </c>
      <c r="T6" s="321" t="str">
        <f>IF(VLOOKUP($E6,TaskValues!$E:$AG,20,FALSE)=0,"",VLOOKUP($E6,TaskValues!$E:$AG,20,FALSE))</f>
        <v/>
      </c>
      <c r="U6" s="89">
        <f>IF(VLOOKUP($E6,TaskValues!$E:$AG,22,FALSE)=0,"",VLOOKUP($E6,TaskValues!$E:$AG,22,FALSE))</f>
        <v>1</v>
      </c>
      <c r="V6">
        <f>IF(VLOOKUP($E6,TaskValues!$E:$AG,23,FALSE)=0,"",VLOOKUP($E6,TaskValues!$E:$AG,23,FALSE))</f>
        <v>1</v>
      </c>
      <c r="W6" t="str">
        <f>IF(VLOOKUP($E6,TaskValues!$E:$AG,24,FALSE)=0,"",VLOOKUP($E6,TaskValues!$E:$AG,24,FALSE))</f>
        <v/>
      </c>
      <c r="X6">
        <f>IF(VLOOKUP($E6,TaskValues!$E:$AG,25,FALSE)=0,"",VLOOKUP($E6,TaskValues!$E:$AG,25,FALSE))</f>
        <v>30</v>
      </c>
      <c r="Y6" t="str">
        <f>IF(VLOOKUP($E6,TaskValues!$E:$AG,26,FALSE)=0,"",VLOOKUP($E6,TaskValues!$E:$AG,26,FALSE))</f>
        <v/>
      </c>
      <c r="Z6" t="str">
        <f>IF(VLOOKUP($E6,TaskValues!$E:$AG,27,FALSE)=0,"",VLOOKUP($E6,TaskValues!$E:$AG,27,FALSE))</f>
        <v/>
      </c>
    </row>
    <row r="7" spans="1:26" x14ac:dyDescent="0.35">
      <c r="A7" s="355" t="s">
        <v>2169</v>
      </c>
      <c r="B7" s="355" t="s">
        <v>2170</v>
      </c>
      <c r="C7" s="356" t="s">
        <v>2181</v>
      </c>
      <c r="D7" s="353">
        <v>6</v>
      </c>
      <c r="E7" s="64" t="s">
        <v>2189</v>
      </c>
      <c r="F7" s="321" t="s">
        <v>2185</v>
      </c>
      <c r="G7" s="321" t="str">
        <f>VLOOKUP($E7,TaskValues!$E:$AG,3,FALSE)</f>
        <v>Referral</v>
      </c>
      <c r="H7" s="321" t="str">
        <f>VLOOKUP($E7,TaskValues!$E:$AG,4,FALSE)</f>
        <v>Adult Preventive</v>
      </c>
      <c r="I7" s="321" t="str">
        <f>VLOOKUP($E7,TaskValues!$E:$AG,5,FALSE)</f>
        <v>Pregnancy</v>
      </c>
      <c r="J7" s="320" t="str">
        <f>VLOOKUP($E7,TaskValues!$E:$AG,6,FALSE)</f>
        <v>births</v>
      </c>
      <c r="K7" s="64">
        <f>VLOOKUP($E7,TaskValues!$E:$AG,10,FALSE)</f>
        <v>100</v>
      </c>
      <c r="L7" s="319">
        <f>VLOOKUP($E7,TaskValues!$E:$AG,11,FALSE)</f>
        <v>0</v>
      </c>
      <c r="M7" s="319">
        <f>VLOOKUP($E7,TaskValues!$E:$AG,12,FALSE)</f>
        <v>0</v>
      </c>
      <c r="N7" s="319">
        <f>VLOOKUP($E7,TaskValues!$E:$AG,13,FALSE)</f>
        <v>0</v>
      </c>
      <c r="O7" s="319">
        <f>VLOOKUP($E7,TaskValues!$E:$AG,14,FALSE)</f>
        <v>0</v>
      </c>
      <c r="P7" s="319">
        <f>VLOOKUP($E7,TaskValues!$E:$AG,15,FALSE)</f>
        <v>0</v>
      </c>
      <c r="Q7" s="320">
        <f>VLOOKUP($E7,TaskValues!$E:$AG,16,FALSE)</f>
        <v>100</v>
      </c>
      <c r="R7" s="321" t="str">
        <f>VLOOKUP($E7,TaskValues!$E:$AG,17,FALSE)</f>
        <v>National</v>
      </c>
      <c r="S7" s="195">
        <f>VLOOKUP($E7,TaskValues!$E:$AG,18,FALSE)</f>
        <v>0</v>
      </c>
      <c r="T7" s="321" t="str">
        <f>IF(VLOOKUP($E7,TaskValues!$E:$AG,20,FALSE)=0,"",VLOOKUP($E7,TaskValues!$E:$AG,20,FALSE))</f>
        <v/>
      </c>
      <c r="U7" s="89">
        <f>IF(VLOOKUP($E7,TaskValues!$E:$AG,22,FALSE)=0,"",VLOOKUP($E7,TaskValues!$E:$AG,22,FALSE))</f>
        <v>1</v>
      </c>
      <c r="V7">
        <f>IF(VLOOKUP($E7,TaskValues!$E:$AG,23,FALSE)=0,"",VLOOKUP($E7,TaskValues!$E:$AG,23,FALSE))</f>
        <v>1</v>
      </c>
      <c r="W7" t="str">
        <f>IF(VLOOKUP($E7,TaskValues!$E:$AG,24,FALSE)=0,"",VLOOKUP($E7,TaskValues!$E:$AG,24,FALSE))</f>
        <v/>
      </c>
      <c r="X7" t="str">
        <f>IF(VLOOKUP($E7,TaskValues!$E:$AG,25,FALSE)=0,"",VLOOKUP($E7,TaskValues!$E:$AG,25,FALSE))</f>
        <v/>
      </c>
      <c r="Y7" t="str">
        <f>IF(VLOOKUP($E7,TaskValues!$E:$AG,26,FALSE)=0,"",VLOOKUP($E7,TaskValues!$E:$AG,26,FALSE))</f>
        <v/>
      </c>
      <c r="Z7" t="str">
        <f>IF(VLOOKUP($E7,TaskValues!$E:$AG,27,FALSE)=0,"",VLOOKUP($E7,TaskValues!$E:$AG,27,FALSE))</f>
        <v/>
      </c>
    </row>
    <row r="8" spans="1:26" x14ac:dyDescent="0.35">
      <c r="A8" s="355" t="s">
        <v>2169</v>
      </c>
      <c r="B8" s="355" t="s">
        <v>2170</v>
      </c>
      <c r="C8" s="356" t="s">
        <v>2192</v>
      </c>
      <c r="D8" s="353">
        <v>7</v>
      </c>
      <c r="E8" s="64" t="s">
        <v>2198</v>
      </c>
      <c r="F8" s="321" t="s">
        <v>2193</v>
      </c>
      <c r="G8" s="321" t="str">
        <f>VLOOKUP($E8,TaskValues!$E:$AG,3,FALSE)</f>
        <v>Clinical</v>
      </c>
      <c r="H8" s="321" t="str">
        <f>VLOOKUP($E8,TaskValues!$E:$AG,4,FALSE)</f>
        <v>Adult Preventive</v>
      </c>
      <c r="I8" s="321" t="str">
        <f>VLOOKUP($E8,TaskValues!$E:$AG,5,FALSE)</f>
        <v>Pregnancy</v>
      </c>
      <c r="J8" s="320" t="str">
        <f>VLOOKUP($E8,TaskValues!$E:$AG,6,FALSE)</f>
        <v>births</v>
      </c>
      <c r="K8" s="64">
        <f>VLOOKUP($E8,TaskValues!$E:$AG,10,FALSE)</f>
        <v>100</v>
      </c>
      <c r="L8" s="319">
        <f>VLOOKUP($E8,TaskValues!$E:$AG,11,FALSE)</f>
        <v>0</v>
      </c>
      <c r="M8" s="319">
        <f>VLOOKUP($E8,TaskValues!$E:$AG,12,FALSE)</f>
        <v>0</v>
      </c>
      <c r="N8" s="319">
        <f>VLOOKUP($E8,TaskValues!$E:$AG,13,FALSE)</f>
        <v>0</v>
      </c>
      <c r="O8" s="319">
        <f>VLOOKUP($E8,TaskValues!$E:$AG,14,FALSE)</f>
        <v>0</v>
      </c>
      <c r="P8" s="319">
        <f>VLOOKUP($E8,TaskValues!$E:$AG,15,FALSE)</f>
        <v>0</v>
      </c>
      <c r="Q8" s="320">
        <f>VLOOKUP($E8,TaskValues!$E:$AG,16,FALSE)</f>
        <v>100</v>
      </c>
      <c r="R8" s="321" t="str">
        <f>VLOOKUP($E8,TaskValues!$E:$AG,17,FALSE)</f>
        <v>National</v>
      </c>
      <c r="S8" s="195">
        <f>VLOOKUP($E8,TaskValues!$E:$AG,18,FALSE)</f>
        <v>1</v>
      </c>
      <c r="T8" s="321" t="str">
        <f>IF(VLOOKUP($E8,TaskValues!$E:$AG,20,FALSE)=0,"",VLOOKUP($E8,TaskValues!$E:$AG,20,FALSE))</f>
        <v/>
      </c>
      <c r="U8" s="89">
        <f>IF(VLOOKUP($E8,TaskValues!$E:$AG,22,FALSE)=0,"",VLOOKUP($E8,TaskValues!$E:$AG,22,FALSE))</f>
        <v>1</v>
      </c>
      <c r="V8">
        <f>IF(VLOOKUP($E8,TaskValues!$E:$AG,23,FALSE)=0,"",VLOOKUP($E8,TaskValues!$E:$AG,23,FALSE))</f>
        <v>2</v>
      </c>
      <c r="W8" t="str">
        <f>IF(VLOOKUP($E8,TaskValues!$E:$AG,24,FALSE)=0,"",VLOOKUP($E8,TaskValues!$E:$AG,24,FALSE))</f>
        <v/>
      </c>
      <c r="X8">
        <f>IF(VLOOKUP($E8,TaskValues!$E:$AG,25,FALSE)=0,"",VLOOKUP($E8,TaskValues!$E:$AG,25,FALSE))</f>
        <v>60</v>
      </c>
      <c r="Y8" t="str">
        <f>IF(VLOOKUP($E8,TaskValues!$E:$AG,26,FALSE)=0,"",VLOOKUP($E8,TaskValues!$E:$AG,26,FALSE))</f>
        <v/>
      </c>
      <c r="Z8" t="str">
        <f>IF(VLOOKUP($E8,TaskValues!$E:$AG,27,FALSE)=0,"",VLOOKUP($E8,TaskValues!$E:$AG,27,FALSE))</f>
        <v/>
      </c>
    </row>
    <row r="9" spans="1:26" x14ac:dyDescent="0.35">
      <c r="A9" s="355" t="s">
        <v>2169</v>
      </c>
      <c r="B9" s="355" t="s">
        <v>2170</v>
      </c>
      <c r="C9" s="356" t="s">
        <v>2192</v>
      </c>
      <c r="D9" s="353">
        <v>8</v>
      </c>
      <c r="E9" s="64" t="s">
        <v>2199</v>
      </c>
      <c r="F9" s="321" t="s">
        <v>2194</v>
      </c>
      <c r="G9" s="321" t="str">
        <f>VLOOKUP($E9,TaskValues!$E:$AG,3,FALSE)</f>
        <v>Clinical</v>
      </c>
      <c r="H9" s="321" t="str">
        <f>VLOOKUP($E9,TaskValues!$E:$AG,4,FALSE)</f>
        <v>Adult Acute</v>
      </c>
      <c r="I9" s="321" t="str">
        <f>VLOOKUP($E9,TaskValues!$E:$AG,5,FALSE)</f>
        <v>Pregnancy</v>
      </c>
      <c r="J9" s="320" t="str">
        <f>VLOOKUP($E9,TaskValues!$E:$AG,6,FALSE)</f>
        <v>births</v>
      </c>
      <c r="K9" s="64">
        <f>VLOOKUP($E9,TaskValues!$E:$AG,10,FALSE)</f>
        <v>100</v>
      </c>
      <c r="L9" s="319">
        <f>VLOOKUP($E9,TaskValues!$E:$AG,11,FALSE)</f>
        <v>0</v>
      </c>
      <c r="M9" s="319">
        <f>VLOOKUP($E9,TaskValues!$E:$AG,12,FALSE)</f>
        <v>0</v>
      </c>
      <c r="N9" s="319">
        <f>VLOOKUP($E9,TaskValues!$E:$AG,13,FALSE)</f>
        <v>0</v>
      </c>
      <c r="O9" s="319">
        <f>VLOOKUP($E9,TaskValues!$E:$AG,14,FALSE)</f>
        <v>0</v>
      </c>
      <c r="P9" s="319">
        <f>VLOOKUP($E9,TaskValues!$E:$AG,15,FALSE)</f>
        <v>0</v>
      </c>
      <c r="Q9" s="320">
        <f>VLOOKUP($E9,TaskValues!$E:$AG,16,FALSE)</f>
        <v>100</v>
      </c>
      <c r="R9" s="321" t="str">
        <f>VLOOKUP($E9,TaskValues!$E:$AG,17,FALSE)</f>
        <v>National</v>
      </c>
      <c r="S9" s="195">
        <f>VLOOKUP($E9,TaskValues!$E:$AG,18,FALSE)</f>
        <v>0.14810999999999999</v>
      </c>
      <c r="T9" s="321" t="str">
        <f>IF(VLOOKUP($E9,TaskValues!$E:$AG,20,FALSE)=0,"",VLOOKUP($E9,TaskValues!$E:$AG,20,FALSE))</f>
        <v/>
      </c>
      <c r="U9" s="89">
        <f>IF(VLOOKUP($E9,TaskValues!$E:$AG,22,FALSE)=0,"",VLOOKUP($E9,TaskValues!$E:$AG,22,FALSE))</f>
        <v>1</v>
      </c>
      <c r="V9">
        <f>IF(VLOOKUP($E9,TaskValues!$E:$AG,23,FALSE)=0,"",VLOOKUP($E9,TaskValues!$E:$AG,23,FALSE))</f>
        <v>7</v>
      </c>
      <c r="W9" t="str">
        <f>IF(VLOOKUP($E9,TaskValues!$E:$AG,24,FALSE)=0,"",VLOOKUP($E9,TaskValues!$E:$AG,24,FALSE))</f>
        <v/>
      </c>
      <c r="X9">
        <f>IF(VLOOKUP($E9,TaskValues!$E:$AG,25,FALSE)=0,"",VLOOKUP($E9,TaskValues!$E:$AG,25,FALSE))</f>
        <v>60</v>
      </c>
      <c r="Y9" t="str">
        <f>IF(VLOOKUP($E9,TaskValues!$E:$AG,26,FALSE)=0,"",VLOOKUP($E9,TaskValues!$E:$AG,26,FALSE))</f>
        <v/>
      </c>
      <c r="Z9" t="str">
        <f>IF(VLOOKUP($E9,TaskValues!$E:$AG,27,FALSE)=0,"",VLOOKUP($E9,TaskValues!$E:$AG,27,FALSE))</f>
        <v/>
      </c>
    </row>
    <row r="10" spans="1:26" x14ac:dyDescent="0.35">
      <c r="A10" s="355" t="s">
        <v>2169</v>
      </c>
      <c r="B10" s="355" t="s">
        <v>2170</v>
      </c>
      <c r="C10" s="356" t="s">
        <v>2192</v>
      </c>
      <c r="D10" s="353">
        <v>9</v>
      </c>
      <c r="E10" s="64" t="s">
        <v>2200</v>
      </c>
      <c r="F10" s="321" t="s">
        <v>2195</v>
      </c>
      <c r="G10" s="321" t="str">
        <f>VLOOKUP($E10,TaskValues!$E:$AG,3,FALSE)</f>
        <v>Clinical</v>
      </c>
      <c r="H10" s="321" t="str">
        <f>VLOOKUP($E10,TaskValues!$E:$AG,4,FALSE)</f>
        <v>Adult Acute</v>
      </c>
      <c r="I10" s="321" t="str">
        <f>VLOOKUP($E10,TaskValues!$E:$AG,5,FALSE)</f>
        <v>Pregnancy</v>
      </c>
      <c r="J10" s="320" t="str">
        <f>VLOOKUP($E10,TaskValues!$E:$AG,6,FALSE)</f>
        <v>births</v>
      </c>
      <c r="K10" s="64">
        <f>VLOOKUP($E10,TaskValues!$E:$AG,10,FALSE)</f>
        <v>100</v>
      </c>
      <c r="L10" s="319">
        <f>VLOOKUP($E10,TaskValues!$E:$AG,11,FALSE)</f>
        <v>0</v>
      </c>
      <c r="M10" s="319">
        <f>VLOOKUP($E10,TaskValues!$E:$AG,12,FALSE)</f>
        <v>0</v>
      </c>
      <c r="N10" s="319">
        <f>VLOOKUP($E10,TaskValues!$E:$AG,13,FALSE)</f>
        <v>0</v>
      </c>
      <c r="O10" s="319">
        <f>VLOOKUP($E10,TaskValues!$E:$AG,14,FALSE)</f>
        <v>0</v>
      </c>
      <c r="P10" s="319">
        <f>VLOOKUP($E10,TaskValues!$E:$AG,15,FALSE)</f>
        <v>0</v>
      </c>
      <c r="Q10" s="320">
        <f>VLOOKUP($E10,TaskValues!$E:$AG,16,FALSE)</f>
        <v>100</v>
      </c>
      <c r="R10" s="321" t="str">
        <f>VLOOKUP($E10,TaskValues!$E:$AG,17,FALSE)</f>
        <v>National</v>
      </c>
      <c r="S10" s="195">
        <f>VLOOKUP($E10,TaskValues!$E:$AG,18,FALSE)</f>
        <v>9.5000000000000001E-2</v>
      </c>
      <c r="T10" s="321" t="str">
        <f>IF(VLOOKUP($E10,TaskValues!$E:$AG,20,FALSE)=0,"",VLOOKUP($E10,TaskValues!$E:$AG,20,FALSE))</f>
        <v/>
      </c>
      <c r="U10" s="89">
        <f>IF(VLOOKUP($E10,TaskValues!$E:$AG,22,FALSE)=0,"",VLOOKUP($E10,TaskValues!$E:$AG,22,FALSE))</f>
        <v>1</v>
      </c>
      <c r="V10">
        <f>IF(VLOOKUP($E10,TaskValues!$E:$AG,23,FALSE)=0,"",VLOOKUP($E10,TaskValues!$E:$AG,23,FALSE))</f>
        <v>3</v>
      </c>
      <c r="W10" t="str">
        <f>IF(VLOOKUP($E10,TaskValues!$E:$AG,24,FALSE)=0,"",VLOOKUP($E10,TaskValues!$E:$AG,24,FALSE))</f>
        <v/>
      </c>
      <c r="X10">
        <f>IF(VLOOKUP($E10,TaskValues!$E:$AG,25,FALSE)=0,"",VLOOKUP($E10,TaskValues!$E:$AG,25,FALSE))</f>
        <v>10</v>
      </c>
      <c r="Y10" t="str">
        <f>IF(VLOOKUP($E10,TaskValues!$E:$AG,26,FALSE)=0,"",VLOOKUP($E10,TaskValues!$E:$AG,26,FALSE))</f>
        <v/>
      </c>
      <c r="Z10" t="str">
        <f>IF(VLOOKUP($E10,TaskValues!$E:$AG,27,FALSE)=0,"",VLOOKUP($E10,TaskValues!$E:$AG,27,FALSE))</f>
        <v/>
      </c>
    </row>
    <row r="11" spans="1:26" x14ac:dyDescent="0.35">
      <c r="A11" s="355" t="s">
        <v>2169</v>
      </c>
      <c r="B11" s="355" t="s">
        <v>2170</v>
      </c>
      <c r="C11" s="356" t="s">
        <v>2192</v>
      </c>
      <c r="D11" s="353">
        <v>10</v>
      </c>
      <c r="E11" s="64" t="s">
        <v>2201</v>
      </c>
      <c r="F11" s="321" t="s">
        <v>2196</v>
      </c>
      <c r="G11" s="321" t="str">
        <f>VLOOKUP($E11,TaskValues!$E:$AG,3,FALSE)</f>
        <v>Clinical</v>
      </c>
      <c r="H11" s="321" t="str">
        <f>VLOOKUP($E11,TaskValues!$E:$AG,4,FALSE)</f>
        <v>Adult Acute</v>
      </c>
      <c r="I11" s="321" t="str">
        <f>VLOOKUP($E11,TaskValues!$E:$AG,5,FALSE)</f>
        <v>Pregnancy</v>
      </c>
      <c r="J11" s="320" t="str">
        <f>VLOOKUP($E11,TaskValues!$E:$AG,6,FALSE)</f>
        <v>births</v>
      </c>
      <c r="K11" s="64">
        <f>VLOOKUP($E11,TaskValues!$E:$AG,10,FALSE)</f>
        <v>100</v>
      </c>
      <c r="L11" s="319">
        <f>VLOOKUP($E11,TaskValues!$E:$AG,11,FALSE)</f>
        <v>0</v>
      </c>
      <c r="M11" s="319">
        <f>VLOOKUP($E11,TaskValues!$E:$AG,12,FALSE)</f>
        <v>0</v>
      </c>
      <c r="N11" s="319">
        <f>VLOOKUP($E11,TaskValues!$E:$AG,13,FALSE)</f>
        <v>0</v>
      </c>
      <c r="O11" s="319">
        <f>VLOOKUP($E11,TaskValues!$E:$AG,14,FALSE)</f>
        <v>0</v>
      </c>
      <c r="P11" s="319">
        <f>VLOOKUP($E11,TaskValues!$E:$AG,15,FALSE)</f>
        <v>0</v>
      </c>
      <c r="Q11" s="320">
        <f>VLOOKUP($E11,TaskValues!$E:$AG,16,FALSE)</f>
        <v>100</v>
      </c>
      <c r="R11" s="321" t="str">
        <f>VLOOKUP($E11,TaskValues!$E:$AG,17,FALSE)</f>
        <v>National</v>
      </c>
      <c r="S11" s="195">
        <f>VLOOKUP($E11,TaskValues!$E:$AG,18,FALSE)</f>
        <v>0.16600000000000001</v>
      </c>
      <c r="T11" s="321" t="str">
        <f>IF(VLOOKUP($E11,TaskValues!$E:$AG,20,FALSE)=0,"",VLOOKUP($E11,TaskValues!$E:$AG,20,FALSE))</f>
        <v/>
      </c>
      <c r="U11" s="89">
        <f>IF(VLOOKUP($E11,TaskValues!$E:$AG,22,FALSE)=0,"",VLOOKUP($E11,TaskValues!$E:$AG,22,FALSE))</f>
        <v>1</v>
      </c>
      <c r="V11">
        <f>IF(VLOOKUP($E11,TaskValues!$E:$AG,23,FALSE)=0,"",VLOOKUP($E11,TaskValues!$E:$AG,23,FALSE))</f>
        <v>3</v>
      </c>
      <c r="W11" t="str">
        <f>IF(VLOOKUP($E11,TaskValues!$E:$AG,24,FALSE)=0,"",VLOOKUP($E11,TaskValues!$E:$AG,24,FALSE))</f>
        <v/>
      </c>
      <c r="X11">
        <f>IF(VLOOKUP($E11,TaskValues!$E:$AG,25,FALSE)=0,"",VLOOKUP($E11,TaskValues!$E:$AG,25,FALSE))</f>
        <v>60</v>
      </c>
      <c r="Y11" t="str">
        <f>IF(VLOOKUP($E11,TaskValues!$E:$AG,26,FALSE)=0,"",VLOOKUP($E11,TaskValues!$E:$AG,26,FALSE))</f>
        <v/>
      </c>
      <c r="Z11" t="str">
        <f>IF(VLOOKUP($E11,TaskValues!$E:$AG,27,FALSE)=0,"",VLOOKUP($E11,TaskValues!$E:$AG,27,FALSE))</f>
        <v/>
      </c>
    </row>
    <row r="12" spans="1:26" x14ac:dyDescent="0.35">
      <c r="A12" s="355" t="s">
        <v>2169</v>
      </c>
      <c r="B12" s="355" t="s">
        <v>2170</v>
      </c>
      <c r="C12" s="356" t="s">
        <v>2192</v>
      </c>
      <c r="D12" s="353">
        <v>11</v>
      </c>
      <c r="E12" s="64" t="s">
        <v>2210</v>
      </c>
      <c r="F12" s="321" t="s">
        <v>2197</v>
      </c>
      <c r="G12" s="321" t="str">
        <f>VLOOKUP($E12,TaskValues!$E:$AG,3,FALSE)</f>
        <v>Referral</v>
      </c>
      <c r="H12" s="321" t="str">
        <f>VLOOKUP($E12,TaskValues!$E:$AG,4,FALSE)</f>
        <v>Adult Preventive</v>
      </c>
      <c r="I12" s="321" t="str">
        <f>VLOOKUP($E12,TaskValues!$E:$AG,5,FALSE)</f>
        <v>Pregnancy</v>
      </c>
      <c r="J12" s="320" t="str">
        <f>VLOOKUP($E12,TaskValues!$E:$AG,6,FALSE)</f>
        <v>births</v>
      </c>
      <c r="K12" s="64">
        <f>VLOOKUP($E12,TaskValues!$E:$AG,10,FALSE)</f>
        <v>100</v>
      </c>
      <c r="L12" s="319">
        <f>VLOOKUP($E12,TaskValues!$E:$AG,11,FALSE)</f>
        <v>0</v>
      </c>
      <c r="M12" s="319">
        <f>VLOOKUP($E12,TaskValues!$E:$AG,12,FALSE)</f>
        <v>0</v>
      </c>
      <c r="N12" s="319">
        <f>VLOOKUP($E12,TaskValues!$E:$AG,13,FALSE)</f>
        <v>0</v>
      </c>
      <c r="O12" s="319">
        <f>VLOOKUP($E12,TaskValues!$E:$AG,14,FALSE)</f>
        <v>0</v>
      </c>
      <c r="P12" s="319">
        <f>VLOOKUP($E12,TaskValues!$E:$AG,15,FALSE)</f>
        <v>0</v>
      </c>
      <c r="Q12" s="320">
        <f>VLOOKUP($E12,TaskValues!$E:$AG,16,FALSE)</f>
        <v>100</v>
      </c>
      <c r="R12" s="321" t="str">
        <f>VLOOKUP($E12,TaskValues!$E:$AG,17,FALSE)</f>
        <v>National</v>
      </c>
      <c r="S12" s="195">
        <f>VLOOKUP($E12,TaskValues!$E:$AG,18,FALSE)</f>
        <v>0.16600000000000001</v>
      </c>
      <c r="T12" s="321" t="str">
        <f>IF(VLOOKUP($E12,TaskValues!$E:$AG,20,FALSE)=0,"",VLOOKUP($E12,TaskValues!$E:$AG,20,FALSE))</f>
        <v/>
      </c>
      <c r="U12" s="89">
        <f>IF(VLOOKUP($E12,TaskValues!$E:$AG,22,FALSE)=0,"",VLOOKUP($E12,TaskValues!$E:$AG,22,FALSE))</f>
        <v>1</v>
      </c>
      <c r="V12">
        <f>IF(VLOOKUP($E12,TaskValues!$E:$AG,23,FALSE)=0,"",VLOOKUP($E12,TaskValues!$E:$AG,23,FALSE))</f>
        <v>1</v>
      </c>
      <c r="W12" t="str">
        <f>IF(VLOOKUP($E12,TaskValues!$E:$AG,24,FALSE)=0,"",VLOOKUP($E12,TaskValues!$E:$AG,24,FALSE))</f>
        <v/>
      </c>
      <c r="X12">
        <f>IF(VLOOKUP($E12,TaskValues!$E:$AG,25,FALSE)=0,"",VLOOKUP($E12,TaskValues!$E:$AG,25,FALSE))</f>
        <v>10</v>
      </c>
      <c r="Y12" t="str">
        <f>IF(VLOOKUP($E12,TaskValues!$E:$AG,26,FALSE)=0,"",VLOOKUP($E12,TaskValues!$E:$AG,26,FALSE))</f>
        <v/>
      </c>
      <c r="Z12" t="str">
        <f>IF(VLOOKUP($E12,TaskValues!$E:$AG,27,FALSE)=0,"",VLOOKUP($E12,TaskValues!$E:$AG,27,FALSE))</f>
        <v/>
      </c>
    </row>
    <row r="13" spans="1:26" x14ac:dyDescent="0.35">
      <c r="A13" s="355" t="s">
        <v>2169</v>
      </c>
      <c r="B13" s="355" t="s">
        <v>2170</v>
      </c>
      <c r="C13" s="356" t="s">
        <v>2214</v>
      </c>
      <c r="D13" s="353">
        <v>12</v>
      </c>
      <c r="E13" s="64" t="s">
        <v>2215</v>
      </c>
      <c r="F13" s="321" t="s">
        <v>2216</v>
      </c>
      <c r="G13" s="321" t="str">
        <f>VLOOKUP($E13,TaskValues!$E:$AG,3,FALSE)</f>
        <v>Surveillance</v>
      </c>
      <c r="H13" s="321" t="str">
        <f>VLOOKUP($E13,TaskValues!$E:$AG,4,FALSE)</f>
        <v>Public Health</v>
      </c>
      <c r="I13" s="321" t="str">
        <f>VLOOKUP($E13,TaskValues!$E:$AG,5,FALSE)</f>
        <v>-</v>
      </c>
      <c r="J13" s="320" t="str">
        <f>VLOOKUP($E13,TaskValues!$E:$AG,6,FALSE)</f>
        <v>-</v>
      </c>
      <c r="K13" s="64">
        <f>VLOOKUP($E13,TaskValues!$E:$AG,10,FALSE)</f>
        <v>0</v>
      </c>
      <c r="L13" s="319">
        <f>VLOOKUP($E13,TaskValues!$E:$AG,11,FALSE)</f>
        <v>100</v>
      </c>
      <c r="M13" s="319">
        <f>VLOOKUP($E13,TaskValues!$E:$AG,12,FALSE)</f>
        <v>0</v>
      </c>
      <c r="N13" s="319">
        <f>VLOOKUP($E13,TaskValues!$E:$AG,13,FALSE)</f>
        <v>0</v>
      </c>
      <c r="O13" s="319">
        <f>VLOOKUP($E13,TaskValues!$E:$AG,14,FALSE)</f>
        <v>0</v>
      </c>
      <c r="P13" s="319">
        <f>VLOOKUP($E13,TaskValues!$E:$AG,15,FALSE)</f>
        <v>0</v>
      </c>
      <c r="Q13" s="320">
        <f>VLOOKUP($E13,TaskValues!$E:$AG,16,FALSE)</f>
        <v>100</v>
      </c>
      <c r="R13" s="321" t="str">
        <f>VLOOKUP($E13,TaskValues!$E:$AG,17,FALSE)</f>
        <v>National</v>
      </c>
      <c r="S13" s="195">
        <f>VLOOKUP($E13,TaskValues!$E:$AG,18,FALSE)</f>
        <v>0</v>
      </c>
      <c r="T13" s="321" t="str">
        <f>IF(VLOOKUP($E13,TaskValues!$E:$AG,20,FALSE)=0,"",VLOOKUP($E13,TaskValues!$E:$AG,20,FALSE))</f>
        <v/>
      </c>
      <c r="U13" s="89" t="str">
        <f>IF(VLOOKUP($E13,TaskValues!$E:$AG,22,FALSE)=0,"",VLOOKUP($E13,TaskValues!$E:$AG,22,FALSE))</f>
        <v/>
      </c>
      <c r="V13" t="str">
        <f>IF(VLOOKUP($E13,TaskValues!$E:$AG,23,FALSE)=0,"",VLOOKUP($E13,TaskValues!$E:$AG,23,FALSE))</f>
        <v/>
      </c>
      <c r="W13" t="str">
        <f>IF(VLOOKUP($E13,TaskValues!$E:$AG,24,FALSE)=0,"",VLOOKUP($E13,TaskValues!$E:$AG,24,FALSE))</f>
        <v/>
      </c>
      <c r="X13" t="str">
        <f>IF(VLOOKUP($E13,TaskValues!$E:$AG,25,FALSE)=0,"",VLOOKUP($E13,TaskValues!$E:$AG,25,FALSE))</f>
        <v/>
      </c>
      <c r="Y13" t="str">
        <f>IF(VLOOKUP($E13,TaskValues!$E:$AG,26,FALSE)=0,"",VLOOKUP($E13,TaskValues!$E:$AG,26,FALSE))</f>
        <v/>
      </c>
      <c r="Z13" t="str">
        <f>IF(VLOOKUP($E13,TaskValues!$E:$AG,27,FALSE)=0,"",VLOOKUP($E13,TaskValues!$E:$AG,27,FALSE))</f>
        <v/>
      </c>
    </row>
    <row r="14" spans="1:26" x14ac:dyDescent="0.35">
      <c r="A14" s="355" t="s">
        <v>2169</v>
      </c>
      <c r="B14" s="355" t="s">
        <v>2170</v>
      </c>
      <c r="C14" s="356" t="s">
        <v>2214</v>
      </c>
      <c r="D14" s="353">
        <v>13</v>
      </c>
      <c r="E14" s="64" t="s">
        <v>2215</v>
      </c>
      <c r="F14" s="321" t="s">
        <v>2217</v>
      </c>
      <c r="G14" s="321" t="str">
        <f>VLOOKUP($E14,TaskValues!$E:$AG,3,FALSE)</f>
        <v>Surveillance</v>
      </c>
      <c r="H14" s="321" t="str">
        <f>VLOOKUP($E14,TaskValues!$E:$AG,4,FALSE)</f>
        <v>Public Health</v>
      </c>
      <c r="I14" s="321" t="str">
        <f>VLOOKUP($E14,TaskValues!$E:$AG,5,FALSE)</f>
        <v>-</v>
      </c>
      <c r="J14" s="320" t="str">
        <f>VLOOKUP($E14,TaskValues!$E:$AG,6,FALSE)</f>
        <v>-</v>
      </c>
      <c r="K14" s="64">
        <f>VLOOKUP($E14,TaskValues!$E:$AG,10,FALSE)</f>
        <v>0</v>
      </c>
      <c r="L14" s="319">
        <f>VLOOKUP($E14,TaskValues!$E:$AG,11,FALSE)</f>
        <v>100</v>
      </c>
      <c r="M14" s="319">
        <f>VLOOKUP($E14,TaskValues!$E:$AG,12,FALSE)</f>
        <v>0</v>
      </c>
      <c r="N14" s="319">
        <f>VLOOKUP($E14,TaskValues!$E:$AG,13,FALSE)</f>
        <v>0</v>
      </c>
      <c r="O14" s="319">
        <f>VLOOKUP($E14,TaskValues!$E:$AG,14,FALSE)</f>
        <v>0</v>
      </c>
      <c r="P14" s="319">
        <f>VLOOKUP($E14,TaskValues!$E:$AG,15,FALSE)</f>
        <v>0</v>
      </c>
      <c r="Q14" s="320">
        <f>VLOOKUP($E14,TaskValues!$E:$AG,16,FALSE)</f>
        <v>100</v>
      </c>
      <c r="R14" s="321" t="str">
        <f>VLOOKUP($E14,TaskValues!$E:$AG,17,FALSE)</f>
        <v>National</v>
      </c>
      <c r="S14" s="195">
        <f>VLOOKUP($E14,TaskValues!$E:$AG,18,FALSE)</f>
        <v>0</v>
      </c>
      <c r="T14" s="321" t="str">
        <f>IF(VLOOKUP($E14,TaskValues!$E:$AG,20,FALSE)=0,"",VLOOKUP($E14,TaskValues!$E:$AG,20,FALSE))</f>
        <v/>
      </c>
      <c r="U14" s="89" t="str">
        <f>IF(VLOOKUP($E14,TaskValues!$E:$AG,22,FALSE)=0,"",VLOOKUP($E14,TaskValues!$E:$AG,22,FALSE))</f>
        <v/>
      </c>
      <c r="V14" t="str">
        <f>IF(VLOOKUP($E14,TaskValues!$E:$AG,23,FALSE)=0,"",VLOOKUP($E14,TaskValues!$E:$AG,23,FALSE))</f>
        <v/>
      </c>
      <c r="W14" t="str">
        <f>IF(VLOOKUP($E14,TaskValues!$E:$AG,24,FALSE)=0,"",VLOOKUP($E14,TaskValues!$E:$AG,24,FALSE))</f>
        <v/>
      </c>
      <c r="X14" t="str">
        <f>IF(VLOOKUP($E14,TaskValues!$E:$AG,25,FALSE)=0,"",VLOOKUP($E14,TaskValues!$E:$AG,25,FALSE))</f>
        <v/>
      </c>
      <c r="Y14" t="str">
        <f>IF(VLOOKUP($E14,TaskValues!$E:$AG,26,FALSE)=0,"",VLOOKUP($E14,TaskValues!$E:$AG,26,FALSE))</f>
        <v/>
      </c>
      <c r="Z14" t="str">
        <f>IF(VLOOKUP($E14,TaskValues!$E:$AG,27,FALSE)=0,"",VLOOKUP($E14,TaskValues!$E:$AG,27,FALSE))</f>
        <v/>
      </c>
    </row>
    <row r="15" spans="1:26" x14ac:dyDescent="0.35">
      <c r="A15" s="355" t="s">
        <v>2169</v>
      </c>
      <c r="B15" s="355" t="s">
        <v>2170</v>
      </c>
      <c r="C15" s="356" t="s">
        <v>2214</v>
      </c>
      <c r="D15" s="353">
        <v>14</v>
      </c>
      <c r="E15" s="64" t="s">
        <v>2215</v>
      </c>
      <c r="F15" s="321" t="s">
        <v>2218</v>
      </c>
      <c r="G15" s="321" t="str">
        <f>VLOOKUP($E15,TaskValues!$E:$AG,3,FALSE)</f>
        <v>Surveillance</v>
      </c>
      <c r="H15" s="321" t="str">
        <f>VLOOKUP($E15,TaskValues!$E:$AG,4,FALSE)</f>
        <v>Public Health</v>
      </c>
      <c r="I15" s="321" t="str">
        <f>VLOOKUP($E15,TaskValues!$E:$AG,5,FALSE)</f>
        <v>-</v>
      </c>
      <c r="J15" s="320" t="str">
        <f>VLOOKUP($E15,TaskValues!$E:$AG,6,FALSE)</f>
        <v>-</v>
      </c>
      <c r="K15" s="64">
        <f>VLOOKUP($E15,TaskValues!$E:$AG,10,FALSE)</f>
        <v>0</v>
      </c>
      <c r="L15" s="319">
        <f>VLOOKUP($E15,TaskValues!$E:$AG,11,FALSE)</f>
        <v>100</v>
      </c>
      <c r="M15" s="319">
        <f>VLOOKUP($E15,TaskValues!$E:$AG,12,FALSE)</f>
        <v>0</v>
      </c>
      <c r="N15" s="319">
        <f>VLOOKUP($E15,TaskValues!$E:$AG,13,FALSE)</f>
        <v>0</v>
      </c>
      <c r="O15" s="319">
        <f>VLOOKUP($E15,TaskValues!$E:$AG,14,FALSE)</f>
        <v>0</v>
      </c>
      <c r="P15" s="319">
        <f>VLOOKUP($E15,TaskValues!$E:$AG,15,FALSE)</f>
        <v>0</v>
      </c>
      <c r="Q15" s="320">
        <f>VLOOKUP($E15,TaskValues!$E:$AG,16,FALSE)</f>
        <v>100</v>
      </c>
      <c r="R15" s="321" t="str">
        <f>VLOOKUP($E15,TaskValues!$E:$AG,17,FALSE)</f>
        <v>National</v>
      </c>
      <c r="S15" s="195">
        <f>VLOOKUP($E15,TaskValues!$E:$AG,18,FALSE)</f>
        <v>0</v>
      </c>
      <c r="T15" s="321" t="str">
        <f>IF(VLOOKUP($E15,TaskValues!$E:$AG,20,FALSE)=0,"",VLOOKUP($E15,TaskValues!$E:$AG,20,FALSE))</f>
        <v/>
      </c>
      <c r="U15" s="89" t="str">
        <f>IF(VLOOKUP($E15,TaskValues!$E:$AG,22,FALSE)=0,"",VLOOKUP($E15,TaskValues!$E:$AG,22,FALSE))</f>
        <v/>
      </c>
      <c r="V15" t="str">
        <f>IF(VLOOKUP($E15,TaskValues!$E:$AG,23,FALSE)=0,"",VLOOKUP($E15,TaskValues!$E:$AG,23,FALSE))</f>
        <v/>
      </c>
      <c r="W15" t="str">
        <f>IF(VLOOKUP($E15,TaskValues!$E:$AG,24,FALSE)=0,"",VLOOKUP($E15,TaskValues!$E:$AG,24,FALSE))</f>
        <v/>
      </c>
      <c r="X15" t="str">
        <f>IF(VLOOKUP($E15,TaskValues!$E:$AG,25,FALSE)=0,"",VLOOKUP($E15,TaskValues!$E:$AG,25,FALSE))</f>
        <v/>
      </c>
      <c r="Y15" t="str">
        <f>IF(VLOOKUP($E15,TaskValues!$E:$AG,26,FALSE)=0,"",VLOOKUP($E15,TaskValues!$E:$AG,26,FALSE))</f>
        <v/>
      </c>
      <c r="Z15" t="str">
        <f>IF(VLOOKUP($E15,TaskValues!$E:$AG,27,FALSE)=0,"",VLOOKUP($E15,TaskValues!$E:$AG,27,FALSE))</f>
        <v/>
      </c>
    </row>
    <row r="16" spans="1:26" x14ac:dyDescent="0.35">
      <c r="A16" s="355" t="s">
        <v>2169</v>
      </c>
      <c r="B16" s="356" t="s">
        <v>2221</v>
      </c>
      <c r="C16" s="356"/>
      <c r="D16" s="353">
        <v>15</v>
      </c>
      <c r="E16" s="64" t="str">
        <f>_xlfn.CONCAT("FH.MN.",D16)</f>
        <v>FH.MN.15</v>
      </c>
      <c r="F16" s="321" t="s">
        <v>295</v>
      </c>
      <c r="G16" s="321" t="str">
        <f>VLOOKUP($E16,TaskValues!$E:$AG,3,FALSE)</f>
        <v>Clinical</v>
      </c>
      <c r="H16" s="321" t="str">
        <f>VLOOKUP($E16,TaskValues!$E:$AG,4,FALSE)</f>
        <v>Child Preventive</v>
      </c>
      <c r="I16" s="321" t="str">
        <f>VLOOKUP($E16,TaskValues!$E:$AG,5,FALSE)</f>
        <v>Pregnancy</v>
      </c>
      <c r="J16" s="320" t="str">
        <f>VLOOKUP($E16,TaskValues!$E:$AG,6,FALSE)</f>
        <v>births</v>
      </c>
      <c r="K16" s="64">
        <f>VLOOKUP($E16,TaskValues!$E:$AG,10,FALSE)</f>
        <v>0</v>
      </c>
      <c r="L16" s="319">
        <f>VLOOKUP($E16,TaskValues!$E:$AG,11,FALSE)</f>
        <v>0</v>
      </c>
      <c r="M16" s="319">
        <f>VLOOKUP($E16,TaskValues!$E:$AG,12,FALSE)</f>
        <v>100</v>
      </c>
      <c r="N16" s="319">
        <f>VLOOKUP($E16,TaskValues!$E:$AG,13,FALSE)</f>
        <v>0</v>
      </c>
      <c r="O16" s="319">
        <f>VLOOKUP($E16,TaskValues!$E:$AG,14,FALSE)</f>
        <v>0</v>
      </c>
      <c r="P16" s="319">
        <f>VLOOKUP($E16,TaskValues!$E:$AG,15,FALSE)</f>
        <v>0</v>
      </c>
      <c r="Q16" s="320">
        <f>VLOOKUP($E16,TaskValues!$E:$AG,16,FALSE)</f>
        <v>100</v>
      </c>
      <c r="R16" s="321" t="str">
        <f>VLOOKUP($E16,TaskValues!$E:$AG,17,FALSE)</f>
        <v>National</v>
      </c>
      <c r="S16" s="195">
        <f>VLOOKUP($E16,TaskValues!$E:$AG,18,FALSE)</f>
        <v>1</v>
      </c>
      <c r="T16" s="321" t="str">
        <f>IF(VLOOKUP($E16,TaskValues!$E:$AG,20,FALSE)=0,"",VLOOKUP($E16,TaskValues!$E:$AG,20,FALSE))</f>
        <v/>
      </c>
      <c r="U16" s="89">
        <f>IF(VLOOKUP($E16,TaskValues!$E:$AG,22,FALSE)=0,"",VLOOKUP($E16,TaskValues!$E:$AG,22,FALSE))</f>
        <v>1</v>
      </c>
      <c r="V16">
        <f>IF(VLOOKUP($E16,TaskValues!$E:$AG,23,FALSE)=0,"",VLOOKUP($E16,TaskValues!$E:$AG,23,FALSE))</f>
        <v>2</v>
      </c>
      <c r="W16" t="str">
        <f>IF(VLOOKUP($E16,TaskValues!$E:$AG,24,FALSE)=0,"",VLOOKUP($E16,TaskValues!$E:$AG,24,FALSE))</f>
        <v/>
      </c>
      <c r="X16">
        <f>IF(VLOOKUP($E16,TaskValues!$E:$AG,25,FALSE)=0,"",VLOOKUP($E16,TaskValues!$E:$AG,25,FALSE))</f>
        <v>30</v>
      </c>
      <c r="Y16" t="str">
        <f>IF(VLOOKUP($E16,TaskValues!$E:$AG,26,FALSE)=0,"",VLOOKUP($E16,TaskValues!$E:$AG,26,FALSE))</f>
        <v/>
      </c>
      <c r="Z16" t="str">
        <f>IF(VLOOKUP($E16,TaskValues!$E:$AG,27,FALSE)=0,"",VLOOKUP($E16,TaskValues!$E:$AG,27,FALSE))</f>
        <v/>
      </c>
    </row>
    <row r="17" spans="1:26" x14ac:dyDescent="0.35">
      <c r="A17" s="355" t="s">
        <v>2169</v>
      </c>
      <c r="B17" s="356" t="s">
        <v>2221</v>
      </c>
      <c r="C17" s="356"/>
      <c r="D17" s="353">
        <v>16</v>
      </c>
      <c r="E17" s="64" t="str">
        <f>_xlfn.CONCAT("FH.MN.",D17)</f>
        <v>FH.MN.16</v>
      </c>
      <c r="F17" s="321" t="s">
        <v>2222</v>
      </c>
      <c r="G17" s="321" t="str">
        <f>VLOOKUP($E17,TaskValues!$E:$AG,3,FALSE)</f>
        <v>Clinical</v>
      </c>
      <c r="H17" s="321" t="str">
        <f>VLOOKUP($E17,TaskValues!$E:$AG,4,FALSE)</f>
        <v>Child Preventive</v>
      </c>
      <c r="I17" s="321" t="str">
        <f>VLOOKUP($E17,TaskValues!$E:$AG,5,FALSE)</f>
        <v>Pregnancy</v>
      </c>
      <c r="J17" s="320" t="str">
        <f>VLOOKUP($E17,TaskValues!$E:$AG,6,FALSE)</f>
        <v>births</v>
      </c>
      <c r="K17" s="64">
        <f>VLOOKUP($E17,TaskValues!$E:$AG,10,FALSE)</f>
        <v>0</v>
      </c>
      <c r="L17" s="319">
        <f>VLOOKUP($E17,TaskValues!$E:$AG,11,FALSE)</f>
        <v>0</v>
      </c>
      <c r="M17" s="319">
        <f>VLOOKUP($E17,TaskValues!$E:$AG,12,FALSE)</f>
        <v>100</v>
      </c>
      <c r="N17" s="319">
        <f>VLOOKUP($E17,TaskValues!$E:$AG,13,FALSE)</f>
        <v>0</v>
      </c>
      <c r="O17" s="319">
        <f>VLOOKUP($E17,TaskValues!$E:$AG,14,FALSE)</f>
        <v>0</v>
      </c>
      <c r="P17" s="319">
        <f>VLOOKUP($E17,TaskValues!$E:$AG,15,FALSE)</f>
        <v>0</v>
      </c>
      <c r="Q17" s="320">
        <f>VLOOKUP($E17,TaskValues!$E:$AG,16,FALSE)</f>
        <v>100</v>
      </c>
      <c r="R17" s="321" t="str">
        <f>VLOOKUP($E17,TaskValues!$E:$AG,17,FALSE)</f>
        <v>National</v>
      </c>
      <c r="S17" s="195">
        <f>VLOOKUP($E17,TaskValues!$E:$AG,18,FALSE)</f>
        <v>1</v>
      </c>
      <c r="T17" s="321" t="str">
        <f>IF(VLOOKUP($E17,TaskValues!$E:$AG,20,FALSE)=0,"",VLOOKUP($E17,TaskValues!$E:$AG,20,FALSE))</f>
        <v/>
      </c>
      <c r="U17" s="89">
        <f>IF(VLOOKUP($E17,TaskValues!$E:$AG,22,FALSE)=0,"",VLOOKUP($E17,TaskValues!$E:$AG,22,FALSE))</f>
        <v>1</v>
      </c>
      <c r="V17" t="str">
        <f>IF(VLOOKUP($E17,TaskValues!$E:$AG,23,FALSE)=0,"",VLOOKUP($E17,TaskValues!$E:$AG,23,FALSE))</f>
        <v/>
      </c>
      <c r="W17" t="str">
        <f>IF(VLOOKUP($E17,TaskValues!$E:$AG,24,FALSE)=0,"",VLOOKUP($E17,TaskValues!$E:$AG,24,FALSE))</f>
        <v/>
      </c>
      <c r="X17" t="str">
        <f>IF(VLOOKUP($E17,TaskValues!$E:$AG,25,FALSE)=0,"",VLOOKUP($E17,TaskValues!$E:$AG,25,FALSE))</f>
        <v/>
      </c>
      <c r="Y17" t="str">
        <f>IF(VLOOKUP($E17,TaskValues!$E:$AG,26,FALSE)=0,"",VLOOKUP($E17,TaskValues!$E:$AG,26,FALSE))</f>
        <v/>
      </c>
      <c r="Z17" t="str">
        <f>IF(VLOOKUP($E17,TaskValues!$E:$AG,27,FALSE)=0,"",VLOOKUP($E17,TaskValues!$E:$AG,27,FALSE))</f>
        <v/>
      </c>
    </row>
    <row r="18" spans="1:26" x14ac:dyDescent="0.35">
      <c r="A18" s="355" t="s">
        <v>2169</v>
      </c>
      <c r="B18" s="356" t="s">
        <v>2221</v>
      </c>
      <c r="C18" s="356"/>
      <c r="D18" s="353">
        <v>17</v>
      </c>
      <c r="E18" s="64" t="str">
        <f>_xlfn.CONCAT("FH.MN.",D18)</f>
        <v>FH.MN.17</v>
      </c>
      <c r="F18" s="321" t="s">
        <v>2223</v>
      </c>
      <c r="G18" s="321" t="str">
        <f>VLOOKUP($E18,TaskValues!$E:$AG,3,FALSE)</f>
        <v>Clinical</v>
      </c>
      <c r="H18" s="321" t="str">
        <f>VLOOKUP($E18,TaskValues!$E:$AG,4,FALSE)</f>
        <v>Child Preventive</v>
      </c>
      <c r="I18" s="321" t="str">
        <f>VLOOKUP($E18,TaskValues!$E:$AG,5,FALSE)</f>
        <v>Pregnancy</v>
      </c>
      <c r="J18" s="320" t="str">
        <f>VLOOKUP($E18,TaskValues!$E:$AG,6,FALSE)</f>
        <v>births</v>
      </c>
      <c r="K18" s="64">
        <f>VLOOKUP($E18,TaskValues!$E:$AG,10,FALSE)</f>
        <v>0</v>
      </c>
      <c r="L18" s="319">
        <f>VLOOKUP($E18,TaskValues!$E:$AG,11,FALSE)</f>
        <v>0</v>
      </c>
      <c r="M18" s="319">
        <f>VLOOKUP($E18,TaskValues!$E:$AG,12,FALSE)</f>
        <v>100</v>
      </c>
      <c r="N18" s="319">
        <f>VLOOKUP($E18,TaskValues!$E:$AG,13,FALSE)</f>
        <v>0</v>
      </c>
      <c r="O18" s="319">
        <f>VLOOKUP($E18,TaskValues!$E:$AG,14,FALSE)</f>
        <v>0</v>
      </c>
      <c r="P18" s="319">
        <f>VLOOKUP($E18,TaskValues!$E:$AG,15,FALSE)</f>
        <v>0</v>
      </c>
      <c r="Q18" s="320">
        <f>VLOOKUP($E18,TaskValues!$E:$AG,16,FALSE)</f>
        <v>100</v>
      </c>
      <c r="R18" s="321" t="str">
        <f>VLOOKUP($E18,TaskValues!$E:$AG,17,FALSE)</f>
        <v>National</v>
      </c>
      <c r="S18" s="195">
        <f>VLOOKUP($E18,TaskValues!$E:$AG,18,FALSE)</f>
        <v>1</v>
      </c>
      <c r="T18" s="321" t="str">
        <f>IF(VLOOKUP($E18,TaskValues!$E:$AG,20,FALSE)=0,"",VLOOKUP($E18,TaskValues!$E:$AG,20,FALSE))</f>
        <v/>
      </c>
      <c r="U18" s="89">
        <f>IF(VLOOKUP($E18,TaskValues!$E:$AG,22,FALSE)=0,"",VLOOKUP($E18,TaskValues!$E:$AG,22,FALSE))</f>
        <v>1</v>
      </c>
      <c r="V18" t="str">
        <f>IF(VLOOKUP($E18,TaskValues!$E:$AG,23,FALSE)=0,"",VLOOKUP($E18,TaskValues!$E:$AG,23,FALSE))</f>
        <v/>
      </c>
      <c r="W18" t="str">
        <f>IF(VLOOKUP($E18,TaskValues!$E:$AG,24,FALSE)=0,"",VLOOKUP($E18,TaskValues!$E:$AG,24,FALSE))</f>
        <v/>
      </c>
      <c r="X18" t="str">
        <f>IF(VLOOKUP($E18,TaskValues!$E:$AG,25,FALSE)=0,"",VLOOKUP($E18,TaskValues!$E:$AG,25,FALSE))</f>
        <v/>
      </c>
      <c r="Y18" t="str">
        <f>IF(VLOOKUP($E18,TaskValues!$E:$AG,26,FALSE)=0,"",VLOOKUP($E18,TaskValues!$E:$AG,26,FALSE))</f>
        <v/>
      </c>
      <c r="Z18" t="str">
        <f>IF(VLOOKUP($E18,TaskValues!$E:$AG,27,FALSE)=0,"",VLOOKUP($E18,TaskValues!$E:$AG,27,FALSE))</f>
        <v/>
      </c>
    </row>
    <row r="19" spans="1:26" x14ac:dyDescent="0.35">
      <c r="A19" s="355" t="s">
        <v>2169</v>
      </c>
      <c r="B19" s="356" t="s">
        <v>2221</v>
      </c>
      <c r="C19" s="356"/>
      <c r="D19" s="353">
        <v>18</v>
      </c>
      <c r="E19" s="64" t="str">
        <f>_xlfn.CONCAT("FH.MN.",D19)</f>
        <v>FH.MN.18</v>
      </c>
      <c r="F19" s="321" t="s">
        <v>2224</v>
      </c>
      <c r="G19" s="321" t="str">
        <f>VLOOKUP($E19,TaskValues!$E:$AG,3,FALSE)</f>
        <v>Referral</v>
      </c>
      <c r="H19" s="321" t="str">
        <f>VLOOKUP($E19,TaskValues!$E:$AG,4,FALSE)</f>
        <v>Child Chronic</v>
      </c>
      <c r="I19" s="321" t="str">
        <f>VLOOKUP($E19,TaskValues!$E:$AG,5,FALSE)</f>
        <v>Sick child</v>
      </c>
      <c r="J19" s="320" t="str">
        <f>VLOOKUP($E19,TaskValues!$E:$AG,6,FALSE)</f>
        <v>births</v>
      </c>
      <c r="K19" s="64">
        <f>VLOOKUP($E19,TaskValues!$E:$AG,10,FALSE)</f>
        <v>0</v>
      </c>
      <c r="L19" s="319">
        <f>VLOOKUP($E19,TaskValues!$E:$AG,11,FALSE)</f>
        <v>0</v>
      </c>
      <c r="M19" s="319">
        <f>VLOOKUP($E19,TaskValues!$E:$AG,12,FALSE)</f>
        <v>100</v>
      </c>
      <c r="N19" s="319">
        <f>VLOOKUP($E19,TaskValues!$E:$AG,13,FALSE)</f>
        <v>0</v>
      </c>
      <c r="O19" s="319">
        <f>VLOOKUP($E19,TaskValues!$E:$AG,14,FALSE)</f>
        <v>0</v>
      </c>
      <c r="P19" s="319">
        <f>VLOOKUP($E19,TaskValues!$E:$AG,15,FALSE)</f>
        <v>0</v>
      </c>
      <c r="Q19" s="320">
        <f>VLOOKUP($E19,TaskValues!$E:$AG,16,FALSE)</f>
        <v>100</v>
      </c>
      <c r="R19" s="321" t="str">
        <f>VLOOKUP($E19,TaskValues!$E:$AG,17,FALSE)</f>
        <v>National</v>
      </c>
      <c r="S19" s="195">
        <f>VLOOKUP($E19,TaskValues!$E:$AG,18,FALSE)</f>
        <v>1</v>
      </c>
      <c r="T19" s="321" t="str">
        <f>IF(VLOOKUP($E19,TaskValues!$E:$AG,20,FALSE)=0,"",VLOOKUP($E19,TaskValues!$E:$AG,20,FALSE))</f>
        <v/>
      </c>
      <c r="U19" s="89">
        <f>IF(VLOOKUP($E19,TaskValues!$E:$AG,22,FALSE)=0,"",VLOOKUP($E19,TaskValues!$E:$AG,22,FALSE))</f>
        <v>1</v>
      </c>
      <c r="V19" t="str">
        <f>IF(VLOOKUP($E19,TaskValues!$E:$AG,23,FALSE)=0,"",VLOOKUP($E19,TaskValues!$E:$AG,23,FALSE))</f>
        <v/>
      </c>
      <c r="W19" t="str">
        <f>IF(VLOOKUP($E19,TaskValues!$E:$AG,24,FALSE)=0,"",VLOOKUP($E19,TaskValues!$E:$AG,24,FALSE))</f>
        <v/>
      </c>
      <c r="X19" t="str">
        <f>IF(VLOOKUP($E19,TaskValues!$E:$AG,25,FALSE)=0,"",VLOOKUP($E19,TaskValues!$E:$AG,25,FALSE))</f>
        <v/>
      </c>
      <c r="Y19" t="str">
        <f>IF(VLOOKUP($E19,TaskValues!$E:$AG,26,FALSE)=0,"",VLOOKUP($E19,TaskValues!$E:$AG,26,FALSE))</f>
        <v/>
      </c>
      <c r="Z19" t="str">
        <f>IF(VLOOKUP($E19,TaskValues!$E:$AG,27,FALSE)=0,"",VLOOKUP($E19,TaskValues!$E:$AG,27,FALSE))</f>
        <v/>
      </c>
    </row>
    <row r="20" spans="1:26" x14ac:dyDescent="0.35">
      <c r="A20" s="355" t="s">
        <v>2169</v>
      </c>
      <c r="B20" s="356" t="s">
        <v>2221</v>
      </c>
      <c r="C20" s="356"/>
      <c r="D20" s="353">
        <v>19</v>
      </c>
      <c r="E20" s="64" t="s">
        <v>2233</v>
      </c>
      <c r="F20" s="58" t="s">
        <v>2240</v>
      </c>
      <c r="G20" s="321" t="str">
        <f>VLOOKUP($E20,TaskValues!$E:$AG,3,FALSE)</f>
        <v>Clinical</v>
      </c>
      <c r="H20" s="321" t="str">
        <f>VLOOKUP($E20,TaskValues!$E:$AG,4,FALSE)</f>
        <v>Child Acute</v>
      </c>
      <c r="I20" s="321" t="str">
        <f>VLOOKUP($E20,TaskValues!$E:$AG,5,FALSE)</f>
        <v>Sick child</v>
      </c>
      <c r="J20" s="320" t="str">
        <f>VLOOKUP($E20,TaskValues!$E:$AG,6,FALSE)</f>
        <v>1-4</v>
      </c>
      <c r="K20" s="64">
        <f>VLOOKUP($E20,TaskValues!$E:$AG,10,FALSE)</f>
        <v>0</v>
      </c>
      <c r="L20" s="319">
        <f>VLOOKUP($E20,TaskValues!$E:$AG,11,FALSE)</f>
        <v>0</v>
      </c>
      <c r="M20" s="319">
        <f>VLOOKUP($E20,TaskValues!$E:$AG,12,FALSE)</f>
        <v>100</v>
      </c>
      <c r="N20" s="319">
        <f>VLOOKUP($E20,TaskValues!$E:$AG,13,FALSE)</f>
        <v>0</v>
      </c>
      <c r="O20" s="319">
        <f>VLOOKUP($E20,TaskValues!$E:$AG,14,FALSE)</f>
        <v>0</v>
      </c>
      <c r="P20" s="319">
        <f>VLOOKUP($E20,TaskValues!$E:$AG,15,FALSE)</f>
        <v>0</v>
      </c>
      <c r="Q20" s="320">
        <f>VLOOKUP($E20,TaskValues!$E:$AG,16,FALSE)</f>
        <v>100</v>
      </c>
      <c r="R20" s="321" t="str">
        <f>VLOOKUP($E20,TaskValues!$E:$AG,17,FALSE)</f>
        <v>National</v>
      </c>
      <c r="S20" s="195">
        <f>VLOOKUP($E20,TaskValues!$E:$AG,18,FALSE)</f>
        <v>2</v>
      </c>
      <c r="T20" s="321" t="str">
        <f>IF(VLOOKUP($E20,TaskValues!$E:$AG,20,FALSE)=0,"",VLOOKUP($E20,TaskValues!$E:$AG,20,FALSE))</f>
        <v/>
      </c>
      <c r="U20" s="89">
        <f>IF(VLOOKUP($E20,TaskValues!$E:$AG,22,FALSE)=0,"",VLOOKUP($E20,TaskValues!$E:$AG,22,FALSE))</f>
        <v>0.98</v>
      </c>
      <c r="V20">
        <f>IF(VLOOKUP($E20,TaskValues!$E:$AG,23,FALSE)=0,"",VLOOKUP($E20,TaskValues!$E:$AG,23,FALSE))</f>
        <v>1</v>
      </c>
      <c r="W20" t="str">
        <f>IF(VLOOKUP($E20,TaskValues!$E:$AG,24,FALSE)=0,"",VLOOKUP($E20,TaskValues!$E:$AG,24,FALSE))</f>
        <v/>
      </c>
      <c r="X20">
        <f>IF(VLOOKUP($E20,TaskValues!$E:$AG,25,FALSE)=0,"",VLOOKUP($E20,TaskValues!$E:$AG,25,FALSE))</f>
        <v>5</v>
      </c>
      <c r="Y20" t="str">
        <f>IF(VLOOKUP($E20,TaskValues!$E:$AG,26,FALSE)=0,"",VLOOKUP($E20,TaskValues!$E:$AG,26,FALSE))</f>
        <v/>
      </c>
      <c r="Z20" t="str">
        <f>IF(VLOOKUP($E20,TaskValues!$E:$AG,27,FALSE)=0,"",VLOOKUP($E20,TaskValues!$E:$AG,27,FALSE))</f>
        <v/>
      </c>
    </row>
    <row r="21" spans="1:26" x14ac:dyDescent="0.35">
      <c r="A21" s="355" t="s">
        <v>2169</v>
      </c>
      <c r="B21" s="356" t="s">
        <v>2221</v>
      </c>
      <c r="C21" s="356"/>
      <c r="D21" s="353">
        <v>19</v>
      </c>
      <c r="E21" s="64" t="s">
        <v>2235</v>
      </c>
      <c r="F21" s="58" t="s">
        <v>171</v>
      </c>
      <c r="G21" s="321" t="str">
        <f>VLOOKUP($E21,TaskValues!$E:$AG,3,FALSE)</f>
        <v>Clinical</v>
      </c>
      <c r="H21" s="321" t="str">
        <f>VLOOKUP($E21,TaskValues!$E:$AG,4,FALSE)</f>
        <v>Child Acute</v>
      </c>
      <c r="I21" s="321" t="str">
        <f>VLOOKUP($E21,TaskValues!$E:$AG,5,FALSE)</f>
        <v>Sick child</v>
      </c>
      <c r="J21" s="320" t="str">
        <f>VLOOKUP($E21,TaskValues!$E:$AG,6,FALSE)</f>
        <v>1-4</v>
      </c>
      <c r="K21" s="64">
        <f>VLOOKUP($E21,TaskValues!$E:$AG,10,FALSE)</f>
        <v>0</v>
      </c>
      <c r="L21" s="319">
        <f>VLOOKUP($E21,TaskValues!$E:$AG,11,FALSE)</f>
        <v>0</v>
      </c>
      <c r="M21" s="319">
        <f>VLOOKUP($E21,TaskValues!$E:$AG,12,FALSE)</f>
        <v>100</v>
      </c>
      <c r="N21" s="319">
        <f>VLOOKUP($E21,TaskValues!$E:$AG,13,FALSE)</f>
        <v>0</v>
      </c>
      <c r="O21" s="319">
        <f>VLOOKUP($E21,TaskValues!$E:$AG,14,FALSE)</f>
        <v>0</v>
      </c>
      <c r="P21" s="319">
        <f>VLOOKUP($E21,TaskValues!$E:$AG,15,FALSE)</f>
        <v>0</v>
      </c>
      <c r="Q21" s="320">
        <f>VLOOKUP($E21,TaskValues!$E:$AG,16,FALSE)</f>
        <v>100</v>
      </c>
      <c r="R21" s="321" t="str">
        <f>VLOOKUP($E21,TaskValues!$E:$AG,17,FALSE)</f>
        <v>National</v>
      </c>
      <c r="S21" s="195">
        <f>VLOOKUP($E21,TaskValues!$E:$AG,18,FALSE)</f>
        <v>3</v>
      </c>
      <c r="T21" s="321" t="str">
        <f>IF(VLOOKUP($E21,TaskValues!$E:$AG,20,FALSE)=0,"",VLOOKUP($E21,TaskValues!$E:$AG,20,FALSE))</f>
        <v/>
      </c>
      <c r="U21" s="89">
        <f>IF(VLOOKUP($E21,TaskValues!$E:$AG,22,FALSE)=0,"",VLOOKUP($E21,TaskValues!$E:$AG,22,FALSE))</f>
        <v>0.98</v>
      </c>
      <c r="V21">
        <f>IF(VLOOKUP($E21,TaskValues!$E:$AG,23,FALSE)=0,"",VLOOKUP($E21,TaskValues!$E:$AG,23,FALSE))</f>
        <v>1</v>
      </c>
      <c r="W21" t="str">
        <f>IF(VLOOKUP($E21,TaskValues!$E:$AG,24,FALSE)=0,"",VLOOKUP($E21,TaskValues!$E:$AG,24,FALSE))</f>
        <v/>
      </c>
      <c r="X21">
        <f>IF(VLOOKUP($E21,TaskValues!$E:$AG,25,FALSE)=0,"",VLOOKUP($E21,TaskValues!$E:$AG,25,FALSE))</f>
        <v>5</v>
      </c>
      <c r="Y21" t="str">
        <f>IF(VLOOKUP($E21,TaskValues!$E:$AG,26,FALSE)=0,"",VLOOKUP($E21,TaskValues!$E:$AG,26,FALSE))</f>
        <v/>
      </c>
      <c r="Z21" t="str">
        <f>IF(VLOOKUP($E21,TaskValues!$E:$AG,27,FALSE)=0,"",VLOOKUP($E21,TaskValues!$E:$AG,27,FALSE))</f>
        <v/>
      </c>
    </row>
    <row r="22" spans="1:26" x14ac:dyDescent="0.35">
      <c r="A22" s="355" t="s">
        <v>2169</v>
      </c>
      <c r="B22" s="356" t="s">
        <v>2221</v>
      </c>
      <c r="C22" s="356"/>
      <c r="D22" s="353">
        <v>19</v>
      </c>
      <c r="E22" s="64" t="s">
        <v>2236</v>
      </c>
      <c r="F22" s="58" t="s">
        <v>173</v>
      </c>
      <c r="G22" s="321" t="str">
        <f>VLOOKUP($E22,TaskValues!$E:$AG,3,FALSE)</f>
        <v>Clinical</v>
      </c>
      <c r="H22" s="321" t="str">
        <f>VLOOKUP($E22,TaskValues!$E:$AG,4,FALSE)</f>
        <v>Child Acute</v>
      </c>
      <c r="I22" s="321" t="str">
        <f>VLOOKUP($E22,TaskValues!$E:$AG,5,FALSE)</f>
        <v>Sick child</v>
      </c>
      <c r="J22" s="320" t="str">
        <f>VLOOKUP($E22,TaskValues!$E:$AG,6,FALSE)</f>
        <v>1-4</v>
      </c>
      <c r="K22" s="64">
        <f>VLOOKUP($E22,TaskValues!$E:$AG,10,FALSE)</f>
        <v>0</v>
      </c>
      <c r="L22" s="319">
        <f>VLOOKUP($E22,TaskValues!$E:$AG,11,FALSE)</f>
        <v>0</v>
      </c>
      <c r="M22" s="319">
        <f>VLOOKUP($E22,TaskValues!$E:$AG,12,FALSE)</f>
        <v>100</v>
      </c>
      <c r="N22" s="319">
        <f>VLOOKUP($E22,TaskValues!$E:$AG,13,FALSE)</f>
        <v>0</v>
      </c>
      <c r="O22" s="319">
        <f>VLOOKUP($E22,TaskValues!$E:$AG,14,FALSE)</f>
        <v>0</v>
      </c>
      <c r="P22" s="319">
        <f>VLOOKUP($E22,TaskValues!$E:$AG,15,FALSE)</f>
        <v>0</v>
      </c>
      <c r="Q22" s="320">
        <f>VLOOKUP($E22,TaskValues!$E:$AG,16,FALSE)</f>
        <v>100</v>
      </c>
      <c r="R22" s="321" t="str">
        <f>VLOOKUP($E22,TaskValues!$E:$AG,17,FALSE)</f>
        <v>National</v>
      </c>
      <c r="S22" s="195">
        <f>VLOOKUP($E22,TaskValues!$E:$AG,18,FALSE)</f>
        <v>0.46089999999999998</v>
      </c>
      <c r="T22" s="321" t="str">
        <f>IF(VLOOKUP($E22,TaskValues!$E:$AG,20,FALSE)=0,"",VLOOKUP($E22,TaskValues!$E:$AG,20,FALSE))</f>
        <v/>
      </c>
      <c r="U22" s="89">
        <f>IF(VLOOKUP($E22,TaskValues!$E:$AG,22,FALSE)=0,"",VLOOKUP($E22,TaskValues!$E:$AG,22,FALSE))</f>
        <v>0.98</v>
      </c>
      <c r="V22">
        <f>IF(VLOOKUP($E22,TaskValues!$E:$AG,23,FALSE)=0,"",VLOOKUP($E22,TaskValues!$E:$AG,23,FALSE))</f>
        <v>2</v>
      </c>
      <c r="W22" t="str">
        <f>IF(VLOOKUP($E22,TaskValues!$E:$AG,24,FALSE)=0,"",VLOOKUP($E22,TaskValues!$E:$AG,24,FALSE))</f>
        <v/>
      </c>
      <c r="X22">
        <f>IF(VLOOKUP($E22,TaskValues!$E:$AG,25,FALSE)=0,"",VLOOKUP($E22,TaskValues!$E:$AG,25,FALSE))</f>
        <v>5</v>
      </c>
      <c r="Y22" t="str">
        <f>IF(VLOOKUP($E22,TaskValues!$E:$AG,26,FALSE)=0,"",VLOOKUP($E22,TaskValues!$E:$AG,26,FALSE))</f>
        <v/>
      </c>
      <c r="Z22" t="str">
        <f>IF(VLOOKUP($E22,TaskValues!$E:$AG,27,FALSE)=0,"",VLOOKUP($E22,TaskValues!$E:$AG,27,FALSE))</f>
        <v/>
      </c>
    </row>
    <row r="23" spans="1:26" x14ac:dyDescent="0.35">
      <c r="A23" s="355" t="s">
        <v>2169</v>
      </c>
      <c r="B23" s="356" t="s">
        <v>2221</v>
      </c>
      <c r="C23" s="356"/>
      <c r="D23" s="353">
        <v>20</v>
      </c>
      <c r="E23" s="64" t="str">
        <f>_xlfn.CONCAT("FH.MN.",D23)</f>
        <v>FH.MN.20</v>
      </c>
      <c r="F23" s="321" t="s">
        <v>2226</v>
      </c>
      <c r="G23" s="321" t="str">
        <f>VLOOKUP($E23,TaskValues!$E:$AG,3,FALSE)</f>
        <v>Clinical</v>
      </c>
      <c r="H23" s="321" t="str">
        <f>VLOOKUP($E23,TaskValues!$E:$AG,4,FALSE)</f>
        <v>Child Acute</v>
      </c>
      <c r="I23" s="321" t="str">
        <f>VLOOKUP($E23,TaskValues!$E:$AG,5,FALSE)</f>
        <v>Sick child</v>
      </c>
      <c r="J23" s="320" t="str">
        <f>VLOOKUP($E23,TaskValues!$E:$AG,6,FALSE)</f>
        <v>1-4</v>
      </c>
      <c r="K23" s="64">
        <f>VLOOKUP($E23,TaskValues!$E:$AG,10,FALSE)</f>
        <v>0</v>
      </c>
      <c r="L23" s="319">
        <f>VLOOKUP($E23,TaskValues!$E:$AG,11,FALSE)</f>
        <v>0</v>
      </c>
      <c r="M23" s="319">
        <f>VLOOKUP($E23,TaskValues!$E:$AG,12,FALSE)</f>
        <v>100</v>
      </c>
      <c r="N23" s="319">
        <f>VLOOKUP($E23,TaskValues!$E:$AG,13,FALSE)</f>
        <v>0</v>
      </c>
      <c r="O23" s="319">
        <f>VLOOKUP($E23,TaskValues!$E:$AG,14,FALSE)</f>
        <v>0</v>
      </c>
      <c r="P23" s="319">
        <f>VLOOKUP($E23,TaskValues!$E:$AG,15,FALSE)</f>
        <v>0</v>
      </c>
      <c r="Q23" s="320">
        <f>VLOOKUP($E23,TaskValues!$E:$AG,16,FALSE)</f>
        <v>100</v>
      </c>
      <c r="R23" s="321" t="str">
        <f>VLOOKUP($E23,TaskValues!$E:$AG,17,FALSE)</f>
        <v>National</v>
      </c>
      <c r="S23" s="195">
        <f>VLOOKUP($E23,TaskValues!$E:$AG,18,FALSE)</f>
        <v>0</v>
      </c>
      <c r="T23" s="321" t="str">
        <f>IF(VLOOKUP($E23,TaskValues!$E:$AG,20,FALSE)=0,"",VLOOKUP($E23,TaskValues!$E:$AG,20,FALSE))</f>
        <v/>
      </c>
      <c r="U23" s="89">
        <f>IF(VLOOKUP($E23,TaskValues!$E:$AG,22,FALSE)=0,"",VLOOKUP($E23,TaskValues!$E:$AG,22,FALSE))</f>
        <v>1</v>
      </c>
      <c r="V23">
        <f>IF(VLOOKUP($E23,TaskValues!$E:$AG,23,FALSE)=0,"",VLOOKUP($E23,TaskValues!$E:$AG,23,FALSE))</f>
        <v>1</v>
      </c>
      <c r="W23" t="str">
        <f>IF(VLOOKUP($E23,TaskValues!$E:$AG,24,FALSE)=0,"",VLOOKUP($E23,TaskValues!$E:$AG,24,FALSE))</f>
        <v/>
      </c>
      <c r="X23">
        <f>IF(VLOOKUP($E23,TaskValues!$E:$AG,25,FALSE)=0,"",VLOOKUP($E23,TaskValues!$E:$AG,25,FALSE))</f>
        <v>15</v>
      </c>
      <c r="Y23" t="str">
        <f>IF(VLOOKUP($E23,TaskValues!$E:$AG,26,FALSE)=0,"",VLOOKUP($E23,TaskValues!$E:$AG,26,FALSE))</f>
        <v/>
      </c>
      <c r="Z23" t="str">
        <f>IF(VLOOKUP($E23,TaskValues!$E:$AG,27,FALSE)=0,"",VLOOKUP($E23,TaskValues!$E:$AG,27,FALSE))</f>
        <v/>
      </c>
    </row>
    <row r="24" spans="1:26" x14ac:dyDescent="0.35">
      <c r="A24" s="355" t="s">
        <v>2169</v>
      </c>
      <c r="B24" s="356" t="s">
        <v>2221</v>
      </c>
      <c r="C24" s="356"/>
      <c r="D24" s="353">
        <v>21</v>
      </c>
      <c r="E24" s="64" t="s">
        <v>2234</v>
      </c>
      <c r="F24" s="321" t="s">
        <v>2232</v>
      </c>
      <c r="G24" s="321" t="str">
        <f>VLOOKUP($E24,TaskValues!$E:$AG,3,FALSE)</f>
        <v>Clinical</v>
      </c>
      <c r="H24" s="321" t="str">
        <f>VLOOKUP($E24,TaskValues!$E:$AG,4,FALSE)</f>
        <v>Child Preventive</v>
      </c>
      <c r="I24" s="321" t="str">
        <f>VLOOKUP($E24,TaskValues!$E:$AG,5,FALSE)</f>
        <v>Nutrition</v>
      </c>
      <c r="J24" s="320" t="str">
        <f>VLOOKUP($E24,TaskValues!$E:$AG,6,FALSE)</f>
        <v>1-4</v>
      </c>
      <c r="K24" s="64">
        <f>VLOOKUP($E24,TaskValues!$E:$AG,10,FALSE)</f>
        <v>0</v>
      </c>
      <c r="L24" s="319">
        <f>VLOOKUP($E24,TaskValues!$E:$AG,11,FALSE)</f>
        <v>0</v>
      </c>
      <c r="M24" s="319">
        <f>VLOOKUP($E24,TaskValues!$E:$AG,12,FALSE)</f>
        <v>100</v>
      </c>
      <c r="N24" s="319">
        <f>VLOOKUP($E24,TaskValues!$E:$AG,13,FALSE)</f>
        <v>0</v>
      </c>
      <c r="O24" s="319">
        <f>VLOOKUP($E24,TaskValues!$E:$AG,14,FALSE)</f>
        <v>0</v>
      </c>
      <c r="P24" s="319">
        <f>VLOOKUP($E24,TaskValues!$E:$AG,15,FALSE)</f>
        <v>0</v>
      </c>
      <c r="Q24" s="320">
        <f>VLOOKUP($E24,TaskValues!$E:$AG,16,FALSE)</f>
        <v>100</v>
      </c>
      <c r="R24" s="321" t="str">
        <f>VLOOKUP($E24,TaskValues!$E:$AG,17,FALSE)</f>
        <v>National</v>
      </c>
      <c r="S24" s="195">
        <f>VLOOKUP($E24,TaskValues!$E:$AG,18,FALSE)</f>
        <v>1</v>
      </c>
      <c r="T24" s="321" t="str">
        <f>IF(VLOOKUP($E24,TaskValues!$E:$AG,20,FALSE)=0,"",VLOOKUP($E24,TaskValues!$E:$AG,20,FALSE))</f>
        <v/>
      </c>
      <c r="U24" s="89">
        <f>IF(VLOOKUP($E24,TaskValues!$E:$AG,22,FALSE)=0,"",VLOOKUP($E24,TaskValues!$E:$AG,22,FALSE))</f>
        <v>1</v>
      </c>
      <c r="V24" t="str">
        <f>IF(VLOOKUP($E24,TaskValues!$E:$AG,23,FALSE)=0,"",VLOOKUP($E24,TaskValues!$E:$AG,23,FALSE))</f>
        <v/>
      </c>
      <c r="W24">
        <f>IF(VLOOKUP($E24,TaskValues!$E:$AG,24,FALSE)=0,"",VLOOKUP($E24,TaskValues!$E:$AG,24,FALSE))</f>
        <v>1</v>
      </c>
      <c r="X24">
        <f>IF(VLOOKUP($E24,TaskValues!$E:$AG,25,FALSE)=0,"",VLOOKUP($E24,TaskValues!$E:$AG,25,FALSE))</f>
        <v>5</v>
      </c>
      <c r="Y24" t="str">
        <f>IF(VLOOKUP($E24,TaskValues!$E:$AG,26,FALSE)=0,"",VLOOKUP($E24,TaskValues!$E:$AG,26,FALSE))</f>
        <v/>
      </c>
      <c r="Z24" t="str">
        <f>IF(VLOOKUP($E24,TaskValues!$E:$AG,27,FALSE)=0,"",VLOOKUP($E24,TaskValues!$E:$AG,27,FALSE))</f>
        <v/>
      </c>
    </row>
    <row r="25" spans="1:26" x14ac:dyDescent="0.35">
      <c r="A25" s="355" t="s">
        <v>2169</v>
      </c>
      <c r="B25" s="356" t="s">
        <v>2221</v>
      </c>
      <c r="C25" s="356"/>
      <c r="D25" s="353">
        <v>21</v>
      </c>
      <c r="E25" s="64" t="str">
        <f t="shared" ref="E25:E32" si="0">_xlfn.CONCAT("FH.MN.",D25)</f>
        <v>FH.MN.21</v>
      </c>
      <c r="F25" s="321" t="s">
        <v>2228</v>
      </c>
      <c r="G25" s="321" t="str">
        <f>VLOOKUP($E25,TaskValues!$E:$AG,3,FALSE)</f>
        <v>Clinical</v>
      </c>
      <c r="H25" s="321" t="str">
        <f>VLOOKUP($E25,TaskValues!$E:$AG,4,FALSE)</f>
        <v>Child Acute</v>
      </c>
      <c r="I25" s="321" t="str">
        <f>VLOOKUP($E25,TaskValues!$E:$AG,5,FALSE)</f>
        <v>Nutrition</v>
      </c>
      <c r="J25" s="320" t="str">
        <f>VLOOKUP($E25,TaskValues!$E:$AG,6,FALSE)</f>
        <v>1-4</v>
      </c>
      <c r="K25" s="64">
        <f>VLOOKUP($E25,TaskValues!$E:$AG,10,FALSE)</f>
        <v>0</v>
      </c>
      <c r="L25" s="319">
        <f>VLOOKUP($E25,TaskValues!$E:$AG,11,FALSE)</f>
        <v>0</v>
      </c>
      <c r="M25" s="319">
        <f>VLOOKUP($E25,TaskValues!$E:$AG,12,FALSE)</f>
        <v>100</v>
      </c>
      <c r="N25" s="319">
        <f>VLOOKUP($E25,TaskValues!$E:$AG,13,FALSE)</f>
        <v>0</v>
      </c>
      <c r="O25" s="319">
        <f>VLOOKUP($E25,TaskValues!$E:$AG,14,FALSE)</f>
        <v>0</v>
      </c>
      <c r="P25" s="319">
        <f>VLOOKUP($E25,TaskValues!$E:$AG,15,FALSE)</f>
        <v>0</v>
      </c>
      <c r="Q25" s="320">
        <f>VLOOKUP($E25,TaskValues!$E:$AG,16,FALSE)</f>
        <v>100</v>
      </c>
      <c r="R25" s="321" t="str">
        <f>VLOOKUP($E25,TaskValues!$E:$AG,17,FALSE)</f>
        <v>National</v>
      </c>
      <c r="S25" s="195">
        <f>VLOOKUP($E25,TaskValues!$E:$AG,18,FALSE)</f>
        <v>4.8500000000000001E-2</v>
      </c>
      <c r="T25" s="321" t="str">
        <f>IF(VLOOKUP($E25,TaskValues!$E:$AG,20,FALSE)=0,"",VLOOKUP($E25,TaskValues!$E:$AG,20,FALSE))</f>
        <v/>
      </c>
      <c r="U25" s="89">
        <f>IF(VLOOKUP($E25,TaskValues!$E:$AG,22,FALSE)=0,"",VLOOKUP($E25,TaskValues!$E:$AG,22,FALSE))</f>
        <v>0.98</v>
      </c>
      <c r="V25">
        <f>IF(VLOOKUP($E25,TaskValues!$E:$AG,23,FALSE)=0,"",VLOOKUP($E25,TaskValues!$E:$AG,23,FALSE))</f>
        <v>4</v>
      </c>
      <c r="W25" t="str">
        <f>IF(VLOOKUP($E25,TaskValues!$E:$AG,24,FALSE)=0,"",VLOOKUP($E25,TaskValues!$E:$AG,24,FALSE))</f>
        <v/>
      </c>
      <c r="X25">
        <f>IF(VLOOKUP($E25,TaskValues!$E:$AG,25,FALSE)=0,"",VLOOKUP($E25,TaskValues!$E:$AG,25,FALSE))</f>
        <v>5</v>
      </c>
      <c r="Y25" t="str">
        <f>IF(VLOOKUP($E25,TaskValues!$E:$AG,26,FALSE)=0,"",VLOOKUP($E25,TaskValues!$E:$AG,26,FALSE))</f>
        <v/>
      </c>
      <c r="Z25" t="str">
        <f>IF(VLOOKUP($E25,TaskValues!$E:$AG,27,FALSE)=0,"",VLOOKUP($E25,TaskValues!$E:$AG,27,FALSE))</f>
        <v/>
      </c>
    </row>
    <row r="26" spans="1:26" x14ac:dyDescent="0.35">
      <c r="A26" s="355" t="s">
        <v>2169</v>
      </c>
      <c r="B26" s="356" t="s">
        <v>2221</v>
      </c>
      <c r="C26" s="356"/>
      <c r="D26" s="353">
        <v>22</v>
      </c>
      <c r="E26" s="64" t="str">
        <f t="shared" si="0"/>
        <v>FH.MN.22</v>
      </c>
      <c r="F26" s="321" t="s">
        <v>2227</v>
      </c>
      <c r="G26" s="321" t="str">
        <f>VLOOKUP($E26,TaskValues!$E:$AG,3,FALSE)</f>
        <v>Clinical</v>
      </c>
      <c r="H26" s="321" t="str">
        <f>VLOOKUP($E26,TaskValues!$E:$AG,4,FALSE)</f>
        <v>Child Acute</v>
      </c>
      <c r="I26" s="321" t="str">
        <f>VLOOKUP($E26,TaskValues!$E:$AG,5,FALSE)</f>
        <v>Nutrition</v>
      </c>
      <c r="J26" s="320" t="str">
        <f>VLOOKUP($E26,TaskValues!$E:$AG,6,FALSE)</f>
        <v>1-4</v>
      </c>
      <c r="K26" s="64">
        <f>VLOOKUP($E26,TaskValues!$E:$AG,10,FALSE)</f>
        <v>0</v>
      </c>
      <c r="L26" s="319">
        <f>VLOOKUP($E26,TaskValues!$E:$AG,11,FALSE)</f>
        <v>0</v>
      </c>
      <c r="M26" s="319">
        <f>VLOOKUP($E26,TaskValues!$E:$AG,12,FALSE)</f>
        <v>100</v>
      </c>
      <c r="N26" s="319">
        <f>VLOOKUP($E26,TaskValues!$E:$AG,13,FALSE)</f>
        <v>0</v>
      </c>
      <c r="O26" s="319">
        <f>VLOOKUP($E26,TaskValues!$E:$AG,14,FALSE)</f>
        <v>0</v>
      </c>
      <c r="P26" s="319">
        <f>VLOOKUP($E26,TaskValues!$E:$AG,15,FALSE)</f>
        <v>0</v>
      </c>
      <c r="Q26" s="320">
        <f>VLOOKUP($E26,TaskValues!$E:$AG,16,FALSE)</f>
        <v>100</v>
      </c>
      <c r="R26" s="321" t="str">
        <f>VLOOKUP($E26,TaskValues!$E:$AG,17,FALSE)</f>
        <v>National</v>
      </c>
      <c r="S26" s="195">
        <f>VLOOKUP($E26,TaskValues!$E:$AG,18,FALSE)</f>
        <v>0.48499999999999999</v>
      </c>
      <c r="T26" s="321" t="str">
        <f>IF(VLOOKUP($E26,TaskValues!$E:$AG,20,FALSE)=0,"",VLOOKUP($E26,TaskValues!$E:$AG,20,FALSE))</f>
        <v/>
      </c>
      <c r="U26" s="89">
        <f>IF(VLOOKUP($E26,TaskValues!$E:$AG,22,FALSE)=0,"",VLOOKUP($E26,TaskValues!$E:$AG,22,FALSE))</f>
        <v>0.98</v>
      </c>
      <c r="V26">
        <f>IF(VLOOKUP($E26,TaskValues!$E:$AG,23,FALSE)=0,"",VLOOKUP($E26,TaskValues!$E:$AG,23,FALSE))</f>
        <v>2</v>
      </c>
      <c r="W26" t="str">
        <f>IF(VLOOKUP($E26,TaskValues!$E:$AG,24,FALSE)=0,"",VLOOKUP($E26,TaskValues!$E:$AG,24,FALSE))</f>
        <v/>
      </c>
      <c r="X26">
        <f>IF(VLOOKUP($E26,TaskValues!$E:$AG,25,FALSE)=0,"",VLOOKUP($E26,TaskValues!$E:$AG,25,FALSE))</f>
        <v>5</v>
      </c>
      <c r="Y26" t="str">
        <f>IF(VLOOKUP($E26,TaskValues!$E:$AG,26,FALSE)=0,"",VLOOKUP($E26,TaskValues!$E:$AG,26,FALSE))</f>
        <v/>
      </c>
      <c r="Z26" t="str">
        <f>IF(VLOOKUP($E26,TaskValues!$E:$AG,27,FALSE)=0,"",VLOOKUP($E26,TaskValues!$E:$AG,27,FALSE))</f>
        <v/>
      </c>
    </row>
    <row r="27" spans="1:26" x14ac:dyDescent="0.35">
      <c r="A27" s="355" t="s">
        <v>2169</v>
      </c>
      <c r="B27" s="356" t="s">
        <v>2221</v>
      </c>
      <c r="C27" s="356"/>
      <c r="D27" s="353">
        <v>23</v>
      </c>
      <c r="E27" s="64" t="str">
        <f t="shared" si="0"/>
        <v>FH.MN.23</v>
      </c>
      <c r="F27" s="321" t="s">
        <v>2229</v>
      </c>
      <c r="G27" s="321" t="str">
        <f>VLOOKUP($E27,TaskValues!$E:$AG,3,FALSE)</f>
        <v>Clinical</v>
      </c>
      <c r="H27" s="321" t="str">
        <f>VLOOKUP($E27,TaskValues!$E:$AG,4,FALSE)</f>
        <v>Child Preventive</v>
      </c>
      <c r="I27" s="321" t="str">
        <f>VLOOKUP($E27,TaskValues!$E:$AG,5,FALSE)</f>
        <v>Nutrition</v>
      </c>
      <c r="J27" s="320" t="str">
        <f>VLOOKUP($E27,TaskValues!$E:$AG,6,FALSE)</f>
        <v>1-4</v>
      </c>
      <c r="K27" s="64">
        <f>VLOOKUP($E27,TaskValues!$E:$AG,10,FALSE)</f>
        <v>0</v>
      </c>
      <c r="L27" s="319">
        <f>VLOOKUP($E27,TaskValues!$E:$AG,11,FALSE)</f>
        <v>0</v>
      </c>
      <c r="M27" s="319">
        <f>VLOOKUP($E27,TaskValues!$E:$AG,12,FALSE)</f>
        <v>100</v>
      </c>
      <c r="N27" s="319">
        <f>VLOOKUP($E27,TaskValues!$E:$AG,13,FALSE)</f>
        <v>0</v>
      </c>
      <c r="O27" s="319">
        <f>VLOOKUP($E27,TaskValues!$E:$AG,14,FALSE)</f>
        <v>0</v>
      </c>
      <c r="P27" s="319">
        <f>VLOOKUP($E27,TaskValues!$E:$AG,15,FALSE)</f>
        <v>0</v>
      </c>
      <c r="Q27" s="320">
        <f>VLOOKUP($E27,TaskValues!$E:$AG,16,FALSE)</f>
        <v>100</v>
      </c>
      <c r="R27" s="321" t="str">
        <f>VLOOKUP($E27,TaskValues!$E:$AG,17,FALSE)</f>
        <v>National</v>
      </c>
      <c r="S27" s="195">
        <f>VLOOKUP($E27,TaskValues!$E:$AG,18,FALSE)</f>
        <v>1</v>
      </c>
      <c r="T27" s="321" t="str">
        <f>IF(VLOOKUP($E27,TaskValues!$E:$AG,20,FALSE)=0,"",VLOOKUP($E27,TaskValues!$E:$AG,20,FALSE))</f>
        <v/>
      </c>
      <c r="U27" s="89">
        <f>IF(VLOOKUP($E27,TaskValues!$E:$AG,22,FALSE)=0,"",VLOOKUP($E27,TaskValues!$E:$AG,22,FALSE))</f>
        <v>1</v>
      </c>
      <c r="V27" t="str">
        <f>IF(VLOOKUP($E27,TaskValues!$E:$AG,23,FALSE)=0,"",VLOOKUP($E27,TaskValues!$E:$AG,23,FALSE))</f>
        <v/>
      </c>
      <c r="W27">
        <f>IF(VLOOKUP($E27,TaskValues!$E:$AG,24,FALSE)=0,"",VLOOKUP($E27,TaskValues!$E:$AG,24,FALSE))</f>
        <v>2</v>
      </c>
      <c r="X27">
        <f>IF(VLOOKUP($E27,TaskValues!$E:$AG,25,FALSE)=0,"",VLOOKUP($E27,TaskValues!$E:$AG,25,FALSE))</f>
        <v>5</v>
      </c>
      <c r="Y27" t="str">
        <f>IF(VLOOKUP($E27,TaskValues!$E:$AG,26,FALSE)=0,"",VLOOKUP($E27,TaskValues!$E:$AG,26,FALSE))</f>
        <v/>
      </c>
      <c r="Z27" t="str">
        <f>IF(VLOOKUP($E27,TaskValues!$E:$AG,27,FALSE)=0,"",VLOOKUP($E27,TaskValues!$E:$AG,27,FALSE))</f>
        <v/>
      </c>
    </row>
    <row r="28" spans="1:26" x14ac:dyDescent="0.35">
      <c r="A28" s="355" t="s">
        <v>2169</v>
      </c>
      <c r="B28" s="356" t="s">
        <v>2221</v>
      </c>
      <c r="C28" s="356"/>
      <c r="D28" s="353">
        <v>24</v>
      </c>
      <c r="E28" s="64" t="str">
        <f t="shared" si="0"/>
        <v>FH.MN.24</v>
      </c>
      <c r="F28" s="321" t="s">
        <v>2230</v>
      </c>
      <c r="G28" s="321" t="str">
        <f>VLOOKUP($E28,TaskValues!$E:$AG,3,FALSE)</f>
        <v>Clinical</v>
      </c>
      <c r="H28" s="321" t="str">
        <f>VLOOKUP($E28,TaskValues!$E:$AG,4,FALSE)</f>
        <v>Child Acute</v>
      </c>
      <c r="I28" s="321" t="str">
        <f>VLOOKUP($E28,TaskValues!$E:$AG,5,FALSE)</f>
        <v>Sick child</v>
      </c>
      <c r="J28" s="320" t="str">
        <f>VLOOKUP($E28,TaskValues!$E:$AG,6,FALSE)</f>
        <v>1-4</v>
      </c>
      <c r="K28" s="64">
        <f>VLOOKUP($E28,TaskValues!$E:$AG,10,FALSE)</f>
        <v>0</v>
      </c>
      <c r="L28" s="319">
        <f>VLOOKUP($E28,TaskValues!$E:$AG,11,FALSE)</f>
        <v>0</v>
      </c>
      <c r="M28" s="319">
        <f>VLOOKUP($E28,TaskValues!$E:$AG,12,FALSE)</f>
        <v>100</v>
      </c>
      <c r="N28" s="319">
        <f>VLOOKUP($E28,TaskValues!$E:$AG,13,FALSE)</f>
        <v>0</v>
      </c>
      <c r="O28" s="319">
        <f>VLOOKUP($E28,TaskValues!$E:$AG,14,FALSE)</f>
        <v>0</v>
      </c>
      <c r="P28" s="319">
        <f>VLOOKUP($E28,TaskValues!$E:$AG,15,FALSE)</f>
        <v>0</v>
      </c>
      <c r="Q28" s="320">
        <f>VLOOKUP($E28,TaskValues!$E:$AG,16,FALSE)</f>
        <v>100</v>
      </c>
      <c r="R28" s="321" t="str">
        <f>VLOOKUP($E28,TaskValues!$E:$AG,17,FALSE)</f>
        <v>National</v>
      </c>
      <c r="S28" s="195">
        <f>VLOOKUP($E28,TaskValues!$E:$AG,18,FALSE)</f>
        <v>3.5500000000000006E-3</v>
      </c>
      <c r="T28" s="321" t="str">
        <f>IF(VLOOKUP($E28,TaskValues!$E:$AG,20,FALSE)=0,"",VLOOKUP($E28,TaskValues!$E:$AG,20,FALSE))</f>
        <v/>
      </c>
      <c r="U28" s="89">
        <f>IF(VLOOKUP($E28,TaskValues!$E:$AG,22,FALSE)=0,"",VLOOKUP($E28,TaskValues!$E:$AG,22,FALSE))</f>
        <v>0.95480225988700573</v>
      </c>
      <c r="V28">
        <f>IF(VLOOKUP($E28,TaskValues!$E:$AG,23,FALSE)=0,"",VLOOKUP($E28,TaskValues!$E:$AG,23,FALSE))</f>
        <v>1</v>
      </c>
      <c r="W28" t="str">
        <f>IF(VLOOKUP($E28,TaskValues!$E:$AG,24,FALSE)=0,"",VLOOKUP($E28,TaskValues!$E:$AG,24,FALSE))</f>
        <v/>
      </c>
      <c r="X28">
        <f>IF(VLOOKUP($E28,TaskValues!$E:$AG,25,FALSE)=0,"",VLOOKUP($E28,TaskValues!$E:$AG,25,FALSE))</f>
        <v>15</v>
      </c>
      <c r="Y28" t="str">
        <f>IF(VLOOKUP($E28,TaskValues!$E:$AG,26,FALSE)=0,"",VLOOKUP($E28,TaskValues!$E:$AG,26,FALSE))</f>
        <v/>
      </c>
      <c r="Z28" t="str">
        <f>IF(VLOOKUP($E28,TaskValues!$E:$AG,27,FALSE)=0,"",VLOOKUP($E28,TaskValues!$E:$AG,27,FALSE))</f>
        <v/>
      </c>
    </row>
    <row r="29" spans="1:26" x14ac:dyDescent="0.35">
      <c r="A29" s="355" t="s">
        <v>2169</v>
      </c>
      <c r="B29" s="356" t="s">
        <v>2221</v>
      </c>
      <c r="C29" s="356"/>
      <c r="D29" s="353">
        <v>25</v>
      </c>
      <c r="E29" s="64" t="str">
        <f t="shared" si="0"/>
        <v>FH.MN.25</v>
      </c>
      <c r="F29" s="321" t="s">
        <v>2231</v>
      </c>
      <c r="G29" s="321" t="str">
        <f>VLOOKUP($E29,TaskValues!$E:$AG,3,FALSE)</f>
        <v>Clinical</v>
      </c>
      <c r="H29" s="321" t="str">
        <f>VLOOKUP($E29,TaskValues!$E:$AG,4,FALSE)</f>
        <v>Child Acute</v>
      </c>
      <c r="I29" s="321" t="str">
        <f>VLOOKUP($E29,TaskValues!$E:$AG,5,FALSE)</f>
        <v>Sick child</v>
      </c>
      <c r="J29" s="320" t="str">
        <f>VLOOKUP($E29,TaskValues!$E:$AG,6,FALSE)</f>
        <v>1-4</v>
      </c>
      <c r="K29" s="64">
        <f>VLOOKUP($E29,TaskValues!$E:$AG,10,FALSE)</f>
        <v>0</v>
      </c>
      <c r="L29" s="319">
        <f>VLOOKUP($E29,TaskValues!$E:$AG,11,FALSE)</f>
        <v>0</v>
      </c>
      <c r="M29" s="319">
        <f>VLOOKUP($E29,TaskValues!$E:$AG,12,FALSE)</f>
        <v>100</v>
      </c>
      <c r="N29" s="319">
        <f>VLOOKUP($E29,TaskValues!$E:$AG,13,FALSE)</f>
        <v>0</v>
      </c>
      <c r="O29" s="319">
        <f>VLOOKUP($E29,TaskValues!$E:$AG,14,FALSE)</f>
        <v>0</v>
      </c>
      <c r="P29" s="319">
        <f>VLOOKUP($E29,TaskValues!$E:$AG,15,FALSE)</f>
        <v>0</v>
      </c>
      <c r="Q29" s="320">
        <f>VLOOKUP($E29,TaskValues!$E:$AG,16,FALSE)</f>
        <v>100</v>
      </c>
      <c r="R29" s="321" t="str">
        <f>VLOOKUP($E29,TaskValues!$E:$AG,17,FALSE)</f>
        <v>National</v>
      </c>
      <c r="S29" s="195">
        <f>VLOOKUP($E29,TaskValues!$E:$AG,18,FALSE)</f>
        <v>0</v>
      </c>
      <c r="T29" s="321" t="str">
        <f>IF(VLOOKUP($E29,TaskValues!$E:$AG,20,FALSE)=0,"",VLOOKUP($E29,TaskValues!$E:$AG,20,FALSE))</f>
        <v/>
      </c>
      <c r="U29" s="89">
        <f>IF(VLOOKUP($E29,TaskValues!$E:$AG,22,FALSE)=0,"",VLOOKUP($E29,TaskValues!$E:$AG,22,FALSE))</f>
        <v>0.98</v>
      </c>
      <c r="V29">
        <f>IF(VLOOKUP($E29,TaskValues!$E:$AG,23,FALSE)=0,"",VLOOKUP($E29,TaskValues!$E:$AG,23,FALSE))</f>
        <v>1</v>
      </c>
      <c r="W29" t="str">
        <f>IF(VLOOKUP($E29,TaskValues!$E:$AG,24,FALSE)=0,"",VLOOKUP($E29,TaskValues!$E:$AG,24,FALSE))</f>
        <v/>
      </c>
      <c r="X29">
        <f>IF(VLOOKUP($E29,TaskValues!$E:$AG,25,FALSE)=0,"",VLOOKUP($E29,TaskValues!$E:$AG,25,FALSE))</f>
        <v>10</v>
      </c>
      <c r="Y29" t="str">
        <f>IF(VLOOKUP($E29,TaskValues!$E:$AG,26,FALSE)=0,"",VLOOKUP($E29,TaskValues!$E:$AG,26,FALSE))</f>
        <v/>
      </c>
      <c r="Z29" t="str">
        <f>IF(VLOOKUP($E29,TaskValues!$E:$AG,27,FALSE)=0,"",VLOOKUP($E29,TaskValues!$E:$AG,27,FALSE))</f>
        <v/>
      </c>
    </row>
    <row r="30" spans="1:26" x14ac:dyDescent="0.35">
      <c r="A30" s="355" t="s">
        <v>2169</v>
      </c>
      <c r="B30" s="356" t="s">
        <v>2221</v>
      </c>
      <c r="C30" s="356"/>
      <c r="D30" s="353">
        <v>28</v>
      </c>
      <c r="E30" s="64" t="str">
        <f t="shared" si="0"/>
        <v>FH.MN.28</v>
      </c>
      <c r="F30" s="321" t="s">
        <v>2247</v>
      </c>
      <c r="G30" s="321" t="str">
        <f>VLOOKUP($E30,TaskValues!$E:$AG,3,FALSE)</f>
        <v>Clinical</v>
      </c>
      <c r="H30" s="321" t="str">
        <f>VLOOKUP($E30,TaskValues!$E:$AG,4,FALSE)</f>
        <v>Child Acute</v>
      </c>
      <c r="I30" s="321" t="str">
        <f>VLOOKUP($E30,TaskValues!$E:$AG,5,FALSE)</f>
        <v>Sick child</v>
      </c>
      <c r="J30" s="320" t="str">
        <f>VLOOKUP($E30,TaskValues!$E:$AG,6,FALSE)</f>
        <v>15 yo</v>
      </c>
      <c r="K30" s="64">
        <f>VLOOKUP($E30,TaskValues!$E:$AG,10,FALSE)</f>
        <v>0</v>
      </c>
      <c r="L30" s="319">
        <f>VLOOKUP($E30,TaskValues!$E:$AG,11,FALSE)</f>
        <v>0</v>
      </c>
      <c r="M30" s="319">
        <f>VLOOKUP($E30,TaskValues!$E:$AG,12,FALSE)</f>
        <v>100</v>
      </c>
      <c r="N30" s="319">
        <f>VLOOKUP($E30,TaskValues!$E:$AG,13,FALSE)</f>
        <v>0</v>
      </c>
      <c r="O30" s="319">
        <f>VLOOKUP($E30,TaskValues!$E:$AG,14,FALSE)</f>
        <v>0</v>
      </c>
      <c r="P30" s="319">
        <f>VLOOKUP($E30,TaskValues!$E:$AG,15,FALSE)</f>
        <v>0</v>
      </c>
      <c r="Q30" s="320">
        <f>VLOOKUP($E30,TaskValues!$E:$AG,16,FALSE)</f>
        <v>100</v>
      </c>
      <c r="R30" s="321" t="str">
        <f>VLOOKUP($E30,TaskValues!$E:$AG,17,FALSE)</f>
        <v>National</v>
      </c>
      <c r="S30" s="195">
        <f>VLOOKUP($E30,TaskValues!$E:$AG,18,FALSE)</f>
        <v>0.14499999999999999</v>
      </c>
      <c r="T30" s="321" t="str">
        <f>IF(VLOOKUP($E30,TaskValues!$E:$AG,20,FALSE)=0,"",VLOOKUP($E30,TaskValues!$E:$AG,20,FALSE))</f>
        <v/>
      </c>
      <c r="U30" s="89">
        <f>IF(VLOOKUP($E30,TaskValues!$E:$AG,22,FALSE)=0,"",VLOOKUP($E30,TaskValues!$E:$AG,22,FALSE))</f>
        <v>0.98</v>
      </c>
      <c r="V30">
        <f>IF(VLOOKUP($E30,TaskValues!$E:$AG,23,FALSE)=0,"",VLOOKUP($E30,TaskValues!$E:$AG,23,FALSE))</f>
        <v>1</v>
      </c>
      <c r="W30" t="str">
        <f>IF(VLOOKUP($E30,TaskValues!$E:$AG,24,FALSE)=0,"",VLOOKUP($E30,TaskValues!$E:$AG,24,FALSE))</f>
        <v/>
      </c>
      <c r="X30">
        <f>IF(VLOOKUP($E30,TaskValues!$E:$AG,25,FALSE)=0,"",VLOOKUP($E30,TaskValues!$E:$AG,25,FALSE))</f>
        <v>5</v>
      </c>
      <c r="Y30" t="str">
        <f>IF(VLOOKUP($E30,TaskValues!$E:$AG,26,FALSE)=0,"",VLOOKUP($E30,TaskValues!$E:$AG,26,FALSE))</f>
        <v/>
      </c>
      <c r="Z30" t="str">
        <f>IF(VLOOKUP($E30,TaskValues!$E:$AG,27,FALSE)=0,"",VLOOKUP($E30,TaskValues!$E:$AG,27,FALSE))</f>
        <v/>
      </c>
    </row>
    <row r="31" spans="1:26" x14ac:dyDescent="0.35">
      <c r="A31" s="355" t="s">
        <v>2169</v>
      </c>
      <c r="B31" s="356" t="s">
        <v>2221</v>
      </c>
      <c r="C31" s="356"/>
      <c r="D31" s="353">
        <v>29</v>
      </c>
      <c r="E31" s="64" t="str">
        <f t="shared" si="0"/>
        <v>FH.MN.29</v>
      </c>
      <c r="F31" s="321" t="s">
        <v>2248</v>
      </c>
      <c r="G31" s="321" t="str">
        <f>VLOOKUP($E31,TaskValues!$E:$AG,3,FALSE)</f>
        <v>Social services</v>
      </c>
      <c r="H31" s="321" t="str">
        <f>VLOOKUP($E31,TaskValues!$E:$AG,4,FALSE)</f>
        <v>Public Health</v>
      </c>
      <c r="I31" s="321" t="str">
        <f>VLOOKUP($E31,TaskValues!$E:$AG,5,FALSE)</f>
        <v>-</v>
      </c>
      <c r="J31" s="320" t="str">
        <f>VLOOKUP($E31,TaskValues!$E:$AG,6,FALSE)</f>
        <v>18 yo adults</v>
      </c>
      <c r="K31" s="64">
        <f>VLOOKUP($E31,TaskValues!$E:$AG,10,FALSE)</f>
        <v>0</v>
      </c>
      <c r="L31" s="319">
        <f>VLOOKUP($E31,TaskValues!$E:$AG,11,FALSE)</f>
        <v>0</v>
      </c>
      <c r="M31" s="319">
        <f>VLOOKUP($E31,TaskValues!$E:$AG,12,FALSE)</f>
        <v>100</v>
      </c>
      <c r="N31" s="319">
        <f>VLOOKUP($E31,TaskValues!$E:$AG,13,FALSE)</f>
        <v>0</v>
      </c>
      <c r="O31" s="319">
        <f>VLOOKUP($E31,TaskValues!$E:$AG,14,FALSE)</f>
        <v>0</v>
      </c>
      <c r="P31" s="319">
        <f>VLOOKUP($E31,TaskValues!$E:$AG,15,FALSE)</f>
        <v>0</v>
      </c>
      <c r="Q31" s="320">
        <f>VLOOKUP($E31,TaskValues!$E:$AG,16,FALSE)</f>
        <v>100</v>
      </c>
      <c r="R31" s="321" t="str">
        <f>VLOOKUP($E31,TaskValues!$E:$AG,17,FALSE)</f>
        <v>National</v>
      </c>
      <c r="S31" s="195">
        <f>VLOOKUP($E31,TaskValues!$E:$AG,18,FALSE)</f>
        <v>0.1</v>
      </c>
      <c r="T31" s="321" t="str">
        <f>IF(VLOOKUP($E31,TaskValues!$E:$AG,20,FALSE)=0,"",VLOOKUP($E31,TaskValues!$E:$AG,20,FALSE))</f>
        <v/>
      </c>
      <c r="U31" s="89">
        <f>IF(VLOOKUP($E31,TaskValues!$E:$AG,22,FALSE)=0,"",VLOOKUP($E31,TaskValues!$E:$AG,22,FALSE))</f>
        <v>1</v>
      </c>
      <c r="V31">
        <f>IF(VLOOKUP($E31,TaskValues!$E:$AG,23,FALSE)=0,"",VLOOKUP($E31,TaskValues!$E:$AG,23,FALSE))</f>
        <v>2</v>
      </c>
      <c r="W31" t="str">
        <f>IF(VLOOKUP($E31,TaskValues!$E:$AG,24,FALSE)=0,"",VLOOKUP($E31,TaskValues!$E:$AG,24,FALSE))</f>
        <v/>
      </c>
      <c r="X31">
        <f>IF(VLOOKUP($E31,TaskValues!$E:$AG,25,FALSE)=0,"",VLOOKUP($E31,TaskValues!$E:$AG,25,FALSE))</f>
        <v>15</v>
      </c>
      <c r="Y31" t="str">
        <f>IF(VLOOKUP($E31,TaskValues!$E:$AG,26,FALSE)=0,"",VLOOKUP($E31,TaskValues!$E:$AG,26,FALSE))</f>
        <v/>
      </c>
      <c r="Z31" t="str">
        <f>IF(VLOOKUP($E31,TaskValues!$E:$AG,27,FALSE)=0,"",VLOOKUP($E31,TaskValues!$E:$AG,27,FALSE))</f>
        <v/>
      </c>
    </row>
    <row r="32" spans="1:26" x14ac:dyDescent="0.35">
      <c r="A32" s="355" t="s">
        <v>2169</v>
      </c>
      <c r="B32" s="356" t="s">
        <v>2221</v>
      </c>
      <c r="C32" s="356"/>
      <c r="D32" s="353">
        <v>30</v>
      </c>
      <c r="E32" s="64" t="str">
        <f t="shared" si="0"/>
        <v>FH.MN.30</v>
      </c>
      <c r="F32" s="321" t="s">
        <v>2249</v>
      </c>
      <c r="G32" s="321" t="str">
        <f>VLOOKUP($E32,TaskValues!$E:$AG,3,FALSE)</f>
        <v>Social services</v>
      </c>
      <c r="H32" s="321" t="str">
        <f>VLOOKUP($E32,TaskValues!$E:$AG,4,FALSE)</f>
        <v>Public Health</v>
      </c>
      <c r="I32" s="321" t="str">
        <f>VLOOKUP($E32,TaskValues!$E:$AG,5,FALSE)</f>
        <v>-</v>
      </c>
      <c r="J32" s="320" t="str">
        <f>VLOOKUP($E32,TaskValues!$E:$AG,6,FALSE)</f>
        <v>1-18</v>
      </c>
      <c r="K32" s="64">
        <f>VLOOKUP($E32,TaskValues!$E:$AG,10,FALSE)</f>
        <v>0</v>
      </c>
      <c r="L32" s="319">
        <f>VLOOKUP($E32,TaskValues!$E:$AG,11,FALSE)</f>
        <v>0</v>
      </c>
      <c r="M32" s="319">
        <f>VLOOKUP($E32,TaskValues!$E:$AG,12,FALSE)</f>
        <v>100</v>
      </c>
      <c r="N32" s="319">
        <f>VLOOKUP($E32,TaskValues!$E:$AG,13,FALSE)</f>
        <v>0</v>
      </c>
      <c r="O32" s="319">
        <f>VLOOKUP($E32,TaskValues!$E:$AG,14,FALSE)</f>
        <v>0</v>
      </c>
      <c r="P32" s="319">
        <f>VLOOKUP($E32,TaskValues!$E:$AG,15,FALSE)</f>
        <v>0</v>
      </c>
      <c r="Q32" s="320">
        <f>VLOOKUP($E32,TaskValues!$E:$AG,16,FALSE)</f>
        <v>100</v>
      </c>
      <c r="R32" s="321" t="str">
        <f>VLOOKUP($E32,TaskValues!$E:$AG,17,FALSE)</f>
        <v>National</v>
      </c>
      <c r="S32" s="195">
        <f>VLOOKUP($E32,TaskValues!$E:$AG,18,FALSE)</f>
        <v>0</v>
      </c>
      <c r="T32" s="321" t="str">
        <f>IF(VLOOKUP($E32,TaskValues!$E:$AG,20,FALSE)=0,"",VLOOKUP($E32,TaskValues!$E:$AG,20,FALSE))</f>
        <v/>
      </c>
      <c r="U32" s="89">
        <f>IF(VLOOKUP($E32,TaskValues!$E:$AG,22,FALSE)=0,"",VLOOKUP($E32,TaskValues!$E:$AG,22,FALSE))</f>
        <v>1</v>
      </c>
      <c r="V32">
        <f>IF(VLOOKUP($E32,TaskValues!$E:$AG,23,FALSE)=0,"",VLOOKUP($E32,TaskValues!$E:$AG,23,FALSE))</f>
        <v>2</v>
      </c>
      <c r="W32" t="str">
        <f>IF(VLOOKUP($E32,TaskValues!$E:$AG,24,FALSE)=0,"",VLOOKUP($E32,TaskValues!$E:$AG,24,FALSE))</f>
        <v/>
      </c>
      <c r="X32">
        <f>IF(VLOOKUP($E32,TaskValues!$E:$AG,25,FALSE)=0,"",VLOOKUP($E32,TaskValues!$E:$AG,25,FALSE))</f>
        <v>15</v>
      </c>
      <c r="Y32" t="str">
        <f>IF(VLOOKUP($E32,TaskValues!$E:$AG,26,FALSE)=0,"",VLOOKUP($E32,TaskValues!$E:$AG,26,FALSE))</f>
        <v/>
      </c>
      <c r="Z32" t="str">
        <f>IF(VLOOKUP($E32,TaskValues!$E:$AG,27,FALSE)=0,"",VLOOKUP($E32,TaskValues!$E:$AG,27,FALSE))</f>
        <v/>
      </c>
    </row>
    <row r="33" spans="1:26" x14ac:dyDescent="0.35">
      <c r="A33" s="355" t="s">
        <v>2169</v>
      </c>
      <c r="B33" s="356" t="s">
        <v>2245</v>
      </c>
      <c r="C33" s="356"/>
      <c r="D33" s="353">
        <v>31</v>
      </c>
      <c r="E33" s="64" t="s">
        <v>2264</v>
      </c>
      <c r="F33" s="321" t="s">
        <v>2252</v>
      </c>
      <c r="G33" s="321" t="str">
        <f>VLOOKUP($E33,TaskValues!$E:$AG,3,FALSE)</f>
        <v>Non-clinical</v>
      </c>
      <c r="H33" s="321" t="str">
        <f>VLOOKUP($E33,TaskValues!$E:$AG,4,FALSE)</f>
        <v>Public Health</v>
      </c>
      <c r="I33" s="321" t="str">
        <f>VLOOKUP($E33,TaskValues!$E:$AG,5,FALSE)</f>
        <v>Immunization</v>
      </c>
      <c r="J33" s="320" t="str">
        <f>VLOOKUP($E33,TaskValues!$E:$AG,6,FALSE)</f>
        <v>-</v>
      </c>
      <c r="K33" s="64">
        <f>VLOOKUP($E33,TaskValues!$E:$AG,10,FALSE)</f>
        <v>0</v>
      </c>
      <c r="L33" s="319">
        <f>VLOOKUP($E33,TaskValues!$E:$AG,11,FALSE)</f>
        <v>0</v>
      </c>
      <c r="M33" s="319">
        <f>VLOOKUP($E33,TaskValues!$E:$AG,12,FALSE)</f>
        <v>100</v>
      </c>
      <c r="N33" s="319">
        <f>VLOOKUP($E33,TaskValues!$E:$AG,13,FALSE)</f>
        <v>0</v>
      </c>
      <c r="O33" s="319">
        <f>VLOOKUP($E33,TaskValues!$E:$AG,14,FALSE)</f>
        <v>0</v>
      </c>
      <c r="P33" s="319">
        <f>VLOOKUP($E33,TaskValues!$E:$AG,15,FALSE)</f>
        <v>0</v>
      </c>
      <c r="Q33" s="320">
        <f>VLOOKUP($E33,TaskValues!$E:$AG,16,FALSE)</f>
        <v>100</v>
      </c>
      <c r="R33" s="321" t="str">
        <f>VLOOKUP($E33,TaskValues!$E:$AG,17,FALSE)</f>
        <v>National</v>
      </c>
      <c r="S33" s="195">
        <f>VLOOKUP($E33,TaskValues!$E:$AG,18,FALSE)</f>
        <v>0</v>
      </c>
      <c r="T33" s="321" t="str">
        <f>IF(VLOOKUP($E33,TaskValues!$E:$AG,20,FALSE)=0,"",VLOOKUP($E33,TaskValues!$E:$AG,20,FALSE))</f>
        <v/>
      </c>
      <c r="U33" s="89" t="str">
        <f>IF(VLOOKUP($E33,TaskValues!$E:$AG,22,FALSE)=0,"",VLOOKUP($E33,TaskValues!$E:$AG,22,FALSE))</f>
        <v/>
      </c>
      <c r="V33" t="str">
        <f>IF(VLOOKUP($E33,TaskValues!$E:$AG,23,FALSE)=0,"",VLOOKUP($E33,TaskValues!$E:$AG,23,FALSE))</f>
        <v/>
      </c>
      <c r="W33" t="str">
        <f>IF(VLOOKUP($E33,TaskValues!$E:$AG,24,FALSE)=0,"",VLOOKUP($E33,TaskValues!$E:$AG,24,FALSE))</f>
        <v/>
      </c>
      <c r="X33" t="str">
        <f>IF(VLOOKUP($E33,TaskValues!$E:$AG,25,FALSE)=0,"",VLOOKUP($E33,TaskValues!$E:$AG,25,FALSE))</f>
        <v/>
      </c>
      <c r="Y33" t="str">
        <f>IF(VLOOKUP($E33,TaskValues!$E:$AG,26,FALSE)=0,"",VLOOKUP($E33,TaskValues!$E:$AG,26,FALSE))</f>
        <v/>
      </c>
      <c r="Z33" t="str">
        <f>IF(VLOOKUP($E33,TaskValues!$E:$AG,27,FALSE)=0,"",VLOOKUP($E33,TaskValues!$E:$AG,27,FALSE))</f>
        <v/>
      </c>
    </row>
    <row r="34" spans="1:26" x14ac:dyDescent="0.35">
      <c r="A34" s="355" t="s">
        <v>2169</v>
      </c>
      <c r="B34" s="356" t="s">
        <v>2245</v>
      </c>
      <c r="C34" s="356"/>
      <c r="D34" s="353">
        <v>32</v>
      </c>
      <c r="E34" s="64" t="s">
        <v>2270</v>
      </c>
      <c r="F34" s="319" t="s">
        <v>176</v>
      </c>
      <c r="G34" s="321" t="str">
        <f>VLOOKUP($E34,TaskValues!$E:$AG,3,FALSE)</f>
        <v>Clinical</v>
      </c>
      <c r="H34" s="321" t="str">
        <f>VLOOKUP($E34,TaskValues!$E:$AG,4,FALSE)</f>
        <v>Child Preventive</v>
      </c>
      <c r="I34" s="321" t="str">
        <f>VLOOKUP($E34,TaskValues!$E:$AG,5,FALSE)</f>
        <v>Immunization</v>
      </c>
      <c r="J34" s="320" t="str">
        <f>VLOOKUP($E34,TaskValues!$E:$AG,6,FALSE)</f>
        <v>births</v>
      </c>
      <c r="K34" s="64">
        <f>VLOOKUP($E34,TaskValues!$E:$AG,10,FALSE)</f>
        <v>0</v>
      </c>
      <c r="L34" s="319">
        <f>VLOOKUP($E34,TaskValues!$E:$AG,11,FALSE)</f>
        <v>0</v>
      </c>
      <c r="M34" s="319">
        <f>VLOOKUP($E34,TaskValues!$E:$AG,12,FALSE)</f>
        <v>50</v>
      </c>
      <c r="N34" s="319">
        <f>VLOOKUP($E34,TaskValues!$E:$AG,13,FALSE)</f>
        <v>0</v>
      </c>
      <c r="O34" s="319">
        <f>VLOOKUP($E34,TaskValues!$E:$AG,14,FALSE)</f>
        <v>50</v>
      </c>
      <c r="P34" s="319">
        <f>VLOOKUP($E34,TaskValues!$E:$AG,15,FALSE)</f>
        <v>0</v>
      </c>
      <c r="Q34" s="320">
        <f>VLOOKUP($E34,TaskValues!$E:$AG,16,FALSE)</f>
        <v>100</v>
      </c>
      <c r="R34" s="321" t="str">
        <f>VLOOKUP($E34,TaskValues!$E:$AG,17,FALSE)</f>
        <v>National</v>
      </c>
      <c r="S34" s="195">
        <f>VLOOKUP($E34,TaskValues!$E:$AG,18,FALSE)</f>
        <v>1</v>
      </c>
      <c r="T34" s="321" t="str">
        <f>IF(VLOOKUP($E34,TaskValues!$E:$AG,20,FALSE)=0,"",VLOOKUP($E34,TaskValues!$E:$AG,20,FALSE))</f>
        <v/>
      </c>
      <c r="U34" s="89">
        <f>IF(VLOOKUP($E34,TaskValues!$E:$AG,22,FALSE)=0,"",VLOOKUP($E34,TaskValues!$E:$AG,22,FALSE))</f>
        <v>1</v>
      </c>
      <c r="V34">
        <f>IF(VLOOKUP($E34,TaskValues!$E:$AG,23,FALSE)=0,"",VLOOKUP($E34,TaskValues!$E:$AG,23,FALSE))</f>
        <v>1</v>
      </c>
      <c r="W34" t="str">
        <f>IF(VLOOKUP($E34,TaskValues!$E:$AG,24,FALSE)=0,"",VLOOKUP($E34,TaskValues!$E:$AG,24,FALSE))</f>
        <v/>
      </c>
      <c r="X34" t="str">
        <f>IF(VLOOKUP($E34,TaskValues!$E:$AG,25,FALSE)=0,"",VLOOKUP($E34,TaskValues!$E:$AG,25,FALSE))</f>
        <v/>
      </c>
      <c r="Y34" t="str">
        <f>IF(VLOOKUP($E34,TaskValues!$E:$AG,26,FALSE)=0,"",VLOOKUP($E34,TaskValues!$E:$AG,26,FALSE))</f>
        <v/>
      </c>
      <c r="Z34" t="str">
        <f>IF(VLOOKUP($E34,TaskValues!$E:$AG,27,FALSE)=0,"",VLOOKUP($E34,TaskValues!$E:$AG,27,FALSE))</f>
        <v/>
      </c>
    </row>
    <row r="35" spans="1:26" x14ac:dyDescent="0.35">
      <c r="A35" s="355" t="s">
        <v>2169</v>
      </c>
      <c r="B35" s="356" t="s">
        <v>2245</v>
      </c>
      <c r="C35" s="356"/>
      <c r="D35" s="353">
        <v>32</v>
      </c>
      <c r="E35" s="64" t="s">
        <v>2271</v>
      </c>
      <c r="F35" s="319" t="s">
        <v>178</v>
      </c>
      <c r="G35" s="321" t="str">
        <f>VLOOKUP($E35,TaskValues!$E:$AG,3,FALSE)</f>
        <v>Clinical</v>
      </c>
      <c r="H35" s="321" t="str">
        <f>VLOOKUP($E35,TaskValues!$E:$AG,4,FALSE)</f>
        <v>Child Preventive</v>
      </c>
      <c r="I35" s="321" t="str">
        <f>VLOOKUP($E35,TaskValues!$E:$AG,5,FALSE)</f>
        <v>Immunization</v>
      </c>
      <c r="J35" s="320" t="str">
        <f>VLOOKUP($E35,TaskValues!$E:$AG,6,FALSE)</f>
        <v>1 yo</v>
      </c>
      <c r="K35" s="64">
        <f>VLOOKUP($E35,TaskValues!$E:$AG,10,FALSE)</f>
        <v>0</v>
      </c>
      <c r="L35" s="319">
        <f>VLOOKUP($E35,TaskValues!$E:$AG,11,FALSE)</f>
        <v>0</v>
      </c>
      <c r="M35" s="319">
        <f>VLOOKUP($E35,TaskValues!$E:$AG,12,FALSE)</f>
        <v>50</v>
      </c>
      <c r="N35" s="319">
        <f>VLOOKUP($E35,TaskValues!$E:$AG,13,FALSE)</f>
        <v>0</v>
      </c>
      <c r="O35" s="319">
        <f>VLOOKUP($E35,TaskValues!$E:$AG,14,FALSE)</f>
        <v>50</v>
      </c>
      <c r="P35" s="319">
        <f>VLOOKUP($E35,TaskValues!$E:$AG,15,FALSE)</f>
        <v>0</v>
      </c>
      <c r="Q35" s="320">
        <f>VLOOKUP($E35,TaskValues!$E:$AG,16,FALSE)</f>
        <v>100</v>
      </c>
      <c r="R35" s="321" t="str">
        <f>VLOOKUP($E35,TaskValues!$E:$AG,17,FALSE)</f>
        <v>National</v>
      </c>
      <c r="S35" s="195">
        <f>VLOOKUP($E35,TaskValues!$E:$AG,18,FALSE)</f>
        <v>1</v>
      </c>
      <c r="T35" s="321" t="str">
        <f>IF(VLOOKUP($E35,TaskValues!$E:$AG,20,FALSE)=0,"",VLOOKUP($E35,TaskValues!$E:$AG,20,FALSE))</f>
        <v/>
      </c>
      <c r="U35" s="89">
        <f>IF(VLOOKUP($E35,TaskValues!$E:$AG,22,FALSE)=0,"",VLOOKUP($E35,TaskValues!$E:$AG,22,FALSE))</f>
        <v>1</v>
      </c>
      <c r="V35">
        <f>IF(VLOOKUP($E35,TaskValues!$E:$AG,23,FALSE)=0,"",VLOOKUP($E35,TaskValues!$E:$AG,23,FALSE))</f>
        <v>4</v>
      </c>
      <c r="W35" t="str">
        <f>IF(VLOOKUP($E35,TaskValues!$E:$AG,24,FALSE)=0,"",VLOOKUP($E35,TaskValues!$E:$AG,24,FALSE))</f>
        <v/>
      </c>
      <c r="X35">
        <f>IF(VLOOKUP($E35,TaskValues!$E:$AG,25,FALSE)=0,"",VLOOKUP($E35,TaskValues!$E:$AG,25,FALSE))</f>
        <v>5</v>
      </c>
      <c r="Y35" t="str">
        <f>IF(VLOOKUP($E35,TaskValues!$E:$AG,26,FALSE)=0,"",VLOOKUP($E35,TaskValues!$E:$AG,26,FALSE))</f>
        <v/>
      </c>
      <c r="Z35" t="str">
        <f>IF(VLOOKUP($E35,TaskValues!$E:$AG,27,FALSE)=0,"",VLOOKUP($E35,TaskValues!$E:$AG,27,FALSE))</f>
        <v/>
      </c>
    </row>
    <row r="36" spans="1:26" x14ac:dyDescent="0.35">
      <c r="A36" s="355" t="s">
        <v>2169</v>
      </c>
      <c r="B36" s="356" t="s">
        <v>2245</v>
      </c>
      <c r="C36" s="356"/>
      <c r="D36" s="353">
        <v>32</v>
      </c>
      <c r="E36" s="64" t="s">
        <v>2272</v>
      </c>
      <c r="F36" s="319" t="s">
        <v>181</v>
      </c>
      <c r="G36" s="321" t="str">
        <f>VLOOKUP($E36,TaskValues!$E:$AG,3,FALSE)</f>
        <v>Clinical</v>
      </c>
      <c r="H36" s="321" t="str">
        <f>VLOOKUP($E36,TaskValues!$E:$AG,4,FALSE)</f>
        <v>Child Preventive</v>
      </c>
      <c r="I36" s="321" t="str">
        <f>VLOOKUP($E36,TaskValues!$E:$AG,5,FALSE)</f>
        <v>Immunization</v>
      </c>
      <c r="J36" s="320" t="str">
        <f>VLOOKUP($E36,TaskValues!$E:$AG,6,FALSE)</f>
        <v>2 yo</v>
      </c>
      <c r="K36" s="64">
        <f>VLOOKUP($E36,TaskValues!$E:$AG,10,FALSE)</f>
        <v>0</v>
      </c>
      <c r="L36" s="319">
        <f>VLOOKUP($E36,TaskValues!$E:$AG,11,FALSE)</f>
        <v>0</v>
      </c>
      <c r="M36" s="319">
        <f>VLOOKUP($E36,TaskValues!$E:$AG,12,FALSE)</f>
        <v>50</v>
      </c>
      <c r="N36" s="319">
        <f>VLOOKUP($E36,TaskValues!$E:$AG,13,FALSE)</f>
        <v>0</v>
      </c>
      <c r="O36" s="319">
        <f>VLOOKUP($E36,TaskValues!$E:$AG,14,FALSE)</f>
        <v>50</v>
      </c>
      <c r="P36" s="319">
        <f>VLOOKUP($E36,TaskValues!$E:$AG,15,FALSE)</f>
        <v>0</v>
      </c>
      <c r="Q36" s="320">
        <f>VLOOKUP($E36,TaskValues!$E:$AG,16,FALSE)</f>
        <v>100</v>
      </c>
      <c r="R36" s="321" t="str">
        <f>VLOOKUP($E36,TaskValues!$E:$AG,17,FALSE)</f>
        <v>National</v>
      </c>
      <c r="S36" s="195">
        <f>VLOOKUP($E36,TaskValues!$E:$AG,18,FALSE)</f>
        <v>1</v>
      </c>
      <c r="T36" s="321" t="str">
        <f>IF(VLOOKUP($E36,TaskValues!$E:$AG,20,FALSE)=0,"",VLOOKUP($E36,TaskValues!$E:$AG,20,FALSE))</f>
        <v/>
      </c>
      <c r="U36" s="89">
        <f>IF(VLOOKUP($E36,TaskValues!$E:$AG,22,FALSE)=0,"",VLOOKUP($E36,TaskValues!$E:$AG,22,FALSE))</f>
        <v>1</v>
      </c>
      <c r="V36">
        <f>IF(VLOOKUP($E36,TaskValues!$E:$AG,23,FALSE)=0,"",VLOOKUP($E36,TaskValues!$E:$AG,23,FALSE))</f>
        <v>1</v>
      </c>
      <c r="W36" t="str">
        <f>IF(VLOOKUP($E36,TaskValues!$E:$AG,24,FALSE)=0,"",VLOOKUP($E36,TaskValues!$E:$AG,24,FALSE))</f>
        <v/>
      </c>
      <c r="X36">
        <f>IF(VLOOKUP($E36,TaskValues!$E:$AG,25,FALSE)=0,"",VLOOKUP($E36,TaskValues!$E:$AG,25,FALSE))</f>
        <v>5</v>
      </c>
      <c r="Y36" t="str">
        <f>IF(VLOOKUP($E36,TaskValues!$E:$AG,26,FALSE)=0,"",VLOOKUP($E36,TaskValues!$E:$AG,26,FALSE))</f>
        <v/>
      </c>
      <c r="Z36" t="str">
        <f>IF(VLOOKUP($E36,TaskValues!$E:$AG,27,FALSE)=0,"",VLOOKUP($E36,TaskValues!$E:$AG,27,FALSE))</f>
        <v/>
      </c>
    </row>
    <row r="37" spans="1:26" x14ac:dyDescent="0.35">
      <c r="A37" s="355" t="s">
        <v>2169</v>
      </c>
      <c r="B37" s="356" t="s">
        <v>2245</v>
      </c>
      <c r="C37" s="356"/>
      <c r="D37" s="353">
        <v>32</v>
      </c>
      <c r="E37" s="64" t="s">
        <v>2273</v>
      </c>
      <c r="F37" s="319" t="s">
        <v>184</v>
      </c>
      <c r="G37" s="321" t="str">
        <f>VLOOKUP($E37,TaskValues!$E:$AG,3,FALSE)</f>
        <v>Clinical</v>
      </c>
      <c r="H37" s="321" t="str">
        <f>VLOOKUP($E37,TaskValues!$E:$AG,4,FALSE)</f>
        <v>Child Preventive</v>
      </c>
      <c r="I37" s="321" t="str">
        <f>VLOOKUP($E37,TaskValues!$E:$AG,5,FALSE)</f>
        <v>Immunization</v>
      </c>
      <c r="J37" s="320" t="str">
        <f>VLOOKUP($E37,TaskValues!$E:$AG,6,FALSE)</f>
        <v>births</v>
      </c>
      <c r="K37" s="64">
        <f>VLOOKUP($E37,TaskValues!$E:$AG,10,FALSE)</f>
        <v>0</v>
      </c>
      <c r="L37" s="319">
        <f>VLOOKUP($E37,TaskValues!$E:$AG,11,FALSE)</f>
        <v>0</v>
      </c>
      <c r="M37" s="319">
        <f>VLOOKUP($E37,TaskValues!$E:$AG,12,FALSE)</f>
        <v>50</v>
      </c>
      <c r="N37" s="319">
        <f>VLOOKUP($E37,TaskValues!$E:$AG,13,FALSE)</f>
        <v>0</v>
      </c>
      <c r="O37" s="319">
        <f>VLOOKUP($E37,TaskValues!$E:$AG,14,FALSE)</f>
        <v>50</v>
      </c>
      <c r="P37" s="319">
        <f>VLOOKUP($E37,TaskValues!$E:$AG,15,FALSE)</f>
        <v>0</v>
      </c>
      <c r="Q37" s="320">
        <f>VLOOKUP($E37,TaskValues!$E:$AG,16,FALSE)</f>
        <v>100</v>
      </c>
      <c r="R37" s="321" t="str">
        <f>VLOOKUP($E37,TaskValues!$E:$AG,17,FALSE)</f>
        <v>National</v>
      </c>
      <c r="S37" s="195">
        <f>VLOOKUP($E37,TaskValues!$E:$AG,18,FALSE)</f>
        <v>1</v>
      </c>
      <c r="T37" s="321" t="str">
        <f>IF(VLOOKUP($E37,TaskValues!$E:$AG,20,FALSE)=0,"",VLOOKUP($E37,TaskValues!$E:$AG,20,FALSE))</f>
        <v/>
      </c>
      <c r="U37" s="89">
        <f>IF(VLOOKUP($E37,TaskValues!$E:$AG,22,FALSE)=0,"",VLOOKUP($E37,TaskValues!$E:$AG,22,FALSE))</f>
        <v>1</v>
      </c>
      <c r="V37">
        <f>IF(VLOOKUP($E37,TaskValues!$E:$AG,23,FALSE)=0,"",VLOOKUP($E37,TaskValues!$E:$AG,23,FALSE))</f>
        <v>2</v>
      </c>
      <c r="W37" t="str">
        <f>IF(VLOOKUP($E37,TaskValues!$E:$AG,24,FALSE)=0,"",VLOOKUP($E37,TaskValues!$E:$AG,24,FALSE))</f>
        <v/>
      </c>
      <c r="X37" t="str">
        <f>IF(VLOOKUP($E37,TaskValues!$E:$AG,25,FALSE)=0,"",VLOOKUP($E37,TaskValues!$E:$AG,25,FALSE))</f>
        <v/>
      </c>
      <c r="Y37" t="str">
        <f>IF(VLOOKUP($E37,TaskValues!$E:$AG,26,FALSE)=0,"",VLOOKUP($E37,TaskValues!$E:$AG,26,FALSE))</f>
        <v/>
      </c>
      <c r="Z37" t="str">
        <f>IF(VLOOKUP($E37,TaskValues!$E:$AG,27,FALSE)=0,"",VLOOKUP($E37,TaskValues!$E:$AG,27,FALSE))</f>
        <v/>
      </c>
    </row>
    <row r="38" spans="1:26" x14ac:dyDescent="0.35">
      <c r="A38" s="355" t="s">
        <v>2169</v>
      </c>
      <c r="B38" s="356" t="s">
        <v>2245</v>
      </c>
      <c r="C38" s="356"/>
      <c r="D38" s="353">
        <v>33</v>
      </c>
      <c r="E38" s="64" t="s">
        <v>2265</v>
      </c>
      <c r="F38" s="321" t="s">
        <v>2254</v>
      </c>
      <c r="G38" s="321" t="str">
        <f>VLOOKUP($E38,TaskValues!$E:$AG,3,FALSE)</f>
        <v>Clinical</v>
      </c>
      <c r="H38" s="321" t="str">
        <f>VLOOKUP($E38,TaskValues!$E:$AG,4,FALSE)</f>
        <v>Child Preventive</v>
      </c>
      <c r="I38" s="321" t="str">
        <f>VLOOKUP($E38,TaskValues!$E:$AG,5,FALSE)</f>
        <v>Immunization</v>
      </c>
      <c r="J38" s="320" t="str">
        <f>VLOOKUP($E38,TaskValues!$E:$AG,6,FALSE)</f>
        <v>1-4</v>
      </c>
      <c r="K38" s="64">
        <f>VLOOKUP($E38,TaskValues!$E:$AG,10,FALSE)</f>
        <v>0</v>
      </c>
      <c r="L38" s="319">
        <f>VLOOKUP($E38,TaskValues!$E:$AG,11,FALSE)</f>
        <v>0</v>
      </c>
      <c r="M38" s="319">
        <f>VLOOKUP($E38,TaskValues!$E:$AG,12,FALSE)</f>
        <v>100</v>
      </c>
      <c r="N38" s="319">
        <f>VLOOKUP($E38,TaskValues!$E:$AG,13,FALSE)</f>
        <v>0</v>
      </c>
      <c r="O38" s="319">
        <f>VLOOKUP($E38,TaskValues!$E:$AG,14,FALSE)</f>
        <v>0</v>
      </c>
      <c r="P38" s="319">
        <f>VLOOKUP($E38,TaskValues!$E:$AG,15,FALSE)</f>
        <v>0</v>
      </c>
      <c r="Q38" s="320">
        <f>VLOOKUP($E38,TaskValues!$E:$AG,16,FALSE)</f>
        <v>100</v>
      </c>
      <c r="R38" s="321" t="str">
        <f>VLOOKUP($E38,TaskValues!$E:$AG,17,FALSE)</f>
        <v>National</v>
      </c>
      <c r="S38" s="195">
        <f>VLOOKUP($E38,TaskValues!$E:$AG,18,FALSE)</f>
        <v>1</v>
      </c>
      <c r="T38" s="321" t="str">
        <f>IF(VLOOKUP($E38,TaskValues!$E:$AG,20,FALSE)=0,"",VLOOKUP($E38,TaskValues!$E:$AG,20,FALSE))</f>
        <v/>
      </c>
      <c r="U38" s="89" t="str">
        <f>IF(VLOOKUP($E38,TaskValues!$E:$AG,22,FALSE)=0,"",VLOOKUP($E38,TaskValues!$E:$AG,22,FALSE))</f>
        <v/>
      </c>
      <c r="V38" t="str">
        <f>IF(VLOOKUP($E38,TaskValues!$E:$AG,23,FALSE)=0,"",VLOOKUP($E38,TaskValues!$E:$AG,23,FALSE))</f>
        <v/>
      </c>
      <c r="W38">
        <f>IF(VLOOKUP($E38,TaskValues!$E:$AG,24,FALSE)=0,"",VLOOKUP($E38,TaskValues!$E:$AG,24,FALSE))</f>
        <v>1</v>
      </c>
      <c r="X38">
        <f>IF(VLOOKUP($E38,TaskValues!$E:$AG,25,FALSE)=0,"",VLOOKUP($E38,TaskValues!$E:$AG,25,FALSE))</f>
        <v>2</v>
      </c>
      <c r="Y38" t="str">
        <f>IF(VLOOKUP($E38,TaskValues!$E:$AG,26,FALSE)=0,"",VLOOKUP($E38,TaskValues!$E:$AG,26,FALSE))</f>
        <v/>
      </c>
      <c r="Z38" t="str">
        <f>IF(VLOOKUP($E38,TaskValues!$E:$AG,27,FALSE)=0,"",VLOOKUP($E38,TaskValues!$E:$AG,27,FALSE))</f>
        <v/>
      </c>
    </row>
    <row r="39" spans="1:26" x14ac:dyDescent="0.35">
      <c r="A39" s="355" t="s">
        <v>2169</v>
      </c>
      <c r="B39" s="356" t="s">
        <v>2245</v>
      </c>
      <c r="C39" s="356"/>
      <c r="D39" s="353">
        <v>34</v>
      </c>
      <c r="E39" s="64" t="s">
        <v>2266</v>
      </c>
      <c r="F39" s="321" t="s">
        <v>2255</v>
      </c>
      <c r="G39" s="321" t="str">
        <f>VLOOKUP($E39,TaskValues!$E:$AG,3,FALSE)</f>
        <v>Clinical</v>
      </c>
      <c r="H39" s="321" t="str">
        <f>VLOOKUP($E39,TaskValues!$E:$AG,4,FALSE)</f>
        <v>Child Acute</v>
      </c>
      <c r="I39" s="321" t="str">
        <f>VLOOKUP($E39,TaskValues!$E:$AG,5,FALSE)</f>
        <v>Immunization</v>
      </c>
      <c r="J39" s="320" t="str">
        <f>VLOOKUP($E39,TaskValues!$E:$AG,6,FALSE)</f>
        <v>-</v>
      </c>
      <c r="K39" s="64">
        <f>VLOOKUP($E39,TaskValues!$E:$AG,10,FALSE)</f>
        <v>0</v>
      </c>
      <c r="L39" s="319">
        <f>VLOOKUP($E39,TaskValues!$E:$AG,11,FALSE)</f>
        <v>0</v>
      </c>
      <c r="M39" s="319">
        <f>VLOOKUP($E39,TaskValues!$E:$AG,12,FALSE)</f>
        <v>100</v>
      </c>
      <c r="N39" s="319">
        <f>VLOOKUP($E39,TaskValues!$E:$AG,13,FALSE)</f>
        <v>0</v>
      </c>
      <c r="O39" s="319">
        <f>VLOOKUP($E39,TaskValues!$E:$AG,14,FALSE)</f>
        <v>0</v>
      </c>
      <c r="P39" s="319">
        <f>VLOOKUP($E39,TaskValues!$E:$AG,15,FALSE)</f>
        <v>0</v>
      </c>
      <c r="Q39" s="320">
        <f>VLOOKUP($E39,TaskValues!$E:$AG,16,FALSE)</f>
        <v>100</v>
      </c>
      <c r="R39" s="321" t="str">
        <f>VLOOKUP($E39,TaskValues!$E:$AG,17,FALSE)</f>
        <v>National</v>
      </c>
      <c r="S39" s="195">
        <f>VLOOKUP($E39,TaskValues!$E:$AG,18,FALSE)</f>
        <v>1.4999999999999999E-2</v>
      </c>
      <c r="T39" s="321" t="str">
        <f>IF(VLOOKUP($E39,TaskValues!$E:$AG,20,FALSE)=0,"",VLOOKUP($E39,TaskValues!$E:$AG,20,FALSE))</f>
        <v/>
      </c>
      <c r="U39" s="89">
        <f>IF(VLOOKUP($E39,TaskValues!$E:$AG,22,FALSE)=0,"",VLOOKUP($E39,TaskValues!$E:$AG,22,FALSE))</f>
        <v>1</v>
      </c>
      <c r="V39">
        <f>IF(VLOOKUP($E39,TaskValues!$E:$AG,23,FALSE)=0,"",VLOOKUP($E39,TaskValues!$E:$AG,23,FALSE))</f>
        <v>1</v>
      </c>
      <c r="W39" t="str">
        <f>IF(VLOOKUP($E39,TaskValues!$E:$AG,24,FALSE)=0,"",VLOOKUP($E39,TaskValues!$E:$AG,24,FALSE))</f>
        <v/>
      </c>
      <c r="X39">
        <f>IF(VLOOKUP($E39,TaskValues!$E:$AG,25,FALSE)=0,"",VLOOKUP($E39,TaskValues!$E:$AG,25,FALSE))</f>
        <v>5</v>
      </c>
      <c r="Y39" t="str">
        <f>IF(VLOOKUP($E39,TaskValues!$E:$AG,26,FALSE)=0,"",VLOOKUP($E39,TaskValues!$E:$AG,26,FALSE))</f>
        <v/>
      </c>
      <c r="Z39" t="str">
        <f>IF(VLOOKUP($E39,TaskValues!$E:$AG,27,FALSE)=0,"",VLOOKUP($E39,TaskValues!$E:$AG,27,FALSE))</f>
        <v/>
      </c>
    </row>
    <row r="40" spans="1:26" x14ac:dyDescent="0.35">
      <c r="A40" s="355" t="s">
        <v>2169</v>
      </c>
      <c r="B40" s="356" t="s">
        <v>2245</v>
      </c>
      <c r="C40" s="356"/>
      <c r="D40" s="353">
        <v>35</v>
      </c>
      <c r="E40" s="64" t="s">
        <v>2267</v>
      </c>
      <c r="F40" s="321" t="s">
        <v>2256</v>
      </c>
      <c r="G40" s="321" t="str">
        <f>VLOOKUP($E40,TaskValues!$E:$AG,3,FALSE)</f>
        <v>Surveillance</v>
      </c>
      <c r="H40" s="321" t="str">
        <f>VLOOKUP($E40,TaskValues!$E:$AG,4,FALSE)</f>
        <v>Public Health</v>
      </c>
      <c r="I40" s="321" t="str">
        <f>VLOOKUP($E40,TaskValues!$E:$AG,5,FALSE)</f>
        <v>Immunization</v>
      </c>
      <c r="J40" s="320" t="str">
        <f>VLOOKUP($E40,TaskValues!$E:$AG,6,FALSE)</f>
        <v>-</v>
      </c>
      <c r="K40" s="64">
        <f>VLOOKUP($E40,TaskValues!$E:$AG,10,FALSE)</f>
        <v>0</v>
      </c>
      <c r="L40" s="319">
        <f>VLOOKUP($E40,TaskValues!$E:$AG,11,FALSE)</f>
        <v>0</v>
      </c>
      <c r="M40" s="319">
        <f>VLOOKUP($E40,TaskValues!$E:$AG,12,FALSE)</f>
        <v>100</v>
      </c>
      <c r="N40" s="319">
        <f>VLOOKUP($E40,TaskValues!$E:$AG,13,FALSE)</f>
        <v>0</v>
      </c>
      <c r="O40" s="319">
        <f>VLOOKUP($E40,TaskValues!$E:$AG,14,FALSE)</f>
        <v>0</v>
      </c>
      <c r="P40" s="319">
        <f>VLOOKUP($E40,TaskValues!$E:$AG,15,FALSE)</f>
        <v>0</v>
      </c>
      <c r="Q40" s="320">
        <f>VLOOKUP($E40,TaskValues!$E:$AG,16,FALSE)</f>
        <v>100</v>
      </c>
      <c r="R40" s="321" t="str">
        <f>VLOOKUP($E40,TaskValues!$E:$AG,17,FALSE)</f>
        <v>National</v>
      </c>
      <c r="S40" s="195">
        <f>VLOOKUP($E40,TaskValues!$E:$AG,18,FALSE)</f>
        <v>0</v>
      </c>
      <c r="T40" s="321" t="str">
        <f>IF(VLOOKUP($E40,TaskValues!$E:$AG,20,FALSE)=0,"",VLOOKUP($E40,TaskValues!$E:$AG,20,FALSE))</f>
        <v/>
      </c>
      <c r="U40" s="89" t="str">
        <f>IF(VLOOKUP($E40,TaskValues!$E:$AG,22,FALSE)=0,"",VLOOKUP($E40,TaskValues!$E:$AG,22,FALSE))</f>
        <v/>
      </c>
      <c r="V40" t="str">
        <f>IF(VLOOKUP($E40,TaskValues!$E:$AG,23,FALSE)=0,"",VLOOKUP($E40,TaskValues!$E:$AG,23,FALSE))</f>
        <v/>
      </c>
      <c r="W40" t="str">
        <f>IF(VLOOKUP($E40,TaskValues!$E:$AG,24,FALSE)=0,"",VLOOKUP($E40,TaskValues!$E:$AG,24,FALSE))</f>
        <v/>
      </c>
      <c r="X40" t="str">
        <f>IF(VLOOKUP($E40,TaskValues!$E:$AG,25,FALSE)=0,"",VLOOKUP($E40,TaskValues!$E:$AG,25,FALSE))</f>
        <v/>
      </c>
      <c r="Y40" t="str">
        <f>IF(VLOOKUP($E40,TaskValues!$E:$AG,26,FALSE)=0,"",VLOOKUP($E40,TaskValues!$E:$AG,26,FALSE))</f>
        <v/>
      </c>
      <c r="Z40" t="str">
        <f>IF(VLOOKUP($E40,TaskValues!$E:$AG,27,FALSE)=0,"",VLOOKUP($E40,TaskValues!$E:$AG,27,FALSE))</f>
        <v/>
      </c>
    </row>
    <row r="41" spans="1:26" x14ac:dyDescent="0.35">
      <c r="A41" s="355" t="s">
        <v>2169</v>
      </c>
      <c r="B41" s="356" t="s">
        <v>2245</v>
      </c>
      <c r="C41" s="356"/>
      <c r="D41" s="353">
        <v>36</v>
      </c>
      <c r="E41" s="64" t="s">
        <v>2268</v>
      </c>
      <c r="F41" s="321" t="s">
        <v>2257</v>
      </c>
      <c r="G41" s="321" t="str">
        <f>VLOOKUP($E41,TaskValues!$E:$AG,3,FALSE)</f>
        <v>Non-clinical</v>
      </c>
      <c r="H41" s="321" t="str">
        <f>VLOOKUP($E41,TaskValues!$E:$AG,4,FALSE)</f>
        <v>Public Health</v>
      </c>
      <c r="I41" s="321" t="str">
        <f>VLOOKUP($E41,TaskValues!$E:$AG,5,FALSE)</f>
        <v>Immunization</v>
      </c>
      <c r="J41" s="320" t="str">
        <f>VLOOKUP($E41,TaskValues!$E:$AG,6,FALSE)</f>
        <v>-</v>
      </c>
      <c r="K41" s="64">
        <f>VLOOKUP($E41,TaskValues!$E:$AG,10,FALSE)</f>
        <v>0</v>
      </c>
      <c r="L41" s="319">
        <f>VLOOKUP($E41,TaskValues!$E:$AG,11,FALSE)</f>
        <v>0</v>
      </c>
      <c r="M41" s="319">
        <f>VLOOKUP($E41,TaskValues!$E:$AG,12,FALSE)</f>
        <v>100</v>
      </c>
      <c r="N41" s="319">
        <f>VLOOKUP($E41,TaskValues!$E:$AG,13,FALSE)</f>
        <v>0</v>
      </c>
      <c r="O41" s="319">
        <f>VLOOKUP($E41,TaskValues!$E:$AG,14,FALSE)</f>
        <v>0</v>
      </c>
      <c r="P41" s="319">
        <f>VLOOKUP($E41,TaskValues!$E:$AG,15,FALSE)</f>
        <v>0</v>
      </c>
      <c r="Q41" s="320">
        <f>VLOOKUP($E41,TaskValues!$E:$AG,16,FALSE)</f>
        <v>100</v>
      </c>
      <c r="R41" s="321" t="str">
        <f>VLOOKUP($E41,TaskValues!$E:$AG,17,FALSE)</f>
        <v>National</v>
      </c>
      <c r="S41" s="195">
        <f>VLOOKUP($E41,TaskValues!$E:$AG,18,FALSE)</f>
        <v>0</v>
      </c>
      <c r="T41" s="321" t="str">
        <f>IF(VLOOKUP($E41,TaskValues!$E:$AG,20,FALSE)=0,"",VLOOKUP($E41,TaskValues!$E:$AG,20,FALSE))</f>
        <v/>
      </c>
      <c r="U41" s="89" t="str">
        <f>IF(VLOOKUP($E41,TaskValues!$E:$AG,22,FALSE)=0,"",VLOOKUP($E41,TaskValues!$E:$AG,22,FALSE))</f>
        <v/>
      </c>
      <c r="V41" t="str">
        <f>IF(VLOOKUP($E41,TaskValues!$E:$AG,23,FALSE)=0,"",VLOOKUP($E41,TaskValues!$E:$AG,23,FALSE))</f>
        <v/>
      </c>
      <c r="W41" t="str">
        <f>IF(VLOOKUP($E41,TaskValues!$E:$AG,24,FALSE)=0,"",VLOOKUP($E41,TaskValues!$E:$AG,24,FALSE))</f>
        <v/>
      </c>
      <c r="X41" t="str">
        <f>IF(VLOOKUP($E41,TaskValues!$E:$AG,25,FALSE)=0,"",VLOOKUP($E41,TaskValues!$E:$AG,25,FALSE))</f>
        <v/>
      </c>
      <c r="Y41" t="str">
        <f>IF(VLOOKUP($E41,TaskValues!$E:$AG,26,FALSE)=0,"",VLOOKUP($E41,TaskValues!$E:$AG,26,FALSE))</f>
        <v/>
      </c>
      <c r="Z41" t="str">
        <f>IF(VLOOKUP($E41,TaskValues!$E:$AG,27,FALSE)=0,"",VLOOKUP($E41,TaskValues!$E:$AG,27,FALSE))</f>
        <v/>
      </c>
    </row>
    <row r="42" spans="1:26" x14ac:dyDescent="0.35">
      <c r="A42" s="355" t="s">
        <v>2169</v>
      </c>
      <c r="B42" s="356" t="s">
        <v>2245</v>
      </c>
      <c r="C42" s="356"/>
      <c r="D42" s="353">
        <v>37</v>
      </c>
      <c r="E42" s="64" t="s">
        <v>2269</v>
      </c>
      <c r="F42" s="321" t="s">
        <v>2258</v>
      </c>
      <c r="G42" s="321" t="str">
        <f>VLOOKUP($E42,TaskValues!$E:$AG,3,FALSE)</f>
        <v>Surveillance</v>
      </c>
      <c r="H42" s="321" t="str">
        <f>VLOOKUP($E42,TaskValues!$E:$AG,4,FALSE)</f>
        <v>Public Health</v>
      </c>
      <c r="I42" s="321" t="str">
        <f>VLOOKUP($E42,TaskValues!$E:$AG,5,FALSE)</f>
        <v>Immunization</v>
      </c>
      <c r="J42" s="320" t="str">
        <f>VLOOKUP($E42,TaskValues!$E:$AG,6,FALSE)</f>
        <v>-</v>
      </c>
      <c r="K42" s="64">
        <f>VLOOKUP($E42,TaskValues!$E:$AG,10,FALSE)</f>
        <v>0</v>
      </c>
      <c r="L42" s="319">
        <f>VLOOKUP($E42,TaskValues!$E:$AG,11,FALSE)</f>
        <v>0</v>
      </c>
      <c r="M42" s="319">
        <f>VLOOKUP($E42,TaskValues!$E:$AG,12,FALSE)</f>
        <v>100</v>
      </c>
      <c r="N42" s="319">
        <f>VLOOKUP($E42,TaskValues!$E:$AG,13,FALSE)</f>
        <v>0</v>
      </c>
      <c r="O42" s="319">
        <f>VLOOKUP($E42,TaskValues!$E:$AG,14,FALSE)</f>
        <v>0</v>
      </c>
      <c r="P42" s="319">
        <f>VLOOKUP($E42,TaskValues!$E:$AG,15,FALSE)</f>
        <v>0</v>
      </c>
      <c r="Q42" s="320">
        <f>VLOOKUP($E42,TaskValues!$E:$AG,16,FALSE)</f>
        <v>100</v>
      </c>
      <c r="R42" s="321" t="str">
        <f>VLOOKUP($E42,TaskValues!$E:$AG,17,FALSE)</f>
        <v>National</v>
      </c>
      <c r="S42" s="195">
        <f>VLOOKUP($E42,TaskValues!$E:$AG,18,FALSE)</f>
        <v>0</v>
      </c>
      <c r="T42" s="321" t="str">
        <f>IF(VLOOKUP($E42,TaskValues!$E:$AG,20,FALSE)=0,"",VLOOKUP($E42,TaskValues!$E:$AG,20,FALSE))</f>
        <v/>
      </c>
      <c r="U42" s="89" t="str">
        <f>IF(VLOOKUP($E42,TaskValues!$E:$AG,22,FALSE)=0,"",VLOOKUP($E42,TaskValues!$E:$AG,22,FALSE))</f>
        <v/>
      </c>
      <c r="V42" t="str">
        <f>IF(VLOOKUP($E42,TaskValues!$E:$AG,23,FALSE)=0,"",VLOOKUP($E42,TaskValues!$E:$AG,23,FALSE))</f>
        <v/>
      </c>
      <c r="W42" t="str">
        <f>IF(VLOOKUP($E42,TaskValues!$E:$AG,24,FALSE)=0,"",VLOOKUP($E42,TaskValues!$E:$AG,24,FALSE))</f>
        <v/>
      </c>
      <c r="X42" t="str">
        <f>IF(VLOOKUP($E42,TaskValues!$E:$AG,25,FALSE)=0,"",VLOOKUP($E42,TaskValues!$E:$AG,25,FALSE))</f>
        <v/>
      </c>
      <c r="Y42" t="str">
        <f>IF(VLOOKUP($E42,TaskValues!$E:$AG,26,FALSE)=0,"",VLOOKUP($E42,TaskValues!$E:$AG,26,FALSE))</f>
        <v/>
      </c>
      <c r="Z42" t="str">
        <f>IF(VLOOKUP($E42,TaskValues!$E:$AG,27,FALSE)=0,"",VLOOKUP($E42,TaskValues!$E:$AG,27,FALSE))</f>
        <v/>
      </c>
    </row>
    <row r="43" spans="1:26" x14ac:dyDescent="0.35">
      <c r="A43" s="355" t="s">
        <v>2169</v>
      </c>
      <c r="B43" s="356" t="s">
        <v>2277</v>
      </c>
      <c r="C43" s="356"/>
      <c r="D43" s="353">
        <v>38</v>
      </c>
      <c r="E43" s="64" t="s">
        <v>2305</v>
      </c>
      <c r="F43" s="58" t="s">
        <v>2301</v>
      </c>
      <c r="G43" s="321" t="str">
        <f>VLOOKUP($E43,TaskValues!$E:$AG,3,FALSE)</f>
        <v>Clinical</v>
      </c>
      <c r="H43" s="321" t="str">
        <f>VLOOKUP($E43,TaskValues!$E:$AG,4,FALSE)</f>
        <v>Adult Preventive</v>
      </c>
      <c r="I43" s="321" t="str">
        <f>VLOOKUP($E43,TaskValues!$E:$AG,5,FALSE)</f>
        <v>Family planning</v>
      </c>
      <c r="J43" s="320" t="str">
        <f>VLOOKUP($E43,TaskValues!$E:$AG,6,FALSE)</f>
        <v>18 yo women</v>
      </c>
      <c r="K43" s="64">
        <f>VLOOKUP($E43,TaskValues!$E:$AG,10,FALSE)</f>
        <v>0</v>
      </c>
      <c r="L43" s="319">
        <f>VLOOKUP($E43,TaskValues!$E:$AG,11,FALSE)</f>
        <v>0</v>
      </c>
      <c r="M43" s="319">
        <f>VLOOKUP($E43,TaskValues!$E:$AG,12,FALSE)</f>
        <v>100</v>
      </c>
      <c r="N43" s="319">
        <f>VLOOKUP($E43,TaskValues!$E:$AG,13,FALSE)</f>
        <v>0</v>
      </c>
      <c r="O43" s="319">
        <f>VLOOKUP($E43,TaskValues!$E:$AG,14,FALSE)</f>
        <v>0</v>
      </c>
      <c r="P43" s="319">
        <f>VLOOKUP($E43,TaskValues!$E:$AG,15,FALSE)</f>
        <v>0</v>
      </c>
      <c r="Q43" s="320">
        <f>VLOOKUP($E43,TaskValues!$E:$AG,16,FALSE)</f>
        <v>100</v>
      </c>
      <c r="R43" s="321" t="str">
        <f>VLOOKUP($E43,TaskValues!$E:$AG,17,FALSE)</f>
        <v>National</v>
      </c>
      <c r="S43" s="195">
        <f>VLOOKUP($E43,TaskValues!$E:$AG,18,FALSE)</f>
        <v>0.58399999999999996</v>
      </c>
      <c r="T43" s="321" t="str">
        <f>IF(VLOOKUP($E43,TaskValues!$E:$AG,20,FALSE)=0,"",VLOOKUP($E43,TaskValues!$E:$AG,20,FALSE))</f>
        <v/>
      </c>
      <c r="U43" s="89">
        <f>IF(VLOOKUP($E43,TaskValues!$E:$AG,22,FALSE)=0,"",VLOOKUP($E43,TaskValues!$E:$AG,22,FALSE))</f>
        <v>1</v>
      </c>
      <c r="V43">
        <f>IF(VLOOKUP($E43,TaskValues!$E:$AG,23,FALSE)=0,"",VLOOKUP($E43,TaskValues!$E:$AG,23,FALSE))</f>
        <v>1</v>
      </c>
      <c r="W43" t="str">
        <f>IF(VLOOKUP($E43,TaskValues!$E:$AG,24,FALSE)=0,"",VLOOKUP($E43,TaskValues!$E:$AG,24,FALSE))</f>
        <v/>
      </c>
      <c r="X43">
        <f>IF(VLOOKUP($E43,TaskValues!$E:$AG,25,FALSE)=0,"",VLOOKUP($E43,TaskValues!$E:$AG,25,FALSE))</f>
        <v>15</v>
      </c>
      <c r="Y43" t="str">
        <f>IF(VLOOKUP($E43,TaskValues!$E:$AG,26,FALSE)=0,"",VLOOKUP($E43,TaskValues!$E:$AG,26,FALSE))</f>
        <v/>
      </c>
      <c r="Z43" t="str">
        <f>IF(VLOOKUP($E43,TaskValues!$E:$AG,27,FALSE)=0,"",VLOOKUP($E43,TaskValues!$E:$AG,27,FALSE))</f>
        <v/>
      </c>
    </row>
    <row r="44" spans="1:26" x14ac:dyDescent="0.35">
      <c r="A44" s="355" t="s">
        <v>2169</v>
      </c>
      <c r="B44" s="356" t="s">
        <v>2277</v>
      </c>
      <c r="C44" s="356"/>
      <c r="D44" s="353">
        <v>38</v>
      </c>
      <c r="E44" s="64" t="s">
        <v>2306</v>
      </c>
      <c r="F44" s="58" t="s">
        <v>2302</v>
      </c>
      <c r="G44" s="321" t="str">
        <f>VLOOKUP($E44,TaskValues!$E:$AG,3,FALSE)</f>
        <v>Clinical</v>
      </c>
      <c r="H44" s="321" t="str">
        <f>VLOOKUP($E44,TaskValues!$E:$AG,4,FALSE)</f>
        <v>Adult Preventive</v>
      </c>
      <c r="I44" s="321" t="str">
        <f>VLOOKUP($E44,TaskValues!$E:$AG,5,FALSE)</f>
        <v>Family planning</v>
      </c>
      <c r="J44" s="320" t="str">
        <f>VLOOKUP($E44,TaskValues!$E:$AG,6,FALSE)</f>
        <v>births</v>
      </c>
      <c r="K44" s="64">
        <f>VLOOKUP($E44,TaskValues!$E:$AG,10,FALSE)</f>
        <v>50</v>
      </c>
      <c r="L44" s="319">
        <f>VLOOKUP($E44,TaskValues!$E:$AG,11,FALSE)</f>
        <v>0</v>
      </c>
      <c r="M44" s="319">
        <f>VLOOKUP($E44,TaskValues!$E:$AG,12,FALSE)</f>
        <v>50</v>
      </c>
      <c r="N44" s="319">
        <f>VLOOKUP($E44,TaskValues!$E:$AG,13,FALSE)</f>
        <v>0</v>
      </c>
      <c r="O44" s="319">
        <f>VLOOKUP($E44,TaskValues!$E:$AG,14,FALSE)</f>
        <v>0</v>
      </c>
      <c r="P44" s="319">
        <f>VLOOKUP($E44,TaskValues!$E:$AG,15,FALSE)</f>
        <v>0</v>
      </c>
      <c r="Q44" s="320">
        <f>VLOOKUP($E44,TaskValues!$E:$AG,16,FALSE)</f>
        <v>100</v>
      </c>
      <c r="R44" s="321" t="str">
        <f>VLOOKUP($E44,TaskValues!$E:$AG,17,FALSE)</f>
        <v>National</v>
      </c>
      <c r="S44" s="195">
        <f>VLOOKUP($E44,TaskValues!$E:$AG,18,FALSE)</f>
        <v>1</v>
      </c>
      <c r="T44" s="321" t="str">
        <f>IF(VLOOKUP($E44,TaskValues!$E:$AG,20,FALSE)=0,"",VLOOKUP($E44,TaskValues!$E:$AG,20,FALSE))</f>
        <v/>
      </c>
      <c r="U44" s="89">
        <f>IF(VLOOKUP($E44,TaskValues!$E:$AG,22,FALSE)=0,"",VLOOKUP($E44,TaskValues!$E:$AG,22,FALSE))</f>
        <v>1</v>
      </c>
      <c r="V44">
        <f>IF(VLOOKUP($E44,TaskValues!$E:$AG,23,FALSE)=0,"",VLOOKUP($E44,TaskValues!$E:$AG,23,FALSE))</f>
        <v>1</v>
      </c>
      <c r="W44" t="str">
        <f>IF(VLOOKUP($E44,TaskValues!$E:$AG,24,FALSE)=0,"",VLOOKUP($E44,TaskValues!$E:$AG,24,FALSE))</f>
        <v/>
      </c>
      <c r="X44">
        <f>IF(VLOOKUP($E44,TaskValues!$E:$AG,25,FALSE)=0,"",VLOOKUP($E44,TaskValues!$E:$AG,25,FALSE))</f>
        <v>15</v>
      </c>
      <c r="Y44" t="str">
        <f>IF(VLOOKUP($E44,TaskValues!$E:$AG,26,FALSE)=0,"",VLOOKUP($E44,TaskValues!$E:$AG,26,FALSE))</f>
        <v/>
      </c>
      <c r="Z44" t="str">
        <f>IF(VLOOKUP($E44,TaskValues!$E:$AG,27,FALSE)=0,"",VLOOKUP($E44,TaskValues!$E:$AG,27,FALSE))</f>
        <v/>
      </c>
    </row>
    <row r="45" spans="1:26" x14ac:dyDescent="0.35">
      <c r="A45" s="355" t="s">
        <v>2169</v>
      </c>
      <c r="B45" s="356" t="s">
        <v>2277</v>
      </c>
      <c r="C45" s="356"/>
      <c r="D45" s="353">
        <v>38</v>
      </c>
      <c r="E45" s="64" t="s">
        <v>2307</v>
      </c>
      <c r="F45" s="58" t="s">
        <v>2303</v>
      </c>
      <c r="G45" s="321" t="str">
        <f>VLOOKUP($E45,TaskValues!$E:$AG,3,FALSE)</f>
        <v>Clinical</v>
      </c>
      <c r="H45" s="321" t="str">
        <f>VLOOKUP($E45,TaskValues!$E:$AG,4,FALSE)</f>
        <v>Adult Preventive</v>
      </c>
      <c r="I45" s="321" t="str">
        <f>VLOOKUP($E45,TaskValues!$E:$AG,5,FALSE)</f>
        <v>Family planning</v>
      </c>
      <c r="J45" s="320" t="str">
        <f>VLOOKUP($E45,TaskValues!$E:$AG,6,FALSE)</f>
        <v>women 15-49</v>
      </c>
      <c r="K45" s="64">
        <f>VLOOKUP($E45,TaskValues!$E:$AG,10,FALSE)</f>
        <v>0</v>
      </c>
      <c r="L45" s="319">
        <f>VLOOKUP($E45,TaskValues!$E:$AG,11,FALSE)</f>
        <v>0</v>
      </c>
      <c r="M45" s="319">
        <f>VLOOKUP($E45,TaskValues!$E:$AG,12,FALSE)</f>
        <v>50</v>
      </c>
      <c r="N45" s="319">
        <f>VLOOKUP($E45,TaskValues!$E:$AG,13,FALSE)</f>
        <v>0</v>
      </c>
      <c r="O45" s="319">
        <f>VLOOKUP($E45,TaskValues!$E:$AG,14,FALSE)</f>
        <v>50</v>
      </c>
      <c r="P45" s="319">
        <f>VLOOKUP($E45,TaskValues!$E:$AG,15,FALSE)</f>
        <v>0</v>
      </c>
      <c r="Q45" s="320">
        <f>VLOOKUP($E45,TaskValues!$E:$AG,16,FALSE)</f>
        <v>100</v>
      </c>
      <c r="R45" s="321" t="str">
        <f>VLOOKUP($E45,TaskValues!$E:$AG,17,FALSE)</f>
        <v>National</v>
      </c>
      <c r="S45" s="195">
        <f>VLOOKUP($E45,TaskValues!$E:$AG,18,FALSE)</f>
        <v>5.0116865018980945E-2</v>
      </c>
      <c r="T45" s="321" t="str">
        <f>IF(VLOOKUP($E45,TaskValues!$E:$AG,20,FALSE)=0,"",VLOOKUP($E45,TaskValues!$E:$AG,20,FALSE))</f>
        <v/>
      </c>
      <c r="U45" s="89">
        <f>IF(VLOOKUP($E45,TaskValues!$E:$AG,22,FALSE)=0,"",VLOOKUP($E45,TaskValues!$E:$AG,22,FALSE))</f>
        <v>1</v>
      </c>
      <c r="V45">
        <f>IF(VLOOKUP($E45,TaskValues!$E:$AG,23,FALSE)=0,"",VLOOKUP($E45,TaskValues!$E:$AG,23,FALSE))</f>
        <v>1</v>
      </c>
      <c r="W45" t="str">
        <f>IF(VLOOKUP($E45,TaskValues!$E:$AG,24,FALSE)=0,"",VLOOKUP($E45,TaskValues!$E:$AG,24,FALSE))</f>
        <v/>
      </c>
      <c r="X45">
        <f>IF(VLOOKUP($E45,TaskValues!$E:$AG,25,FALSE)=0,"",VLOOKUP($E45,TaskValues!$E:$AG,25,FALSE))</f>
        <v>15</v>
      </c>
      <c r="Y45" t="str">
        <f>IF(VLOOKUP($E45,TaskValues!$E:$AG,26,FALSE)=0,"",VLOOKUP($E45,TaskValues!$E:$AG,26,FALSE))</f>
        <v/>
      </c>
      <c r="Z45" t="str">
        <f>IF(VLOOKUP($E45,TaskValues!$E:$AG,27,FALSE)=0,"",VLOOKUP($E45,TaskValues!$E:$AG,27,FALSE))</f>
        <v/>
      </c>
    </row>
    <row r="46" spans="1:26" x14ac:dyDescent="0.35">
      <c r="A46" s="355" t="s">
        <v>2169</v>
      </c>
      <c r="B46" s="356" t="s">
        <v>2277</v>
      </c>
      <c r="C46" s="356"/>
      <c r="D46" s="353">
        <v>38</v>
      </c>
      <c r="E46" s="64" t="s">
        <v>2308</v>
      </c>
      <c r="F46" s="58" t="s">
        <v>2304</v>
      </c>
      <c r="G46" s="321" t="str">
        <f>VLOOKUP($E46,TaskValues!$E:$AG,3,FALSE)</f>
        <v>Clinical</v>
      </c>
      <c r="H46" s="321" t="str">
        <f>VLOOKUP($E46,TaskValues!$E:$AG,4,FALSE)</f>
        <v>Adult Preventive</v>
      </c>
      <c r="I46" s="321" t="str">
        <f>VLOOKUP($E46,TaskValues!$E:$AG,5,FALSE)</f>
        <v>Family planning</v>
      </c>
      <c r="J46" s="320" t="str">
        <f>VLOOKUP($E46,TaskValues!$E:$AG,6,FALSE)</f>
        <v>women 15-49</v>
      </c>
      <c r="K46" s="64">
        <f>VLOOKUP($E46,TaskValues!$E:$AG,10,FALSE)</f>
        <v>0</v>
      </c>
      <c r="L46" s="319">
        <f>VLOOKUP($E46,TaskValues!$E:$AG,11,FALSE)</f>
        <v>0</v>
      </c>
      <c r="M46" s="319">
        <f>VLOOKUP($E46,TaskValues!$E:$AG,12,FALSE)</f>
        <v>50</v>
      </c>
      <c r="N46" s="319">
        <f>VLOOKUP($E46,TaskValues!$E:$AG,13,FALSE)</f>
        <v>0</v>
      </c>
      <c r="O46" s="319">
        <f>VLOOKUP($E46,TaskValues!$E:$AG,14,FALSE)</f>
        <v>50</v>
      </c>
      <c r="P46" s="319">
        <f>VLOOKUP($E46,TaskValues!$E:$AG,15,FALSE)</f>
        <v>0</v>
      </c>
      <c r="Q46" s="320">
        <f>VLOOKUP($E46,TaskValues!$E:$AG,16,FALSE)</f>
        <v>100</v>
      </c>
      <c r="R46" s="321" t="str">
        <f>VLOOKUP($E46,TaskValues!$E:$AG,17,FALSE)</f>
        <v>National</v>
      </c>
      <c r="S46" s="195">
        <f>VLOOKUP($E46,TaskValues!$E:$AG,18,FALSE)</f>
        <v>0.26812151014720248</v>
      </c>
      <c r="T46" s="321" t="str">
        <f>IF(VLOOKUP($E46,TaskValues!$E:$AG,20,FALSE)=0,"",VLOOKUP($E46,TaskValues!$E:$AG,20,FALSE))</f>
        <v/>
      </c>
      <c r="U46" s="89">
        <f>IF(VLOOKUP($E46,TaskValues!$E:$AG,22,FALSE)=0,"",VLOOKUP($E46,TaskValues!$E:$AG,22,FALSE))</f>
        <v>1</v>
      </c>
      <c r="V46">
        <f>IF(VLOOKUP($E46,TaskValues!$E:$AG,23,FALSE)=0,"",VLOOKUP($E46,TaskValues!$E:$AG,23,FALSE))</f>
        <v>1</v>
      </c>
      <c r="W46" t="str">
        <f>IF(VLOOKUP($E46,TaskValues!$E:$AG,24,FALSE)=0,"",VLOOKUP($E46,TaskValues!$E:$AG,24,FALSE))</f>
        <v/>
      </c>
      <c r="X46">
        <f>IF(VLOOKUP($E46,TaskValues!$E:$AG,25,FALSE)=0,"",VLOOKUP($E46,TaskValues!$E:$AG,25,FALSE))</f>
        <v>15</v>
      </c>
      <c r="Y46" t="str">
        <f>IF(VLOOKUP($E46,TaskValues!$E:$AG,26,FALSE)=0,"",VLOOKUP($E46,TaskValues!$E:$AG,26,FALSE))</f>
        <v/>
      </c>
      <c r="Z46" t="str">
        <f>IF(VLOOKUP($E46,TaskValues!$E:$AG,27,FALSE)=0,"",VLOOKUP($E46,TaskValues!$E:$AG,27,FALSE))</f>
        <v/>
      </c>
    </row>
    <row r="47" spans="1:26" x14ac:dyDescent="0.35">
      <c r="A47" s="355" t="s">
        <v>2169</v>
      </c>
      <c r="B47" s="356" t="s">
        <v>2277</v>
      </c>
      <c r="C47" s="356"/>
      <c r="D47" s="353">
        <v>39</v>
      </c>
      <c r="E47" s="64" t="str">
        <f t="shared" ref="E47:E70" si="1">_xlfn.CONCAT("FH.FP.",D47)</f>
        <v>FH.FP.39</v>
      </c>
      <c r="F47" s="321" t="s">
        <v>2279</v>
      </c>
      <c r="G47" s="321" t="str">
        <f>VLOOKUP($E47,TaskValues!$E:$AG,3,FALSE)</f>
        <v>Clinical</v>
      </c>
      <c r="H47" s="321" t="str">
        <f>VLOOKUP($E47,TaskValues!$E:$AG,4,FALSE)</f>
        <v>Adult Preventive</v>
      </c>
      <c r="I47" s="321" t="str">
        <f>VLOOKUP($E47,TaskValues!$E:$AG,5,FALSE)</f>
        <v>Family planning</v>
      </c>
      <c r="J47" s="320" t="str">
        <f>VLOOKUP($E47,TaskValues!$E:$AG,6,FALSE)</f>
        <v>women 15-49</v>
      </c>
      <c r="K47" s="64">
        <f>VLOOKUP($E47,TaskValues!$E:$AG,10,FALSE)</f>
        <v>0</v>
      </c>
      <c r="L47" s="319">
        <f>VLOOKUP($E47,TaskValues!$E:$AG,11,FALSE)</f>
        <v>0</v>
      </c>
      <c r="M47" s="319">
        <f>VLOOKUP($E47,TaskValues!$E:$AG,12,FALSE)</f>
        <v>100</v>
      </c>
      <c r="N47" s="319">
        <f>VLOOKUP($E47,TaskValues!$E:$AG,13,FALSE)</f>
        <v>0</v>
      </c>
      <c r="O47" s="319">
        <f>VLOOKUP($E47,TaskValues!$E:$AG,14,FALSE)</f>
        <v>0</v>
      </c>
      <c r="P47" s="319">
        <f>VLOOKUP($E47,TaskValues!$E:$AG,15,FALSE)</f>
        <v>0</v>
      </c>
      <c r="Q47" s="320">
        <f>VLOOKUP($E47,TaskValues!$E:$AG,16,FALSE)</f>
        <v>100</v>
      </c>
      <c r="R47" s="321" t="str">
        <f>VLOOKUP($E47,TaskValues!$E:$AG,17,FALSE)</f>
        <v>National</v>
      </c>
      <c r="S47" s="195">
        <f>VLOOKUP($E47,TaskValues!$E:$AG,18,FALSE)</f>
        <v>0.40457124527547378</v>
      </c>
      <c r="T47" s="321" t="str">
        <f>IF(VLOOKUP($E47,TaskValues!$E:$AG,20,FALSE)=0,"",VLOOKUP($E47,TaskValues!$E:$AG,20,FALSE))</f>
        <v/>
      </c>
      <c r="U47" s="89">
        <f>IF(VLOOKUP($E47,TaskValues!$E:$AG,22,FALSE)=0,"",VLOOKUP($E47,TaskValues!$E:$AG,22,FALSE))</f>
        <v>1</v>
      </c>
      <c r="V47" t="str">
        <f>IF(VLOOKUP($E47,TaskValues!$E:$AG,23,FALSE)=0,"",VLOOKUP($E47,TaskValues!$E:$AG,23,FALSE))</f>
        <v/>
      </c>
      <c r="W47">
        <f>IF(VLOOKUP($E47,TaskValues!$E:$AG,24,FALSE)=0,"",VLOOKUP($E47,TaskValues!$E:$AG,24,FALSE))</f>
        <v>4</v>
      </c>
      <c r="X47">
        <f>IF(VLOOKUP($E47,TaskValues!$E:$AG,25,FALSE)=0,"",VLOOKUP($E47,TaskValues!$E:$AG,25,FALSE))</f>
        <v>5</v>
      </c>
      <c r="Y47" t="str">
        <f>IF(VLOOKUP($E47,TaskValues!$E:$AG,26,FALSE)=0,"",VLOOKUP($E47,TaskValues!$E:$AG,26,FALSE))</f>
        <v/>
      </c>
      <c r="Z47" t="str">
        <f>IF(VLOOKUP($E47,TaskValues!$E:$AG,27,FALSE)=0,"",VLOOKUP($E47,TaskValues!$E:$AG,27,FALSE))</f>
        <v/>
      </c>
    </row>
    <row r="48" spans="1:26" x14ac:dyDescent="0.35">
      <c r="A48" s="355" t="s">
        <v>2169</v>
      </c>
      <c r="B48" s="356" t="s">
        <v>2277</v>
      </c>
      <c r="C48" s="356"/>
      <c r="D48" s="353">
        <v>40</v>
      </c>
      <c r="E48" s="64" t="str">
        <f t="shared" si="1"/>
        <v>FH.FP.40</v>
      </c>
      <c r="F48" s="321" t="s">
        <v>2300</v>
      </c>
      <c r="G48" s="321" t="str">
        <f>VLOOKUP($E48,TaskValues!$E:$AG,3,FALSE)</f>
        <v>Clinical</v>
      </c>
      <c r="H48" s="321" t="str">
        <f>VLOOKUP($E48,TaskValues!$E:$AG,4,FALSE)</f>
        <v>Adult Preventive</v>
      </c>
      <c r="I48" s="321" t="str">
        <f>VLOOKUP($E48,TaskValues!$E:$AG,5,FALSE)</f>
        <v>Family planning</v>
      </c>
      <c r="J48" s="320" t="str">
        <f>VLOOKUP($E48,TaskValues!$E:$AG,6,FALSE)</f>
        <v>women 15-49</v>
      </c>
      <c r="K48" s="64">
        <f>VLOOKUP($E48,TaskValues!$E:$AG,10,FALSE)</f>
        <v>0</v>
      </c>
      <c r="L48" s="319">
        <f>VLOOKUP($E48,TaskValues!$E:$AG,11,FALSE)</f>
        <v>0</v>
      </c>
      <c r="M48" s="319">
        <f>VLOOKUP($E48,TaskValues!$E:$AG,12,FALSE)</f>
        <v>0</v>
      </c>
      <c r="N48" s="319">
        <f>VLOOKUP($E48,TaskValues!$E:$AG,13,FALSE)</f>
        <v>0</v>
      </c>
      <c r="O48" s="319">
        <f>VLOOKUP($E48,TaskValues!$E:$AG,14,FALSE)</f>
        <v>100</v>
      </c>
      <c r="P48" s="319">
        <f>VLOOKUP($E48,TaskValues!$E:$AG,15,FALSE)</f>
        <v>0</v>
      </c>
      <c r="Q48" s="320">
        <f>VLOOKUP($E48,TaskValues!$E:$AG,16,FALSE)</f>
        <v>100</v>
      </c>
      <c r="R48" s="321" t="str">
        <f>VLOOKUP($E48,TaskValues!$E:$AG,17,FALSE)</f>
        <v>National</v>
      </c>
      <c r="S48" s="195">
        <f>VLOOKUP($E48,TaskValues!$E:$AG,18,FALSE)</f>
        <v>0.16460099968756312</v>
      </c>
      <c r="T48" s="321">
        <f>IF(VLOOKUP($E48,TaskValues!$E:$AG,20,FALSE)=0,"",VLOOKUP($E48,TaskValues!$E:$AG,20,FALSE))</f>
        <v>0.25</v>
      </c>
      <c r="U48" s="89">
        <f>IF(VLOOKUP($E48,TaskValues!$E:$AG,22,FALSE)=0,"",VLOOKUP($E48,TaskValues!$E:$AG,22,FALSE))</f>
        <v>1</v>
      </c>
      <c r="V48">
        <f>IF(VLOOKUP($E48,TaskValues!$E:$AG,23,FALSE)=0,"",VLOOKUP($E48,TaskValues!$E:$AG,23,FALSE))</f>
        <v>1</v>
      </c>
      <c r="W48" t="str">
        <f>IF(VLOOKUP($E48,TaskValues!$E:$AG,24,FALSE)=0,"",VLOOKUP($E48,TaskValues!$E:$AG,24,FALSE))</f>
        <v/>
      </c>
      <c r="X48">
        <f>IF(VLOOKUP($E48,TaskValues!$E:$AG,25,FALSE)=0,"",VLOOKUP($E48,TaskValues!$E:$AG,25,FALSE))</f>
        <v>20</v>
      </c>
      <c r="Y48" t="str">
        <f>IF(VLOOKUP($E48,TaskValues!$E:$AG,26,FALSE)=0,"",VLOOKUP($E48,TaskValues!$E:$AG,26,FALSE))</f>
        <v/>
      </c>
      <c r="Z48" t="str">
        <f>IF(VLOOKUP($E48,TaskValues!$E:$AG,27,FALSE)=0,"",VLOOKUP($E48,TaskValues!$E:$AG,27,FALSE))</f>
        <v/>
      </c>
    </row>
    <row r="49" spans="1:26" x14ac:dyDescent="0.35">
      <c r="A49" s="355" t="s">
        <v>2169</v>
      </c>
      <c r="B49" s="356" t="s">
        <v>2277</v>
      </c>
      <c r="C49" s="356"/>
      <c r="D49" s="353">
        <v>41</v>
      </c>
      <c r="E49" s="64" t="str">
        <f t="shared" si="1"/>
        <v>FH.FP.41</v>
      </c>
      <c r="F49" s="321" t="s">
        <v>2299</v>
      </c>
      <c r="G49" s="321" t="str">
        <f>VLOOKUP($E49,TaskValues!$E:$AG,3,FALSE)</f>
        <v>Clinical</v>
      </c>
      <c r="H49" s="321" t="str">
        <f>VLOOKUP($E49,TaskValues!$E:$AG,4,FALSE)</f>
        <v>Adult Preventive</v>
      </c>
      <c r="I49" s="321" t="str">
        <f>VLOOKUP($E49,TaskValues!$E:$AG,5,FALSE)</f>
        <v>Family planning</v>
      </c>
      <c r="J49" s="320" t="str">
        <f>VLOOKUP($E49,TaskValues!$E:$AG,6,FALSE)</f>
        <v>women 15-49</v>
      </c>
      <c r="K49" s="64">
        <f>VLOOKUP($E49,TaskValues!$E:$AG,10,FALSE)</f>
        <v>0</v>
      </c>
      <c r="L49" s="319">
        <f>VLOOKUP($E49,TaskValues!$E:$AG,11,FALSE)</f>
        <v>0</v>
      </c>
      <c r="M49" s="319">
        <f>VLOOKUP($E49,TaskValues!$E:$AG,12,FALSE)</f>
        <v>0</v>
      </c>
      <c r="N49" s="319">
        <f>VLOOKUP($E49,TaskValues!$E:$AG,13,FALSE)</f>
        <v>0</v>
      </c>
      <c r="O49" s="319">
        <f>VLOOKUP($E49,TaskValues!$E:$AG,14,FALSE)</f>
        <v>100</v>
      </c>
      <c r="P49" s="319">
        <f>VLOOKUP($E49,TaskValues!$E:$AG,15,FALSE)</f>
        <v>0</v>
      </c>
      <c r="Q49" s="320">
        <f>VLOOKUP($E49,TaskValues!$E:$AG,16,FALSE)</f>
        <v>100</v>
      </c>
      <c r="R49" s="321" t="str">
        <f>VLOOKUP($E49,TaskValues!$E:$AG,17,FALSE)</f>
        <v>National</v>
      </c>
      <c r="S49" s="195">
        <f>VLOOKUP($E49,TaskValues!$E:$AG,18,FALSE)</f>
        <v>0.16460099968756312</v>
      </c>
      <c r="T49" s="321">
        <f>IF(VLOOKUP($E49,TaskValues!$E:$AG,20,FALSE)=0,"",VLOOKUP($E49,TaskValues!$E:$AG,20,FALSE))</f>
        <v>0.25</v>
      </c>
      <c r="U49" s="89">
        <f>IF(VLOOKUP($E49,TaskValues!$E:$AG,22,FALSE)=0,"",VLOOKUP($E49,TaskValues!$E:$AG,22,FALSE))</f>
        <v>1</v>
      </c>
      <c r="V49">
        <f>IF(VLOOKUP($E49,TaskValues!$E:$AG,23,FALSE)=0,"",VLOOKUP($E49,TaskValues!$E:$AG,23,FALSE))</f>
        <v>1</v>
      </c>
      <c r="W49" t="str">
        <f>IF(VLOOKUP($E49,TaskValues!$E:$AG,24,FALSE)=0,"",VLOOKUP($E49,TaskValues!$E:$AG,24,FALSE))</f>
        <v/>
      </c>
      <c r="X49">
        <f>IF(VLOOKUP($E49,TaskValues!$E:$AG,25,FALSE)=0,"",VLOOKUP($E49,TaskValues!$E:$AG,25,FALSE))</f>
        <v>20</v>
      </c>
      <c r="Y49" t="str">
        <f>IF(VLOOKUP($E49,TaskValues!$E:$AG,26,FALSE)=0,"",VLOOKUP($E49,TaskValues!$E:$AG,26,FALSE))</f>
        <v/>
      </c>
      <c r="Z49" t="str">
        <f>IF(VLOOKUP($E49,TaskValues!$E:$AG,27,FALSE)=0,"",VLOOKUP($E49,TaskValues!$E:$AG,27,FALSE))</f>
        <v/>
      </c>
    </row>
    <row r="50" spans="1:26" x14ac:dyDescent="0.35">
      <c r="A50" s="355" t="s">
        <v>2169</v>
      </c>
      <c r="B50" s="356" t="s">
        <v>2277</v>
      </c>
      <c r="C50" s="356"/>
      <c r="D50" s="353">
        <v>42</v>
      </c>
      <c r="E50" s="64" t="str">
        <f t="shared" si="1"/>
        <v>FH.FP.42</v>
      </c>
      <c r="F50" s="321" t="s">
        <v>2280</v>
      </c>
      <c r="G50" s="321" t="str">
        <f>VLOOKUP($E50,TaskValues!$E:$AG,3,FALSE)</f>
        <v>Clinical</v>
      </c>
      <c r="H50" s="321" t="str">
        <f>VLOOKUP($E50,TaskValues!$E:$AG,4,FALSE)</f>
        <v>Adult Preventive</v>
      </c>
      <c r="I50" s="321" t="str">
        <f>VLOOKUP($E50,TaskValues!$E:$AG,5,FALSE)</f>
        <v>Family planning</v>
      </c>
      <c r="J50" s="320" t="str">
        <f>VLOOKUP($E50,TaskValues!$E:$AG,6,FALSE)</f>
        <v>women 15-49</v>
      </c>
      <c r="K50" s="64">
        <f>VLOOKUP($E50,TaskValues!$E:$AG,10,FALSE)</f>
        <v>0</v>
      </c>
      <c r="L50" s="319">
        <f>VLOOKUP($E50,TaskValues!$E:$AG,11,FALSE)</f>
        <v>0</v>
      </c>
      <c r="M50" s="319">
        <f>VLOOKUP($E50,TaskValues!$E:$AG,12,FALSE)</f>
        <v>100</v>
      </c>
      <c r="N50" s="319">
        <f>VLOOKUP($E50,TaskValues!$E:$AG,13,FALSE)</f>
        <v>0</v>
      </c>
      <c r="O50" s="319">
        <f>VLOOKUP($E50,TaskValues!$E:$AG,14,FALSE)</f>
        <v>0</v>
      </c>
      <c r="P50" s="319">
        <f>VLOOKUP($E50,TaskValues!$E:$AG,15,FALSE)</f>
        <v>0</v>
      </c>
      <c r="Q50" s="320">
        <f>VLOOKUP($E50,TaskValues!$E:$AG,16,FALSE)</f>
        <v>100</v>
      </c>
      <c r="R50" s="321" t="str">
        <f>VLOOKUP($E50,TaskValues!$E:$AG,17,FALSE)</f>
        <v>National</v>
      </c>
      <c r="S50" s="195">
        <f>VLOOKUP($E50,TaskValues!$E:$AG,18,FALSE)</f>
        <v>0</v>
      </c>
      <c r="T50" s="321" t="str">
        <f>IF(VLOOKUP($E50,TaskValues!$E:$AG,20,FALSE)=0,"",VLOOKUP($E50,TaskValues!$E:$AG,20,FALSE))</f>
        <v/>
      </c>
      <c r="U50" s="89">
        <f>IF(VLOOKUP($E50,TaskValues!$E:$AG,22,FALSE)=0,"",VLOOKUP($E50,TaskValues!$E:$AG,22,FALSE))</f>
        <v>1</v>
      </c>
      <c r="V50">
        <f>IF(VLOOKUP($E50,TaskValues!$E:$AG,23,FALSE)=0,"",VLOOKUP($E50,TaskValues!$E:$AG,23,FALSE))</f>
        <v>1</v>
      </c>
      <c r="W50" t="str">
        <f>IF(VLOOKUP($E50,TaskValues!$E:$AG,24,FALSE)=0,"",VLOOKUP($E50,TaskValues!$E:$AG,24,FALSE))</f>
        <v/>
      </c>
      <c r="X50">
        <f>IF(VLOOKUP($E50,TaskValues!$E:$AG,25,FALSE)=0,"",VLOOKUP($E50,TaskValues!$E:$AG,25,FALSE))</f>
        <v>15</v>
      </c>
      <c r="Y50" t="str">
        <f>IF(VLOOKUP($E50,TaskValues!$E:$AG,26,FALSE)=0,"",VLOOKUP($E50,TaskValues!$E:$AG,26,FALSE))</f>
        <v/>
      </c>
      <c r="Z50" t="str">
        <f>IF(VLOOKUP($E50,TaskValues!$E:$AG,27,FALSE)=0,"",VLOOKUP($E50,TaskValues!$E:$AG,27,FALSE))</f>
        <v/>
      </c>
    </row>
    <row r="51" spans="1:26" x14ac:dyDescent="0.35">
      <c r="A51" s="355" t="s">
        <v>2169</v>
      </c>
      <c r="B51" s="356" t="s">
        <v>2277</v>
      </c>
      <c r="C51" s="356"/>
      <c r="D51" s="353">
        <v>43</v>
      </c>
      <c r="E51" s="64" t="str">
        <f t="shared" si="1"/>
        <v>FH.FP.43</v>
      </c>
      <c r="F51" s="321" t="s">
        <v>2281</v>
      </c>
      <c r="G51" s="321" t="str">
        <f>VLOOKUP($E51,TaskValues!$E:$AG,3,FALSE)</f>
        <v>Clinical</v>
      </c>
      <c r="H51" s="321" t="str">
        <f>VLOOKUP($E51,TaskValues!$E:$AG,4,FALSE)</f>
        <v>Adult Acute</v>
      </c>
      <c r="I51" s="321" t="str">
        <f>VLOOKUP($E51,TaskValues!$E:$AG,5,FALSE)</f>
        <v>Family planning</v>
      </c>
      <c r="J51" s="320" t="str">
        <f>VLOOKUP($E51,TaskValues!$E:$AG,6,FALSE)</f>
        <v>births</v>
      </c>
      <c r="K51" s="64">
        <f>VLOOKUP($E51,TaskValues!$E:$AG,10,FALSE)</f>
        <v>0</v>
      </c>
      <c r="L51" s="319">
        <f>VLOOKUP($E51,TaskValues!$E:$AG,11,FALSE)</f>
        <v>0</v>
      </c>
      <c r="M51" s="319">
        <f>VLOOKUP($E51,TaskValues!$E:$AG,12,FALSE)</f>
        <v>100</v>
      </c>
      <c r="N51" s="319">
        <f>VLOOKUP($E51,TaskValues!$E:$AG,13,FALSE)</f>
        <v>0</v>
      </c>
      <c r="O51" s="319">
        <f>VLOOKUP($E51,TaskValues!$E:$AG,14,FALSE)</f>
        <v>0</v>
      </c>
      <c r="P51" s="319">
        <f>VLOOKUP($E51,TaskValues!$E:$AG,15,FALSE)</f>
        <v>0</v>
      </c>
      <c r="Q51" s="320">
        <f>VLOOKUP($E51,TaskValues!$E:$AG,16,FALSE)</f>
        <v>100</v>
      </c>
      <c r="R51" s="321" t="str">
        <f>VLOOKUP($E51,TaskValues!$E:$AG,17,FALSE)</f>
        <v>National</v>
      </c>
      <c r="S51" s="195">
        <f>VLOOKUP($E51,TaskValues!$E:$AG,18,FALSE)</f>
        <v>9.6000000000000002E-2</v>
      </c>
      <c r="T51" s="321" t="str">
        <f>IF(VLOOKUP($E51,TaskValues!$E:$AG,20,FALSE)=0,"",VLOOKUP($E51,TaskValues!$E:$AG,20,FALSE))</f>
        <v/>
      </c>
      <c r="U51" s="89">
        <f>IF(VLOOKUP($E51,TaskValues!$E:$AG,22,FALSE)=0,"",VLOOKUP($E51,TaskValues!$E:$AG,22,FALSE))</f>
        <v>1</v>
      </c>
      <c r="V51">
        <f>IF(VLOOKUP($E51,TaskValues!$E:$AG,23,FALSE)=0,"",VLOOKUP($E51,TaskValues!$E:$AG,23,FALSE))</f>
        <v>1</v>
      </c>
      <c r="W51" t="str">
        <f>IF(VLOOKUP($E51,TaskValues!$E:$AG,24,FALSE)=0,"",VLOOKUP($E51,TaskValues!$E:$AG,24,FALSE))</f>
        <v/>
      </c>
      <c r="X51">
        <f>IF(VLOOKUP($E51,TaskValues!$E:$AG,25,FALSE)=0,"",VLOOKUP($E51,TaskValues!$E:$AG,25,FALSE))</f>
        <v>20</v>
      </c>
      <c r="Y51" t="str">
        <f>IF(VLOOKUP($E51,TaskValues!$E:$AG,26,FALSE)=0,"",VLOOKUP($E51,TaskValues!$E:$AG,26,FALSE))</f>
        <v/>
      </c>
      <c r="Z51" t="str">
        <f>IF(VLOOKUP($E51,TaskValues!$E:$AG,27,FALSE)=0,"",VLOOKUP($E51,TaskValues!$E:$AG,27,FALSE))</f>
        <v/>
      </c>
    </row>
    <row r="52" spans="1:26" x14ac:dyDescent="0.35">
      <c r="A52" s="355" t="s">
        <v>2169</v>
      </c>
      <c r="B52" s="356" t="s">
        <v>2277</v>
      </c>
      <c r="C52" s="356"/>
      <c r="D52" s="353">
        <v>44</v>
      </c>
      <c r="E52" s="64" t="str">
        <f t="shared" si="1"/>
        <v>FH.FP.44</v>
      </c>
      <c r="F52" s="321" t="s">
        <v>2282</v>
      </c>
      <c r="G52" s="321" t="str">
        <f>VLOOKUP($E52,TaskValues!$E:$AG,3,FALSE)</f>
        <v>Clinical</v>
      </c>
      <c r="H52" s="321" t="str">
        <f>VLOOKUP($E52,TaskValues!$E:$AG,4,FALSE)</f>
        <v>Adult Acute</v>
      </c>
      <c r="I52" s="321" t="str">
        <f>VLOOKUP($E52,TaskValues!$E:$AG,5,FALSE)</f>
        <v>Family planning</v>
      </c>
      <c r="J52" s="320" t="str">
        <f>VLOOKUP($E52,TaskValues!$E:$AG,6,FALSE)</f>
        <v>births</v>
      </c>
      <c r="K52" s="64">
        <f>VLOOKUP($E52,TaskValues!$E:$AG,10,FALSE)</f>
        <v>0</v>
      </c>
      <c r="L52" s="319">
        <f>VLOOKUP($E52,TaskValues!$E:$AG,11,FALSE)</f>
        <v>0</v>
      </c>
      <c r="M52" s="319">
        <f>VLOOKUP($E52,TaskValues!$E:$AG,12,FALSE)</f>
        <v>100</v>
      </c>
      <c r="N52" s="319">
        <f>VLOOKUP($E52,TaskValues!$E:$AG,13,FALSE)</f>
        <v>0</v>
      </c>
      <c r="O52" s="319">
        <f>VLOOKUP($E52,TaskValues!$E:$AG,14,FALSE)</f>
        <v>0</v>
      </c>
      <c r="P52" s="319">
        <f>VLOOKUP($E52,TaskValues!$E:$AG,15,FALSE)</f>
        <v>0</v>
      </c>
      <c r="Q52" s="320">
        <f>VLOOKUP($E52,TaskValues!$E:$AG,16,FALSE)</f>
        <v>100</v>
      </c>
      <c r="R52" s="321" t="str">
        <f>VLOOKUP($E52,TaskValues!$E:$AG,17,FALSE)</f>
        <v>National</v>
      </c>
      <c r="S52" s="195">
        <f>VLOOKUP($E52,TaskValues!$E:$AG,18,FALSE)</f>
        <v>9.6000000000000002E-2</v>
      </c>
      <c r="T52" s="321" t="str">
        <f>IF(VLOOKUP($E52,TaskValues!$E:$AG,20,FALSE)=0,"",VLOOKUP($E52,TaskValues!$E:$AG,20,FALSE))</f>
        <v/>
      </c>
      <c r="U52" s="89">
        <f>IF(VLOOKUP($E52,TaskValues!$E:$AG,22,FALSE)=0,"",VLOOKUP($E52,TaskValues!$E:$AG,22,FALSE))</f>
        <v>1</v>
      </c>
      <c r="V52">
        <f>IF(VLOOKUP($E52,TaskValues!$E:$AG,23,FALSE)=0,"",VLOOKUP($E52,TaskValues!$E:$AG,23,FALSE))</f>
        <v>1</v>
      </c>
      <c r="W52" t="str">
        <f>IF(VLOOKUP($E52,TaskValues!$E:$AG,24,FALSE)=0,"",VLOOKUP($E52,TaskValues!$E:$AG,24,FALSE))</f>
        <v/>
      </c>
      <c r="X52">
        <f>IF(VLOOKUP($E52,TaskValues!$E:$AG,25,FALSE)=0,"",VLOOKUP($E52,TaskValues!$E:$AG,25,FALSE))</f>
        <v>10</v>
      </c>
      <c r="Y52" t="str">
        <f>IF(VLOOKUP($E52,TaskValues!$E:$AG,26,FALSE)=0,"",VLOOKUP($E52,TaskValues!$E:$AG,26,FALSE))</f>
        <v/>
      </c>
      <c r="Z52" t="str">
        <f>IF(VLOOKUP($E52,TaskValues!$E:$AG,27,FALSE)=0,"",VLOOKUP($E52,TaskValues!$E:$AG,27,FALSE))</f>
        <v/>
      </c>
    </row>
    <row r="53" spans="1:26" x14ac:dyDescent="0.35">
      <c r="A53" s="355" t="s">
        <v>2169</v>
      </c>
      <c r="B53" s="356" t="s">
        <v>2277</v>
      </c>
      <c r="C53" s="356"/>
      <c r="D53" s="353">
        <v>45</v>
      </c>
      <c r="E53" s="64" t="str">
        <f t="shared" si="1"/>
        <v>FH.FP.45</v>
      </c>
      <c r="F53" s="321" t="s">
        <v>2283</v>
      </c>
      <c r="G53" s="321" t="str">
        <f>VLOOKUP($E53,TaskValues!$E:$AG,3,FALSE)</f>
        <v>Non-clinical</v>
      </c>
      <c r="H53" s="321" t="str">
        <f>VLOOKUP($E53,TaskValues!$E:$AG,4,FALSE)</f>
        <v>Public Health</v>
      </c>
      <c r="I53" s="321" t="str">
        <f>VLOOKUP($E53,TaskValues!$E:$AG,5,FALSE)</f>
        <v>Sexual health</v>
      </c>
      <c r="J53" s="320" t="str">
        <f>VLOOKUP($E53,TaskValues!$E:$AG,6,FALSE)</f>
        <v>18 yo women</v>
      </c>
      <c r="K53" s="64">
        <f>VLOOKUP($E53,TaskValues!$E:$AG,10,FALSE)</f>
        <v>0</v>
      </c>
      <c r="L53" s="319">
        <f>VLOOKUP($E53,TaskValues!$E:$AG,11,FALSE)</f>
        <v>0</v>
      </c>
      <c r="M53" s="319">
        <f>VLOOKUP($E53,TaskValues!$E:$AG,12,FALSE)</f>
        <v>100</v>
      </c>
      <c r="N53" s="319">
        <f>VLOOKUP($E53,TaskValues!$E:$AG,13,FALSE)</f>
        <v>0</v>
      </c>
      <c r="O53" s="319">
        <f>VLOOKUP($E53,TaskValues!$E:$AG,14,FALSE)</f>
        <v>0</v>
      </c>
      <c r="P53" s="319">
        <f>VLOOKUP($E53,TaskValues!$E:$AG,15,FALSE)</f>
        <v>0</v>
      </c>
      <c r="Q53" s="320">
        <f>VLOOKUP($E53,TaskValues!$E:$AG,16,FALSE)</f>
        <v>100</v>
      </c>
      <c r="R53" s="321" t="str">
        <f>VLOOKUP($E53,TaskValues!$E:$AG,17,FALSE)</f>
        <v>National</v>
      </c>
      <c r="S53" s="195">
        <f>VLOOKUP($E53,TaskValues!$E:$AG,18,FALSE)</f>
        <v>1</v>
      </c>
      <c r="T53" s="321" t="str">
        <f>IF(VLOOKUP($E53,TaskValues!$E:$AG,20,FALSE)=0,"",VLOOKUP($E53,TaskValues!$E:$AG,20,FALSE))</f>
        <v/>
      </c>
      <c r="U53" s="89">
        <f>IF(VLOOKUP($E53,TaskValues!$E:$AG,22,FALSE)=0,"",VLOOKUP($E53,TaskValues!$E:$AG,22,FALSE))</f>
        <v>1</v>
      </c>
      <c r="V53" t="str">
        <f>IF(VLOOKUP($E53,TaskValues!$E:$AG,23,FALSE)=0,"",VLOOKUP($E53,TaskValues!$E:$AG,23,FALSE))</f>
        <v/>
      </c>
      <c r="W53" t="str">
        <f>IF(VLOOKUP($E53,TaskValues!$E:$AG,24,FALSE)=0,"",VLOOKUP($E53,TaskValues!$E:$AG,24,FALSE))</f>
        <v/>
      </c>
      <c r="X53" t="str">
        <f>IF(VLOOKUP($E53,TaskValues!$E:$AG,25,FALSE)=0,"",VLOOKUP($E53,TaskValues!$E:$AG,25,FALSE))</f>
        <v/>
      </c>
      <c r="Y53" t="str">
        <f>IF(VLOOKUP($E53,TaskValues!$E:$AG,26,FALSE)=0,"",VLOOKUP($E53,TaskValues!$E:$AG,26,FALSE))</f>
        <v/>
      </c>
      <c r="Z53" t="str">
        <f>IF(VLOOKUP($E53,TaskValues!$E:$AG,27,FALSE)=0,"",VLOOKUP($E53,TaskValues!$E:$AG,27,FALSE))</f>
        <v/>
      </c>
    </row>
    <row r="54" spans="1:26" x14ac:dyDescent="0.35">
      <c r="A54" s="355" t="s">
        <v>2169</v>
      </c>
      <c r="B54" s="356" t="s">
        <v>2277</v>
      </c>
      <c r="C54" s="356"/>
      <c r="D54" s="353">
        <v>46</v>
      </c>
      <c r="E54" s="64" t="str">
        <f t="shared" si="1"/>
        <v>FH.FP.46</v>
      </c>
      <c r="F54" s="321" t="s">
        <v>2284</v>
      </c>
      <c r="G54" s="321" t="str">
        <f>VLOOKUP($E54,TaskValues!$E:$AG,3,FALSE)</f>
        <v>Clinical</v>
      </c>
      <c r="H54" s="321" t="str">
        <f>VLOOKUP($E54,TaskValues!$E:$AG,4,FALSE)</f>
        <v>Adult Acute</v>
      </c>
      <c r="I54" s="321" t="str">
        <f>VLOOKUP($E54,TaskValues!$E:$AG,5,FALSE)</f>
        <v>Sexual health</v>
      </c>
      <c r="J54" s="320" t="str">
        <f>VLOOKUP($E54,TaskValues!$E:$AG,6,FALSE)</f>
        <v>women 15-49</v>
      </c>
      <c r="K54" s="64">
        <f>VLOOKUP($E54,TaskValues!$E:$AG,10,FALSE)</f>
        <v>0</v>
      </c>
      <c r="L54" s="319">
        <f>VLOOKUP($E54,TaskValues!$E:$AG,11,FALSE)</f>
        <v>0</v>
      </c>
      <c r="M54" s="319">
        <f>VLOOKUP($E54,TaskValues!$E:$AG,12,FALSE)</f>
        <v>100</v>
      </c>
      <c r="N54" s="319">
        <f>VLOOKUP($E54,TaskValues!$E:$AG,13,FALSE)</f>
        <v>0</v>
      </c>
      <c r="O54" s="319">
        <f>VLOOKUP($E54,TaskValues!$E:$AG,14,FALSE)</f>
        <v>0</v>
      </c>
      <c r="P54" s="319">
        <f>VLOOKUP($E54,TaskValues!$E:$AG,15,FALSE)</f>
        <v>0</v>
      </c>
      <c r="Q54" s="320">
        <f>VLOOKUP($E54,TaskValues!$E:$AG,16,FALSE)</f>
        <v>100</v>
      </c>
      <c r="R54" s="321" t="str">
        <f>VLOOKUP($E54,TaskValues!$E:$AG,17,FALSE)</f>
        <v>National</v>
      </c>
      <c r="S54" s="195">
        <f>VLOOKUP($E54,TaskValues!$E:$AG,18,FALSE)</f>
        <v>0.14000000000000001</v>
      </c>
      <c r="T54" s="321" t="str">
        <f>IF(VLOOKUP($E54,TaskValues!$E:$AG,20,FALSE)=0,"",VLOOKUP($E54,TaskValues!$E:$AG,20,FALSE))</f>
        <v/>
      </c>
      <c r="U54" s="89">
        <f>IF(VLOOKUP($E54,TaskValues!$E:$AG,22,FALSE)=0,"",VLOOKUP($E54,TaskValues!$E:$AG,22,FALSE))</f>
        <v>1</v>
      </c>
      <c r="V54">
        <f>IF(VLOOKUP($E54,TaskValues!$E:$AG,23,FALSE)=0,"",VLOOKUP($E54,TaskValues!$E:$AG,23,FALSE))</f>
        <v>1</v>
      </c>
      <c r="W54">
        <f>IF(VLOOKUP($E54,TaskValues!$E:$AG,24,FALSE)=0,"",VLOOKUP($E54,TaskValues!$E:$AG,24,FALSE))</f>
        <v>0.2</v>
      </c>
      <c r="X54">
        <f>IF(VLOOKUP($E54,TaskValues!$E:$AG,25,FALSE)=0,"",VLOOKUP($E54,TaskValues!$E:$AG,25,FALSE))</f>
        <v>10</v>
      </c>
      <c r="Y54" t="str">
        <f>IF(VLOOKUP($E54,TaskValues!$E:$AG,26,FALSE)=0,"",VLOOKUP($E54,TaskValues!$E:$AG,26,FALSE))</f>
        <v/>
      </c>
      <c r="Z54" t="str">
        <f>IF(VLOOKUP($E54,TaskValues!$E:$AG,27,FALSE)=0,"",VLOOKUP($E54,TaskValues!$E:$AG,27,FALSE))</f>
        <v/>
      </c>
    </row>
    <row r="55" spans="1:26" x14ac:dyDescent="0.35">
      <c r="A55" s="355" t="s">
        <v>2169</v>
      </c>
      <c r="B55" s="356" t="s">
        <v>2277</v>
      </c>
      <c r="C55" s="356"/>
      <c r="D55" s="353">
        <v>47</v>
      </c>
      <c r="E55" s="64" t="str">
        <f t="shared" si="1"/>
        <v>FH.FP.47</v>
      </c>
      <c r="F55" s="321" t="s">
        <v>2285</v>
      </c>
      <c r="G55" s="321" t="str">
        <f>VLOOKUP($E55,TaskValues!$E:$AG,3,FALSE)</f>
        <v>Non-clinical</v>
      </c>
      <c r="H55" s="321" t="str">
        <f>VLOOKUP($E55,TaskValues!$E:$AG,4,FALSE)</f>
        <v>Adult Preventive</v>
      </c>
      <c r="I55" s="321" t="str">
        <f>VLOOKUP($E55,TaskValues!$E:$AG,5,FALSE)</f>
        <v>Sexual health</v>
      </c>
      <c r="J55" s="320" t="str">
        <f>VLOOKUP($E55,TaskValues!$E:$AG,6,FALSE)</f>
        <v>18 yo women</v>
      </c>
      <c r="K55" s="64">
        <f>VLOOKUP($E55,TaskValues!$E:$AG,10,FALSE)</f>
        <v>0</v>
      </c>
      <c r="L55" s="319">
        <f>VLOOKUP($E55,TaskValues!$E:$AG,11,FALSE)</f>
        <v>0</v>
      </c>
      <c r="M55" s="319">
        <f>VLOOKUP($E55,TaskValues!$E:$AG,12,FALSE)</f>
        <v>100</v>
      </c>
      <c r="N55" s="319">
        <f>VLOOKUP($E55,TaskValues!$E:$AG,13,FALSE)</f>
        <v>0</v>
      </c>
      <c r="O55" s="319">
        <f>VLOOKUP($E55,TaskValues!$E:$AG,14,FALSE)</f>
        <v>0</v>
      </c>
      <c r="P55" s="319">
        <f>VLOOKUP($E55,TaskValues!$E:$AG,15,FALSE)</f>
        <v>0</v>
      </c>
      <c r="Q55" s="320">
        <f>VLOOKUP($E55,TaskValues!$E:$AG,16,FALSE)</f>
        <v>100</v>
      </c>
      <c r="R55" s="321" t="str">
        <f>VLOOKUP($E55,TaskValues!$E:$AG,17,FALSE)</f>
        <v>National</v>
      </c>
      <c r="S55" s="195">
        <f>VLOOKUP($E55,TaskValues!$E:$AG,18,FALSE)</f>
        <v>1</v>
      </c>
      <c r="T55" s="321" t="str">
        <f>IF(VLOOKUP($E55,TaskValues!$E:$AG,20,FALSE)=0,"",VLOOKUP($E55,TaskValues!$E:$AG,20,FALSE))</f>
        <v/>
      </c>
      <c r="U55" s="89">
        <f>IF(VLOOKUP($E55,TaskValues!$E:$AG,22,FALSE)=0,"",VLOOKUP($E55,TaskValues!$E:$AG,22,FALSE))</f>
        <v>1</v>
      </c>
      <c r="V55" t="str">
        <f>IF(VLOOKUP($E55,TaskValues!$E:$AG,23,FALSE)=0,"",VLOOKUP($E55,TaskValues!$E:$AG,23,FALSE))</f>
        <v/>
      </c>
      <c r="W55" t="str">
        <f>IF(VLOOKUP($E55,TaskValues!$E:$AG,24,FALSE)=0,"",VLOOKUP($E55,TaskValues!$E:$AG,24,FALSE))</f>
        <v/>
      </c>
      <c r="X55" t="str">
        <f>IF(VLOOKUP($E55,TaskValues!$E:$AG,25,FALSE)=0,"",VLOOKUP($E55,TaskValues!$E:$AG,25,FALSE))</f>
        <v/>
      </c>
      <c r="Y55" t="str">
        <f>IF(VLOOKUP($E55,TaskValues!$E:$AG,26,FALSE)=0,"",VLOOKUP($E55,TaskValues!$E:$AG,26,FALSE))</f>
        <v/>
      </c>
      <c r="Z55" t="str">
        <f>IF(VLOOKUP($E55,TaskValues!$E:$AG,27,FALSE)=0,"",VLOOKUP($E55,TaskValues!$E:$AG,27,FALSE))</f>
        <v/>
      </c>
    </row>
    <row r="56" spans="1:26" x14ac:dyDescent="0.35">
      <c r="A56" s="355" t="s">
        <v>2169</v>
      </c>
      <c r="B56" s="356" t="s">
        <v>2277</v>
      </c>
      <c r="C56" s="356"/>
      <c r="D56" s="353">
        <v>48</v>
      </c>
      <c r="E56" s="64" t="str">
        <f t="shared" si="1"/>
        <v>FH.FP.48</v>
      </c>
      <c r="F56" s="321" t="s">
        <v>2286</v>
      </c>
      <c r="G56" s="321" t="str">
        <f>VLOOKUP($E56,TaskValues!$E:$AG,3,FALSE)</f>
        <v>Clinical</v>
      </c>
      <c r="H56" s="321" t="str">
        <f>VLOOKUP($E56,TaskValues!$E:$AG,4,FALSE)</f>
        <v>Adult Preventive</v>
      </c>
      <c r="I56" s="321" t="str">
        <f>VLOOKUP($E56,TaskValues!$E:$AG,5,FALSE)</f>
        <v>Immunization</v>
      </c>
      <c r="J56" s="320" t="str">
        <f>VLOOKUP($E56,TaskValues!$E:$AG,6,FALSE)</f>
        <v>15 yo girls</v>
      </c>
      <c r="K56" s="64">
        <f>VLOOKUP($E56,TaskValues!$E:$AG,10,FALSE)</f>
        <v>0</v>
      </c>
      <c r="L56" s="319">
        <f>VLOOKUP($E56,TaskValues!$E:$AG,11,FALSE)</f>
        <v>0</v>
      </c>
      <c r="M56" s="319">
        <f>VLOOKUP($E56,TaskValues!$E:$AG,12,FALSE)</f>
        <v>100</v>
      </c>
      <c r="N56" s="319">
        <f>VLOOKUP($E56,TaskValues!$E:$AG,13,FALSE)</f>
        <v>0</v>
      </c>
      <c r="O56" s="319">
        <f>VLOOKUP($E56,TaskValues!$E:$AG,14,FALSE)</f>
        <v>0</v>
      </c>
      <c r="P56" s="319">
        <f>VLOOKUP($E56,TaskValues!$E:$AG,15,FALSE)</f>
        <v>0</v>
      </c>
      <c r="Q56" s="320">
        <f>VLOOKUP($E56,TaskValues!$E:$AG,16,FALSE)</f>
        <v>100</v>
      </c>
      <c r="R56" s="321" t="str">
        <f>VLOOKUP($E56,TaskValues!$E:$AG,17,FALSE)</f>
        <v>National</v>
      </c>
      <c r="S56" s="195">
        <f>VLOOKUP($E56,TaskValues!$E:$AG,18,FALSE)</f>
        <v>1</v>
      </c>
      <c r="T56" s="321" t="str">
        <f>IF(VLOOKUP($E56,TaskValues!$E:$AG,20,FALSE)=0,"",VLOOKUP($E56,TaskValues!$E:$AG,20,FALSE))</f>
        <v/>
      </c>
      <c r="U56" s="89">
        <f>IF(VLOOKUP($E56,TaskValues!$E:$AG,22,FALSE)=0,"",VLOOKUP($E56,TaskValues!$E:$AG,22,FALSE))</f>
        <v>1</v>
      </c>
      <c r="V56">
        <f>IF(VLOOKUP($E56,TaskValues!$E:$AG,23,FALSE)=0,"",VLOOKUP($E56,TaskValues!$E:$AG,23,FALSE))</f>
        <v>2</v>
      </c>
      <c r="W56" t="str">
        <f>IF(VLOOKUP($E56,TaskValues!$E:$AG,24,FALSE)=0,"",VLOOKUP($E56,TaskValues!$E:$AG,24,FALSE))</f>
        <v/>
      </c>
      <c r="X56" t="str">
        <f>IF(VLOOKUP($E56,TaskValues!$E:$AG,25,FALSE)=0,"",VLOOKUP($E56,TaskValues!$E:$AG,25,FALSE))</f>
        <v/>
      </c>
      <c r="Y56" t="str">
        <f>IF(VLOOKUP($E56,TaskValues!$E:$AG,26,FALSE)=0,"",VLOOKUP($E56,TaskValues!$E:$AG,26,FALSE))</f>
        <v/>
      </c>
      <c r="Z56" t="str">
        <f>IF(VLOOKUP($E56,TaskValues!$E:$AG,27,FALSE)=0,"",VLOOKUP($E56,TaskValues!$E:$AG,27,FALSE))</f>
        <v/>
      </c>
    </row>
    <row r="57" spans="1:26" x14ac:dyDescent="0.35">
      <c r="A57" s="355" t="s">
        <v>2169</v>
      </c>
      <c r="B57" s="356" t="s">
        <v>2277</v>
      </c>
      <c r="C57" s="356"/>
      <c r="D57" s="353">
        <v>49</v>
      </c>
      <c r="E57" s="64" t="str">
        <f t="shared" si="1"/>
        <v>FH.FP.49</v>
      </c>
      <c r="F57" s="321" t="s">
        <v>2287</v>
      </c>
      <c r="G57" s="321" t="str">
        <f>VLOOKUP($E57,TaskValues!$E:$AG,3,FALSE)</f>
        <v>Non-clinical</v>
      </c>
      <c r="H57" s="321" t="str">
        <f>VLOOKUP($E57,TaskValues!$E:$AG,4,FALSE)</f>
        <v>Public Health</v>
      </c>
      <c r="I57" s="321" t="str">
        <f>VLOOKUP($E57,TaskValues!$E:$AG,5,FALSE)</f>
        <v>Sexual health</v>
      </c>
      <c r="J57" s="320" t="str">
        <f>VLOOKUP($E57,TaskValues!$E:$AG,6,FALSE)</f>
        <v>women 15-49</v>
      </c>
      <c r="K57" s="64">
        <f>VLOOKUP($E57,TaskValues!$E:$AG,10,FALSE)</f>
        <v>0</v>
      </c>
      <c r="L57" s="319">
        <f>VLOOKUP($E57,TaskValues!$E:$AG,11,FALSE)</f>
        <v>0</v>
      </c>
      <c r="M57" s="319">
        <f>VLOOKUP($E57,TaskValues!$E:$AG,12,FALSE)</f>
        <v>100</v>
      </c>
      <c r="N57" s="319">
        <f>VLOOKUP($E57,TaskValues!$E:$AG,13,FALSE)</f>
        <v>0</v>
      </c>
      <c r="O57" s="319">
        <f>VLOOKUP($E57,TaskValues!$E:$AG,14,FALSE)</f>
        <v>0</v>
      </c>
      <c r="P57" s="319">
        <f>VLOOKUP($E57,TaskValues!$E:$AG,15,FALSE)</f>
        <v>0</v>
      </c>
      <c r="Q57" s="320">
        <f>VLOOKUP($E57,TaskValues!$E:$AG,16,FALSE)</f>
        <v>100</v>
      </c>
      <c r="R57" s="321" t="str">
        <f>VLOOKUP($E57,TaskValues!$E:$AG,17,FALSE)</f>
        <v>National</v>
      </c>
      <c r="S57" s="195">
        <f>VLOOKUP($E57,TaskValues!$E:$AG,18,FALSE)</f>
        <v>0</v>
      </c>
      <c r="T57" s="321" t="str">
        <f>IF(VLOOKUP($E57,TaskValues!$E:$AG,20,FALSE)=0,"",VLOOKUP($E57,TaskValues!$E:$AG,20,FALSE))</f>
        <v/>
      </c>
      <c r="U57" s="89" t="str">
        <f>IF(VLOOKUP($E57,TaskValues!$E:$AG,22,FALSE)=0,"",VLOOKUP($E57,TaskValues!$E:$AG,22,FALSE))</f>
        <v/>
      </c>
      <c r="V57" t="str">
        <f>IF(VLOOKUP($E57,TaskValues!$E:$AG,23,FALSE)=0,"",VLOOKUP($E57,TaskValues!$E:$AG,23,FALSE))</f>
        <v/>
      </c>
      <c r="W57" t="str">
        <f>IF(VLOOKUP($E57,TaskValues!$E:$AG,24,FALSE)=0,"",VLOOKUP($E57,TaskValues!$E:$AG,24,FALSE))</f>
        <v/>
      </c>
      <c r="X57" t="str">
        <f>IF(VLOOKUP($E57,TaskValues!$E:$AG,25,FALSE)=0,"",VLOOKUP($E57,TaskValues!$E:$AG,25,FALSE))</f>
        <v/>
      </c>
      <c r="Y57" t="str">
        <f>IF(VLOOKUP($E57,TaskValues!$E:$AG,26,FALSE)=0,"",VLOOKUP($E57,TaskValues!$E:$AG,26,FALSE))</f>
        <v/>
      </c>
      <c r="Z57" t="str">
        <f>IF(VLOOKUP($E57,TaskValues!$E:$AG,27,FALSE)=0,"",VLOOKUP($E57,TaskValues!$E:$AG,27,FALSE))</f>
        <v/>
      </c>
    </row>
    <row r="58" spans="1:26" x14ac:dyDescent="0.35">
      <c r="A58" s="355" t="s">
        <v>2169</v>
      </c>
      <c r="B58" s="356" t="s">
        <v>2277</v>
      </c>
      <c r="C58" s="356"/>
      <c r="D58" s="353">
        <v>50</v>
      </c>
      <c r="E58" s="64" t="str">
        <f t="shared" si="1"/>
        <v>FH.FP.50</v>
      </c>
      <c r="F58" s="321" t="s">
        <v>2288</v>
      </c>
      <c r="G58" s="321" t="str">
        <f>VLOOKUP($E58,TaskValues!$E:$AG,3,FALSE)</f>
        <v>Clinical</v>
      </c>
      <c r="H58" s="321" t="str">
        <f>VLOOKUP($E58,TaskValues!$E:$AG,4,FALSE)</f>
        <v>Adult Preventive</v>
      </c>
      <c r="I58" s="321" t="str">
        <f>VLOOKUP($E58,TaskValues!$E:$AG,5,FALSE)</f>
        <v>Family planning</v>
      </c>
      <c r="J58" s="320" t="str">
        <f>VLOOKUP($E58,TaskValues!$E:$AG,6,FALSE)</f>
        <v>15 yo girls</v>
      </c>
      <c r="K58" s="64">
        <f>VLOOKUP($E58,TaskValues!$E:$AG,10,FALSE)</f>
        <v>0</v>
      </c>
      <c r="L58" s="319">
        <f>VLOOKUP($E58,TaskValues!$E:$AG,11,FALSE)</f>
        <v>0</v>
      </c>
      <c r="M58" s="319">
        <f>VLOOKUP($E58,TaskValues!$E:$AG,12,FALSE)</f>
        <v>100</v>
      </c>
      <c r="N58" s="319">
        <f>VLOOKUP($E58,TaskValues!$E:$AG,13,FALSE)</f>
        <v>0</v>
      </c>
      <c r="O58" s="319">
        <f>VLOOKUP($E58,TaskValues!$E:$AG,14,FALSE)</f>
        <v>0</v>
      </c>
      <c r="P58" s="319">
        <f>VLOOKUP($E58,TaskValues!$E:$AG,15,FALSE)</f>
        <v>0</v>
      </c>
      <c r="Q58" s="320">
        <f>VLOOKUP($E58,TaskValues!$E:$AG,16,FALSE)</f>
        <v>100</v>
      </c>
      <c r="R58" s="321" t="str">
        <f>VLOOKUP($E58,TaskValues!$E:$AG,17,FALSE)</f>
        <v>National</v>
      </c>
      <c r="S58" s="195">
        <f>VLOOKUP($E58,TaskValues!$E:$AG,18,FALSE)</f>
        <v>0</v>
      </c>
      <c r="T58" s="321" t="str">
        <f>IF(VLOOKUP($E58,TaskValues!$E:$AG,20,FALSE)=0,"",VLOOKUP($E58,TaskValues!$E:$AG,20,FALSE))</f>
        <v/>
      </c>
      <c r="U58" s="89" t="str">
        <f>IF(VLOOKUP($E58,TaskValues!$E:$AG,22,FALSE)=0,"",VLOOKUP($E58,TaskValues!$E:$AG,22,FALSE))</f>
        <v/>
      </c>
      <c r="V58" t="str">
        <f>IF(VLOOKUP($E58,TaskValues!$E:$AG,23,FALSE)=0,"",VLOOKUP($E58,TaskValues!$E:$AG,23,FALSE))</f>
        <v/>
      </c>
      <c r="W58" t="str">
        <f>IF(VLOOKUP($E58,TaskValues!$E:$AG,24,FALSE)=0,"",VLOOKUP($E58,TaskValues!$E:$AG,24,FALSE))</f>
        <v/>
      </c>
      <c r="X58" t="str">
        <f>IF(VLOOKUP($E58,TaskValues!$E:$AG,25,FALSE)=0,"",VLOOKUP($E58,TaskValues!$E:$AG,25,FALSE))</f>
        <v/>
      </c>
      <c r="Y58" t="str">
        <f>IF(VLOOKUP($E58,TaskValues!$E:$AG,26,FALSE)=0,"",VLOOKUP($E58,TaskValues!$E:$AG,26,FALSE))</f>
        <v/>
      </c>
      <c r="Z58" t="str">
        <f>IF(VLOOKUP($E58,TaskValues!$E:$AG,27,FALSE)=0,"",VLOOKUP($E58,TaskValues!$E:$AG,27,FALSE))</f>
        <v/>
      </c>
    </row>
    <row r="59" spans="1:26" x14ac:dyDescent="0.35">
      <c r="A59" s="355" t="s">
        <v>2169</v>
      </c>
      <c r="B59" s="356" t="s">
        <v>2277</v>
      </c>
      <c r="C59" s="356"/>
      <c r="D59" s="353">
        <v>51</v>
      </c>
      <c r="E59" s="64" t="str">
        <f t="shared" si="1"/>
        <v>FH.FP.51</v>
      </c>
      <c r="F59" s="321" t="s">
        <v>2289</v>
      </c>
      <c r="G59" s="321" t="str">
        <f>VLOOKUP($E59,TaskValues!$E:$AG,3,FALSE)</f>
        <v>Clinical</v>
      </c>
      <c r="H59" s="321" t="str">
        <f>VLOOKUP($E59,TaskValues!$E:$AG,4,FALSE)</f>
        <v>Adult Preventive</v>
      </c>
      <c r="I59" s="321" t="str">
        <f>VLOOKUP($E59,TaskValues!$E:$AG,5,FALSE)</f>
        <v>Family planning</v>
      </c>
      <c r="J59" s="320" t="str">
        <f>VLOOKUP($E59,TaskValues!$E:$AG,6,FALSE)</f>
        <v>15 yo girls</v>
      </c>
      <c r="K59" s="64">
        <f>VLOOKUP($E59,TaskValues!$E:$AG,10,FALSE)</f>
        <v>0</v>
      </c>
      <c r="L59" s="319">
        <f>VLOOKUP($E59,TaskValues!$E:$AG,11,FALSE)</f>
        <v>0</v>
      </c>
      <c r="M59" s="319">
        <f>VLOOKUP($E59,TaskValues!$E:$AG,12,FALSE)</f>
        <v>100</v>
      </c>
      <c r="N59" s="319">
        <f>VLOOKUP($E59,TaskValues!$E:$AG,13,FALSE)</f>
        <v>0</v>
      </c>
      <c r="O59" s="319">
        <f>VLOOKUP($E59,TaskValues!$E:$AG,14,FALSE)</f>
        <v>0</v>
      </c>
      <c r="P59" s="319">
        <f>VLOOKUP($E59,TaskValues!$E:$AG,15,FALSE)</f>
        <v>0</v>
      </c>
      <c r="Q59" s="320">
        <f>VLOOKUP($E59,TaskValues!$E:$AG,16,FALSE)</f>
        <v>100</v>
      </c>
      <c r="R59" s="321" t="str">
        <f>VLOOKUP($E59,TaskValues!$E:$AG,17,FALSE)</f>
        <v>National</v>
      </c>
      <c r="S59" s="195">
        <f>VLOOKUP($E59,TaskValues!$E:$AG,18,FALSE)</f>
        <v>0</v>
      </c>
      <c r="T59" s="321" t="str">
        <f>IF(VLOOKUP($E59,TaskValues!$E:$AG,20,FALSE)=0,"",VLOOKUP($E59,TaskValues!$E:$AG,20,FALSE))</f>
        <v/>
      </c>
      <c r="U59" s="89" t="str">
        <f>IF(VLOOKUP($E59,TaskValues!$E:$AG,22,FALSE)=0,"",VLOOKUP($E59,TaskValues!$E:$AG,22,FALSE))</f>
        <v/>
      </c>
      <c r="V59" t="str">
        <f>IF(VLOOKUP($E59,TaskValues!$E:$AG,23,FALSE)=0,"",VLOOKUP($E59,TaskValues!$E:$AG,23,FALSE))</f>
        <v/>
      </c>
      <c r="W59" t="str">
        <f>IF(VLOOKUP($E59,TaskValues!$E:$AG,24,FALSE)=0,"",VLOOKUP($E59,TaskValues!$E:$AG,24,FALSE))</f>
        <v/>
      </c>
      <c r="X59" t="str">
        <f>IF(VLOOKUP($E59,TaskValues!$E:$AG,25,FALSE)=0,"",VLOOKUP($E59,TaskValues!$E:$AG,25,FALSE))</f>
        <v/>
      </c>
      <c r="Y59" t="str">
        <f>IF(VLOOKUP($E59,TaskValues!$E:$AG,26,FALSE)=0,"",VLOOKUP($E59,TaskValues!$E:$AG,26,FALSE))</f>
        <v/>
      </c>
      <c r="Z59" t="str">
        <f>IF(VLOOKUP($E59,TaskValues!$E:$AG,27,FALSE)=0,"",VLOOKUP($E59,TaskValues!$E:$AG,27,FALSE))</f>
        <v/>
      </c>
    </row>
    <row r="60" spans="1:26" x14ac:dyDescent="0.35">
      <c r="A60" s="355" t="s">
        <v>2169</v>
      </c>
      <c r="B60" s="356" t="s">
        <v>2277</v>
      </c>
      <c r="C60" s="356"/>
      <c r="D60" s="353">
        <v>52</v>
      </c>
      <c r="E60" s="64" t="str">
        <f t="shared" si="1"/>
        <v>FH.FP.52</v>
      </c>
      <c r="F60" s="321" t="s">
        <v>2290</v>
      </c>
      <c r="G60" s="321" t="str">
        <f>VLOOKUP($E60,TaskValues!$E:$AG,3,FALSE)</f>
        <v>Non-clinical</v>
      </c>
      <c r="H60" s="321" t="str">
        <f>VLOOKUP($E60,TaskValues!$E:$AG,4,FALSE)</f>
        <v>Public Health</v>
      </c>
      <c r="I60" s="321" t="str">
        <f>VLOOKUP($E60,TaskValues!$E:$AG,5,FALSE)</f>
        <v>Sexual health</v>
      </c>
      <c r="J60" s="320" t="str">
        <f>VLOOKUP($E60,TaskValues!$E:$AG,6,FALSE)</f>
        <v>-</v>
      </c>
      <c r="K60" s="64">
        <f>VLOOKUP($E60,TaskValues!$E:$AG,10,FALSE)</f>
        <v>0</v>
      </c>
      <c r="L60" s="319">
        <f>VLOOKUP($E60,TaskValues!$E:$AG,11,FALSE)</f>
        <v>0</v>
      </c>
      <c r="M60" s="319">
        <f>VLOOKUP($E60,TaskValues!$E:$AG,12,FALSE)</f>
        <v>100</v>
      </c>
      <c r="N60" s="319">
        <f>VLOOKUP($E60,TaskValues!$E:$AG,13,FALSE)</f>
        <v>0</v>
      </c>
      <c r="O60" s="319">
        <f>VLOOKUP($E60,TaskValues!$E:$AG,14,FALSE)</f>
        <v>0</v>
      </c>
      <c r="P60" s="319">
        <f>VLOOKUP($E60,TaskValues!$E:$AG,15,FALSE)</f>
        <v>0</v>
      </c>
      <c r="Q60" s="320">
        <f>VLOOKUP($E60,TaskValues!$E:$AG,16,FALSE)</f>
        <v>100</v>
      </c>
      <c r="R60" s="321" t="str">
        <f>VLOOKUP($E60,TaskValues!$E:$AG,17,FALSE)</f>
        <v>National</v>
      </c>
      <c r="S60" s="195">
        <f>VLOOKUP($E60,TaskValues!$E:$AG,18,FALSE)</f>
        <v>0</v>
      </c>
      <c r="T60" s="321" t="str">
        <f>IF(VLOOKUP($E60,TaskValues!$E:$AG,20,FALSE)=0,"",VLOOKUP($E60,TaskValues!$E:$AG,20,FALSE))</f>
        <v/>
      </c>
      <c r="U60" s="89" t="str">
        <f>IF(VLOOKUP($E60,TaskValues!$E:$AG,22,FALSE)=0,"",VLOOKUP($E60,TaskValues!$E:$AG,22,FALSE))</f>
        <v/>
      </c>
      <c r="V60" t="str">
        <f>IF(VLOOKUP($E60,TaskValues!$E:$AG,23,FALSE)=0,"",VLOOKUP($E60,TaskValues!$E:$AG,23,FALSE))</f>
        <v/>
      </c>
      <c r="W60" t="str">
        <f>IF(VLOOKUP($E60,TaskValues!$E:$AG,24,FALSE)=0,"",VLOOKUP($E60,TaskValues!$E:$AG,24,FALSE))</f>
        <v/>
      </c>
      <c r="X60" t="str">
        <f>IF(VLOOKUP($E60,TaskValues!$E:$AG,25,FALSE)=0,"",VLOOKUP($E60,TaskValues!$E:$AG,25,FALSE))</f>
        <v/>
      </c>
      <c r="Y60" t="str">
        <f>IF(VLOOKUP($E60,TaskValues!$E:$AG,26,FALSE)=0,"",VLOOKUP($E60,TaskValues!$E:$AG,26,FALSE))</f>
        <v/>
      </c>
      <c r="Z60" t="str">
        <f>IF(VLOOKUP($E60,TaskValues!$E:$AG,27,FALSE)=0,"",VLOOKUP($E60,TaskValues!$E:$AG,27,FALSE))</f>
        <v/>
      </c>
    </row>
    <row r="61" spans="1:26" x14ac:dyDescent="0.35">
      <c r="A61" s="355" t="s">
        <v>2169</v>
      </c>
      <c r="B61" s="356" t="s">
        <v>2277</v>
      </c>
      <c r="C61" s="356"/>
      <c r="D61" s="353">
        <v>53</v>
      </c>
      <c r="E61" s="64" t="str">
        <f t="shared" si="1"/>
        <v>FH.FP.53</v>
      </c>
      <c r="F61" s="321" t="s">
        <v>2291</v>
      </c>
      <c r="G61" s="321" t="str">
        <f>VLOOKUP($E61,TaskValues!$E:$AG,3,FALSE)</f>
        <v>Non-clinical</v>
      </c>
      <c r="H61" s="321" t="str">
        <f>VLOOKUP($E61,TaskValues!$E:$AG,4,FALSE)</f>
        <v>Public Health</v>
      </c>
      <c r="I61" s="321" t="str">
        <f>VLOOKUP($E61,TaskValues!$E:$AG,5,FALSE)</f>
        <v>Sexual health</v>
      </c>
      <c r="J61" s="320" t="str">
        <f>VLOOKUP($E61,TaskValues!$E:$AG,6,FALSE)</f>
        <v>-</v>
      </c>
      <c r="K61" s="64">
        <f>VLOOKUP($E61,TaskValues!$E:$AG,10,FALSE)</f>
        <v>0</v>
      </c>
      <c r="L61" s="319">
        <f>VLOOKUP($E61,TaskValues!$E:$AG,11,FALSE)</f>
        <v>0</v>
      </c>
      <c r="M61" s="319">
        <f>VLOOKUP($E61,TaskValues!$E:$AG,12,FALSE)</f>
        <v>100</v>
      </c>
      <c r="N61" s="319">
        <f>VLOOKUP($E61,TaskValues!$E:$AG,13,FALSE)</f>
        <v>0</v>
      </c>
      <c r="O61" s="319">
        <f>VLOOKUP($E61,TaskValues!$E:$AG,14,FALSE)</f>
        <v>0</v>
      </c>
      <c r="P61" s="319">
        <f>VLOOKUP($E61,TaskValues!$E:$AG,15,FALSE)</f>
        <v>0</v>
      </c>
      <c r="Q61" s="320">
        <f>VLOOKUP($E61,TaskValues!$E:$AG,16,FALSE)</f>
        <v>100</v>
      </c>
      <c r="R61" s="321" t="str">
        <f>VLOOKUP($E61,TaskValues!$E:$AG,17,FALSE)</f>
        <v>National</v>
      </c>
      <c r="S61" s="195">
        <f>VLOOKUP($E61,TaskValues!$E:$AG,18,FALSE)</f>
        <v>0</v>
      </c>
      <c r="T61" s="321" t="str">
        <f>IF(VLOOKUP($E61,TaskValues!$E:$AG,20,FALSE)=0,"",VLOOKUP($E61,TaskValues!$E:$AG,20,FALSE))</f>
        <v/>
      </c>
      <c r="U61" s="89" t="str">
        <f>IF(VLOOKUP($E61,TaskValues!$E:$AG,22,FALSE)=0,"",VLOOKUP($E61,TaskValues!$E:$AG,22,FALSE))</f>
        <v/>
      </c>
      <c r="V61" t="str">
        <f>IF(VLOOKUP($E61,TaskValues!$E:$AG,23,FALSE)=0,"",VLOOKUP($E61,TaskValues!$E:$AG,23,FALSE))</f>
        <v/>
      </c>
      <c r="W61" t="str">
        <f>IF(VLOOKUP($E61,TaskValues!$E:$AG,24,FALSE)=0,"",VLOOKUP($E61,TaskValues!$E:$AG,24,FALSE))</f>
        <v/>
      </c>
      <c r="X61" t="str">
        <f>IF(VLOOKUP($E61,TaskValues!$E:$AG,25,FALSE)=0,"",VLOOKUP($E61,TaskValues!$E:$AG,25,FALSE))</f>
        <v/>
      </c>
      <c r="Y61" t="str">
        <f>IF(VLOOKUP($E61,TaskValues!$E:$AG,26,FALSE)=0,"",VLOOKUP($E61,TaskValues!$E:$AG,26,FALSE))</f>
        <v/>
      </c>
      <c r="Z61" t="str">
        <f>IF(VLOOKUP($E61,TaskValues!$E:$AG,27,FALSE)=0,"",VLOOKUP($E61,TaskValues!$E:$AG,27,FALSE))</f>
        <v/>
      </c>
    </row>
    <row r="62" spans="1:26" x14ac:dyDescent="0.35">
      <c r="A62" s="355" t="s">
        <v>2169</v>
      </c>
      <c r="B62" s="356" t="s">
        <v>2277</v>
      </c>
      <c r="C62" s="356"/>
      <c r="D62" s="353">
        <v>54</v>
      </c>
      <c r="E62" s="64" t="str">
        <f t="shared" si="1"/>
        <v>FH.FP.54</v>
      </c>
      <c r="F62" s="321" t="s">
        <v>2292</v>
      </c>
      <c r="G62" s="321" t="str">
        <f>VLOOKUP($E62,TaskValues!$E:$AG,3,FALSE)</f>
        <v>Clinical</v>
      </c>
      <c r="H62" s="321" t="str">
        <f>VLOOKUP($E62,TaskValues!$E:$AG,4,FALSE)</f>
        <v>Adult Acute</v>
      </c>
      <c r="I62" s="321" t="str">
        <f>VLOOKUP($E62,TaskValues!$E:$AG,5,FALSE)</f>
        <v>Sexual health</v>
      </c>
      <c r="J62" s="320" t="str">
        <f>VLOOKUP($E62,TaskValues!$E:$AG,6,FALSE)</f>
        <v>women 15-49</v>
      </c>
      <c r="K62" s="64">
        <f>VLOOKUP($E62,TaskValues!$E:$AG,10,FALSE)</f>
        <v>0</v>
      </c>
      <c r="L62" s="319">
        <f>VLOOKUP($E62,TaskValues!$E:$AG,11,FALSE)</f>
        <v>0</v>
      </c>
      <c r="M62" s="319">
        <f>VLOOKUP($E62,TaskValues!$E:$AG,12,FALSE)</f>
        <v>100</v>
      </c>
      <c r="N62" s="319">
        <f>VLOOKUP($E62,TaskValues!$E:$AG,13,FALSE)</f>
        <v>0</v>
      </c>
      <c r="O62" s="319">
        <f>VLOOKUP($E62,TaskValues!$E:$AG,14,FALSE)</f>
        <v>0</v>
      </c>
      <c r="P62" s="319">
        <f>VLOOKUP($E62,TaskValues!$E:$AG,15,FALSE)</f>
        <v>0</v>
      </c>
      <c r="Q62" s="320">
        <f>VLOOKUP($E62,TaskValues!$E:$AG,16,FALSE)</f>
        <v>100</v>
      </c>
      <c r="R62" s="321" t="str">
        <f>VLOOKUP($E62,TaskValues!$E:$AG,17,FALSE)</f>
        <v>National</v>
      </c>
      <c r="S62" s="195">
        <f>VLOOKUP($E62,TaskValues!$E:$AG,18,FALSE)</f>
        <v>3.8294117647058828E-3</v>
      </c>
      <c r="T62" s="321" t="str">
        <f>IF(VLOOKUP($E62,TaskValues!$E:$AG,20,FALSE)=0,"",VLOOKUP($E62,TaskValues!$E:$AG,20,FALSE))</f>
        <v/>
      </c>
      <c r="U62" s="89">
        <f>IF(VLOOKUP($E62,TaskValues!$E:$AG,22,FALSE)=0,"",VLOOKUP($E62,TaskValues!$E:$AG,22,FALSE))</f>
        <v>0.98</v>
      </c>
      <c r="V62">
        <f>IF(VLOOKUP($E62,TaskValues!$E:$AG,23,FALSE)=0,"",VLOOKUP($E62,TaskValues!$E:$AG,23,FALSE))</f>
        <v>1</v>
      </c>
      <c r="W62" t="str">
        <f>IF(VLOOKUP($E62,TaskValues!$E:$AG,24,FALSE)=0,"",VLOOKUP($E62,TaskValues!$E:$AG,24,FALSE))</f>
        <v/>
      </c>
      <c r="X62">
        <f>IF(VLOOKUP($E62,TaskValues!$E:$AG,25,FALSE)=0,"",VLOOKUP($E62,TaskValues!$E:$AG,25,FALSE))</f>
        <v>5</v>
      </c>
      <c r="Y62" t="str">
        <f>IF(VLOOKUP($E62,TaskValues!$E:$AG,26,FALSE)=0,"",VLOOKUP($E62,TaskValues!$E:$AG,26,FALSE))</f>
        <v/>
      </c>
      <c r="Z62" t="str">
        <f>IF(VLOOKUP($E62,TaskValues!$E:$AG,27,FALSE)=0,"",VLOOKUP($E62,TaskValues!$E:$AG,27,FALSE))</f>
        <v/>
      </c>
    </row>
    <row r="63" spans="1:26" x14ac:dyDescent="0.35">
      <c r="A63" s="355" t="s">
        <v>2169</v>
      </c>
      <c r="B63" s="356" t="s">
        <v>2277</v>
      </c>
      <c r="C63" s="356"/>
      <c r="D63" s="353">
        <v>55</v>
      </c>
      <c r="E63" s="64" t="str">
        <f t="shared" si="1"/>
        <v>FH.FP.55</v>
      </c>
      <c r="F63" s="321" t="s">
        <v>2314</v>
      </c>
      <c r="G63" s="321" t="str">
        <f>VLOOKUP($E63,TaskValues!$E:$AG,3,FALSE)</f>
        <v>Clinical</v>
      </c>
      <c r="H63" s="321" t="str">
        <f>VLOOKUP($E63,TaskValues!$E:$AG,4,FALSE)</f>
        <v>Adult Acute</v>
      </c>
      <c r="I63" s="321" t="str">
        <f>VLOOKUP($E63,TaskValues!$E:$AG,5,FALSE)</f>
        <v>Sexual health</v>
      </c>
      <c r="J63" s="320" t="str">
        <f>VLOOKUP($E63,TaskValues!$E:$AG,6,FALSE)</f>
        <v>women 15-49</v>
      </c>
      <c r="K63" s="64">
        <f>VLOOKUP($E63,TaskValues!$E:$AG,10,FALSE)</f>
        <v>0</v>
      </c>
      <c r="L63" s="319">
        <f>VLOOKUP($E63,TaskValues!$E:$AG,11,FALSE)</f>
        <v>0</v>
      </c>
      <c r="M63" s="319">
        <f>VLOOKUP($E63,TaskValues!$E:$AG,12,FALSE)</f>
        <v>100</v>
      </c>
      <c r="N63" s="319">
        <f>VLOOKUP($E63,TaskValues!$E:$AG,13,FALSE)</f>
        <v>0</v>
      </c>
      <c r="O63" s="319">
        <f>VLOOKUP($E63,TaskValues!$E:$AG,14,FALSE)</f>
        <v>0</v>
      </c>
      <c r="P63" s="319">
        <f>VLOOKUP($E63,TaskValues!$E:$AG,15,FALSE)</f>
        <v>0</v>
      </c>
      <c r="Q63" s="320">
        <f>VLOOKUP($E63,TaskValues!$E:$AG,16,FALSE)</f>
        <v>100</v>
      </c>
      <c r="R63" s="321" t="str">
        <f>VLOOKUP($E63,TaskValues!$E:$AG,17,FALSE)</f>
        <v>National</v>
      </c>
      <c r="S63" s="195">
        <f>VLOOKUP($E63,TaskValues!$E:$AG,18,FALSE)</f>
        <v>3.8294117647058828E-3</v>
      </c>
      <c r="T63" s="321" t="str">
        <f>IF(VLOOKUP($E63,TaskValues!$E:$AG,20,FALSE)=0,"",VLOOKUP($E63,TaskValues!$E:$AG,20,FALSE))</f>
        <v/>
      </c>
      <c r="U63" s="89">
        <f>IF(VLOOKUP($E63,TaskValues!$E:$AG,22,FALSE)=0,"",VLOOKUP($E63,TaskValues!$E:$AG,22,FALSE))</f>
        <v>0.98</v>
      </c>
      <c r="V63">
        <f>IF(VLOOKUP($E63,TaskValues!$E:$AG,23,FALSE)=0,"",VLOOKUP($E63,TaskValues!$E:$AG,23,FALSE))</f>
        <v>3</v>
      </c>
      <c r="W63" t="str">
        <f>IF(VLOOKUP($E63,TaskValues!$E:$AG,24,FALSE)=0,"",VLOOKUP($E63,TaskValues!$E:$AG,24,FALSE))</f>
        <v/>
      </c>
      <c r="X63">
        <f>IF(VLOOKUP($E63,TaskValues!$E:$AG,25,FALSE)=0,"",VLOOKUP($E63,TaskValues!$E:$AG,25,FALSE))</f>
        <v>5</v>
      </c>
      <c r="Y63" t="str">
        <f>IF(VLOOKUP($E63,TaskValues!$E:$AG,26,FALSE)=0,"",VLOOKUP($E63,TaskValues!$E:$AG,26,FALSE))</f>
        <v/>
      </c>
      <c r="Z63" t="str">
        <f>IF(VLOOKUP($E63,TaskValues!$E:$AG,27,FALSE)=0,"",VLOOKUP($E63,TaskValues!$E:$AG,27,FALSE))</f>
        <v/>
      </c>
    </row>
    <row r="64" spans="1:26" x14ac:dyDescent="0.35">
      <c r="A64" s="355" t="s">
        <v>2169</v>
      </c>
      <c r="B64" s="356" t="s">
        <v>2277</v>
      </c>
      <c r="C64" s="356"/>
      <c r="D64" s="353">
        <v>56</v>
      </c>
      <c r="E64" s="64" t="str">
        <f t="shared" si="1"/>
        <v>FH.FP.56</v>
      </c>
      <c r="F64" s="321" t="s">
        <v>2293</v>
      </c>
      <c r="G64" s="321" t="str">
        <f>VLOOKUP($E64,TaskValues!$E:$AG,3,FALSE)</f>
        <v>Clinical</v>
      </c>
      <c r="H64" s="321" t="str">
        <f>VLOOKUP($E64,TaskValues!$E:$AG,4,FALSE)</f>
        <v>Adult Acute</v>
      </c>
      <c r="I64" s="321" t="str">
        <f>VLOOKUP($E64,TaskValues!$E:$AG,5,FALSE)</f>
        <v>Sexual health</v>
      </c>
      <c r="J64" s="320" t="str">
        <f>VLOOKUP($E64,TaskValues!$E:$AG,6,FALSE)</f>
        <v>women 15-49</v>
      </c>
      <c r="K64" s="64">
        <f>VLOOKUP($E64,TaskValues!$E:$AG,10,FALSE)</f>
        <v>0</v>
      </c>
      <c r="L64" s="319">
        <f>VLOOKUP($E64,TaskValues!$E:$AG,11,FALSE)</f>
        <v>0</v>
      </c>
      <c r="M64" s="319">
        <f>VLOOKUP($E64,TaskValues!$E:$AG,12,FALSE)</f>
        <v>100</v>
      </c>
      <c r="N64" s="319">
        <f>VLOOKUP($E64,TaskValues!$E:$AG,13,FALSE)</f>
        <v>0</v>
      </c>
      <c r="O64" s="319">
        <f>VLOOKUP($E64,TaskValues!$E:$AG,14,FALSE)</f>
        <v>0</v>
      </c>
      <c r="P64" s="319">
        <f>VLOOKUP($E64,TaskValues!$E:$AG,15,FALSE)</f>
        <v>0</v>
      </c>
      <c r="Q64" s="320">
        <f>VLOOKUP($E64,TaskValues!$E:$AG,16,FALSE)</f>
        <v>100</v>
      </c>
      <c r="R64" s="321" t="str">
        <f>VLOOKUP($E64,TaskValues!$E:$AG,17,FALSE)</f>
        <v>National</v>
      </c>
      <c r="S64" s="195">
        <f>VLOOKUP($E64,TaskValues!$E:$AG,18,FALSE)</f>
        <v>3.8294117647058828E-3</v>
      </c>
      <c r="T64" s="321" t="str">
        <f>IF(VLOOKUP($E64,TaskValues!$E:$AG,20,FALSE)=0,"",VLOOKUP($E64,TaskValues!$E:$AG,20,FALSE))</f>
        <v/>
      </c>
      <c r="U64" s="89">
        <f>IF(VLOOKUP($E64,TaskValues!$E:$AG,22,FALSE)=0,"",VLOOKUP($E64,TaskValues!$E:$AG,22,FALSE))</f>
        <v>0.98</v>
      </c>
      <c r="V64">
        <f>IF(VLOOKUP($E64,TaskValues!$E:$AG,23,FALSE)=0,"",VLOOKUP($E64,TaskValues!$E:$AG,23,FALSE))</f>
        <v>1</v>
      </c>
      <c r="W64" t="str">
        <f>IF(VLOOKUP($E64,TaskValues!$E:$AG,24,FALSE)=0,"",VLOOKUP($E64,TaskValues!$E:$AG,24,FALSE))</f>
        <v/>
      </c>
      <c r="X64">
        <f>IF(VLOOKUP($E64,TaskValues!$E:$AG,25,FALSE)=0,"",VLOOKUP($E64,TaskValues!$E:$AG,25,FALSE))</f>
        <v>20</v>
      </c>
      <c r="Y64" t="str">
        <f>IF(VLOOKUP($E64,TaskValues!$E:$AG,26,FALSE)=0,"",VLOOKUP($E64,TaskValues!$E:$AG,26,FALSE))</f>
        <v/>
      </c>
      <c r="Z64" t="str">
        <f>IF(VLOOKUP($E64,TaskValues!$E:$AG,27,FALSE)=0,"",VLOOKUP($E64,TaskValues!$E:$AG,27,FALSE))</f>
        <v/>
      </c>
    </row>
    <row r="65" spans="1:26" x14ac:dyDescent="0.35">
      <c r="A65" s="355" t="s">
        <v>2169</v>
      </c>
      <c r="B65" s="356" t="s">
        <v>2277</v>
      </c>
      <c r="C65" s="356"/>
      <c r="D65" s="353">
        <v>57</v>
      </c>
      <c r="E65" s="64" t="str">
        <f t="shared" si="1"/>
        <v>FH.FP.57</v>
      </c>
      <c r="F65" s="321" t="s">
        <v>2294</v>
      </c>
      <c r="G65" s="321" t="str">
        <f>VLOOKUP($E65,TaskValues!$E:$AG,3,FALSE)</f>
        <v>Clinical</v>
      </c>
      <c r="H65" s="321" t="str">
        <f>VLOOKUP($E65,TaskValues!$E:$AG,4,FALSE)</f>
        <v>Adult Acute</v>
      </c>
      <c r="I65" s="321" t="str">
        <f>VLOOKUP($E65,TaskValues!$E:$AG,5,FALSE)</f>
        <v>Sexual health</v>
      </c>
      <c r="J65" s="320" t="str">
        <f>VLOOKUP($E65,TaskValues!$E:$AG,6,FALSE)</f>
        <v>women 15-49</v>
      </c>
      <c r="K65" s="64">
        <f>VLOOKUP($E65,TaskValues!$E:$AG,10,FALSE)</f>
        <v>0</v>
      </c>
      <c r="L65" s="319">
        <f>VLOOKUP($E65,TaskValues!$E:$AG,11,FALSE)</f>
        <v>0</v>
      </c>
      <c r="M65" s="319">
        <f>VLOOKUP($E65,TaskValues!$E:$AG,12,FALSE)</f>
        <v>100</v>
      </c>
      <c r="N65" s="319">
        <f>VLOOKUP($E65,TaskValues!$E:$AG,13,FALSE)</f>
        <v>0</v>
      </c>
      <c r="O65" s="319">
        <f>VLOOKUP($E65,TaskValues!$E:$AG,14,FALSE)</f>
        <v>0</v>
      </c>
      <c r="P65" s="319">
        <f>VLOOKUP($E65,TaskValues!$E:$AG,15,FALSE)</f>
        <v>0</v>
      </c>
      <c r="Q65" s="320">
        <f>VLOOKUP($E65,TaskValues!$E:$AG,16,FALSE)</f>
        <v>100</v>
      </c>
      <c r="R65" s="321" t="str">
        <f>VLOOKUP($E65,TaskValues!$E:$AG,17,FALSE)</f>
        <v>National</v>
      </c>
      <c r="S65" s="195">
        <f>VLOOKUP($E65,TaskValues!$E:$AG,18,FALSE)</f>
        <v>3.8294117647058828E-3</v>
      </c>
      <c r="T65" s="321" t="str">
        <f>IF(VLOOKUP($E65,TaskValues!$E:$AG,20,FALSE)=0,"",VLOOKUP($E65,TaskValues!$E:$AG,20,FALSE))</f>
        <v/>
      </c>
      <c r="U65" s="89">
        <f>IF(VLOOKUP($E65,TaskValues!$E:$AG,22,FALSE)=0,"",VLOOKUP($E65,TaskValues!$E:$AG,22,FALSE))</f>
        <v>0.98</v>
      </c>
      <c r="V65">
        <f>IF(VLOOKUP($E65,TaskValues!$E:$AG,23,FALSE)=0,"",VLOOKUP($E65,TaskValues!$E:$AG,23,FALSE))</f>
        <v>1</v>
      </c>
      <c r="W65" t="str">
        <f>IF(VLOOKUP($E65,TaskValues!$E:$AG,24,FALSE)=0,"",VLOOKUP($E65,TaskValues!$E:$AG,24,FALSE))</f>
        <v/>
      </c>
      <c r="X65">
        <f>IF(VLOOKUP($E65,TaskValues!$E:$AG,25,FALSE)=0,"",VLOOKUP($E65,TaskValues!$E:$AG,25,FALSE))</f>
        <v>20</v>
      </c>
      <c r="Y65" t="str">
        <f>IF(VLOOKUP($E65,TaskValues!$E:$AG,26,FALSE)=0,"",VLOOKUP($E65,TaskValues!$E:$AG,26,FALSE))</f>
        <v/>
      </c>
      <c r="Z65" t="str">
        <f>IF(VLOOKUP($E65,TaskValues!$E:$AG,27,FALSE)=0,"",VLOOKUP($E65,TaskValues!$E:$AG,27,FALSE))</f>
        <v/>
      </c>
    </row>
    <row r="66" spans="1:26" x14ac:dyDescent="0.35">
      <c r="A66" s="355" t="s">
        <v>2169</v>
      </c>
      <c r="B66" s="356" t="s">
        <v>2277</v>
      </c>
      <c r="C66" s="356"/>
      <c r="D66" s="353">
        <v>58</v>
      </c>
      <c r="E66" s="64" t="str">
        <f t="shared" si="1"/>
        <v>FH.FP.58</v>
      </c>
      <c r="F66" s="321" t="s">
        <v>2295</v>
      </c>
      <c r="G66" s="321" t="str">
        <f>VLOOKUP($E66,TaskValues!$E:$AG,3,FALSE)</f>
        <v>Clinical</v>
      </c>
      <c r="H66" s="321" t="str">
        <f>VLOOKUP($E66,TaskValues!$E:$AG,4,FALSE)</f>
        <v>Adult Acute</v>
      </c>
      <c r="I66" s="321" t="str">
        <f>VLOOKUP($E66,TaskValues!$E:$AG,5,FALSE)</f>
        <v>Sexual health</v>
      </c>
      <c r="J66" s="320" t="str">
        <f>VLOOKUP($E66,TaskValues!$E:$AG,6,FALSE)</f>
        <v>women 15-49</v>
      </c>
      <c r="K66" s="64">
        <f>VLOOKUP($E66,TaskValues!$E:$AG,10,FALSE)</f>
        <v>0</v>
      </c>
      <c r="L66" s="319">
        <f>VLOOKUP($E66,TaskValues!$E:$AG,11,FALSE)</f>
        <v>0</v>
      </c>
      <c r="M66" s="319">
        <f>VLOOKUP($E66,TaskValues!$E:$AG,12,FALSE)</f>
        <v>100</v>
      </c>
      <c r="N66" s="319">
        <f>VLOOKUP($E66,TaskValues!$E:$AG,13,FALSE)</f>
        <v>0</v>
      </c>
      <c r="O66" s="319">
        <f>VLOOKUP($E66,TaskValues!$E:$AG,14,FALSE)</f>
        <v>0</v>
      </c>
      <c r="P66" s="319">
        <f>VLOOKUP($E66,TaskValues!$E:$AG,15,FALSE)</f>
        <v>0</v>
      </c>
      <c r="Q66" s="320">
        <f>VLOOKUP($E66,TaskValues!$E:$AG,16,FALSE)</f>
        <v>100</v>
      </c>
      <c r="R66" s="321" t="str">
        <f>VLOOKUP($E66,TaskValues!$E:$AG,17,FALSE)</f>
        <v>National</v>
      </c>
      <c r="S66" s="195">
        <f>VLOOKUP($E66,TaskValues!$E:$AG,18,FALSE)</f>
        <v>0.37019999999999997</v>
      </c>
      <c r="T66" s="321">
        <f>IF(VLOOKUP($E66,TaskValues!$E:$AG,20,FALSE)=0,"",VLOOKUP($E66,TaskValues!$E:$AG,20,FALSE))</f>
        <v>0.1</v>
      </c>
      <c r="U66" s="89">
        <f>IF(VLOOKUP($E66,TaskValues!$E:$AG,22,FALSE)=0,"",VLOOKUP($E66,TaskValues!$E:$AG,22,FALSE))</f>
        <v>0.98</v>
      </c>
      <c r="V66">
        <f>IF(VLOOKUP($E66,TaskValues!$E:$AG,23,FALSE)=0,"",VLOOKUP($E66,TaskValues!$E:$AG,23,FALSE))</f>
        <v>1</v>
      </c>
      <c r="W66" t="str">
        <f>IF(VLOOKUP($E66,TaskValues!$E:$AG,24,FALSE)=0,"",VLOOKUP($E66,TaskValues!$E:$AG,24,FALSE))</f>
        <v/>
      </c>
      <c r="X66">
        <f>IF(VLOOKUP($E66,TaskValues!$E:$AG,25,FALSE)=0,"",VLOOKUP($E66,TaskValues!$E:$AG,25,FALSE))</f>
        <v>20</v>
      </c>
      <c r="Y66" t="str">
        <f>IF(VLOOKUP($E66,TaskValues!$E:$AG,26,FALSE)=0,"",VLOOKUP($E66,TaskValues!$E:$AG,26,FALSE))</f>
        <v/>
      </c>
      <c r="Z66" t="str">
        <f>IF(VLOOKUP($E66,TaskValues!$E:$AG,27,FALSE)=0,"",VLOOKUP($E66,TaskValues!$E:$AG,27,FALSE))</f>
        <v/>
      </c>
    </row>
    <row r="67" spans="1:26" x14ac:dyDescent="0.35">
      <c r="A67" s="355" t="s">
        <v>2169</v>
      </c>
      <c r="B67" s="356" t="s">
        <v>2277</v>
      </c>
      <c r="C67" s="356"/>
      <c r="D67" s="353">
        <v>59</v>
      </c>
      <c r="E67" s="64" t="str">
        <f t="shared" si="1"/>
        <v>FH.FP.59</v>
      </c>
      <c r="F67" s="321" t="s">
        <v>2296</v>
      </c>
      <c r="G67" s="321" t="str">
        <f>VLOOKUP($E67,TaskValues!$E:$AG,3,FALSE)</f>
        <v>Non-clinical</v>
      </c>
      <c r="H67" s="321" t="str">
        <f>VLOOKUP($E67,TaskValues!$E:$AG,4,FALSE)</f>
        <v>Public Health</v>
      </c>
      <c r="I67" s="321" t="str">
        <f>VLOOKUP($E67,TaskValues!$E:$AG,5,FALSE)</f>
        <v>Sexual health</v>
      </c>
      <c r="J67" s="320" t="str">
        <f>VLOOKUP($E67,TaskValues!$E:$AG,6,FALSE)</f>
        <v>-</v>
      </c>
      <c r="K67" s="64">
        <f>VLOOKUP($E67,TaskValues!$E:$AG,10,FALSE)</f>
        <v>0</v>
      </c>
      <c r="L67" s="319">
        <f>VLOOKUP($E67,TaskValues!$E:$AG,11,FALSE)</f>
        <v>0</v>
      </c>
      <c r="M67" s="319">
        <f>VLOOKUP($E67,TaskValues!$E:$AG,12,FALSE)</f>
        <v>100</v>
      </c>
      <c r="N67" s="319">
        <f>VLOOKUP($E67,TaskValues!$E:$AG,13,FALSE)</f>
        <v>0</v>
      </c>
      <c r="O67" s="319">
        <f>VLOOKUP($E67,TaskValues!$E:$AG,14,FALSE)</f>
        <v>0</v>
      </c>
      <c r="P67" s="319">
        <f>VLOOKUP($E67,TaskValues!$E:$AG,15,FALSE)</f>
        <v>0</v>
      </c>
      <c r="Q67" s="320">
        <f>VLOOKUP($E67,TaskValues!$E:$AG,16,FALSE)</f>
        <v>100</v>
      </c>
      <c r="R67" s="321" t="str">
        <f>VLOOKUP($E67,TaskValues!$E:$AG,17,FALSE)</f>
        <v>National</v>
      </c>
      <c r="S67" s="195">
        <f>VLOOKUP($E67,TaskValues!$E:$AG,18,FALSE)</f>
        <v>0</v>
      </c>
      <c r="T67" s="321" t="str">
        <f>IF(VLOOKUP($E67,TaskValues!$E:$AG,20,FALSE)=0,"",VLOOKUP($E67,TaskValues!$E:$AG,20,FALSE))</f>
        <v/>
      </c>
      <c r="U67" s="89" t="str">
        <f>IF(VLOOKUP($E67,TaskValues!$E:$AG,22,FALSE)=0,"",VLOOKUP($E67,TaskValues!$E:$AG,22,FALSE))</f>
        <v/>
      </c>
      <c r="V67" t="str">
        <f>IF(VLOOKUP($E67,TaskValues!$E:$AG,23,FALSE)=0,"",VLOOKUP($E67,TaskValues!$E:$AG,23,FALSE))</f>
        <v/>
      </c>
      <c r="W67" t="str">
        <f>IF(VLOOKUP($E67,TaskValues!$E:$AG,24,FALSE)=0,"",VLOOKUP($E67,TaskValues!$E:$AG,24,FALSE))</f>
        <v/>
      </c>
      <c r="X67" t="str">
        <f>IF(VLOOKUP($E67,TaskValues!$E:$AG,25,FALSE)=0,"",VLOOKUP($E67,TaskValues!$E:$AG,25,FALSE))</f>
        <v/>
      </c>
      <c r="Y67" t="str">
        <f>IF(VLOOKUP($E67,TaskValues!$E:$AG,26,FALSE)=0,"",VLOOKUP($E67,TaskValues!$E:$AG,26,FALSE))</f>
        <v/>
      </c>
      <c r="Z67" t="str">
        <f>IF(VLOOKUP($E67,TaskValues!$E:$AG,27,FALSE)=0,"",VLOOKUP($E67,TaskValues!$E:$AG,27,FALSE))</f>
        <v/>
      </c>
    </row>
    <row r="68" spans="1:26" x14ac:dyDescent="0.35">
      <c r="A68" s="355" t="s">
        <v>2169</v>
      </c>
      <c r="B68" s="356" t="s">
        <v>2277</v>
      </c>
      <c r="C68" s="356"/>
      <c r="D68" s="353">
        <v>60</v>
      </c>
      <c r="E68" s="64" t="str">
        <f t="shared" si="1"/>
        <v>FH.FP.60</v>
      </c>
      <c r="F68" s="321" t="s">
        <v>2297</v>
      </c>
      <c r="G68" s="321" t="str">
        <f>VLOOKUP($E68,TaskValues!$E:$AG,3,FALSE)</f>
        <v>Clinical</v>
      </c>
      <c r="H68" s="321" t="str">
        <f>VLOOKUP($E68,TaskValues!$E:$AG,4,FALSE)</f>
        <v>Adult Preventive</v>
      </c>
      <c r="I68" s="321" t="str">
        <f>VLOOKUP($E68,TaskValues!$E:$AG,5,FALSE)</f>
        <v>Family planning</v>
      </c>
      <c r="J68" s="320" t="str">
        <f>VLOOKUP($E68,TaskValues!$E:$AG,6,FALSE)</f>
        <v>15 yo girls</v>
      </c>
      <c r="K68" s="64">
        <f>VLOOKUP($E68,TaskValues!$E:$AG,10,FALSE)</f>
        <v>0</v>
      </c>
      <c r="L68" s="319">
        <f>VLOOKUP($E68,TaskValues!$E:$AG,11,FALSE)</f>
        <v>0</v>
      </c>
      <c r="M68" s="319">
        <f>VLOOKUP($E68,TaskValues!$E:$AG,12,FALSE)</f>
        <v>100</v>
      </c>
      <c r="N68" s="319">
        <f>VLOOKUP($E68,TaskValues!$E:$AG,13,FALSE)</f>
        <v>0</v>
      </c>
      <c r="O68" s="319">
        <f>VLOOKUP($E68,TaskValues!$E:$AG,14,FALSE)</f>
        <v>0</v>
      </c>
      <c r="P68" s="319">
        <f>VLOOKUP($E68,TaskValues!$E:$AG,15,FALSE)</f>
        <v>0</v>
      </c>
      <c r="Q68" s="320">
        <f>VLOOKUP($E68,TaskValues!$E:$AG,16,FALSE)</f>
        <v>100</v>
      </c>
      <c r="R68" s="321" t="str">
        <f>VLOOKUP($E68,TaskValues!$E:$AG,17,FALSE)</f>
        <v>National</v>
      </c>
      <c r="S68" s="195">
        <f>VLOOKUP($E68,TaskValues!$E:$AG,18,FALSE)</f>
        <v>0</v>
      </c>
      <c r="T68" s="321" t="str">
        <f>IF(VLOOKUP($E68,TaskValues!$E:$AG,20,FALSE)=0,"",VLOOKUP($E68,TaskValues!$E:$AG,20,FALSE))</f>
        <v/>
      </c>
      <c r="U68" s="89" t="str">
        <f>IF(VLOOKUP($E68,TaskValues!$E:$AG,22,FALSE)=0,"",VLOOKUP($E68,TaskValues!$E:$AG,22,FALSE))</f>
        <v/>
      </c>
      <c r="V68" t="str">
        <f>IF(VLOOKUP($E68,TaskValues!$E:$AG,23,FALSE)=0,"",VLOOKUP($E68,TaskValues!$E:$AG,23,FALSE))</f>
        <v/>
      </c>
      <c r="W68" t="str">
        <f>IF(VLOOKUP($E68,TaskValues!$E:$AG,24,FALSE)=0,"",VLOOKUP($E68,TaskValues!$E:$AG,24,FALSE))</f>
        <v/>
      </c>
      <c r="X68" t="str">
        <f>IF(VLOOKUP($E68,TaskValues!$E:$AG,25,FALSE)=0,"",VLOOKUP($E68,TaskValues!$E:$AG,25,FALSE))</f>
        <v/>
      </c>
      <c r="Y68" t="str">
        <f>IF(VLOOKUP($E68,TaskValues!$E:$AG,26,FALSE)=0,"",VLOOKUP($E68,TaskValues!$E:$AG,26,FALSE))</f>
        <v/>
      </c>
      <c r="Z68" t="str">
        <f>IF(VLOOKUP($E68,TaskValues!$E:$AG,27,FALSE)=0,"",VLOOKUP($E68,TaskValues!$E:$AG,27,FALSE))</f>
        <v/>
      </c>
    </row>
    <row r="69" spans="1:26" x14ac:dyDescent="0.35">
      <c r="A69" s="355" t="s">
        <v>2169</v>
      </c>
      <c r="B69" s="356" t="s">
        <v>2277</v>
      </c>
      <c r="C69" s="356"/>
      <c r="D69" s="353">
        <v>61</v>
      </c>
      <c r="E69" s="64" t="str">
        <f t="shared" si="1"/>
        <v>FH.FP.61</v>
      </c>
      <c r="F69" s="321" t="s">
        <v>2298</v>
      </c>
      <c r="G69" s="321" t="str">
        <f>VLOOKUP($E69,TaskValues!$E:$AG,3,FALSE)</f>
        <v>Clinical</v>
      </c>
      <c r="H69" s="321" t="str">
        <f>VLOOKUP($E69,TaskValues!$E:$AG,4,FALSE)</f>
        <v>Adult Preventive</v>
      </c>
      <c r="I69" s="321" t="str">
        <f>VLOOKUP($E69,TaskValues!$E:$AG,5,FALSE)</f>
        <v>Family planning</v>
      </c>
      <c r="J69" s="320" t="str">
        <f>VLOOKUP($E69,TaskValues!$E:$AG,6,FALSE)</f>
        <v>births</v>
      </c>
      <c r="K69" s="64">
        <f>VLOOKUP($E69,TaskValues!$E:$AG,10,FALSE)</f>
        <v>0</v>
      </c>
      <c r="L69" s="319">
        <f>VLOOKUP($E69,TaskValues!$E:$AG,11,FALSE)</f>
        <v>0</v>
      </c>
      <c r="M69" s="319">
        <f>VLOOKUP($E69,TaskValues!$E:$AG,12,FALSE)</f>
        <v>100</v>
      </c>
      <c r="N69" s="319">
        <f>VLOOKUP($E69,TaskValues!$E:$AG,13,FALSE)</f>
        <v>0</v>
      </c>
      <c r="O69" s="319">
        <f>VLOOKUP($E69,TaskValues!$E:$AG,14,FALSE)</f>
        <v>0</v>
      </c>
      <c r="P69" s="319">
        <f>VLOOKUP($E69,TaskValues!$E:$AG,15,FALSE)</f>
        <v>0</v>
      </c>
      <c r="Q69" s="320">
        <f>VLOOKUP($E69,TaskValues!$E:$AG,16,FALSE)</f>
        <v>100</v>
      </c>
      <c r="R69" s="321" t="str">
        <f>VLOOKUP($E69,TaskValues!$E:$AG,17,FALSE)</f>
        <v>National</v>
      </c>
      <c r="S69" s="195">
        <f>VLOOKUP($E69,TaskValues!$E:$AG,18,FALSE)</f>
        <v>1</v>
      </c>
      <c r="T69" s="321" t="str">
        <f>IF(VLOOKUP($E69,TaskValues!$E:$AG,20,FALSE)=0,"",VLOOKUP($E69,TaskValues!$E:$AG,20,FALSE))</f>
        <v/>
      </c>
      <c r="U69" s="89">
        <f>IF(VLOOKUP($E69,TaskValues!$E:$AG,22,FALSE)=0,"",VLOOKUP($E69,TaskValues!$E:$AG,22,FALSE))</f>
        <v>1</v>
      </c>
      <c r="V69" t="str">
        <f>IF(VLOOKUP($E69,TaskValues!$E:$AG,23,FALSE)=0,"",VLOOKUP($E69,TaskValues!$E:$AG,23,FALSE))</f>
        <v/>
      </c>
      <c r="W69" t="str">
        <f>IF(VLOOKUP($E69,TaskValues!$E:$AG,24,FALSE)=0,"",VLOOKUP($E69,TaskValues!$E:$AG,24,FALSE))</f>
        <v/>
      </c>
      <c r="X69" t="str">
        <f>IF(VLOOKUP($E69,TaskValues!$E:$AG,25,FALSE)=0,"",VLOOKUP($E69,TaskValues!$E:$AG,25,FALSE))</f>
        <v/>
      </c>
      <c r="Y69" t="str">
        <f>IF(VLOOKUP($E69,TaskValues!$E:$AG,26,FALSE)=0,"",VLOOKUP($E69,TaskValues!$E:$AG,26,FALSE))</f>
        <v/>
      </c>
      <c r="Z69" t="str">
        <f>IF(VLOOKUP($E69,TaskValues!$E:$AG,27,FALSE)=0,"",VLOOKUP($E69,TaskValues!$E:$AG,27,FALSE))</f>
        <v/>
      </c>
    </row>
    <row r="70" spans="1:26" x14ac:dyDescent="0.35">
      <c r="A70" s="355" t="s">
        <v>2169</v>
      </c>
      <c r="B70" s="356" t="s">
        <v>2277</v>
      </c>
      <c r="C70" s="356"/>
      <c r="D70" s="353">
        <v>62</v>
      </c>
      <c r="E70" s="64" t="str">
        <f t="shared" si="1"/>
        <v>FH.FP.62</v>
      </c>
      <c r="F70" s="321" t="s">
        <v>2313</v>
      </c>
      <c r="G70" s="321" t="str">
        <f>VLOOKUP($E70,TaskValues!$E:$AG,3,FALSE)</f>
        <v>Clinical</v>
      </c>
      <c r="H70" s="321" t="str">
        <f>VLOOKUP($E70,TaskValues!$E:$AG,4,FALSE)</f>
        <v>Adult Acute</v>
      </c>
      <c r="I70" s="321" t="str">
        <f>VLOOKUP($E70,TaskValues!$E:$AG,5,FALSE)</f>
        <v>Sexual health</v>
      </c>
      <c r="J70" s="320" t="str">
        <f>VLOOKUP($E70,TaskValues!$E:$AG,6,FALSE)</f>
        <v>women 15-49</v>
      </c>
      <c r="K70" s="64">
        <f>VLOOKUP($E70,TaskValues!$E:$AG,10,FALSE)</f>
        <v>0</v>
      </c>
      <c r="L70" s="319">
        <f>VLOOKUP($E70,TaskValues!$E:$AG,11,FALSE)</f>
        <v>0</v>
      </c>
      <c r="M70" s="319">
        <f>VLOOKUP($E70,TaskValues!$E:$AG,12,FALSE)</f>
        <v>100</v>
      </c>
      <c r="N70" s="319">
        <f>VLOOKUP($E70,TaskValues!$E:$AG,13,FALSE)</f>
        <v>0</v>
      </c>
      <c r="O70" s="319">
        <f>VLOOKUP($E70,TaskValues!$E:$AG,14,FALSE)</f>
        <v>0</v>
      </c>
      <c r="P70" s="319">
        <f>VLOOKUP($E70,TaskValues!$E:$AG,15,FALSE)</f>
        <v>0</v>
      </c>
      <c r="Q70" s="320">
        <f>VLOOKUP($E70,TaskValues!$E:$AG,16,FALSE)</f>
        <v>100</v>
      </c>
      <c r="R70" s="321" t="str">
        <f>VLOOKUP($E70,TaskValues!$E:$AG,17,FALSE)</f>
        <v>National</v>
      </c>
      <c r="S70" s="195">
        <f>VLOOKUP($E70,TaskValues!$E:$AG,18,FALSE)</f>
        <v>0</v>
      </c>
      <c r="T70" s="321" t="str">
        <f>IF(VLOOKUP($E70,TaskValues!$E:$AG,20,FALSE)=0,"",VLOOKUP($E70,TaskValues!$E:$AG,20,FALSE))</f>
        <v/>
      </c>
      <c r="U70" s="89">
        <f>IF(VLOOKUP($E70,TaskValues!$E:$AG,22,FALSE)=0,"",VLOOKUP($E70,TaskValues!$E:$AG,22,FALSE))</f>
        <v>1</v>
      </c>
      <c r="V70">
        <f>IF(VLOOKUP($E70,TaskValues!$E:$AG,23,FALSE)=0,"",VLOOKUP($E70,TaskValues!$E:$AG,23,FALSE))</f>
        <v>1</v>
      </c>
      <c r="W70" t="str">
        <f>IF(VLOOKUP($E70,TaskValues!$E:$AG,24,FALSE)=0,"",VLOOKUP($E70,TaskValues!$E:$AG,24,FALSE))</f>
        <v/>
      </c>
      <c r="X70">
        <f>IF(VLOOKUP($E70,TaskValues!$E:$AG,25,FALSE)=0,"",VLOOKUP($E70,TaskValues!$E:$AG,25,FALSE))</f>
        <v>15</v>
      </c>
      <c r="Y70" t="str">
        <f>IF(VLOOKUP($E70,TaskValues!$E:$AG,26,FALSE)=0,"",VLOOKUP($E70,TaskValues!$E:$AG,26,FALSE))</f>
        <v/>
      </c>
      <c r="Z70" t="str">
        <f>IF(VLOOKUP($E70,TaskValues!$E:$AG,27,FALSE)=0,"",VLOOKUP($E70,TaskValues!$E:$AG,27,FALSE))</f>
        <v/>
      </c>
    </row>
    <row r="71" spans="1:26" x14ac:dyDescent="0.35">
      <c r="A71" s="355" t="s">
        <v>2169</v>
      </c>
      <c r="B71" s="356" t="s">
        <v>70</v>
      </c>
      <c r="C71" s="356"/>
      <c r="D71" s="353">
        <v>64</v>
      </c>
      <c r="E71" s="64" t="str">
        <f>_xlfn.CONCAT("FH.Ntr.",D71)</f>
        <v>FH.Ntr.64</v>
      </c>
      <c r="F71" s="321" t="s">
        <v>2315</v>
      </c>
      <c r="G71" s="321" t="str">
        <f>VLOOKUP($E71,TaskValues!$E:$AG,3,FALSE)</f>
        <v>Clinical</v>
      </c>
      <c r="H71" s="321" t="str">
        <f>VLOOKUP($E71,TaskValues!$E:$AG,4,FALSE)</f>
        <v>Child Preventive</v>
      </c>
      <c r="I71" s="321" t="str">
        <f>VLOOKUP($E71,TaskValues!$E:$AG,5,FALSE)</f>
        <v>Nutrition</v>
      </c>
      <c r="J71" s="320" t="str">
        <f>VLOOKUP($E71,TaskValues!$E:$AG,6,FALSE)</f>
        <v>births</v>
      </c>
      <c r="K71" s="64">
        <f>VLOOKUP($E71,TaskValues!$E:$AG,10,FALSE)</f>
        <v>0</v>
      </c>
      <c r="L71" s="319">
        <f>VLOOKUP($E71,TaskValues!$E:$AG,11,FALSE)</f>
        <v>0</v>
      </c>
      <c r="M71" s="319">
        <f>VLOOKUP($E71,TaskValues!$E:$AG,12,FALSE)</f>
        <v>100</v>
      </c>
      <c r="N71" s="319">
        <f>VLOOKUP($E71,TaskValues!$E:$AG,13,FALSE)</f>
        <v>0</v>
      </c>
      <c r="O71" s="319">
        <f>VLOOKUP($E71,TaskValues!$E:$AG,14,FALSE)</f>
        <v>0</v>
      </c>
      <c r="P71" s="319">
        <f>VLOOKUP($E71,TaskValues!$E:$AG,15,FALSE)</f>
        <v>0</v>
      </c>
      <c r="Q71" s="320">
        <f>VLOOKUP($E71,TaskValues!$E:$AG,16,FALSE)</f>
        <v>100</v>
      </c>
      <c r="R71" s="321" t="str">
        <f>VLOOKUP($E71,TaskValues!$E:$AG,17,FALSE)</f>
        <v>National</v>
      </c>
      <c r="S71" s="195">
        <f>VLOOKUP($E71,TaskValues!$E:$AG,18,FALSE)</f>
        <v>0</v>
      </c>
      <c r="T71" s="321" t="str">
        <f>IF(VLOOKUP($E71,TaskValues!$E:$AG,20,FALSE)=0,"",VLOOKUP($E71,TaskValues!$E:$AG,20,FALSE))</f>
        <v/>
      </c>
      <c r="U71" s="89" t="str">
        <f>IF(VLOOKUP($E71,TaskValues!$E:$AG,22,FALSE)=0,"",VLOOKUP($E71,TaskValues!$E:$AG,22,FALSE))</f>
        <v/>
      </c>
      <c r="V71" t="str">
        <f>IF(VLOOKUP($E71,TaskValues!$E:$AG,23,FALSE)=0,"",VLOOKUP($E71,TaskValues!$E:$AG,23,FALSE))</f>
        <v/>
      </c>
      <c r="W71" t="str">
        <f>IF(VLOOKUP($E71,TaskValues!$E:$AG,24,FALSE)=0,"",VLOOKUP($E71,TaskValues!$E:$AG,24,FALSE))</f>
        <v/>
      </c>
      <c r="X71" t="str">
        <f>IF(VLOOKUP($E71,TaskValues!$E:$AG,25,FALSE)=0,"",VLOOKUP($E71,TaskValues!$E:$AG,25,FALSE))</f>
        <v/>
      </c>
      <c r="Y71" t="str">
        <f>IF(VLOOKUP($E71,TaskValues!$E:$AG,26,FALSE)=0,"",VLOOKUP($E71,TaskValues!$E:$AG,26,FALSE))</f>
        <v/>
      </c>
      <c r="Z71" t="str">
        <f>IF(VLOOKUP($E71,TaskValues!$E:$AG,27,FALSE)=0,"",VLOOKUP($E71,TaskValues!$E:$AG,27,FALSE))</f>
        <v/>
      </c>
    </row>
    <row r="72" spans="1:26" x14ac:dyDescent="0.35">
      <c r="A72" s="355" t="s">
        <v>2169</v>
      </c>
      <c r="B72" s="356" t="s">
        <v>70</v>
      </c>
      <c r="C72" s="356"/>
      <c r="D72" s="353">
        <v>65</v>
      </c>
      <c r="E72" s="64" t="str">
        <f>_xlfn.CONCAT("FH.Ntr.",D72)</f>
        <v>FH.Ntr.65</v>
      </c>
      <c r="F72" s="321" t="s">
        <v>2316</v>
      </c>
      <c r="G72" s="321" t="str">
        <f>VLOOKUP($E72,TaskValues!$E:$AG,3,FALSE)</f>
        <v>Clinical</v>
      </c>
      <c r="H72" s="321" t="str">
        <f>VLOOKUP($E72,TaskValues!$E:$AG,4,FALSE)</f>
        <v>Child Preventive</v>
      </c>
      <c r="I72" s="321" t="str">
        <f>VLOOKUP($E72,TaskValues!$E:$AG,5,FALSE)</f>
        <v>Nutrition</v>
      </c>
      <c r="J72" s="320" t="str">
        <f>VLOOKUP($E72,TaskValues!$E:$AG,6,FALSE)</f>
        <v>births</v>
      </c>
      <c r="K72" s="64">
        <f>VLOOKUP($E72,TaskValues!$E:$AG,10,FALSE)</f>
        <v>0</v>
      </c>
      <c r="L72" s="319">
        <f>VLOOKUP($E72,TaskValues!$E:$AG,11,FALSE)</f>
        <v>0</v>
      </c>
      <c r="M72" s="319">
        <f>VLOOKUP($E72,TaskValues!$E:$AG,12,FALSE)</f>
        <v>100</v>
      </c>
      <c r="N72" s="319">
        <f>VLOOKUP($E72,TaskValues!$E:$AG,13,FALSE)</f>
        <v>0</v>
      </c>
      <c r="O72" s="319">
        <f>VLOOKUP($E72,TaskValues!$E:$AG,14,FALSE)</f>
        <v>0</v>
      </c>
      <c r="P72" s="319">
        <f>VLOOKUP($E72,TaskValues!$E:$AG,15,FALSE)</f>
        <v>0</v>
      </c>
      <c r="Q72" s="320">
        <f>VLOOKUP($E72,TaskValues!$E:$AG,16,FALSE)</f>
        <v>100</v>
      </c>
      <c r="R72" s="321" t="str">
        <f>VLOOKUP($E72,TaskValues!$E:$AG,17,FALSE)</f>
        <v>National</v>
      </c>
      <c r="S72" s="195">
        <f>VLOOKUP($E72,TaskValues!$E:$AG,18,FALSE)</f>
        <v>0</v>
      </c>
      <c r="T72" s="321" t="str">
        <f>IF(VLOOKUP($E72,TaskValues!$E:$AG,20,FALSE)=0,"",VLOOKUP($E72,TaskValues!$E:$AG,20,FALSE))</f>
        <v/>
      </c>
      <c r="U72" s="89" t="str">
        <f>IF(VLOOKUP($E72,TaskValues!$E:$AG,22,FALSE)=0,"",VLOOKUP($E72,TaskValues!$E:$AG,22,FALSE))</f>
        <v/>
      </c>
      <c r="V72" t="str">
        <f>IF(VLOOKUP($E72,TaskValues!$E:$AG,23,FALSE)=0,"",VLOOKUP($E72,TaskValues!$E:$AG,23,FALSE))</f>
        <v/>
      </c>
      <c r="W72" t="str">
        <f>IF(VLOOKUP($E72,TaskValues!$E:$AG,24,FALSE)=0,"",VLOOKUP($E72,TaskValues!$E:$AG,24,FALSE))</f>
        <v/>
      </c>
      <c r="X72" t="str">
        <f>IF(VLOOKUP($E72,TaskValues!$E:$AG,25,FALSE)=0,"",VLOOKUP($E72,TaskValues!$E:$AG,25,FALSE))</f>
        <v/>
      </c>
      <c r="Y72" t="str">
        <f>IF(VLOOKUP($E72,TaskValues!$E:$AG,26,FALSE)=0,"",VLOOKUP($E72,TaskValues!$E:$AG,26,FALSE))</f>
        <v/>
      </c>
      <c r="Z72" t="str">
        <f>IF(VLOOKUP($E72,TaskValues!$E:$AG,27,FALSE)=0,"",VLOOKUP($E72,TaskValues!$E:$AG,27,FALSE))</f>
        <v/>
      </c>
    </row>
    <row r="73" spans="1:26" x14ac:dyDescent="0.35">
      <c r="A73" s="355" t="s">
        <v>2169</v>
      </c>
      <c r="B73" s="356" t="s">
        <v>70</v>
      </c>
      <c r="C73" s="356"/>
      <c r="D73" s="353">
        <v>66</v>
      </c>
      <c r="E73" s="64" t="str">
        <f>_xlfn.CONCAT("FH.Ntr.",D73)</f>
        <v>FH.Ntr.66</v>
      </c>
      <c r="F73" s="321" t="s">
        <v>2317</v>
      </c>
      <c r="G73" s="321" t="str">
        <f>VLOOKUP($E73,TaskValues!$E:$AG,3,FALSE)</f>
        <v>Clinical</v>
      </c>
      <c r="H73" s="321" t="str">
        <f>VLOOKUP($E73,TaskValues!$E:$AG,4,FALSE)</f>
        <v>Child Preventive</v>
      </c>
      <c r="I73" s="321" t="str">
        <f>VLOOKUP($E73,TaskValues!$E:$AG,5,FALSE)</f>
        <v>Nutrition</v>
      </c>
      <c r="J73" s="320" t="str">
        <f>VLOOKUP($E73,TaskValues!$E:$AG,6,FALSE)</f>
        <v>births</v>
      </c>
      <c r="K73" s="64">
        <f>VLOOKUP($E73,TaskValues!$E:$AG,10,FALSE)</f>
        <v>0</v>
      </c>
      <c r="L73" s="319">
        <f>VLOOKUP($E73,TaskValues!$E:$AG,11,FALSE)</f>
        <v>0</v>
      </c>
      <c r="M73" s="319">
        <f>VLOOKUP($E73,TaskValues!$E:$AG,12,FALSE)</f>
        <v>100</v>
      </c>
      <c r="N73" s="319">
        <f>VLOOKUP($E73,TaskValues!$E:$AG,13,FALSE)</f>
        <v>0</v>
      </c>
      <c r="O73" s="319">
        <f>VLOOKUP($E73,TaskValues!$E:$AG,14,FALSE)</f>
        <v>0</v>
      </c>
      <c r="P73" s="319">
        <f>VLOOKUP($E73,TaskValues!$E:$AG,15,FALSE)</f>
        <v>0</v>
      </c>
      <c r="Q73" s="320">
        <f>VLOOKUP($E73,TaskValues!$E:$AG,16,FALSE)</f>
        <v>100</v>
      </c>
      <c r="R73" s="321" t="str">
        <f>VLOOKUP($E73,TaskValues!$E:$AG,17,FALSE)</f>
        <v>National</v>
      </c>
      <c r="S73" s="195">
        <f>VLOOKUP($E73,TaskValues!$E:$AG,18,FALSE)</f>
        <v>0</v>
      </c>
      <c r="T73" s="321" t="str">
        <f>IF(VLOOKUP($E73,TaskValues!$E:$AG,20,FALSE)=0,"",VLOOKUP($E73,TaskValues!$E:$AG,20,FALSE))</f>
        <v/>
      </c>
      <c r="U73" s="89" t="str">
        <f>IF(VLOOKUP($E73,TaskValues!$E:$AG,22,FALSE)=0,"",VLOOKUP($E73,TaskValues!$E:$AG,22,FALSE))</f>
        <v/>
      </c>
      <c r="V73" t="str">
        <f>IF(VLOOKUP($E73,TaskValues!$E:$AG,23,FALSE)=0,"",VLOOKUP($E73,TaskValues!$E:$AG,23,FALSE))</f>
        <v/>
      </c>
      <c r="W73" t="str">
        <f>IF(VLOOKUP($E73,TaskValues!$E:$AG,24,FALSE)=0,"",VLOOKUP($E73,TaskValues!$E:$AG,24,FALSE))</f>
        <v/>
      </c>
      <c r="X73" t="str">
        <f>IF(VLOOKUP($E73,TaskValues!$E:$AG,25,FALSE)=0,"",VLOOKUP($E73,TaskValues!$E:$AG,25,FALSE))</f>
        <v/>
      </c>
      <c r="Y73" t="str">
        <f>IF(VLOOKUP($E73,TaskValues!$E:$AG,26,FALSE)=0,"",VLOOKUP($E73,TaskValues!$E:$AG,26,FALSE))</f>
        <v/>
      </c>
      <c r="Z73" t="str">
        <f>IF(VLOOKUP($E73,TaskValues!$E:$AG,27,FALSE)=0,"",VLOOKUP($E73,TaskValues!$E:$AG,27,FALSE))</f>
        <v/>
      </c>
    </row>
    <row r="74" spans="1:26" x14ac:dyDescent="0.35">
      <c r="A74" s="355" t="s">
        <v>2169</v>
      </c>
      <c r="B74" s="356" t="s">
        <v>70</v>
      </c>
      <c r="C74" s="356"/>
      <c r="D74" s="353">
        <v>67</v>
      </c>
      <c r="E74" s="64" t="str">
        <f>_xlfn.CONCAT("FH.Ntr.",D74)</f>
        <v>FH.Ntr.67</v>
      </c>
      <c r="F74" s="321" t="s">
        <v>2318</v>
      </c>
      <c r="G74" s="321" t="str">
        <f>VLOOKUP($E74,TaskValues!$E:$AG,3,FALSE)</f>
        <v>Clinical</v>
      </c>
      <c r="H74" s="321" t="str">
        <f>VLOOKUP($E74,TaskValues!$E:$AG,4,FALSE)</f>
        <v>Adult Acute</v>
      </c>
      <c r="I74" s="321" t="str">
        <f>VLOOKUP($E74,TaskValues!$E:$AG,5,FALSE)</f>
        <v>Nutrition</v>
      </c>
      <c r="J74" s="320" t="str">
        <f>VLOOKUP($E74,TaskValues!$E:$AG,6,FALSE)</f>
        <v>births</v>
      </c>
      <c r="K74" s="64">
        <f>VLOOKUP($E74,TaskValues!$E:$AG,10,FALSE)</f>
        <v>0</v>
      </c>
      <c r="L74" s="319">
        <f>VLOOKUP($E74,TaskValues!$E:$AG,11,FALSE)</f>
        <v>0</v>
      </c>
      <c r="M74" s="319">
        <f>VLOOKUP($E74,TaskValues!$E:$AG,12,FALSE)</f>
        <v>100</v>
      </c>
      <c r="N74" s="319">
        <f>VLOOKUP($E74,TaskValues!$E:$AG,13,FALSE)</f>
        <v>0</v>
      </c>
      <c r="O74" s="319">
        <f>VLOOKUP($E74,TaskValues!$E:$AG,14,FALSE)</f>
        <v>0</v>
      </c>
      <c r="P74" s="319">
        <f>VLOOKUP($E74,TaskValues!$E:$AG,15,FALSE)</f>
        <v>0</v>
      </c>
      <c r="Q74" s="320">
        <f>VLOOKUP($E74,TaskValues!$E:$AG,16,FALSE)</f>
        <v>100</v>
      </c>
      <c r="R74" s="321" t="str">
        <f>VLOOKUP($E74,TaskValues!$E:$AG,17,FALSE)</f>
        <v>National</v>
      </c>
      <c r="S74" s="195">
        <f>VLOOKUP($E74,TaskValues!$E:$AG,18,FALSE)</f>
        <v>0</v>
      </c>
      <c r="T74" s="321" t="str">
        <f>IF(VLOOKUP($E74,TaskValues!$E:$AG,20,FALSE)=0,"",VLOOKUP($E74,TaskValues!$E:$AG,20,FALSE))</f>
        <v/>
      </c>
      <c r="U74" s="89" t="str">
        <f>IF(VLOOKUP($E74,TaskValues!$E:$AG,22,FALSE)=0,"",VLOOKUP($E74,TaskValues!$E:$AG,22,FALSE))</f>
        <v/>
      </c>
      <c r="V74" t="str">
        <f>IF(VLOOKUP($E74,TaskValues!$E:$AG,23,FALSE)=0,"",VLOOKUP($E74,TaskValues!$E:$AG,23,FALSE))</f>
        <v/>
      </c>
      <c r="W74" t="str">
        <f>IF(VLOOKUP($E74,TaskValues!$E:$AG,24,FALSE)=0,"",VLOOKUP($E74,TaskValues!$E:$AG,24,FALSE))</f>
        <v/>
      </c>
      <c r="X74" t="str">
        <f>IF(VLOOKUP($E74,TaskValues!$E:$AG,25,FALSE)=0,"",VLOOKUP($E74,TaskValues!$E:$AG,25,FALSE))</f>
        <v/>
      </c>
      <c r="Y74" t="str">
        <f>IF(VLOOKUP($E74,TaskValues!$E:$AG,26,FALSE)=0,"",VLOOKUP($E74,TaskValues!$E:$AG,26,FALSE))</f>
        <v/>
      </c>
      <c r="Z74" t="str">
        <f>IF(VLOOKUP($E74,TaskValues!$E:$AG,27,FALSE)=0,"",VLOOKUP($E74,TaskValues!$E:$AG,27,FALSE))</f>
        <v/>
      </c>
    </row>
    <row r="75" spans="1:26" x14ac:dyDescent="0.35">
      <c r="A75" s="355" t="s">
        <v>2169</v>
      </c>
      <c r="B75" s="356" t="s">
        <v>70</v>
      </c>
      <c r="C75" s="356"/>
      <c r="D75" s="353">
        <v>68</v>
      </c>
      <c r="E75" s="64" t="str">
        <f>_xlfn.CONCAT("FH.Ntr.",D75)</f>
        <v>FH.Ntr.68</v>
      </c>
      <c r="F75" s="321" t="s">
        <v>2319</v>
      </c>
      <c r="G75" s="321" t="str">
        <f>VLOOKUP($E75,TaskValues!$E:$AG,3,FALSE)</f>
        <v>Clinical</v>
      </c>
      <c r="H75" s="321" t="str">
        <f>VLOOKUP($E75,TaskValues!$E:$AG,4,FALSE)</f>
        <v>Adult Acute</v>
      </c>
      <c r="I75" s="321" t="str">
        <f>VLOOKUP($E75,TaskValues!$E:$AG,5,FALSE)</f>
        <v>Nutrition</v>
      </c>
      <c r="J75" s="320" t="str">
        <f>VLOOKUP($E75,TaskValues!$E:$AG,6,FALSE)</f>
        <v>births</v>
      </c>
      <c r="K75" s="64">
        <f>VLOOKUP($E75,TaskValues!$E:$AG,10,FALSE)</f>
        <v>0</v>
      </c>
      <c r="L75" s="319">
        <f>VLOOKUP($E75,TaskValues!$E:$AG,11,FALSE)</f>
        <v>0</v>
      </c>
      <c r="M75" s="319">
        <f>VLOOKUP($E75,TaskValues!$E:$AG,12,FALSE)</f>
        <v>100</v>
      </c>
      <c r="N75" s="319">
        <f>VLOOKUP($E75,TaskValues!$E:$AG,13,FALSE)</f>
        <v>0</v>
      </c>
      <c r="O75" s="319">
        <f>VLOOKUP($E75,TaskValues!$E:$AG,14,FALSE)</f>
        <v>0</v>
      </c>
      <c r="P75" s="319">
        <f>VLOOKUP($E75,TaskValues!$E:$AG,15,FALSE)</f>
        <v>0</v>
      </c>
      <c r="Q75" s="320">
        <f>VLOOKUP($E75,TaskValues!$E:$AG,16,FALSE)</f>
        <v>100</v>
      </c>
      <c r="R75" s="321" t="str">
        <f>VLOOKUP($E75,TaskValues!$E:$AG,17,FALSE)</f>
        <v>National</v>
      </c>
      <c r="S75" s="195">
        <f>VLOOKUP($E75,TaskValues!$E:$AG,18,FALSE)</f>
        <v>0.29070000000000001</v>
      </c>
      <c r="T75" s="321" t="str">
        <f>IF(VLOOKUP($E75,TaskValues!$E:$AG,20,FALSE)=0,"",VLOOKUP($E75,TaskValues!$E:$AG,20,FALSE))</f>
        <v/>
      </c>
      <c r="U75" s="89">
        <f>IF(VLOOKUP($E75,TaskValues!$E:$AG,22,FALSE)=0,"",VLOOKUP($E75,TaskValues!$E:$AG,22,FALSE))</f>
        <v>0.98</v>
      </c>
      <c r="V75">
        <f>IF(VLOOKUP($E75,TaskValues!$E:$AG,23,FALSE)=0,"",VLOOKUP($E75,TaskValues!$E:$AG,23,FALSE))</f>
        <v>2</v>
      </c>
      <c r="W75" t="str">
        <f>IF(VLOOKUP($E75,TaskValues!$E:$AG,24,FALSE)=0,"",VLOOKUP($E75,TaskValues!$E:$AG,24,FALSE))</f>
        <v/>
      </c>
      <c r="X75">
        <f>IF(VLOOKUP($E75,TaskValues!$E:$AG,25,FALSE)=0,"",VLOOKUP($E75,TaskValues!$E:$AG,25,FALSE))</f>
        <v>10</v>
      </c>
      <c r="Y75" t="str">
        <f>IF(VLOOKUP($E75,TaskValues!$E:$AG,26,FALSE)=0,"",VLOOKUP($E75,TaskValues!$E:$AG,26,FALSE))</f>
        <v/>
      </c>
      <c r="Z75" t="str">
        <f>IF(VLOOKUP($E75,TaskValues!$E:$AG,27,FALSE)=0,"",VLOOKUP($E75,TaskValues!$E:$AG,27,FALSE))</f>
        <v/>
      </c>
    </row>
    <row r="76" spans="1:26" x14ac:dyDescent="0.35">
      <c r="A76" s="355" t="s">
        <v>2169</v>
      </c>
      <c r="B76" s="356" t="s">
        <v>70</v>
      </c>
      <c r="C76" s="356"/>
      <c r="D76" s="353"/>
      <c r="E76" s="265" t="s">
        <v>2641</v>
      </c>
      <c r="F76" s="321" t="s">
        <v>2556</v>
      </c>
      <c r="G76" s="321" t="str">
        <f>VLOOKUP($E76,TaskValues!$E:$AG,3,FALSE)</f>
        <v>Clinical</v>
      </c>
      <c r="H76" s="321" t="str">
        <f>VLOOKUP($E76,TaskValues!$E:$AG,4,FALSE)</f>
        <v>Child Acute</v>
      </c>
      <c r="I76" s="321" t="str">
        <f>VLOOKUP($E76,TaskValues!$E:$AG,5,FALSE)</f>
        <v>Nutrition</v>
      </c>
      <c r="J76" s="320" t="str">
        <f>VLOOKUP($E76,TaskValues!$E:$AG,6,FALSE)</f>
        <v>1-4</v>
      </c>
      <c r="K76" s="64">
        <f>VLOOKUP($E76,TaskValues!$E:$AG,10,FALSE)</f>
        <v>0</v>
      </c>
      <c r="L76" s="319">
        <f>VLOOKUP($E76,TaskValues!$E:$AG,11,FALSE)</f>
        <v>0</v>
      </c>
      <c r="M76" s="319">
        <f>VLOOKUP($E76,TaskValues!$E:$AG,12,FALSE)</f>
        <v>100</v>
      </c>
      <c r="N76" s="319">
        <f>VLOOKUP($E76,TaskValues!$E:$AG,13,FALSE)</f>
        <v>0</v>
      </c>
      <c r="O76" s="319">
        <f>VLOOKUP($E76,TaskValues!$E:$AG,14,FALSE)</f>
        <v>0</v>
      </c>
      <c r="P76" s="319">
        <f>VLOOKUP($E76,TaskValues!$E:$AG,15,FALSE)</f>
        <v>0</v>
      </c>
      <c r="Q76" s="320">
        <f>VLOOKUP($E76,TaskValues!$E:$AG,16,FALSE)</f>
        <v>100</v>
      </c>
      <c r="R76" s="321" t="str">
        <f>VLOOKUP($E76,TaskValues!$E:$AG,17,FALSE)</f>
        <v>National</v>
      </c>
      <c r="S76" s="195">
        <f>VLOOKUP($E76,TaskValues!$E:$AG,18,FALSE)</f>
        <v>0.03</v>
      </c>
      <c r="T76" s="321" t="str">
        <f>IF(VLOOKUP($E76,TaskValues!$E:$AG,20,FALSE)=0,"",VLOOKUP($E76,TaskValues!$E:$AG,20,FALSE))</f>
        <v/>
      </c>
      <c r="U76" s="89">
        <f>IF(VLOOKUP($E76,TaskValues!$E:$AG,22,FALSE)=0,"",VLOOKUP($E76,TaskValues!$E:$AG,22,FALSE))</f>
        <v>0.98</v>
      </c>
      <c r="V76">
        <f>IF(VLOOKUP($E76,TaskValues!$E:$AG,23,FALSE)=0,"",VLOOKUP($E76,TaskValues!$E:$AG,23,FALSE))</f>
        <v>2</v>
      </c>
      <c r="W76" t="str">
        <f>IF(VLOOKUP($E76,TaskValues!$E:$AG,24,FALSE)=0,"",VLOOKUP($E76,TaskValues!$E:$AG,24,FALSE))</f>
        <v/>
      </c>
      <c r="X76">
        <f>IF(VLOOKUP($E76,TaskValues!$E:$AG,25,FALSE)=0,"",VLOOKUP($E76,TaskValues!$E:$AG,25,FALSE))</f>
        <v>10</v>
      </c>
      <c r="Y76" t="str">
        <f>IF(VLOOKUP($E76,TaskValues!$E:$AG,26,FALSE)=0,"",VLOOKUP($E76,TaskValues!$E:$AG,26,FALSE))</f>
        <v/>
      </c>
      <c r="Z76" t="str">
        <f>IF(VLOOKUP($E76,TaskValues!$E:$AG,27,FALSE)=0,"",VLOOKUP($E76,TaskValues!$E:$AG,27,FALSE))</f>
        <v/>
      </c>
    </row>
    <row r="77" spans="1:26" x14ac:dyDescent="0.35">
      <c r="A77" s="355" t="s">
        <v>2169</v>
      </c>
      <c r="B77" s="356" t="s">
        <v>70</v>
      </c>
      <c r="C77" s="356"/>
      <c r="D77" s="353"/>
      <c r="E77" s="265" t="s">
        <v>2554</v>
      </c>
      <c r="F77" s="321" t="s">
        <v>2557</v>
      </c>
      <c r="G77" s="321" t="str">
        <f>VLOOKUP($E77,TaskValues!$E:$AG,3,FALSE)</f>
        <v>Clinical</v>
      </c>
      <c r="H77" s="321" t="str">
        <f>VLOOKUP($E77,TaskValues!$E:$AG,4,FALSE)</f>
        <v>Child Acute</v>
      </c>
      <c r="I77" s="321" t="str">
        <f>VLOOKUP($E77,TaskValues!$E:$AG,5,FALSE)</f>
        <v>Nutrition</v>
      </c>
      <c r="J77" s="320" t="str">
        <f>VLOOKUP($E77,TaskValues!$E:$AG,6,FALSE)</f>
        <v>5-18</v>
      </c>
      <c r="K77" s="64">
        <f>VLOOKUP($E77,TaskValues!$E:$AG,10,FALSE)</f>
        <v>0</v>
      </c>
      <c r="L77" s="319">
        <f>VLOOKUP($E77,TaskValues!$E:$AG,11,FALSE)</f>
        <v>0</v>
      </c>
      <c r="M77" s="319">
        <f>VLOOKUP($E77,TaskValues!$E:$AG,12,FALSE)</f>
        <v>100</v>
      </c>
      <c r="N77" s="319">
        <f>VLOOKUP($E77,TaskValues!$E:$AG,13,FALSE)</f>
        <v>0</v>
      </c>
      <c r="O77" s="319">
        <f>VLOOKUP($E77,TaskValues!$E:$AG,14,FALSE)</f>
        <v>0</v>
      </c>
      <c r="P77" s="319">
        <f>VLOOKUP($E77,TaskValues!$E:$AG,15,FALSE)</f>
        <v>0</v>
      </c>
      <c r="Q77" s="320">
        <f>VLOOKUP($E77,TaskValues!$E:$AG,16,FALSE)</f>
        <v>100</v>
      </c>
      <c r="R77" s="321" t="str">
        <f>VLOOKUP($E77,TaskValues!$E:$AG,17,FALSE)</f>
        <v>National</v>
      </c>
      <c r="S77" s="195">
        <f>VLOOKUP($E77,TaskValues!$E:$AG,18,FALSE)</f>
        <v>0.02</v>
      </c>
      <c r="T77" s="321" t="str">
        <f>IF(VLOOKUP($E77,TaskValues!$E:$AG,20,FALSE)=0,"",VLOOKUP($E77,TaskValues!$E:$AG,20,FALSE))</f>
        <v/>
      </c>
      <c r="U77" s="89">
        <f>IF(VLOOKUP($E77,TaskValues!$E:$AG,22,FALSE)=0,"",VLOOKUP($E77,TaskValues!$E:$AG,22,FALSE))</f>
        <v>0.98</v>
      </c>
      <c r="V77">
        <f>IF(VLOOKUP($E77,TaskValues!$E:$AG,23,FALSE)=0,"",VLOOKUP($E77,TaskValues!$E:$AG,23,FALSE))</f>
        <v>2</v>
      </c>
      <c r="W77" t="str">
        <f>IF(VLOOKUP($E77,TaskValues!$E:$AG,24,FALSE)=0,"",VLOOKUP($E77,TaskValues!$E:$AG,24,FALSE))</f>
        <v/>
      </c>
      <c r="X77">
        <f>IF(VLOOKUP($E77,TaskValues!$E:$AG,25,FALSE)=0,"",VLOOKUP($E77,TaskValues!$E:$AG,25,FALSE))</f>
        <v>10</v>
      </c>
      <c r="Y77" t="str">
        <f>IF(VLOOKUP($E77,TaskValues!$E:$AG,26,FALSE)=0,"",VLOOKUP($E77,TaskValues!$E:$AG,26,FALSE))</f>
        <v/>
      </c>
      <c r="Z77" t="str">
        <f>IF(VLOOKUP($E77,TaskValues!$E:$AG,27,FALSE)=0,"",VLOOKUP($E77,TaskValues!$E:$AG,27,FALSE))</f>
        <v/>
      </c>
    </row>
    <row r="78" spans="1:26" x14ac:dyDescent="0.35">
      <c r="A78" s="355" t="s">
        <v>2169</v>
      </c>
      <c r="B78" s="356" t="s">
        <v>70</v>
      </c>
      <c r="C78" s="356"/>
      <c r="D78" s="353"/>
      <c r="E78" s="265" t="s">
        <v>2555</v>
      </c>
      <c r="F78" s="321" t="s">
        <v>2558</v>
      </c>
      <c r="G78" s="321" t="str">
        <f>VLOOKUP($E78,TaskValues!$E:$AG,3,FALSE)</f>
        <v>Clinical</v>
      </c>
      <c r="H78" s="321" t="str">
        <f>VLOOKUP($E78,TaskValues!$E:$AG,4,FALSE)</f>
        <v>Adult Acute</v>
      </c>
      <c r="I78" s="321" t="str">
        <f>VLOOKUP($E78,TaskValues!$E:$AG,5,FALSE)</f>
        <v>Nutrition</v>
      </c>
      <c r="J78" s="320" t="str">
        <f>VLOOKUP($E78,TaskValues!$E:$AG,6,FALSE)</f>
        <v>adults 18+</v>
      </c>
      <c r="K78" s="64">
        <f>VLOOKUP($E78,TaskValues!$E:$AG,10,FALSE)</f>
        <v>0</v>
      </c>
      <c r="L78" s="319">
        <f>VLOOKUP($E78,TaskValues!$E:$AG,11,FALSE)</f>
        <v>0</v>
      </c>
      <c r="M78" s="319">
        <f>VLOOKUP($E78,TaskValues!$E:$AG,12,FALSE)</f>
        <v>100</v>
      </c>
      <c r="N78" s="319">
        <f>VLOOKUP($E78,TaskValues!$E:$AG,13,FALSE)</f>
        <v>0</v>
      </c>
      <c r="O78" s="319">
        <f>VLOOKUP($E78,TaskValues!$E:$AG,14,FALSE)</f>
        <v>0</v>
      </c>
      <c r="P78" s="319">
        <f>VLOOKUP($E78,TaskValues!$E:$AG,15,FALSE)</f>
        <v>0</v>
      </c>
      <c r="Q78" s="320">
        <f>VLOOKUP($E78,TaskValues!$E:$AG,16,FALSE)</f>
        <v>100</v>
      </c>
      <c r="R78" s="321" t="str">
        <f>VLOOKUP($E78,TaskValues!$E:$AG,17,FALSE)</f>
        <v>National</v>
      </c>
      <c r="S78" s="195">
        <f>VLOOKUP($E78,TaskValues!$E:$AG,18,FALSE)</f>
        <v>0.01</v>
      </c>
      <c r="T78" s="321" t="str">
        <f>IF(VLOOKUP($E78,TaskValues!$E:$AG,20,FALSE)=0,"",VLOOKUP($E78,TaskValues!$E:$AG,20,FALSE))</f>
        <v/>
      </c>
      <c r="U78" s="89">
        <f>IF(VLOOKUP($E78,TaskValues!$E:$AG,22,FALSE)=0,"",VLOOKUP($E78,TaskValues!$E:$AG,22,FALSE))</f>
        <v>0.98</v>
      </c>
      <c r="V78">
        <f>IF(VLOOKUP($E78,TaskValues!$E:$AG,23,FALSE)=0,"",VLOOKUP($E78,TaskValues!$E:$AG,23,FALSE))</f>
        <v>2</v>
      </c>
      <c r="W78" t="str">
        <f>IF(VLOOKUP($E78,TaskValues!$E:$AG,24,FALSE)=0,"",VLOOKUP($E78,TaskValues!$E:$AG,24,FALSE))</f>
        <v/>
      </c>
      <c r="X78">
        <f>IF(VLOOKUP($E78,TaskValues!$E:$AG,25,FALSE)=0,"",VLOOKUP($E78,TaskValues!$E:$AG,25,FALSE))</f>
        <v>10</v>
      </c>
      <c r="Y78" t="str">
        <f>IF(VLOOKUP($E78,TaskValues!$E:$AG,26,FALSE)=0,"",VLOOKUP($E78,TaskValues!$E:$AG,26,FALSE))</f>
        <v/>
      </c>
      <c r="Z78" t="str">
        <f>IF(VLOOKUP($E78,TaskValues!$E:$AG,27,FALSE)=0,"",VLOOKUP($E78,TaskValues!$E:$AG,27,FALSE))</f>
        <v/>
      </c>
    </row>
    <row r="79" spans="1:26" x14ac:dyDescent="0.35">
      <c r="A79" s="355" t="s">
        <v>2169</v>
      </c>
      <c r="B79" s="356" t="s">
        <v>70</v>
      </c>
      <c r="C79" s="356"/>
      <c r="D79" s="353">
        <v>70</v>
      </c>
      <c r="E79" s="64" t="str">
        <f t="shared" ref="E79:E95" si="2">_xlfn.CONCAT("FH.Ntr.",D79)</f>
        <v>FH.Ntr.70</v>
      </c>
      <c r="F79" s="321" t="s">
        <v>2321</v>
      </c>
      <c r="G79" s="321" t="str">
        <f>VLOOKUP($E79,TaskValues!$E:$AG,3,FALSE)</f>
        <v>Non-clinical</v>
      </c>
      <c r="H79" s="321" t="str">
        <f>VLOOKUP($E79,TaskValues!$E:$AG,4,FALSE)</f>
        <v>Public Health</v>
      </c>
      <c r="I79" s="321" t="str">
        <f>VLOOKUP($E79,TaskValues!$E:$AG,5,FALSE)</f>
        <v>Nutrition</v>
      </c>
      <c r="J79" s="320" t="str">
        <f>VLOOKUP($E79,TaskValues!$E:$AG,6,FALSE)</f>
        <v>-</v>
      </c>
      <c r="K79" s="64">
        <f>VLOOKUP($E79,TaskValues!$E:$AG,10,FALSE)</f>
        <v>0</v>
      </c>
      <c r="L79" s="319">
        <f>VLOOKUP($E79,TaskValues!$E:$AG,11,FALSE)</f>
        <v>0</v>
      </c>
      <c r="M79" s="319">
        <f>VLOOKUP($E79,TaskValues!$E:$AG,12,FALSE)</f>
        <v>100</v>
      </c>
      <c r="N79" s="319">
        <f>VLOOKUP($E79,TaskValues!$E:$AG,13,FALSE)</f>
        <v>0</v>
      </c>
      <c r="O79" s="319">
        <f>VLOOKUP($E79,TaskValues!$E:$AG,14,FALSE)</f>
        <v>0</v>
      </c>
      <c r="P79" s="319">
        <f>VLOOKUP($E79,TaskValues!$E:$AG,15,FALSE)</f>
        <v>0</v>
      </c>
      <c r="Q79" s="320">
        <f>VLOOKUP($E79,TaskValues!$E:$AG,16,FALSE)</f>
        <v>100</v>
      </c>
      <c r="R79" s="321" t="str">
        <f>VLOOKUP($E79,TaskValues!$E:$AG,17,FALSE)</f>
        <v>National</v>
      </c>
      <c r="S79" s="195">
        <f>VLOOKUP($E79,TaskValues!$E:$AG,18,FALSE)</f>
        <v>0</v>
      </c>
      <c r="T79" s="321" t="str">
        <f>IF(VLOOKUP($E79,TaskValues!$E:$AG,20,FALSE)=0,"",VLOOKUP($E79,TaskValues!$E:$AG,20,FALSE))</f>
        <v/>
      </c>
      <c r="U79" s="89" t="str">
        <f>IF(VLOOKUP($E79,TaskValues!$E:$AG,22,FALSE)=0,"",VLOOKUP($E79,TaskValues!$E:$AG,22,FALSE))</f>
        <v/>
      </c>
      <c r="V79" t="str">
        <f>IF(VLOOKUP($E79,TaskValues!$E:$AG,23,FALSE)=0,"",VLOOKUP($E79,TaskValues!$E:$AG,23,FALSE))</f>
        <v/>
      </c>
      <c r="W79" t="str">
        <f>IF(VLOOKUP($E79,TaskValues!$E:$AG,24,FALSE)=0,"",VLOOKUP($E79,TaskValues!$E:$AG,24,FALSE))</f>
        <v/>
      </c>
      <c r="X79" t="str">
        <f>IF(VLOOKUP($E79,TaskValues!$E:$AG,25,FALSE)=0,"",VLOOKUP($E79,TaskValues!$E:$AG,25,FALSE))</f>
        <v/>
      </c>
      <c r="Y79" t="str">
        <f>IF(VLOOKUP($E79,TaskValues!$E:$AG,26,FALSE)=0,"",VLOOKUP($E79,TaskValues!$E:$AG,26,FALSE))</f>
        <v/>
      </c>
      <c r="Z79" t="str">
        <f>IF(VLOOKUP($E79,TaskValues!$E:$AG,27,FALSE)=0,"",VLOOKUP($E79,TaskValues!$E:$AG,27,FALSE))</f>
        <v/>
      </c>
    </row>
    <row r="80" spans="1:26" x14ac:dyDescent="0.35">
      <c r="A80" s="355" t="s">
        <v>2169</v>
      </c>
      <c r="B80" s="356" t="s">
        <v>70</v>
      </c>
      <c r="C80" s="356"/>
      <c r="D80" s="353">
        <v>71</v>
      </c>
      <c r="E80" s="64" t="str">
        <f t="shared" si="2"/>
        <v>FH.Ntr.71</v>
      </c>
      <c r="F80" s="321" t="s">
        <v>2322</v>
      </c>
      <c r="G80" s="321" t="str">
        <f>VLOOKUP($E80,TaskValues!$E:$AG,3,FALSE)</f>
        <v>Non-clinical</v>
      </c>
      <c r="H80" s="321" t="str">
        <f>VLOOKUP($E80,TaskValues!$E:$AG,4,FALSE)</f>
        <v>Public Health</v>
      </c>
      <c r="I80" s="321" t="str">
        <f>VLOOKUP($E80,TaskValues!$E:$AG,5,FALSE)</f>
        <v>Nutrition</v>
      </c>
      <c r="J80" s="320" t="str">
        <f>VLOOKUP($E80,TaskValues!$E:$AG,6,FALSE)</f>
        <v>-</v>
      </c>
      <c r="K80" s="64">
        <f>VLOOKUP($E80,TaskValues!$E:$AG,10,FALSE)</f>
        <v>0</v>
      </c>
      <c r="L80" s="319">
        <f>VLOOKUP($E80,TaskValues!$E:$AG,11,FALSE)</f>
        <v>0</v>
      </c>
      <c r="M80" s="319">
        <f>VLOOKUP($E80,TaskValues!$E:$AG,12,FALSE)</f>
        <v>100</v>
      </c>
      <c r="N80" s="319">
        <f>VLOOKUP($E80,TaskValues!$E:$AG,13,FALSE)</f>
        <v>0</v>
      </c>
      <c r="O80" s="319">
        <f>VLOOKUP($E80,TaskValues!$E:$AG,14,FALSE)</f>
        <v>0</v>
      </c>
      <c r="P80" s="319">
        <f>VLOOKUP($E80,TaskValues!$E:$AG,15,FALSE)</f>
        <v>0</v>
      </c>
      <c r="Q80" s="320">
        <f>VLOOKUP($E80,TaskValues!$E:$AG,16,FALSE)</f>
        <v>100</v>
      </c>
      <c r="R80" s="321" t="str">
        <f>VLOOKUP($E80,TaskValues!$E:$AG,17,FALSE)</f>
        <v>National</v>
      </c>
      <c r="S80" s="195">
        <f>VLOOKUP($E80,TaskValues!$E:$AG,18,FALSE)</f>
        <v>0</v>
      </c>
      <c r="T80" s="321" t="str">
        <f>IF(VLOOKUP($E80,TaskValues!$E:$AG,20,FALSE)=0,"",VLOOKUP($E80,TaskValues!$E:$AG,20,FALSE))</f>
        <v/>
      </c>
      <c r="U80" s="89" t="str">
        <f>IF(VLOOKUP($E80,TaskValues!$E:$AG,22,FALSE)=0,"",VLOOKUP($E80,TaskValues!$E:$AG,22,FALSE))</f>
        <v/>
      </c>
      <c r="V80" t="str">
        <f>IF(VLOOKUP($E80,TaskValues!$E:$AG,23,FALSE)=0,"",VLOOKUP($E80,TaskValues!$E:$AG,23,FALSE))</f>
        <v/>
      </c>
      <c r="W80" t="str">
        <f>IF(VLOOKUP($E80,TaskValues!$E:$AG,24,FALSE)=0,"",VLOOKUP($E80,TaskValues!$E:$AG,24,FALSE))</f>
        <v/>
      </c>
      <c r="X80" t="str">
        <f>IF(VLOOKUP($E80,TaskValues!$E:$AG,25,FALSE)=0,"",VLOOKUP($E80,TaskValues!$E:$AG,25,FALSE))</f>
        <v/>
      </c>
      <c r="Y80" t="str">
        <f>IF(VLOOKUP($E80,TaskValues!$E:$AG,26,FALSE)=0,"",VLOOKUP($E80,TaskValues!$E:$AG,26,FALSE))</f>
        <v/>
      </c>
      <c r="Z80" t="str">
        <f>IF(VLOOKUP($E80,TaskValues!$E:$AG,27,FALSE)=0,"",VLOOKUP($E80,TaskValues!$E:$AG,27,FALSE))</f>
        <v/>
      </c>
    </row>
    <row r="81" spans="1:26" x14ac:dyDescent="0.35">
      <c r="A81" s="355" t="s">
        <v>2169</v>
      </c>
      <c r="B81" s="356" t="s">
        <v>70</v>
      </c>
      <c r="C81" s="356"/>
      <c r="D81" s="353">
        <v>72</v>
      </c>
      <c r="E81" s="64" t="str">
        <f t="shared" si="2"/>
        <v>FH.Ntr.72</v>
      </c>
      <c r="F81" s="321" t="s">
        <v>2323</v>
      </c>
      <c r="G81" s="321" t="str">
        <f>VLOOKUP($E81,TaskValues!$E:$AG,3,FALSE)</f>
        <v>Clinical</v>
      </c>
      <c r="H81" s="321" t="str">
        <f>VLOOKUP($E81,TaskValues!$E:$AG,4,FALSE)</f>
        <v>Adult Preventive</v>
      </c>
      <c r="I81" s="321" t="str">
        <f>VLOOKUP($E81,TaskValues!$E:$AG,5,FALSE)</f>
        <v>Nutrition</v>
      </c>
      <c r="J81" s="320" t="str">
        <f>VLOOKUP($E81,TaskValues!$E:$AG,6,FALSE)</f>
        <v>births</v>
      </c>
      <c r="K81" s="64">
        <f>VLOOKUP($E81,TaskValues!$E:$AG,10,FALSE)</f>
        <v>0</v>
      </c>
      <c r="L81" s="319">
        <f>VLOOKUP($E81,TaskValues!$E:$AG,11,FALSE)</f>
        <v>0</v>
      </c>
      <c r="M81" s="319">
        <f>VLOOKUP($E81,TaskValues!$E:$AG,12,FALSE)</f>
        <v>100</v>
      </c>
      <c r="N81" s="319">
        <f>VLOOKUP($E81,TaskValues!$E:$AG,13,FALSE)</f>
        <v>0</v>
      </c>
      <c r="O81" s="319">
        <f>VLOOKUP($E81,TaskValues!$E:$AG,14,FALSE)</f>
        <v>0</v>
      </c>
      <c r="P81" s="319">
        <f>VLOOKUP($E81,TaskValues!$E:$AG,15,FALSE)</f>
        <v>0</v>
      </c>
      <c r="Q81" s="320">
        <f>VLOOKUP($E81,TaskValues!$E:$AG,16,FALSE)</f>
        <v>100</v>
      </c>
      <c r="R81" s="321" t="str">
        <f>VLOOKUP($E81,TaskValues!$E:$AG,17,FALSE)</f>
        <v>National</v>
      </c>
      <c r="S81" s="195">
        <f>VLOOKUP($E81,TaskValues!$E:$AG,18,FALSE)</f>
        <v>0</v>
      </c>
      <c r="T81" s="321" t="str">
        <f>IF(VLOOKUP($E81,TaskValues!$E:$AG,20,FALSE)=0,"",VLOOKUP($E81,TaskValues!$E:$AG,20,FALSE))</f>
        <v/>
      </c>
      <c r="U81" s="89" t="str">
        <f>IF(VLOOKUP($E81,TaskValues!$E:$AG,22,FALSE)=0,"",VLOOKUP($E81,TaskValues!$E:$AG,22,FALSE))</f>
        <v/>
      </c>
      <c r="V81" t="str">
        <f>IF(VLOOKUP($E81,TaskValues!$E:$AG,23,FALSE)=0,"",VLOOKUP($E81,TaskValues!$E:$AG,23,FALSE))</f>
        <v/>
      </c>
      <c r="W81" t="str">
        <f>IF(VLOOKUP($E81,TaskValues!$E:$AG,24,FALSE)=0,"",VLOOKUP($E81,TaskValues!$E:$AG,24,FALSE))</f>
        <v/>
      </c>
      <c r="X81" t="str">
        <f>IF(VLOOKUP($E81,TaskValues!$E:$AG,25,FALSE)=0,"",VLOOKUP($E81,TaskValues!$E:$AG,25,FALSE))</f>
        <v/>
      </c>
      <c r="Y81" t="str">
        <f>IF(VLOOKUP($E81,TaskValues!$E:$AG,26,FALSE)=0,"",VLOOKUP($E81,TaskValues!$E:$AG,26,FALSE))</f>
        <v/>
      </c>
      <c r="Z81" t="str">
        <f>IF(VLOOKUP($E81,TaskValues!$E:$AG,27,FALSE)=0,"",VLOOKUP($E81,TaskValues!$E:$AG,27,FALSE))</f>
        <v/>
      </c>
    </row>
    <row r="82" spans="1:26" x14ac:dyDescent="0.35">
      <c r="A82" s="355" t="s">
        <v>2169</v>
      </c>
      <c r="B82" s="356" t="s">
        <v>70</v>
      </c>
      <c r="C82" s="356"/>
      <c r="D82" s="353">
        <v>73</v>
      </c>
      <c r="E82" s="64" t="str">
        <f t="shared" si="2"/>
        <v>FH.Ntr.73</v>
      </c>
      <c r="F82" s="321" t="s">
        <v>2324</v>
      </c>
      <c r="G82" s="321" t="str">
        <f>VLOOKUP($E82,TaskValues!$E:$AG,3,FALSE)</f>
        <v>Clinical</v>
      </c>
      <c r="H82" s="321" t="str">
        <f>VLOOKUP($E82,TaskValues!$E:$AG,4,FALSE)</f>
        <v>Adult Preventive</v>
      </c>
      <c r="I82" s="321" t="str">
        <f>VLOOKUP($E82,TaskValues!$E:$AG,5,FALSE)</f>
        <v>Nutrition</v>
      </c>
      <c r="J82" s="320" t="str">
        <f>VLOOKUP($E82,TaskValues!$E:$AG,6,FALSE)</f>
        <v>adults 18+</v>
      </c>
      <c r="K82" s="64">
        <f>VLOOKUP($E82,TaskValues!$E:$AG,10,FALSE)</f>
        <v>0</v>
      </c>
      <c r="L82" s="319">
        <f>VLOOKUP($E82,TaskValues!$E:$AG,11,FALSE)</f>
        <v>0</v>
      </c>
      <c r="M82" s="319">
        <f>VLOOKUP($E82,TaskValues!$E:$AG,12,FALSE)</f>
        <v>100</v>
      </c>
      <c r="N82" s="319">
        <f>VLOOKUP($E82,TaskValues!$E:$AG,13,FALSE)</f>
        <v>0</v>
      </c>
      <c r="O82" s="319">
        <f>VLOOKUP($E82,TaskValues!$E:$AG,14,FALSE)</f>
        <v>0</v>
      </c>
      <c r="P82" s="319">
        <f>VLOOKUP($E82,TaskValues!$E:$AG,15,FALSE)</f>
        <v>0</v>
      </c>
      <c r="Q82" s="320">
        <f>VLOOKUP($E82,TaskValues!$E:$AG,16,FALSE)</f>
        <v>100</v>
      </c>
      <c r="R82" s="321" t="str">
        <f>VLOOKUP($E82,TaskValues!$E:$AG,17,FALSE)</f>
        <v>National</v>
      </c>
      <c r="S82" s="195">
        <f>VLOOKUP($E82,TaskValues!$E:$AG,18,FALSE)</f>
        <v>0</v>
      </c>
      <c r="T82" s="321" t="str">
        <f>IF(VLOOKUP($E82,TaskValues!$E:$AG,20,FALSE)=0,"",VLOOKUP($E82,TaskValues!$E:$AG,20,FALSE))</f>
        <v/>
      </c>
      <c r="U82" s="89" t="str">
        <f>IF(VLOOKUP($E82,TaskValues!$E:$AG,22,FALSE)=0,"",VLOOKUP($E82,TaskValues!$E:$AG,22,FALSE))</f>
        <v/>
      </c>
      <c r="V82" t="str">
        <f>IF(VLOOKUP($E82,TaskValues!$E:$AG,23,FALSE)=0,"",VLOOKUP($E82,TaskValues!$E:$AG,23,FALSE))</f>
        <v/>
      </c>
      <c r="W82" t="str">
        <f>IF(VLOOKUP($E82,TaskValues!$E:$AG,24,FALSE)=0,"",VLOOKUP($E82,TaskValues!$E:$AG,24,FALSE))</f>
        <v/>
      </c>
      <c r="X82" t="str">
        <f>IF(VLOOKUP($E82,TaskValues!$E:$AG,25,FALSE)=0,"",VLOOKUP($E82,TaskValues!$E:$AG,25,FALSE))</f>
        <v/>
      </c>
      <c r="Y82" t="str">
        <f>IF(VLOOKUP($E82,TaskValues!$E:$AG,26,FALSE)=0,"",VLOOKUP($E82,TaskValues!$E:$AG,26,FALSE))</f>
        <v/>
      </c>
      <c r="Z82" t="str">
        <f>IF(VLOOKUP($E82,TaskValues!$E:$AG,27,FALSE)=0,"",VLOOKUP($E82,TaskValues!$E:$AG,27,FALSE))</f>
        <v/>
      </c>
    </row>
    <row r="83" spans="1:26" x14ac:dyDescent="0.35">
      <c r="A83" s="355" t="s">
        <v>2169</v>
      </c>
      <c r="B83" s="356" t="s">
        <v>70</v>
      </c>
      <c r="C83" s="356"/>
      <c r="D83" s="353">
        <v>74</v>
      </c>
      <c r="E83" s="64" t="str">
        <f t="shared" si="2"/>
        <v>FH.Ntr.74</v>
      </c>
      <c r="F83" s="321" t="s">
        <v>2325</v>
      </c>
      <c r="G83" s="321" t="str">
        <f>VLOOKUP($E83,TaskValues!$E:$AG,3,FALSE)</f>
        <v>Non-clinical</v>
      </c>
      <c r="H83" s="321" t="str">
        <f>VLOOKUP($E83,TaskValues!$E:$AG,4,FALSE)</f>
        <v>Public Health</v>
      </c>
      <c r="I83" s="321" t="str">
        <f>VLOOKUP($E83,TaskValues!$E:$AG,5,FALSE)</f>
        <v>Nutrition</v>
      </c>
      <c r="J83" s="320" t="str">
        <f>VLOOKUP($E83,TaskValues!$E:$AG,6,FALSE)</f>
        <v>-</v>
      </c>
      <c r="K83" s="64">
        <f>VLOOKUP($E83,TaskValues!$E:$AG,10,FALSE)</f>
        <v>0</v>
      </c>
      <c r="L83" s="319">
        <f>VLOOKUP($E83,TaskValues!$E:$AG,11,FALSE)</f>
        <v>0</v>
      </c>
      <c r="M83" s="319">
        <f>VLOOKUP($E83,TaskValues!$E:$AG,12,FALSE)</f>
        <v>100</v>
      </c>
      <c r="N83" s="319">
        <f>VLOOKUP($E83,TaskValues!$E:$AG,13,FALSE)</f>
        <v>0</v>
      </c>
      <c r="O83" s="319">
        <f>VLOOKUP($E83,TaskValues!$E:$AG,14,FALSE)</f>
        <v>0</v>
      </c>
      <c r="P83" s="319">
        <f>VLOOKUP($E83,TaskValues!$E:$AG,15,FALSE)</f>
        <v>0</v>
      </c>
      <c r="Q83" s="320">
        <f>VLOOKUP($E83,TaskValues!$E:$AG,16,FALSE)</f>
        <v>100</v>
      </c>
      <c r="R83" s="321" t="str">
        <f>VLOOKUP($E83,TaskValues!$E:$AG,17,FALSE)</f>
        <v>National</v>
      </c>
      <c r="S83" s="195">
        <f>VLOOKUP($E83,TaskValues!$E:$AG,18,FALSE)</f>
        <v>0</v>
      </c>
      <c r="T83" s="321" t="str">
        <f>IF(VLOOKUP($E83,TaskValues!$E:$AG,20,FALSE)=0,"",VLOOKUP($E83,TaskValues!$E:$AG,20,FALSE))</f>
        <v/>
      </c>
      <c r="U83" s="89" t="str">
        <f>IF(VLOOKUP($E83,TaskValues!$E:$AG,22,FALSE)=0,"",VLOOKUP($E83,TaskValues!$E:$AG,22,FALSE))</f>
        <v/>
      </c>
      <c r="V83" t="str">
        <f>IF(VLOOKUP($E83,TaskValues!$E:$AG,23,FALSE)=0,"",VLOOKUP($E83,TaskValues!$E:$AG,23,FALSE))</f>
        <v/>
      </c>
      <c r="W83" t="str">
        <f>IF(VLOOKUP($E83,TaskValues!$E:$AG,24,FALSE)=0,"",VLOOKUP($E83,TaskValues!$E:$AG,24,FALSE))</f>
        <v/>
      </c>
      <c r="X83" t="str">
        <f>IF(VLOOKUP($E83,TaskValues!$E:$AG,25,FALSE)=0,"",VLOOKUP($E83,TaskValues!$E:$AG,25,FALSE))</f>
        <v/>
      </c>
      <c r="Y83" t="str">
        <f>IF(VLOOKUP($E83,TaskValues!$E:$AG,26,FALSE)=0,"",VLOOKUP($E83,TaskValues!$E:$AG,26,FALSE))</f>
        <v/>
      </c>
      <c r="Z83" t="str">
        <f>IF(VLOOKUP($E83,TaskValues!$E:$AG,27,FALSE)=0,"",VLOOKUP($E83,TaskValues!$E:$AG,27,FALSE))</f>
        <v/>
      </c>
    </row>
    <row r="84" spans="1:26" x14ac:dyDescent="0.35">
      <c r="A84" s="355" t="s">
        <v>2169</v>
      </c>
      <c r="B84" s="356" t="s">
        <v>70</v>
      </c>
      <c r="C84" s="356"/>
      <c r="D84" s="353">
        <v>75</v>
      </c>
      <c r="E84" s="64" t="str">
        <f t="shared" si="2"/>
        <v>FH.Ntr.75</v>
      </c>
      <c r="F84" s="321" t="s">
        <v>2326</v>
      </c>
      <c r="G84" s="321" t="str">
        <f>VLOOKUP($E84,TaskValues!$E:$AG,3,FALSE)</f>
        <v>Non-clinical</v>
      </c>
      <c r="H84" s="321" t="str">
        <f>VLOOKUP($E84,TaskValues!$E:$AG,4,FALSE)</f>
        <v>Public Health</v>
      </c>
      <c r="I84" s="321" t="str">
        <f>VLOOKUP($E84,TaskValues!$E:$AG,5,FALSE)</f>
        <v>Nutrition</v>
      </c>
      <c r="J84" s="320" t="str">
        <f>VLOOKUP($E84,TaskValues!$E:$AG,6,FALSE)</f>
        <v>-</v>
      </c>
      <c r="K84" s="64">
        <f>VLOOKUP($E84,TaskValues!$E:$AG,10,FALSE)</f>
        <v>0</v>
      </c>
      <c r="L84" s="319">
        <f>VLOOKUP($E84,TaskValues!$E:$AG,11,FALSE)</f>
        <v>0</v>
      </c>
      <c r="M84" s="319">
        <f>VLOOKUP($E84,TaskValues!$E:$AG,12,FALSE)</f>
        <v>100</v>
      </c>
      <c r="N84" s="319">
        <f>VLOOKUP($E84,TaskValues!$E:$AG,13,FALSE)</f>
        <v>0</v>
      </c>
      <c r="O84" s="319">
        <f>VLOOKUP($E84,TaskValues!$E:$AG,14,FALSE)</f>
        <v>0</v>
      </c>
      <c r="P84" s="319">
        <f>VLOOKUP($E84,TaskValues!$E:$AG,15,FALSE)</f>
        <v>0</v>
      </c>
      <c r="Q84" s="320">
        <f>VLOOKUP($E84,TaskValues!$E:$AG,16,FALSE)</f>
        <v>100</v>
      </c>
      <c r="R84" s="321" t="str">
        <f>VLOOKUP($E84,TaskValues!$E:$AG,17,FALSE)</f>
        <v>National</v>
      </c>
      <c r="S84" s="195">
        <f>VLOOKUP($E84,TaskValues!$E:$AG,18,FALSE)</f>
        <v>0</v>
      </c>
      <c r="T84" s="321" t="str">
        <f>IF(VLOOKUP($E84,TaskValues!$E:$AG,20,FALSE)=0,"",VLOOKUP($E84,TaskValues!$E:$AG,20,FALSE))</f>
        <v/>
      </c>
      <c r="U84" s="89" t="str">
        <f>IF(VLOOKUP($E84,TaskValues!$E:$AG,22,FALSE)=0,"",VLOOKUP($E84,TaskValues!$E:$AG,22,FALSE))</f>
        <v/>
      </c>
      <c r="V84" t="str">
        <f>IF(VLOOKUP($E84,TaskValues!$E:$AG,23,FALSE)=0,"",VLOOKUP($E84,TaskValues!$E:$AG,23,FALSE))</f>
        <v/>
      </c>
      <c r="W84" t="str">
        <f>IF(VLOOKUP($E84,TaskValues!$E:$AG,24,FALSE)=0,"",VLOOKUP($E84,TaskValues!$E:$AG,24,FALSE))</f>
        <v/>
      </c>
      <c r="X84" t="str">
        <f>IF(VLOOKUP($E84,TaskValues!$E:$AG,25,FALSE)=0,"",VLOOKUP($E84,TaskValues!$E:$AG,25,FALSE))</f>
        <v/>
      </c>
      <c r="Y84" t="str">
        <f>IF(VLOOKUP($E84,TaskValues!$E:$AG,26,FALSE)=0,"",VLOOKUP($E84,TaskValues!$E:$AG,26,FALSE))</f>
        <v/>
      </c>
      <c r="Z84" t="str">
        <f>IF(VLOOKUP($E84,TaskValues!$E:$AG,27,FALSE)=0,"",VLOOKUP($E84,TaskValues!$E:$AG,27,FALSE))</f>
        <v/>
      </c>
    </row>
    <row r="85" spans="1:26" x14ac:dyDescent="0.35">
      <c r="A85" s="355" t="s">
        <v>2169</v>
      </c>
      <c r="B85" s="356" t="s">
        <v>70</v>
      </c>
      <c r="C85" s="356"/>
      <c r="D85" s="353">
        <v>76</v>
      </c>
      <c r="E85" s="64" t="str">
        <f t="shared" si="2"/>
        <v>FH.Ntr.76</v>
      </c>
      <c r="F85" s="321" t="s">
        <v>2327</v>
      </c>
      <c r="G85" s="321" t="str">
        <f>VLOOKUP($E85,TaskValues!$E:$AG,3,FALSE)</f>
        <v>Non-clinical</v>
      </c>
      <c r="H85" s="321" t="str">
        <f>VLOOKUP($E85,TaskValues!$E:$AG,4,FALSE)</f>
        <v>Public Health</v>
      </c>
      <c r="I85" s="321" t="str">
        <f>VLOOKUP($E85,TaskValues!$E:$AG,5,FALSE)</f>
        <v>Nutrition</v>
      </c>
      <c r="J85" s="320" t="str">
        <f>VLOOKUP($E85,TaskValues!$E:$AG,6,FALSE)</f>
        <v>-</v>
      </c>
      <c r="K85" s="64">
        <f>VLOOKUP($E85,TaskValues!$E:$AG,10,FALSE)</f>
        <v>0</v>
      </c>
      <c r="L85" s="319">
        <f>VLOOKUP($E85,TaskValues!$E:$AG,11,FALSE)</f>
        <v>0</v>
      </c>
      <c r="M85" s="319">
        <f>VLOOKUP($E85,TaskValues!$E:$AG,12,FALSE)</f>
        <v>100</v>
      </c>
      <c r="N85" s="319">
        <f>VLOOKUP($E85,TaskValues!$E:$AG,13,FALSE)</f>
        <v>0</v>
      </c>
      <c r="O85" s="319">
        <f>VLOOKUP($E85,TaskValues!$E:$AG,14,FALSE)</f>
        <v>0</v>
      </c>
      <c r="P85" s="319">
        <f>VLOOKUP($E85,TaskValues!$E:$AG,15,FALSE)</f>
        <v>0</v>
      </c>
      <c r="Q85" s="320">
        <f>VLOOKUP($E85,TaskValues!$E:$AG,16,FALSE)</f>
        <v>100</v>
      </c>
      <c r="R85" s="321" t="str">
        <f>VLOOKUP($E85,TaskValues!$E:$AG,17,FALSE)</f>
        <v>National</v>
      </c>
      <c r="S85" s="195">
        <f>VLOOKUP($E85,TaskValues!$E:$AG,18,FALSE)</f>
        <v>0</v>
      </c>
      <c r="T85" s="321" t="str">
        <f>IF(VLOOKUP($E85,TaskValues!$E:$AG,20,FALSE)=0,"",VLOOKUP($E85,TaskValues!$E:$AG,20,FALSE))</f>
        <v/>
      </c>
      <c r="U85" s="89" t="str">
        <f>IF(VLOOKUP($E85,TaskValues!$E:$AG,22,FALSE)=0,"",VLOOKUP($E85,TaskValues!$E:$AG,22,FALSE))</f>
        <v/>
      </c>
      <c r="V85" t="str">
        <f>IF(VLOOKUP($E85,TaskValues!$E:$AG,23,FALSE)=0,"",VLOOKUP($E85,TaskValues!$E:$AG,23,FALSE))</f>
        <v/>
      </c>
      <c r="W85" t="str">
        <f>IF(VLOOKUP($E85,TaskValues!$E:$AG,24,FALSE)=0,"",VLOOKUP($E85,TaskValues!$E:$AG,24,FALSE))</f>
        <v/>
      </c>
      <c r="X85" t="str">
        <f>IF(VLOOKUP($E85,TaskValues!$E:$AG,25,FALSE)=0,"",VLOOKUP($E85,TaskValues!$E:$AG,25,FALSE))</f>
        <v/>
      </c>
      <c r="Y85" t="str">
        <f>IF(VLOOKUP($E85,TaskValues!$E:$AG,26,FALSE)=0,"",VLOOKUP($E85,TaskValues!$E:$AG,26,FALSE))</f>
        <v/>
      </c>
      <c r="Z85" t="str">
        <f>IF(VLOOKUP($E85,TaskValues!$E:$AG,27,FALSE)=0,"",VLOOKUP($E85,TaskValues!$E:$AG,27,FALSE))</f>
        <v/>
      </c>
    </row>
    <row r="86" spans="1:26" x14ac:dyDescent="0.35">
      <c r="A86" s="355" t="s">
        <v>2169</v>
      </c>
      <c r="B86" s="356" t="s">
        <v>70</v>
      </c>
      <c r="C86" s="356"/>
      <c r="D86" s="353">
        <v>77</v>
      </c>
      <c r="E86" s="64" t="str">
        <f t="shared" si="2"/>
        <v>FH.Ntr.77</v>
      </c>
      <c r="F86" s="321" t="s">
        <v>2328</v>
      </c>
      <c r="G86" s="321" t="str">
        <f>VLOOKUP($E86,TaskValues!$E:$AG,3,FALSE)</f>
        <v>Clinical</v>
      </c>
      <c r="H86" s="321" t="str">
        <f>VLOOKUP($E86,TaskValues!$E:$AG,4,FALSE)</f>
        <v>Public Health</v>
      </c>
      <c r="I86" s="321" t="str">
        <f>VLOOKUP($E86,TaskValues!$E:$AG,5,FALSE)</f>
        <v>Nutrition</v>
      </c>
      <c r="J86" s="320" t="str">
        <f>VLOOKUP($E86,TaskValues!$E:$AG,6,FALSE)</f>
        <v>-</v>
      </c>
      <c r="K86" s="64">
        <f>VLOOKUP($E86,TaskValues!$E:$AG,10,FALSE)</f>
        <v>0</v>
      </c>
      <c r="L86" s="319">
        <f>VLOOKUP($E86,TaskValues!$E:$AG,11,FALSE)</f>
        <v>0</v>
      </c>
      <c r="M86" s="319">
        <f>VLOOKUP($E86,TaskValues!$E:$AG,12,FALSE)</f>
        <v>100</v>
      </c>
      <c r="N86" s="319">
        <f>VLOOKUP($E86,TaskValues!$E:$AG,13,FALSE)</f>
        <v>0</v>
      </c>
      <c r="O86" s="319">
        <f>VLOOKUP($E86,TaskValues!$E:$AG,14,FALSE)</f>
        <v>0</v>
      </c>
      <c r="P86" s="319">
        <f>VLOOKUP($E86,TaskValues!$E:$AG,15,FALSE)</f>
        <v>0</v>
      </c>
      <c r="Q86" s="320">
        <f>VLOOKUP($E86,TaskValues!$E:$AG,16,FALSE)</f>
        <v>100</v>
      </c>
      <c r="R86" s="321" t="str">
        <f>VLOOKUP($E86,TaskValues!$E:$AG,17,FALSE)</f>
        <v>National</v>
      </c>
      <c r="S86" s="195">
        <f>VLOOKUP($E86,TaskValues!$E:$AG,18,FALSE)</f>
        <v>0</v>
      </c>
      <c r="T86" s="321" t="str">
        <f>IF(VLOOKUP($E86,TaskValues!$E:$AG,20,FALSE)=0,"",VLOOKUP($E86,TaskValues!$E:$AG,20,FALSE))</f>
        <v/>
      </c>
      <c r="U86" s="89" t="str">
        <f>IF(VLOOKUP($E86,TaskValues!$E:$AG,22,FALSE)=0,"",VLOOKUP($E86,TaskValues!$E:$AG,22,FALSE))</f>
        <v/>
      </c>
      <c r="V86" t="str">
        <f>IF(VLOOKUP($E86,TaskValues!$E:$AG,23,FALSE)=0,"",VLOOKUP($E86,TaskValues!$E:$AG,23,FALSE))</f>
        <v/>
      </c>
      <c r="W86" t="str">
        <f>IF(VLOOKUP($E86,TaskValues!$E:$AG,24,FALSE)=0,"",VLOOKUP($E86,TaskValues!$E:$AG,24,FALSE))</f>
        <v/>
      </c>
      <c r="X86" t="str">
        <f>IF(VLOOKUP($E86,TaskValues!$E:$AG,25,FALSE)=0,"",VLOOKUP($E86,TaskValues!$E:$AG,25,FALSE))</f>
        <v/>
      </c>
      <c r="Y86" t="str">
        <f>IF(VLOOKUP($E86,TaskValues!$E:$AG,26,FALSE)=0,"",VLOOKUP($E86,TaskValues!$E:$AG,26,FALSE))</f>
        <v/>
      </c>
      <c r="Z86" t="str">
        <f>IF(VLOOKUP($E86,TaskValues!$E:$AG,27,FALSE)=0,"",VLOOKUP($E86,TaskValues!$E:$AG,27,FALSE))</f>
        <v/>
      </c>
    </row>
    <row r="87" spans="1:26" x14ac:dyDescent="0.35">
      <c r="A87" s="355" t="s">
        <v>2169</v>
      </c>
      <c r="B87" s="356" t="s">
        <v>70</v>
      </c>
      <c r="C87" s="356"/>
      <c r="D87" s="353">
        <v>78</v>
      </c>
      <c r="E87" s="64" t="str">
        <f t="shared" si="2"/>
        <v>FH.Ntr.78</v>
      </c>
      <c r="F87" s="321" t="s">
        <v>2329</v>
      </c>
      <c r="G87" s="321" t="str">
        <f>VLOOKUP($E87,TaskValues!$E:$AG,3,FALSE)</f>
        <v>Non-clinical</v>
      </c>
      <c r="H87" s="321" t="str">
        <f>VLOOKUP($E87,TaskValues!$E:$AG,4,FALSE)</f>
        <v>Public Health</v>
      </c>
      <c r="I87" s="321" t="str">
        <f>VLOOKUP($E87,TaskValues!$E:$AG,5,FALSE)</f>
        <v>Nutrition</v>
      </c>
      <c r="J87" s="320" t="str">
        <f>VLOOKUP($E87,TaskValues!$E:$AG,6,FALSE)</f>
        <v>-</v>
      </c>
      <c r="K87" s="64">
        <f>VLOOKUP($E87,TaskValues!$E:$AG,10,FALSE)</f>
        <v>0</v>
      </c>
      <c r="L87" s="319">
        <f>VLOOKUP($E87,TaskValues!$E:$AG,11,FALSE)</f>
        <v>0</v>
      </c>
      <c r="M87" s="319">
        <f>VLOOKUP($E87,TaskValues!$E:$AG,12,FALSE)</f>
        <v>100</v>
      </c>
      <c r="N87" s="319">
        <f>VLOOKUP($E87,TaskValues!$E:$AG,13,FALSE)</f>
        <v>0</v>
      </c>
      <c r="O87" s="319">
        <f>VLOOKUP($E87,TaskValues!$E:$AG,14,FALSE)</f>
        <v>0</v>
      </c>
      <c r="P87" s="319">
        <f>VLOOKUP($E87,TaskValues!$E:$AG,15,FALSE)</f>
        <v>0</v>
      </c>
      <c r="Q87" s="320">
        <f>VLOOKUP($E87,TaskValues!$E:$AG,16,FALSE)</f>
        <v>100</v>
      </c>
      <c r="R87" s="321" t="str">
        <f>VLOOKUP($E87,TaskValues!$E:$AG,17,FALSE)</f>
        <v>National</v>
      </c>
      <c r="S87" s="195">
        <f>VLOOKUP($E87,TaskValues!$E:$AG,18,FALSE)</f>
        <v>0</v>
      </c>
      <c r="T87" s="321" t="str">
        <f>IF(VLOOKUP($E87,TaskValues!$E:$AG,20,FALSE)=0,"",VLOOKUP($E87,TaskValues!$E:$AG,20,FALSE))</f>
        <v/>
      </c>
      <c r="U87" s="89" t="str">
        <f>IF(VLOOKUP($E87,TaskValues!$E:$AG,22,FALSE)=0,"",VLOOKUP($E87,TaskValues!$E:$AG,22,FALSE))</f>
        <v/>
      </c>
      <c r="V87" t="str">
        <f>IF(VLOOKUP($E87,TaskValues!$E:$AG,23,FALSE)=0,"",VLOOKUP($E87,TaskValues!$E:$AG,23,FALSE))</f>
        <v/>
      </c>
      <c r="W87" t="str">
        <f>IF(VLOOKUP($E87,TaskValues!$E:$AG,24,FALSE)=0,"",VLOOKUP($E87,TaskValues!$E:$AG,24,FALSE))</f>
        <v/>
      </c>
      <c r="X87" t="str">
        <f>IF(VLOOKUP($E87,TaskValues!$E:$AG,25,FALSE)=0,"",VLOOKUP($E87,TaskValues!$E:$AG,25,FALSE))</f>
        <v/>
      </c>
      <c r="Y87" t="str">
        <f>IF(VLOOKUP($E87,TaskValues!$E:$AG,26,FALSE)=0,"",VLOOKUP($E87,TaskValues!$E:$AG,26,FALSE))</f>
        <v/>
      </c>
      <c r="Z87" t="str">
        <f>IF(VLOOKUP($E87,TaskValues!$E:$AG,27,FALSE)=0,"",VLOOKUP($E87,TaskValues!$E:$AG,27,FALSE))</f>
        <v/>
      </c>
    </row>
    <row r="88" spans="1:26" x14ac:dyDescent="0.35">
      <c r="A88" s="355" t="s">
        <v>2169</v>
      </c>
      <c r="B88" s="356" t="s">
        <v>70</v>
      </c>
      <c r="C88" s="356"/>
      <c r="D88" s="353">
        <v>79</v>
      </c>
      <c r="E88" s="64" t="str">
        <f t="shared" si="2"/>
        <v>FH.Ntr.79</v>
      </c>
      <c r="F88" s="321" t="s">
        <v>2330</v>
      </c>
      <c r="G88" s="321" t="str">
        <f>VLOOKUP($E88,TaskValues!$E:$AG,3,FALSE)</f>
        <v>Clinical</v>
      </c>
      <c r="H88" s="321" t="str">
        <f>VLOOKUP($E88,TaskValues!$E:$AG,4,FALSE)</f>
        <v>Child Preventive</v>
      </c>
      <c r="I88" s="321" t="str">
        <f>VLOOKUP($E88,TaskValues!$E:$AG,5,FALSE)</f>
        <v>Nutrition</v>
      </c>
      <c r="J88" s="320" t="str">
        <f>VLOOKUP($E88,TaskValues!$E:$AG,6,FALSE)</f>
        <v>births</v>
      </c>
      <c r="K88" s="64">
        <f>VLOOKUP($E88,TaskValues!$E:$AG,10,FALSE)</f>
        <v>0</v>
      </c>
      <c r="L88" s="319">
        <f>VLOOKUP($E88,TaskValues!$E:$AG,11,FALSE)</f>
        <v>0</v>
      </c>
      <c r="M88" s="319">
        <f>VLOOKUP($E88,TaskValues!$E:$AG,12,FALSE)</f>
        <v>100</v>
      </c>
      <c r="N88" s="319">
        <f>VLOOKUP($E88,TaskValues!$E:$AG,13,FALSE)</f>
        <v>0</v>
      </c>
      <c r="O88" s="319">
        <f>VLOOKUP($E88,TaskValues!$E:$AG,14,FALSE)</f>
        <v>0</v>
      </c>
      <c r="P88" s="319">
        <f>VLOOKUP($E88,TaskValues!$E:$AG,15,FALSE)</f>
        <v>0</v>
      </c>
      <c r="Q88" s="320">
        <f>VLOOKUP($E88,TaskValues!$E:$AG,16,FALSE)</f>
        <v>100</v>
      </c>
      <c r="R88" s="321" t="str">
        <f>VLOOKUP($E88,TaskValues!$E:$AG,17,FALSE)</f>
        <v>National</v>
      </c>
      <c r="S88" s="195">
        <f>VLOOKUP($E88,TaskValues!$E:$AG,18,FALSE)</f>
        <v>0</v>
      </c>
      <c r="T88" s="321" t="str">
        <f>IF(VLOOKUP($E88,TaskValues!$E:$AG,20,FALSE)=0,"",VLOOKUP($E88,TaskValues!$E:$AG,20,FALSE))</f>
        <v/>
      </c>
      <c r="U88" s="89" t="str">
        <f>IF(VLOOKUP($E88,TaskValues!$E:$AG,22,FALSE)=0,"",VLOOKUP($E88,TaskValues!$E:$AG,22,FALSE))</f>
        <v/>
      </c>
      <c r="V88" t="str">
        <f>IF(VLOOKUP($E88,TaskValues!$E:$AG,23,FALSE)=0,"",VLOOKUP($E88,TaskValues!$E:$AG,23,FALSE))</f>
        <v/>
      </c>
      <c r="W88" t="str">
        <f>IF(VLOOKUP($E88,TaskValues!$E:$AG,24,FALSE)=0,"",VLOOKUP($E88,TaskValues!$E:$AG,24,FALSE))</f>
        <v/>
      </c>
      <c r="X88" t="str">
        <f>IF(VLOOKUP($E88,TaskValues!$E:$AG,25,FALSE)=0,"",VLOOKUP($E88,TaskValues!$E:$AG,25,FALSE))</f>
        <v/>
      </c>
      <c r="Y88" t="str">
        <f>IF(VLOOKUP($E88,TaskValues!$E:$AG,26,FALSE)=0,"",VLOOKUP($E88,TaskValues!$E:$AG,26,FALSE))</f>
        <v/>
      </c>
      <c r="Z88" t="str">
        <f>IF(VLOOKUP($E88,TaskValues!$E:$AG,27,FALSE)=0,"",VLOOKUP($E88,TaskValues!$E:$AG,27,FALSE))</f>
        <v/>
      </c>
    </row>
    <row r="89" spans="1:26" x14ac:dyDescent="0.35">
      <c r="A89" s="355" t="s">
        <v>2169</v>
      </c>
      <c r="B89" s="356" t="s">
        <v>70</v>
      </c>
      <c r="C89" s="356"/>
      <c r="D89" s="353">
        <v>80</v>
      </c>
      <c r="E89" s="64" t="str">
        <f t="shared" si="2"/>
        <v>FH.Ntr.80</v>
      </c>
      <c r="F89" s="321" t="s">
        <v>2331</v>
      </c>
      <c r="G89" s="321" t="str">
        <f>VLOOKUP($E89,TaskValues!$E:$AG,3,FALSE)</f>
        <v>Clinical</v>
      </c>
      <c r="H89" s="321" t="str">
        <f>VLOOKUP($E89,TaskValues!$E:$AG,4,FALSE)</f>
        <v>Child Acute</v>
      </c>
      <c r="I89" s="321" t="str">
        <f>VLOOKUP($E89,TaskValues!$E:$AG,5,FALSE)</f>
        <v>Nutrition</v>
      </c>
      <c r="J89" s="320" t="str">
        <f>VLOOKUP($E89,TaskValues!$E:$AG,6,FALSE)</f>
        <v>1-4</v>
      </c>
      <c r="K89" s="64">
        <f>VLOOKUP($E89,TaskValues!$E:$AG,10,FALSE)</f>
        <v>0</v>
      </c>
      <c r="L89" s="319">
        <f>VLOOKUP($E89,TaskValues!$E:$AG,11,FALSE)</f>
        <v>0</v>
      </c>
      <c r="M89" s="319">
        <f>VLOOKUP($E89,TaskValues!$E:$AG,12,FALSE)</f>
        <v>100</v>
      </c>
      <c r="N89" s="319">
        <f>VLOOKUP($E89,TaskValues!$E:$AG,13,FALSE)</f>
        <v>0</v>
      </c>
      <c r="O89" s="319">
        <f>VLOOKUP($E89,TaskValues!$E:$AG,14,FALSE)</f>
        <v>0</v>
      </c>
      <c r="P89" s="319">
        <f>VLOOKUP($E89,TaskValues!$E:$AG,15,FALSE)</f>
        <v>0</v>
      </c>
      <c r="Q89" s="320">
        <f>VLOOKUP($E89,TaskValues!$E:$AG,16,FALSE)</f>
        <v>100</v>
      </c>
      <c r="R89" s="321" t="str">
        <f>VLOOKUP($E89,TaskValues!$E:$AG,17,FALSE)</f>
        <v>National</v>
      </c>
      <c r="S89" s="195">
        <f>VLOOKUP($E89,TaskValues!$E:$AG,18,FALSE)</f>
        <v>0</v>
      </c>
      <c r="T89" s="321" t="str">
        <f>IF(VLOOKUP($E89,TaskValues!$E:$AG,20,FALSE)=0,"",VLOOKUP($E89,TaskValues!$E:$AG,20,FALSE))</f>
        <v/>
      </c>
      <c r="U89" s="89" t="str">
        <f>IF(VLOOKUP($E89,TaskValues!$E:$AG,22,FALSE)=0,"",VLOOKUP($E89,TaskValues!$E:$AG,22,FALSE))</f>
        <v/>
      </c>
      <c r="V89" t="str">
        <f>IF(VLOOKUP($E89,TaskValues!$E:$AG,23,FALSE)=0,"",VLOOKUP($E89,TaskValues!$E:$AG,23,FALSE))</f>
        <v/>
      </c>
      <c r="W89" t="str">
        <f>IF(VLOOKUP($E89,TaskValues!$E:$AG,24,FALSE)=0,"",VLOOKUP($E89,TaskValues!$E:$AG,24,FALSE))</f>
        <v/>
      </c>
      <c r="X89" t="str">
        <f>IF(VLOOKUP($E89,TaskValues!$E:$AG,25,FALSE)=0,"",VLOOKUP($E89,TaskValues!$E:$AG,25,FALSE))</f>
        <v/>
      </c>
      <c r="Y89" t="str">
        <f>IF(VLOOKUP($E89,TaskValues!$E:$AG,26,FALSE)=0,"",VLOOKUP($E89,TaskValues!$E:$AG,26,FALSE))</f>
        <v/>
      </c>
      <c r="Z89" t="str">
        <f>IF(VLOOKUP($E89,TaskValues!$E:$AG,27,FALSE)=0,"",VLOOKUP($E89,TaskValues!$E:$AG,27,FALSE))</f>
        <v/>
      </c>
    </row>
    <row r="90" spans="1:26" x14ac:dyDescent="0.35">
      <c r="A90" s="355" t="s">
        <v>2169</v>
      </c>
      <c r="B90" s="356" t="s">
        <v>70</v>
      </c>
      <c r="C90" s="356"/>
      <c r="D90" s="372">
        <v>81</v>
      </c>
      <c r="E90" s="64" t="str">
        <f t="shared" si="2"/>
        <v>FH.Ntr.81</v>
      </c>
      <c r="F90" s="321" t="s">
        <v>2332</v>
      </c>
      <c r="G90" s="321" t="str">
        <f>VLOOKUP($E90,TaskValues!$E:$AG,3,FALSE)</f>
        <v>Clinical</v>
      </c>
      <c r="H90" s="321" t="str">
        <f>VLOOKUP($E90,TaskValues!$E:$AG,4,FALSE)</f>
        <v>Public Health</v>
      </c>
      <c r="I90" s="321" t="str">
        <f>VLOOKUP($E90,TaskValues!$E:$AG,5,FALSE)</f>
        <v>Nutrition</v>
      </c>
      <c r="J90" s="320" t="str">
        <f>VLOOKUP($E90,TaskValues!$E:$AG,6,FALSE)</f>
        <v>births</v>
      </c>
      <c r="K90" s="64">
        <f>VLOOKUP($E90,TaskValues!$E:$AG,10,FALSE)</f>
        <v>0</v>
      </c>
      <c r="L90" s="319">
        <f>VLOOKUP($E90,TaskValues!$E:$AG,11,FALSE)</f>
        <v>0</v>
      </c>
      <c r="M90" s="319">
        <f>VLOOKUP($E90,TaskValues!$E:$AG,12,FALSE)</f>
        <v>100</v>
      </c>
      <c r="N90" s="319">
        <f>VLOOKUP($E90,TaskValues!$E:$AG,13,FALSE)</f>
        <v>0</v>
      </c>
      <c r="O90" s="319">
        <f>VLOOKUP($E90,TaskValues!$E:$AG,14,FALSE)</f>
        <v>0</v>
      </c>
      <c r="P90" s="319">
        <f>VLOOKUP($E90,TaskValues!$E:$AG,15,FALSE)</f>
        <v>0</v>
      </c>
      <c r="Q90" s="320">
        <f>VLOOKUP($E90,TaskValues!$E:$AG,16,FALSE)</f>
        <v>100</v>
      </c>
      <c r="R90" s="321" t="str">
        <f>VLOOKUP($E90,TaskValues!$E:$AG,17,FALSE)</f>
        <v>National</v>
      </c>
      <c r="S90" s="195">
        <f>VLOOKUP($E90,TaskValues!$E:$AG,18,FALSE)</f>
        <v>0</v>
      </c>
      <c r="T90" s="321" t="str">
        <f>IF(VLOOKUP($E90,TaskValues!$E:$AG,20,FALSE)=0,"",VLOOKUP($E90,TaskValues!$E:$AG,20,FALSE))</f>
        <v/>
      </c>
      <c r="U90" s="89" t="str">
        <f>IF(VLOOKUP($E90,TaskValues!$E:$AG,22,FALSE)=0,"",VLOOKUP($E90,TaskValues!$E:$AG,22,FALSE))</f>
        <v/>
      </c>
      <c r="V90" t="str">
        <f>IF(VLOOKUP($E90,TaskValues!$E:$AG,23,FALSE)=0,"",VLOOKUP($E90,TaskValues!$E:$AG,23,FALSE))</f>
        <v/>
      </c>
      <c r="W90" t="str">
        <f>IF(VLOOKUP($E90,TaskValues!$E:$AG,24,FALSE)=0,"",VLOOKUP($E90,TaskValues!$E:$AG,24,FALSE))</f>
        <v/>
      </c>
      <c r="X90" t="str">
        <f>IF(VLOOKUP($E90,TaskValues!$E:$AG,25,FALSE)=0,"",VLOOKUP($E90,TaskValues!$E:$AG,25,FALSE))</f>
        <v/>
      </c>
      <c r="Y90" t="str">
        <f>IF(VLOOKUP($E90,TaskValues!$E:$AG,26,FALSE)=0,"",VLOOKUP($E90,TaskValues!$E:$AG,26,FALSE))</f>
        <v/>
      </c>
      <c r="Z90" t="str">
        <f>IF(VLOOKUP($E90,TaskValues!$E:$AG,27,FALSE)=0,"",VLOOKUP($E90,TaskValues!$E:$AG,27,FALSE))</f>
        <v/>
      </c>
    </row>
    <row r="91" spans="1:26" x14ac:dyDescent="0.35">
      <c r="A91" s="355" t="s">
        <v>2169</v>
      </c>
      <c r="B91" s="356" t="s">
        <v>70</v>
      </c>
      <c r="C91" s="356"/>
      <c r="D91" s="372">
        <v>82</v>
      </c>
      <c r="E91" s="64" t="str">
        <f t="shared" si="2"/>
        <v>FH.Ntr.82</v>
      </c>
      <c r="F91" s="321" t="s">
        <v>2333</v>
      </c>
      <c r="G91" s="321" t="str">
        <f>VLOOKUP($E91,TaskValues!$E:$AG,3,FALSE)</f>
        <v>Clinical</v>
      </c>
      <c r="H91" s="321" t="str">
        <f>VLOOKUP($E91,TaskValues!$E:$AG,4,FALSE)</f>
        <v>Public Health</v>
      </c>
      <c r="I91" s="321" t="str">
        <f>VLOOKUP($E91,TaskValues!$E:$AG,5,FALSE)</f>
        <v>Nutrition</v>
      </c>
      <c r="J91" s="320" t="str">
        <f>VLOOKUP($E91,TaskValues!$E:$AG,6,FALSE)</f>
        <v>births</v>
      </c>
      <c r="K91" s="64">
        <f>VLOOKUP($E91,TaskValues!$E:$AG,10,FALSE)</f>
        <v>0</v>
      </c>
      <c r="L91" s="319">
        <f>VLOOKUP($E91,TaskValues!$E:$AG,11,FALSE)</f>
        <v>0</v>
      </c>
      <c r="M91" s="319">
        <f>VLOOKUP($E91,TaskValues!$E:$AG,12,FALSE)</f>
        <v>100</v>
      </c>
      <c r="N91" s="319">
        <f>VLOOKUP($E91,TaskValues!$E:$AG,13,FALSE)</f>
        <v>0</v>
      </c>
      <c r="O91" s="319">
        <f>VLOOKUP($E91,TaskValues!$E:$AG,14,FALSE)</f>
        <v>0</v>
      </c>
      <c r="P91" s="319">
        <f>VLOOKUP($E91,TaskValues!$E:$AG,15,FALSE)</f>
        <v>0</v>
      </c>
      <c r="Q91" s="320">
        <f>VLOOKUP($E91,TaskValues!$E:$AG,16,FALSE)</f>
        <v>100</v>
      </c>
      <c r="R91" s="321" t="str">
        <f>VLOOKUP($E91,TaskValues!$E:$AG,17,FALSE)</f>
        <v>National</v>
      </c>
      <c r="S91" s="195">
        <f>VLOOKUP($E91,TaskValues!$E:$AG,18,FALSE)</f>
        <v>0</v>
      </c>
      <c r="T91" s="321" t="str">
        <f>IF(VLOOKUP($E91,TaskValues!$E:$AG,20,FALSE)=0,"",VLOOKUP($E91,TaskValues!$E:$AG,20,FALSE))</f>
        <v/>
      </c>
      <c r="U91" s="89" t="str">
        <f>IF(VLOOKUP($E91,TaskValues!$E:$AG,22,FALSE)=0,"",VLOOKUP($E91,TaskValues!$E:$AG,22,FALSE))</f>
        <v/>
      </c>
      <c r="V91" t="str">
        <f>IF(VLOOKUP($E91,TaskValues!$E:$AG,23,FALSE)=0,"",VLOOKUP($E91,TaskValues!$E:$AG,23,FALSE))</f>
        <v/>
      </c>
      <c r="W91" t="str">
        <f>IF(VLOOKUP($E91,TaskValues!$E:$AG,24,FALSE)=0,"",VLOOKUP($E91,TaskValues!$E:$AG,24,FALSE))</f>
        <v/>
      </c>
      <c r="X91" t="str">
        <f>IF(VLOOKUP($E91,TaskValues!$E:$AG,25,FALSE)=0,"",VLOOKUP($E91,TaskValues!$E:$AG,25,FALSE))</f>
        <v/>
      </c>
      <c r="Y91" t="str">
        <f>IF(VLOOKUP($E91,TaskValues!$E:$AG,26,FALSE)=0,"",VLOOKUP($E91,TaskValues!$E:$AG,26,FALSE))</f>
        <v/>
      </c>
      <c r="Z91" t="str">
        <f>IF(VLOOKUP($E91,TaskValues!$E:$AG,27,FALSE)=0,"",VLOOKUP($E91,TaskValues!$E:$AG,27,FALSE))</f>
        <v/>
      </c>
    </row>
    <row r="92" spans="1:26" x14ac:dyDescent="0.35">
      <c r="A92" s="355" t="s">
        <v>2169</v>
      </c>
      <c r="B92" s="356" t="s">
        <v>70</v>
      </c>
      <c r="C92" s="356"/>
      <c r="D92" s="372">
        <v>83</v>
      </c>
      <c r="E92" s="64" t="str">
        <f t="shared" si="2"/>
        <v>FH.Ntr.83</v>
      </c>
      <c r="F92" s="321" t="s">
        <v>2335</v>
      </c>
      <c r="G92" s="321" t="str">
        <f>VLOOKUP($E92,TaskValues!$E:$AG,3,FALSE)</f>
        <v>Clinical</v>
      </c>
      <c r="H92" s="321" t="str">
        <f>VLOOKUP($E92,TaskValues!$E:$AG,4,FALSE)</f>
        <v>Public Health</v>
      </c>
      <c r="I92" s="321" t="str">
        <f>VLOOKUP($E92,TaskValues!$E:$AG,5,FALSE)</f>
        <v>Nutrition</v>
      </c>
      <c r="J92" s="320" t="str">
        <f>VLOOKUP($E92,TaskValues!$E:$AG,6,FALSE)</f>
        <v>births</v>
      </c>
      <c r="K92" s="64">
        <f>VLOOKUP($E92,TaskValues!$E:$AG,10,FALSE)</f>
        <v>0</v>
      </c>
      <c r="L92" s="319">
        <f>VLOOKUP($E92,TaskValues!$E:$AG,11,FALSE)</f>
        <v>0</v>
      </c>
      <c r="M92" s="319">
        <f>VLOOKUP($E92,TaskValues!$E:$AG,12,FALSE)</f>
        <v>100</v>
      </c>
      <c r="N92" s="319">
        <f>VLOOKUP($E92,TaskValues!$E:$AG,13,FALSE)</f>
        <v>0</v>
      </c>
      <c r="O92" s="319">
        <f>VLOOKUP($E92,TaskValues!$E:$AG,14,FALSE)</f>
        <v>0</v>
      </c>
      <c r="P92" s="319">
        <f>VLOOKUP($E92,TaskValues!$E:$AG,15,FALSE)</f>
        <v>0</v>
      </c>
      <c r="Q92" s="320">
        <f>VLOOKUP($E92,TaskValues!$E:$AG,16,FALSE)</f>
        <v>100</v>
      </c>
      <c r="R92" s="321" t="str">
        <f>VLOOKUP($E92,TaskValues!$E:$AG,17,FALSE)</f>
        <v>National</v>
      </c>
      <c r="S92" s="195">
        <f>VLOOKUP($E92,TaskValues!$E:$AG,18,FALSE)</f>
        <v>0</v>
      </c>
      <c r="T92" s="321" t="str">
        <f>IF(VLOOKUP($E92,TaskValues!$E:$AG,20,FALSE)=0,"",VLOOKUP($E92,TaskValues!$E:$AG,20,FALSE))</f>
        <v/>
      </c>
      <c r="U92" s="89" t="str">
        <f>IF(VLOOKUP($E92,TaskValues!$E:$AG,22,FALSE)=0,"",VLOOKUP($E92,TaskValues!$E:$AG,22,FALSE))</f>
        <v/>
      </c>
      <c r="V92" t="str">
        <f>IF(VLOOKUP($E92,TaskValues!$E:$AG,23,FALSE)=0,"",VLOOKUP($E92,TaskValues!$E:$AG,23,FALSE))</f>
        <v/>
      </c>
      <c r="W92" t="str">
        <f>IF(VLOOKUP($E92,TaskValues!$E:$AG,24,FALSE)=0,"",VLOOKUP($E92,TaskValues!$E:$AG,24,FALSE))</f>
        <v/>
      </c>
      <c r="X92" t="str">
        <f>IF(VLOOKUP($E92,TaskValues!$E:$AG,25,FALSE)=0,"",VLOOKUP($E92,TaskValues!$E:$AG,25,FALSE))</f>
        <v/>
      </c>
      <c r="Y92" t="str">
        <f>IF(VLOOKUP($E92,TaskValues!$E:$AG,26,FALSE)=0,"",VLOOKUP($E92,TaskValues!$E:$AG,26,FALSE))</f>
        <v/>
      </c>
      <c r="Z92" t="str">
        <f>IF(VLOOKUP($E92,TaskValues!$E:$AG,27,FALSE)=0,"",VLOOKUP($E92,TaskValues!$E:$AG,27,FALSE))</f>
        <v/>
      </c>
    </row>
    <row r="93" spans="1:26" x14ac:dyDescent="0.35">
      <c r="A93" s="355" t="s">
        <v>2169</v>
      </c>
      <c r="B93" s="356" t="s">
        <v>70</v>
      </c>
      <c r="C93" s="356"/>
      <c r="D93" s="372">
        <v>84</v>
      </c>
      <c r="E93" s="64" t="str">
        <f t="shared" si="2"/>
        <v>FH.Ntr.84</v>
      </c>
      <c r="F93" s="321" t="s">
        <v>2334</v>
      </c>
      <c r="G93" s="321" t="str">
        <f>VLOOKUP($E93,TaskValues!$E:$AG,3,FALSE)</f>
        <v>Clinical</v>
      </c>
      <c r="H93" s="321" t="str">
        <f>VLOOKUP($E93,TaskValues!$E:$AG,4,FALSE)</f>
        <v>Public Health</v>
      </c>
      <c r="I93" s="321" t="str">
        <f>VLOOKUP($E93,TaskValues!$E:$AG,5,FALSE)</f>
        <v>Nutrition</v>
      </c>
      <c r="J93" s="320" t="str">
        <f>VLOOKUP($E93,TaskValues!$E:$AG,6,FALSE)</f>
        <v>births</v>
      </c>
      <c r="K93" s="64">
        <f>VLOOKUP($E93,TaskValues!$E:$AG,10,FALSE)</f>
        <v>0</v>
      </c>
      <c r="L93" s="319">
        <f>VLOOKUP($E93,TaskValues!$E:$AG,11,FALSE)</f>
        <v>0</v>
      </c>
      <c r="M93" s="319">
        <f>VLOOKUP($E93,TaskValues!$E:$AG,12,FALSE)</f>
        <v>100</v>
      </c>
      <c r="N93" s="319">
        <f>VLOOKUP($E93,TaskValues!$E:$AG,13,FALSE)</f>
        <v>0</v>
      </c>
      <c r="O93" s="319">
        <f>VLOOKUP($E93,TaskValues!$E:$AG,14,FALSE)</f>
        <v>0</v>
      </c>
      <c r="P93" s="319">
        <f>VLOOKUP($E93,TaskValues!$E:$AG,15,FALSE)</f>
        <v>0</v>
      </c>
      <c r="Q93" s="320">
        <f>VLOOKUP($E93,TaskValues!$E:$AG,16,FALSE)</f>
        <v>100</v>
      </c>
      <c r="R93" s="321" t="str">
        <f>VLOOKUP($E93,TaskValues!$E:$AG,17,FALSE)</f>
        <v>National</v>
      </c>
      <c r="S93" s="195">
        <f>VLOOKUP($E93,TaskValues!$E:$AG,18,FALSE)</f>
        <v>0</v>
      </c>
      <c r="T93" s="321" t="str">
        <f>IF(VLOOKUP($E93,TaskValues!$E:$AG,20,FALSE)=0,"",VLOOKUP($E93,TaskValues!$E:$AG,20,FALSE))</f>
        <v/>
      </c>
      <c r="U93" s="89" t="str">
        <f>IF(VLOOKUP($E93,TaskValues!$E:$AG,22,FALSE)=0,"",VLOOKUP($E93,TaskValues!$E:$AG,22,FALSE))</f>
        <v/>
      </c>
      <c r="V93" t="str">
        <f>IF(VLOOKUP($E93,TaskValues!$E:$AG,23,FALSE)=0,"",VLOOKUP($E93,TaskValues!$E:$AG,23,FALSE))</f>
        <v/>
      </c>
      <c r="W93" t="str">
        <f>IF(VLOOKUP($E93,TaskValues!$E:$AG,24,FALSE)=0,"",VLOOKUP($E93,TaskValues!$E:$AG,24,FALSE))</f>
        <v/>
      </c>
      <c r="X93" t="str">
        <f>IF(VLOOKUP($E93,TaskValues!$E:$AG,25,FALSE)=0,"",VLOOKUP($E93,TaskValues!$E:$AG,25,FALSE))</f>
        <v/>
      </c>
      <c r="Y93" t="str">
        <f>IF(VLOOKUP($E93,TaskValues!$E:$AG,26,FALSE)=0,"",VLOOKUP($E93,TaskValues!$E:$AG,26,FALSE))</f>
        <v/>
      </c>
      <c r="Z93" t="str">
        <f>IF(VLOOKUP($E93,TaskValues!$E:$AG,27,FALSE)=0,"",VLOOKUP($E93,TaskValues!$E:$AG,27,FALSE))</f>
        <v/>
      </c>
    </row>
    <row r="94" spans="1:26" x14ac:dyDescent="0.35">
      <c r="A94" s="355" t="s">
        <v>2169</v>
      </c>
      <c r="B94" s="356" t="s">
        <v>70</v>
      </c>
      <c r="C94" s="356"/>
      <c r="D94" s="372">
        <v>85</v>
      </c>
      <c r="E94" s="64" t="str">
        <f t="shared" si="2"/>
        <v>FH.Ntr.85</v>
      </c>
      <c r="F94" s="321" t="s">
        <v>2336</v>
      </c>
      <c r="G94" s="321" t="str">
        <f>VLOOKUP($E94,TaskValues!$E:$AG,3,FALSE)</f>
        <v>Non-clinical</v>
      </c>
      <c r="H94" s="321" t="str">
        <f>VLOOKUP($E94,TaskValues!$E:$AG,4,FALSE)</f>
        <v>Public Health</v>
      </c>
      <c r="I94" s="321" t="str">
        <f>VLOOKUP($E94,TaskValues!$E:$AG,5,FALSE)</f>
        <v>Nutrition</v>
      </c>
      <c r="J94" s="320" t="str">
        <f>VLOOKUP($E94,TaskValues!$E:$AG,6,FALSE)</f>
        <v>-</v>
      </c>
      <c r="K94" s="64">
        <f>VLOOKUP($E94,TaskValues!$E:$AG,10,FALSE)</f>
        <v>0</v>
      </c>
      <c r="L94" s="319">
        <f>VLOOKUP($E94,TaskValues!$E:$AG,11,FALSE)</f>
        <v>0</v>
      </c>
      <c r="M94" s="319">
        <f>VLOOKUP($E94,TaskValues!$E:$AG,12,FALSE)</f>
        <v>100</v>
      </c>
      <c r="N94" s="319">
        <f>VLOOKUP($E94,TaskValues!$E:$AG,13,FALSE)</f>
        <v>0</v>
      </c>
      <c r="O94" s="319">
        <f>VLOOKUP($E94,TaskValues!$E:$AG,14,FALSE)</f>
        <v>0</v>
      </c>
      <c r="P94" s="319">
        <f>VLOOKUP($E94,TaskValues!$E:$AG,15,FALSE)</f>
        <v>0</v>
      </c>
      <c r="Q94" s="320">
        <f>VLOOKUP($E94,TaskValues!$E:$AG,16,FALSE)</f>
        <v>100</v>
      </c>
      <c r="R94" s="321" t="str">
        <f>VLOOKUP($E94,TaskValues!$E:$AG,17,FALSE)</f>
        <v>National</v>
      </c>
      <c r="S94" s="195">
        <f>VLOOKUP($E94,TaskValues!$E:$AG,18,FALSE)</f>
        <v>0</v>
      </c>
      <c r="T94" s="321" t="str">
        <f>IF(VLOOKUP($E94,TaskValues!$E:$AG,20,FALSE)=0,"",VLOOKUP($E94,TaskValues!$E:$AG,20,FALSE))</f>
        <v/>
      </c>
      <c r="U94" s="89" t="str">
        <f>IF(VLOOKUP($E94,TaskValues!$E:$AG,22,FALSE)=0,"",VLOOKUP($E94,TaskValues!$E:$AG,22,FALSE))</f>
        <v/>
      </c>
      <c r="V94" t="str">
        <f>IF(VLOOKUP($E94,TaskValues!$E:$AG,23,FALSE)=0,"",VLOOKUP($E94,TaskValues!$E:$AG,23,FALSE))</f>
        <v/>
      </c>
      <c r="W94" t="str">
        <f>IF(VLOOKUP($E94,TaskValues!$E:$AG,24,FALSE)=0,"",VLOOKUP($E94,TaskValues!$E:$AG,24,FALSE))</f>
        <v/>
      </c>
      <c r="X94" t="str">
        <f>IF(VLOOKUP($E94,TaskValues!$E:$AG,25,FALSE)=0,"",VLOOKUP($E94,TaskValues!$E:$AG,25,FALSE))</f>
        <v/>
      </c>
      <c r="Y94" t="str">
        <f>IF(VLOOKUP($E94,TaskValues!$E:$AG,26,FALSE)=0,"",VLOOKUP($E94,TaskValues!$E:$AG,26,FALSE))</f>
        <v/>
      </c>
      <c r="Z94" t="str">
        <f>IF(VLOOKUP($E94,TaskValues!$E:$AG,27,FALSE)=0,"",VLOOKUP($E94,TaskValues!$E:$AG,27,FALSE))</f>
        <v/>
      </c>
    </row>
    <row r="95" spans="1:26" x14ac:dyDescent="0.35">
      <c r="A95" s="355" t="s">
        <v>2169</v>
      </c>
      <c r="B95" s="356" t="s">
        <v>70</v>
      </c>
      <c r="C95" s="356"/>
      <c r="D95" s="372">
        <v>86</v>
      </c>
      <c r="E95" s="64" t="str">
        <f t="shared" si="2"/>
        <v>FH.Ntr.86</v>
      </c>
      <c r="F95" s="321" t="s">
        <v>2337</v>
      </c>
      <c r="G95" s="321" t="str">
        <f>VLOOKUP($E95,TaskValues!$E:$AG,3,FALSE)</f>
        <v>Non-clinical</v>
      </c>
      <c r="H95" s="321" t="str">
        <f>VLOOKUP($E95,TaskValues!$E:$AG,4,FALSE)</f>
        <v>Public Health</v>
      </c>
      <c r="I95" s="321" t="str">
        <f>VLOOKUP($E95,TaskValues!$E:$AG,5,FALSE)</f>
        <v>Nutrition</v>
      </c>
      <c r="J95" s="320" t="str">
        <f>VLOOKUP($E95,TaskValues!$E:$AG,6,FALSE)</f>
        <v>-</v>
      </c>
      <c r="K95" s="64">
        <f>VLOOKUP($E95,TaskValues!$E:$AG,10,FALSE)</f>
        <v>0</v>
      </c>
      <c r="L95" s="319">
        <f>VLOOKUP($E95,TaskValues!$E:$AG,11,FALSE)</f>
        <v>0</v>
      </c>
      <c r="M95" s="319">
        <f>VLOOKUP($E95,TaskValues!$E:$AG,12,FALSE)</f>
        <v>100</v>
      </c>
      <c r="N95" s="319">
        <f>VLOOKUP($E95,TaskValues!$E:$AG,13,FALSE)</f>
        <v>0</v>
      </c>
      <c r="O95" s="319">
        <f>VLOOKUP($E95,TaskValues!$E:$AG,14,FALSE)</f>
        <v>0</v>
      </c>
      <c r="P95" s="319">
        <f>VLOOKUP($E95,TaskValues!$E:$AG,15,FALSE)</f>
        <v>0</v>
      </c>
      <c r="Q95" s="320">
        <f>VLOOKUP($E95,TaskValues!$E:$AG,16,FALSE)</f>
        <v>100</v>
      </c>
      <c r="R95" s="321" t="str">
        <f>VLOOKUP($E95,TaskValues!$E:$AG,17,FALSE)</f>
        <v>National</v>
      </c>
      <c r="S95" s="195">
        <f>VLOOKUP($E95,TaskValues!$E:$AG,18,FALSE)</f>
        <v>0</v>
      </c>
      <c r="T95" s="321" t="str">
        <f>IF(VLOOKUP($E95,TaskValues!$E:$AG,20,FALSE)=0,"",VLOOKUP($E95,TaskValues!$E:$AG,20,FALSE))</f>
        <v/>
      </c>
      <c r="U95" s="89" t="str">
        <f>IF(VLOOKUP($E95,TaskValues!$E:$AG,22,FALSE)=0,"",VLOOKUP($E95,TaskValues!$E:$AG,22,FALSE))</f>
        <v/>
      </c>
      <c r="V95" t="str">
        <f>IF(VLOOKUP($E95,TaskValues!$E:$AG,23,FALSE)=0,"",VLOOKUP($E95,TaskValues!$E:$AG,23,FALSE))</f>
        <v/>
      </c>
      <c r="W95" t="str">
        <f>IF(VLOOKUP($E95,TaskValues!$E:$AG,24,FALSE)=0,"",VLOOKUP($E95,TaskValues!$E:$AG,24,FALSE))</f>
        <v/>
      </c>
      <c r="X95" t="str">
        <f>IF(VLOOKUP($E95,TaskValues!$E:$AG,25,FALSE)=0,"",VLOOKUP($E95,TaskValues!$E:$AG,25,FALSE))</f>
        <v/>
      </c>
      <c r="Y95" t="str">
        <f>IF(VLOOKUP($E95,TaskValues!$E:$AG,26,FALSE)=0,"",VLOOKUP($E95,TaskValues!$E:$AG,26,FALSE))</f>
        <v/>
      </c>
      <c r="Z95" t="str">
        <f>IF(VLOOKUP($E95,TaskValues!$E:$AG,27,FALSE)=0,"",VLOOKUP($E95,TaskValues!$E:$AG,27,FALSE))</f>
        <v/>
      </c>
    </row>
    <row r="96" spans="1:26" x14ac:dyDescent="0.35">
      <c r="A96" s="357" t="s">
        <v>2350</v>
      </c>
      <c r="B96" s="357" t="s">
        <v>2348</v>
      </c>
      <c r="C96" s="357" t="s">
        <v>2349</v>
      </c>
      <c r="E96" s="64" t="s">
        <v>2564</v>
      </c>
      <c r="F96" s="321" t="s">
        <v>2566</v>
      </c>
      <c r="G96" s="321" t="str">
        <f>VLOOKUP($E96,TaskValues!$E:$AG,3,FALSE)</f>
        <v>Clinical</v>
      </c>
      <c r="H96" s="321" t="str">
        <f>VLOOKUP($E96,TaskValues!$E:$AG,4,FALSE)</f>
        <v>Adult Acute</v>
      </c>
      <c r="I96" s="321" t="str">
        <f>VLOOKUP($E96,TaskValues!$E:$AG,5,FALSE)</f>
        <v>Sexual health</v>
      </c>
      <c r="J96" s="320" t="str">
        <f>VLOOKUP($E96,TaskValues!$E:$AG,6,FALSE)</f>
        <v>women 15-49</v>
      </c>
      <c r="K96" s="64">
        <f>VLOOKUP($E96,TaskValues!$E:$AG,10,FALSE)</f>
        <v>0</v>
      </c>
      <c r="L96" s="319">
        <f>VLOOKUP($E96,TaskValues!$E:$AG,11,FALSE)</f>
        <v>0</v>
      </c>
      <c r="M96" s="319">
        <f>VLOOKUP($E96,TaskValues!$E:$AG,12,FALSE)</f>
        <v>100</v>
      </c>
      <c r="N96" s="319">
        <f>VLOOKUP($E96,TaskValues!$E:$AG,13,FALSE)</f>
        <v>0</v>
      </c>
      <c r="O96" s="319">
        <f>VLOOKUP($E96,TaskValues!$E:$AG,14,FALSE)</f>
        <v>0</v>
      </c>
      <c r="P96" s="319">
        <f>VLOOKUP($E96,TaskValues!$E:$AG,15,FALSE)</f>
        <v>0</v>
      </c>
      <c r="Q96" s="320">
        <f>VLOOKUP($E96,TaskValues!$E:$AG,16,FALSE)</f>
        <v>100</v>
      </c>
      <c r="R96" s="321" t="str">
        <f>VLOOKUP($E96,TaskValues!$E:$AG,17,FALSE)</f>
        <v>National</v>
      </c>
      <c r="S96" s="195">
        <f>VLOOKUP($E96,TaskValues!$E:$AG,18,FALSE)</f>
        <v>3.9E-2</v>
      </c>
      <c r="T96" s="321" t="str">
        <f>IF(VLOOKUP($E96,TaskValues!$E:$AG,20,FALSE)=0,"",VLOOKUP($E96,TaskValues!$E:$AG,20,FALSE))</f>
        <v/>
      </c>
      <c r="U96" s="89">
        <f>IF(VLOOKUP($E96,TaskValues!$E:$AG,22,FALSE)=0,"",VLOOKUP($E96,TaskValues!$E:$AG,22,FALSE))</f>
        <v>0.98</v>
      </c>
      <c r="V96">
        <f>IF(VLOOKUP($E96,TaskValues!$E:$AG,23,FALSE)=0,"",VLOOKUP($E96,TaskValues!$E:$AG,23,FALSE))</f>
        <v>1</v>
      </c>
      <c r="W96" t="str">
        <f>IF(VLOOKUP($E96,TaskValues!$E:$AG,24,FALSE)=0,"",VLOOKUP($E96,TaskValues!$E:$AG,24,FALSE))</f>
        <v/>
      </c>
      <c r="X96">
        <f>IF(VLOOKUP($E96,TaskValues!$E:$AG,25,FALSE)=0,"",VLOOKUP($E96,TaskValues!$E:$AG,25,FALSE))</f>
        <v>10</v>
      </c>
      <c r="Y96" t="str">
        <f>IF(VLOOKUP($E96,TaskValues!$E:$AG,26,FALSE)=0,"",VLOOKUP($E96,TaskValues!$E:$AG,26,FALSE))</f>
        <v/>
      </c>
      <c r="Z96" t="str">
        <f>IF(VLOOKUP($E96,TaskValues!$E:$AG,27,FALSE)=0,"",VLOOKUP($E96,TaskValues!$E:$AG,27,FALSE))</f>
        <v/>
      </c>
    </row>
    <row r="97" spans="1:26" x14ac:dyDescent="0.35">
      <c r="A97" s="357" t="s">
        <v>2350</v>
      </c>
      <c r="B97" s="357" t="s">
        <v>2348</v>
      </c>
      <c r="C97" s="357" t="s">
        <v>2349</v>
      </c>
      <c r="E97" s="64" t="s">
        <v>2565</v>
      </c>
      <c r="F97" s="321" t="s">
        <v>2567</v>
      </c>
      <c r="G97" s="321" t="str">
        <f>VLOOKUP($E97,TaskValues!$E:$AG,3,FALSE)</f>
        <v>Clinical</v>
      </c>
      <c r="H97" s="321" t="str">
        <f>VLOOKUP($E97,TaskValues!$E:$AG,4,FALSE)</f>
        <v>Adult Acute</v>
      </c>
      <c r="I97" s="321" t="str">
        <f>VLOOKUP($E97,TaskValues!$E:$AG,5,FALSE)</f>
        <v>Sexual health</v>
      </c>
      <c r="J97" s="320" t="str">
        <f>VLOOKUP($E97,TaskValues!$E:$AG,6,FALSE)</f>
        <v>men 15-49</v>
      </c>
      <c r="K97" s="64">
        <f>VLOOKUP($E97,TaskValues!$E:$AG,10,FALSE)</f>
        <v>0</v>
      </c>
      <c r="L97" s="319">
        <f>VLOOKUP($E97,TaskValues!$E:$AG,11,FALSE)</f>
        <v>0</v>
      </c>
      <c r="M97" s="319">
        <f>VLOOKUP($E97,TaskValues!$E:$AG,12,FALSE)</f>
        <v>100</v>
      </c>
      <c r="N97" s="319">
        <f>VLOOKUP($E97,TaskValues!$E:$AG,13,FALSE)</f>
        <v>0</v>
      </c>
      <c r="O97" s="319">
        <f>VLOOKUP($E97,TaskValues!$E:$AG,14,FALSE)</f>
        <v>0</v>
      </c>
      <c r="P97" s="319">
        <f>VLOOKUP($E97,TaskValues!$E:$AG,15,FALSE)</f>
        <v>0</v>
      </c>
      <c r="Q97" s="320">
        <f>VLOOKUP($E97,TaskValues!$E:$AG,16,FALSE)</f>
        <v>100</v>
      </c>
      <c r="R97" s="321" t="str">
        <f>VLOOKUP($E97,TaskValues!$E:$AG,17,FALSE)</f>
        <v>National</v>
      </c>
      <c r="S97" s="195">
        <f>VLOOKUP($E97,TaskValues!$E:$AG,18,FALSE)</f>
        <v>3.5999999999999997E-2</v>
      </c>
      <c r="T97" s="321" t="str">
        <f>IF(VLOOKUP($E97,TaskValues!$E:$AG,20,FALSE)=0,"",VLOOKUP($E97,TaskValues!$E:$AG,20,FALSE))</f>
        <v/>
      </c>
      <c r="U97" s="89">
        <f>IF(VLOOKUP($E97,TaskValues!$E:$AG,22,FALSE)=0,"",VLOOKUP($E97,TaskValues!$E:$AG,22,FALSE))</f>
        <v>0.98</v>
      </c>
      <c r="V97">
        <f>IF(VLOOKUP($E97,TaskValues!$E:$AG,23,FALSE)=0,"",VLOOKUP($E97,TaskValues!$E:$AG,23,FALSE))</f>
        <v>1</v>
      </c>
      <c r="W97" t="str">
        <f>IF(VLOOKUP($E97,TaskValues!$E:$AG,24,FALSE)=0,"",VLOOKUP($E97,TaskValues!$E:$AG,24,FALSE))</f>
        <v/>
      </c>
      <c r="X97">
        <f>IF(VLOOKUP($E97,TaskValues!$E:$AG,25,FALSE)=0,"",VLOOKUP($E97,TaskValues!$E:$AG,25,FALSE))</f>
        <v>10</v>
      </c>
      <c r="Y97" t="str">
        <f>IF(VLOOKUP($E97,TaskValues!$E:$AG,26,FALSE)=0,"",VLOOKUP($E97,TaskValues!$E:$AG,26,FALSE))</f>
        <v/>
      </c>
      <c r="Z97" t="str">
        <f>IF(VLOOKUP($E97,TaskValues!$E:$AG,27,FALSE)=0,"",VLOOKUP($E97,TaskValues!$E:$AG,27,FALSE))</f>
        <v/>
      </c>
    </row>
    <row r="98" spans="1:26" x14ac:dyDescent="0.35">
      <c r="A98" s="357" t="s">
        <v>2350</v>
      </c>
      <c r="B98" s="357" t="s">
        <v>2348</v>
      </c>
      <c r="C98" s="357" t="s">
        <v>2349</v>
      </c>
      <c r="D98" s="66">
        <v>94</v>
      </c>
      <c r="E98" s="64" t="str">
        <f t="shared" ref="E98:E105" si="3">_xlfn.CONCAT("DPC.STI.",D98)</f>
        <v>DPC.STI.94</v>
      </c>
      <c r="F98" s="319" t="s">
        <v>2352</v>
      </c>
      <c r="G98" s="321" t="str">
        <f>VLOOKUP($E98,TaskValues!$E:$AG,3,FALSE)</f>
        <v>Clinical</v>
      </c>
      <c r="H98" s="321" t="str">
        <f>VLOOKUP($E98,TaskValues!$E:$AG,4,FALSE)</f>
        <v>Public Health</v>
      </c>
      <c r="I98" s="321" t="str">
        <f>VLOOKUP($E98,TaskValues!$E:$AG,5,FALSE)</f>
        <v>Sexual health</v>
      </c>
      <c r="J98" s="320" t="str">
        <f>VLOOKUP($E98,TaskValues!$E:$AG,6,FALSE)</f>
        <v>adults 18+</v>
      </c>
      <c r="K98" s="64">
        <f>VLOOKUP($E98,TaskValues!$E:$AG,10,FALSE)</f>
        <v>0</v>
      </c>
      <c r="L98" s="319">
        <f>VLOOKUP($E98,TaskValues!$E:$AG,11,FALSE)</f>
        <v>0</v>
      </c>
      <c r="M98" s="319">
        <f>VLOOKUP($E98,TaskValues!$E:$AG,12,FALSE)</f>
        <v>100</v>
      </c>
      <c r="N98" s="319">
        <f>VLOOKUP($E98,TaskValues!$E:$AG,13,FALSE)</f>
        <v>0</v>
      </c>
      <c r="O98" s="319">
        <f>VLOOKUP($E98,TaskValues!$E:$AG,14,FALSE)</f>
        <v>0</v>
      </c>
      <c r="P98" s="319">
        <f>VLOOKUP($E98,TaskValues!$E:$AG,15,FALSE)</f>
        <v>0</v>
      </c>
      <c r="Q98" s="320">
        <f>VLOOKUP($E98,TaskValues!$E:$AG,16,FALSE)</f>
        <v>100</v>
      </c>
      <c r="R98" s="321" t="str">
        <f>VLOOKUP($E98,TaskValues!$E:$AG,17,FALSE)</f>
        <v>National</v>
      </c>
      <c r="S98" s="195">
        <f>VLOOKUP($E98,TaskValues!$E:$AG,18,FALSE)</f>
        <v>0</v>
      </c>
      <c r="T98" s="321" t="str">
        <f>IF(VLOOKUP($E98,TaskValues!$E:$AG,20,FALSE)=0,"",VLOOKUP($E98,TaskValues!$E:$AG,20,FALSE))</f>
        <v/>
      </c>
      <c r="U98" s="89">
        <f>IF(VLOOKUP($E98,TaskValues!$E:$AG,22,FALSE)=0,"",VLOOKUP($E98,TaskValues!$E:$AG,22,FALSE))</f>
        <v>1</v>
      </c>
      <c r="V98" t="str">
        <f>IF(VLOOKUP($E98,TaskValues!$E:$AG,23,FALSE)=0,"",VLOOKUP($E98,TaskValues!$E:$AG,23,FALSE))</f>
        <v/>
      </c>
      <c r="W98">
        <f>IF(VLOOKUP($E98,TaskValues!$E:$AG,24,FALSE)=0,"",VLOOKUP($E98,TaskValues!$E:$AG,24,FALSE))</f>
        <v>1</v>
      </c>
      <c r="X98">
        <f>IF(VLOOKUP($E98,TaskValues!$E:$AG,25,FALSE)=0,"",VLOOKUP($E98,TaskValues!$E:$AG,25,FALSE))</f>
        <v>10</v>
      </c>
      <c r="Y98" t="str">
        <f>IF(VLOOKUP($E98,TaskValues!$E:$AG,26,FALSE)=0,"",VLOOKUP($E98,TaskValues!$E:$AG,26,FALSE))</f>
        <v/>
      </c>
      <c r="Z98" t="str">
        <f>IF(VLOOKUP($E98,TaskValues!$E:$AG,27,FALSE)=0,"",VLOOKUP($E98,TaskValues!$E:$AG,27,FALSE))</f>
        <v/>
      </c>
    </row>
    <row r="99" spans="1:26" x14ac:dyDescent="0.35">
      <c r="A99" s="357" t="s">
        <v>2350</v>
      </c>
      <c r="B99" s="357" t="s">
        <v>2348</v>
      </c>
      <c r="C99" s="357" t="s">
        <v>2349</v>
      </c>
      <c r="D99" s="66">
        <v>95</v>
      </c>
      <c r="E99" s="64" t="str">
        <f t="shared" si="3"/>
        <v>DPC.STI.95</v>
      </c>
      <c r="F99" s="319" t="s">
        <v>2353</v>
      </c>
      <c r="G99" s="321" t="str">
        <f>VLOOKUP($E99,TaskValues!$E:$AG,3,FALSE)</f>
        <v>Clinical</v>
      </c>
      <c r="H99" s="321" t="str">
        <f>VLOOKUP($E99,TaskValues!$E:$AG,4,FALSE)</f>
        <v>Public Health</v>
      </c>
      <c r="I99" s="321" t="str">
        <f>VLOOKUP($E99,TaskValues!$E:$AG,5,FALSE)</f>
        <v>Sexual health</v>
      </c>
      <c r="J99" s="320" t="str">
        <f>VLOOKUP($E99,TaskValues!$E:$AG,6,FALSE)</f>
        <v>adults 18+</v>
      </c>
      <c r="K99" s="64">
        <f>VLOOKUP($E99,TaskValues!$E:$AG,10,FALSE)</f>
        <v>0</v>
      </c>
      <c r="L99" s="319">
        <f>VLOOKUP($E99,TaskValues!$E:$AG,11,FALSE)</f>
        <v>0</v>
      </c>
      <c r="M99" s="319">
        <f>VLOOKUP($E99,TaskValues!$E:$AG,12,FALSE)</f>
        <v>100</v>
      </c>
      <c r="N99" s="319">
        <f>VLOOKUP($E99,TaskValues!$E:$AG,13,FALSE)</f>
        <v>0</v>
      </c>
      <c r="O99" s="319">
        <f>VLOOKUP($E99,TaskValues!$E:$AG,14,FALSE)</f>
        <v>0</v>
      </c>
      <c r="P99" s="319">
        <f>VLOOKUP($E99,TaskValues!$E:$AG,15,FALSE)</f>
        <v>0</v>
      </c>
      <c r="Q99" s="320">
        <f>VLOOKUP($E99,TaskValues!$E:$AG,16,FALSE)</f>
        <v>100</v>
      </c>
      <c r="R99" s="321" t="str">
        <f>VLOOKUP($E99,TaskValues!$E:$AG,17,FALSE)</f>
        <v>National</v>
      </c>
      <c r="S99" s="195">
        <f>VLOOKUP($E99,TaskValues!$E:$AG,18,FALSE)</f>
        <v>2.0926851436312916E-4</v>
      </c>
      <c r="T99" s="321" t="str">
        <f>IF(VLOOKUP($E99,TaskValues!$E:$AG,20,FALSE)=0,"",VLOOKUP($E99,TaskValues!$E:$AG,20,FALSE))</f>
        <v/>
      </c>
      <c r="U99" s="89">
        <f>IF(VLOOKUP($E99,TaskValues!$E:$AG,22,FALSE)=0,"",VLOOKUP($E99,TaskValues!$E:$AG,22,FALSE))</f>
        <v>0.90986310592664843</v>
      </c>
      <c r="V99" t="str">
        <f>IF(VLOOKUP($E99,TaskValues!$E:$AG,23,FALSE)=0,"",VLOOKUP($E99,TaskValues!$E:$AG,23,FALSE))</f>
        <v/>
      </c>
      <c r="W99">
        <f>IF(VLOOKUP($E99,TaskValues!$E:$AG,24,FALSE)=0,"",VLOOKUP($E99,TaskValues!$E:$AG,24,FALSE))</f>
        <v>1</v>
      </c>
      <c r="X99">
        <f>IF(VLOOKUP($E99,TaskValues!$E:$AG,25,FALSE)=0,"",VLOOKUP($E99,TaskValues!$E:$AG,25,FALSE))</f>
        <v>5</v>
      </c>
      <c r="Y99" t="str">
        <f>IF(VLOOKUP($E99,TaskValues!$E:$AG,26,FALSE)=0,"",VLOOKUP($E99,TaskValues!$E:$AG,26,FALSE))</f>
        <v/>
      </c>
      <c r="Z99" t="str">
        <f>IF(VLOOKUP($E99,TaskValues!$E:$AG,27,FALSE)=0,"",VLOOKUP($E99,TaskValues!$E:$AG,27,FALSE))</f>
        <v/>
      </c>
    </row>
    <row r="100" spans="1:26" x14ac:dyDescent="0.35">
      <c r="A100" s="357" t="s">
        <v>2350</v>
      </c>
      <c r="B100" s="357" t="s">
        <v>2348</v>
      </c>
      <c r="C100" s="357" t="s">
        <v>2349</v>
      </c>
      <c r="D100" s="66">
        <v>96</v>
      </c>
      <c r="E100" s="64" t="str">
        <f t="shared" si="3"/>
        <v>DPC.STI.96</v>
      </c>
      <c r="F100" s="321" t="s">
        <v>2354</v>
      </c>
      <c r="G100" s="321" t="str">
        <f>VLOOKUP($E100,TaskValues!$E:$AG,3,FALSE)</f>
        <v>Clinical</v>
      </c>
      <c r="H100" s="321" t="str">
        <f>VLOOKUP($E100,TaskValues!$E:$AG,4,FALSE)</f>
        <v>Adult Acute</v>
      </c>
      <c r="I100" s="321" t="str">
        <f>VLOOKUP($E100,TaskValues!$E:$AG,5,FALSE)</f>
        <v>HIV</v>
      </c>
      <c r="J100" s="320" t="str">
        <f>VLOOKUP($E100,TaskValues!$E:$AG,6,FALSE)</f>
        <v>adults 18+</v>
      </c>
      <c r="K100" s="64">
        <f>VLOOKUP($E100,TaskValues!$E:$AG,10,FALSE)</f>
        <v>0</v>
      </c>
      <c r="L100" s="319">
        <f>VLOOKUP($E100,TaskValues!$E:$AG,11,FALSE)</f>
        <v>0</v>
      </c>
      <c r="M100" s="319">
        <f>VLOOKUP($E100,TaskValues!$E:$AG,12,FALSE)</f>
        <v>100</v>
      </c>
      <c r="N100" s="319">
        <f>VLOOKUP($E100,TaskValues!$E:$AG,13,FALSE)</f>
        <v>0</v>
      </c>
      <c r="O100" s="319">
        <f>VLOOKUP($E100,TaskValues!$E:$AG,14,FALSE)</f>
        <v>0</v>
      </c>
      <c r="P100" s="319">
        <f>VLOOKUP($E100,TaskValues!$E:$AG,15,FALSE)</f>
        <v>0</v>
      </c>
      <c r="Q100" s="320">
        <f>VLOOKUP($E100,TaskValues!$E:$AG,16,FALSE)</f>
        <v>100</v>
      </c>
      <c r="R100" s="321" t="str">
        <f>VLOOKUP($E100,TaskValues!$E:$AG,17,FALSE)</f>
        <v>National</v>
      </c>
      <c r="S100" s="195">
        <f>VLOOKUP($E100,TaskValues!$E:$AG,18,FALSE)</f>
        <v>2.0926851436312916E-4</v>
      </c>
      <c r="T100" s="321">
        <f>IF(VLOOKUP($E100,TaskValues!$E:$AG,20,FALSE)=0,"",VLOOKUP($E100,TaskValues!$E:$AG,20,FALSE))</f>
        <v>4</v>
      </c>
      <c r="U100" s="89">
        <f>IF(VLOOKUP($E100,TaskValues!$E:$AG,22,FALSE)=0,"",VLOOKUP($E100,TaskValues!$E:$AG,22,FALSE))</f>
        <v>0.90986310592664843</v>
      </c>
      <c r="V100">
        <f>IF(VLOOKUP($E100,TaskValues!$E:$AG,23,FALSE)=0,"",VLOOKUP($E100,TaskValues!$E:$AG,23,FALSE))</f>
        <v>1</v>
      </c>
      <c r="W100" t="str">
        <f>IF(VLOOKUP($E100,TaskValues!$E:$AG,24,FALSE)=0,"",VLOOKUP($E100,TaskValues!$E:$AG,24,FALSE))</f>
        <v/>
      </c>
      <c r="X100">
        <f>IF(VLOOKUP($E100,TaskValues!$E:$AG,25,FALSE)=0,"",VLOOKUP($E100,TaskValues!$E:$AG,25,FALSE))</f>
        <v>5</v>
      </c>
      <c r="Y100" t="str">
        <f>IF(VLOOKUP($E100,TaskValues!$E:$AG,26,FALSE)=0,"",VLOOKUP($E100,TaskValues!$E:$AG,26,FALSE))</f>
        <v/>
      </c>
      <c r="Z100" t="str">
        <f>IF(VLOOKUP($E100,TaskValues!$E:$AG,27,FALSE)=0,"",VLOOKUP($E100,TaskValues!$E:$AG,27,FALSE))</f>
        <v/>
      </c>
    </row>
    <row r="101" spans="1:26" x14ac:dyDescent="0.35">
      <c r="A101" s="357" t="s">
        <v>2350</v>
      </c>
      <c r="B101" s="357" t="s">
        <v>2348</v>
      </c>
      <c r="C101" s="357" t="s">
        <v>2349</v>
      </c>
      <c r="D101" s="66">
        <v>97</v>
      </c>
      <c r="E101" s="64" t="str">
        <f t="shared" si="3"/>
        <v>DPC.STI.97</v>
      </c>
      <c r="F101" s="321" t="s">
        <v>2358</v>
      </c>
      <c r="G101" s="321" t="str">
        <f>VLOOKUP($E101,TaskValues!$E:$AG,3,FALSE)</f>
        <v>Clinical</v>
      </c>
      <c r="H101" s="321" t="str">
        <f>VLOOKUP($E101,TaskValues!$E:$AG,4,FALSE)</f>
        <v>Adult Acute</v>
      </c>
      <c r="I101" s="321" t="str">
        <f>VLOOKUP($E101,TaskValues!$E:$AG,5,FALSE)</f>
        <v>HIV</v>
      </c>
      <c r="J101" s="320" t="str">
        <f>VLOOKUP($E101,TaskValues!$E:$AG,6,FALSE)</f>
        <v>adults 18+</v>
      </c>
      <c r="K101" s="64">
        <f>VLOOKUP($E101,TaskValues!$E:$AG,10,FALSE)</f>
        <v>0</v>
      </c>
      <c r="L101" s="319">
        <f>VLOOKUP($E101,TaskValues!$E:$AG,11,FALSE)</f>
        <v>0</v>
      </c>
      <c r="M101" s="319">
        <f>VLOOKUP($E101,TaskValues!$E:$AG,12,FALSE)</f>
        <v>100</v>
      </c>
      <c r="N101" s="319">
        <f>VLOOKUP($E101,TaskValues!$E:$AG,13,FALSE)</f>
        <v>0</v>
      </c>
      <c r="O101" s="319">
        <f>VLOOKUP($E101,TaskValues!$E:$AG,14,FALSE)</f>
        <v>0</v>
      </c>
      <c r="P101" s="319">
        <f>VLOOKUP($E101,TaskValues!$E:$AG,15,FALSE)</f>
        <v>0</v>
      </c>
      <c r="Q101" s="320">
        <f>VLOOKUP($E101,TaskValues!$E:$AG,16,FALSE)</f>
        <v>100</v>
      </c>
      <c r="R101" s="321" t="str">
        <f>VLOOKUP($E101,TaskValues!$E:$AG,17,FALSE)</f>
        <v>National</v>
      </c>
      <c r="S101" s="195">
        <f>VLOOKUP($E101,TaskValues!$E:$AG,18,FALSE)</f>
        <v>0</v>
      </c>
      <c r="T101" s="321" t="str">
        <f>IF(VLOOKUP($E101,TaskValues!$E:$AG,20,FALSE)=0,"",VLOOKUP($E101,TaskValues!$E:$AG,20,FALSE))</f>
        <v/>
      </c>
      <c r="U101" s="89">
        <f>IF(VLOOKUP($E101,TaskValues!$E:$AG,22,FALSE)=0,"",VLOOKUP($E101,TaskValues!$E:$AG,22,FALSE))</f>
        <v>0.90986310592664843</v>
      </c>
      <c r="V101">
        <f>IF(VLOOKUP($E101,TaskValues!$E:$AG,23,FALSE)=0,"",VLOOKUP($E101,TaskValues!$E:$AG,23,FALSE))</f>
        <v>1</v>
      </c>
      <c r="W101" t="str">
        <f>IF(VLOOKUP($E101,TaskValues!$E:$AG,24,FALSE)=0,"",VLOOKUP($E101,TaskValues!$E:$AG,24,FALSE))</f>
        <v/>
      </c>
      <c r="X101">
        <f>IF(VLOOKUP($E101,TaskValues!$E:$AG,25,FALSE)=0,"",VLOOKUP($E101,TaskValues!$E:$AG,25,FALSE))</f>
        <v>5</v>
      </c>
      <c r="Y101" t="str">
        <f>IF(VLOOKUP($E101,TaskValues!$E:$AG,26,FALSE)=0,"",VLOOKUP($E101,TaskValues!$E:$AG,26,FALSE))</f>
        <v/>
      </c>
      <c r="Z101" t="str">
        <f>IF(VLOOKUP($E101,TaskValues!$E:$AG,27,FALSE)=0,"",VLOOKUP($E101,TaskValues!$E:$AG,27,FALSE))</f>
        <v/>
      </c>
    </row>
    <row r="102" spans="1:26" x14ac:dyDescent="0.35">
      <c r="A102" s="357" t="s">
        <v>2350</v>
      </c>
      <c r="B102" s="357" t="s">
        <v>2348</v>
      </c>
      <c r="C102" s="357" t="s">
        <v>2349</v>
      </c>
      <c r="D102" s="66">
        <v>98</v>
      </c>
      <c r="E102" s="64" t="str">
        <f t="shared" si="3"/>
        <v>DPC.STI.98</v>
      </c>
      <c r="F102" s="321" t="s">
        <v>2359</v>
      </c>
      <c r="G102" s="321" t="str">
        <f>VLOOKUP($E102,TaskValues!$E:$AG,3,FALSE)</f>
        <v>Clinical</v>
      </c>
      <c r="H102" s="321" t="str">
        <f>VLOOKUP($E102,TaskValues!$E:$AG,4,FALSE)</f>
        <v>Adult Acute</v>
      </c>
      <c r="I102" s="321" t="str">
        <f>VLOOKUP($E102,TaskValues!$E:$AG,5,FALSE)</f>
        <v>HIV</v>
      </c>
      <c r="J102" s="320" t="str">
        <f>VLOOKUP($E102,TaskValues!$E:$AG,6,FALSE)</f>
        <v>adults 18+</v>
      </c>
      <c r="K102" s="64">
        <f>VLOOKUP($E102,TaskValues!$E:$AG,10,FALSE)</f>
        <v>0</v>
      </c>
      <c r="L102" s="319">
        <f>VLOOKUP($E102,TaskValues!$E:$AG,11,FALSE)</f>
        <v>0</v>
      </c>
      <c r="M102" s="319">
        <f>VLOOKUP($E102,TaskValues!$E:$AG,12,FALSE)</f>
        <v>100</v>
      </c>
      <c r="N102" s="319">
        <f>VLOOKUP($E102,TaskValues!$E:$AG,13,FALSE)</f>
        <v>0</v>
      </c>
      <c r="O102" s="319">
        <f>VLOOKUP($E102,TaskValues!$E:$AG,14,FALSE)</f>
        <v>0</v>
      </c>
      <c r="P102" s="319">
        <f>VLOOKUP($E102,TaskValues!$E:$AG,15,FALSE)</f>
        <v>0</v>
      </c>
      <c r="Q102" s="320">
        <f>VLOOKUP($E102,TaskValues!$E:$AG,16,FALSE)</f>
        <v>100</v>
      </c>
      <c r="R102" s="321" t="str">
        <f>VLOOKUP($E102,TaskValues!$E:$AG,17,FALSE)</f>
        <v>National</v>
      </c>
      <c r="S102" s="195">
        <f>VLOOKUP($E102,TaskValues!$E:$AG,18,FALSE)</f>
        <v>0</v>
      </c>
      <c r="T102" s="321" t="str">
        <f>IF(VLOOKUP($E102,TaskValues!$E:$AG,20,FALSE)=0,"",VLOOKUP($E102,TaskValues!$E:$AG,20,FALSE))</f>
        <v/>
      </c>
      <c r="U102" s="89">
        <f>IF(VLOOKUP($E102,TaskValues!$E:$AG,22,FALSE)=0,"",VLOOKUP($E102,TaskValues!$E:$AG,22,FALSE))</f>
        <v>0.90986310592664843</v>
      </c>
      <c r="V102">
        <f>IF(VLOOKUP($E102,TaskValues!$E:$AG,23,FALSE)=0,"",VLOOKUP($E102,TaskValues!$E:$AG,23,FALSE))</f>
        <v>1</v>
      </c>
      <c r="W102" t="str">
        <f>IF(VLOOKUP($E102,TaskValues!$E:$AG,24,FALSE)=0,"",VLOOKUP($E102,TaskValues!$E:$AG,24,FALSE))</f>
        <v/>
      </c>
      <c r="X102">
        <f>IF(VLOOKUP($E102,TaskValues!$E:$AG,25,FALSE)=0,"",VLOOKUP($E102,TaskValues!$E:$AG,25,FALSE))</f>
        <v>5</v>
      </c>
      <c r="Y102" t="str">
        <f>IF(VLOOKUP($E102,TaskValues!$E:$AG,26,FALSE)=0,"",VLOOKUP($E102,TaskValues!$E:$AG,26,FALSE))</f>
        <v/>
      </c>
      <c r="Z102" t="str">
        <f>IF(VLOOKUP($E102,TaskValues!$E:$AG,27,FALSE)=0,"",VLOOKUP($E102,TaskValues!$E:$AG,27,FALSE))</f>
        <v/>
      </c>
    </row>
    <row r="103" spans="1:26" x14ac:dyDescent="0.35">
      <c r="A103" s="357" t="s">
        <v>2350</v>
      </c>
      <c r="B103" s="357" t="s">
        <v>2348</v>
      </c>
      <c r="C103" s="357" t="s">
        <v>2349</v>
      </c>
      <c r="D103" s="66">
        <v>99</v>
      </c>
      <c r="E103" s="64" t="str">
        <f t="shared" si="3"/>
        <v>DPC.STI.99</v>
      </c>
      <c r="F103" s="321" t="s">
        <v>2355</v>
      </c>
      <c r="G103" s="321" t="str">
        <f>VLOOKUP($E103,TaskValues!$E:$AG,3,FALSE)</f>
        <v>Clinical</v>
      </c>
      <c r="H103" s="321" t="str">
        <f>VLOOKUP($E103,TaskValues!$E:$AG,4,FALSE)</f>
        <v>Adult Acute</v>
      </c>
      <c r="I103" s="321" t="str">
        <f>VLOOKUP($E103,TaskValues!$E:$AG,5,FALSE)</f>
        <v>HIV</v>
      </c>
      <c r="J103" s="320" t="str">
        <f>VLOOKUP($E103,TaskValues!$E:$AG,6,FALSE)</f>
        <v>adults 18+</v>
      </c>
      <c r="K103" s="64">
        <f>VLOOKUP($E103,TaskValues!$E:$AG,10,FALSE)</f>
        <v>0</v>
      </c>
      <c r="L103" s="319">
        <f>VLOOKUP($E103,TaskValues!$E:$AG,11,FALSE)</f>
        <v>0</v>
      </c>
      <c r="M103" s="319">
        <f>VLOOKUP($E103,TaskValues!$E:$AG,12,FALSE)</f>
        <v>100</v>
      </c>
      <c r="N103" s="319">
        <f>VLOOKUP($E103,TaskValues!$E:$AG,13,FALSE)</f>
        <v>0</v>
      </c>
      <c r="O103" s="319">
        <f>VLOOKUP($E103,TaskValues!$E:$AG,14,FALSE)</f>
        <v>0</v>
      </c>
      <c r="P103" s="319">
        <f>VLOOKUP($E103,TaskValues!$E:$AG,15,FALSE)</f>
        <v>0</v>
      </c>
      <c r="Q103" s="320">
        <f>VLOOKUP($E103,TaskValues!$E:$AG,16,FALSE)</f>
        <v>100</v>
      </c>
      <c r="R103" s="321" t="str">
        <f>VLOOKUP($E103,TaskValues!$E:$AG,17,FALSE)</f>
        <v>National</v>
      </c>
      <c r="S103" s="195">
        <f>VLOOKUP($E103,TaskValues!$E:$AG,18,FALSE)</f>
        <v>2.0926851436312916E-4</v>
      </c>
      <c r="T103" s="321" t="str">
        <f>IF(VLOOKUP($E103,TaskValues!$E:$AG,20,FALSE)=0,"",VLOOKUP($E103,TaskValues!$E:$AG,20,FALSE))</f>
        <v/>
      </c>
      <c r="U103" s="89">
        <f>IF(VLOOKUP($E103,TaskValues!$E:$AG,22,FALSE)=0,"",VLOOKUP($E103,TaskValues!$E:$AG,22,FALSE))</f>
        <v>0.90986310592664843</v>
      </c>
      <c r="V103">
        <f>IF(VLOOKUP($E103,TaskValues!$E:$AG,23,FALSE)=0,"",VLOOKUP($E103,TaskValues!$E:$AG,23,FALSE))</f>
        <v>1</v>
      </c>
      <c r="W103" t="str">
        <f>IF(VLOOKUP($E103,TaskValues!$E:$AG,24,FALSE)=0,"",VLOOKUP($E103,TaskValues!$E:$AG,24,FALSE))</f>
        <v/>
      </c>
      <c r="X103">
        <f>IF(VLOOKUP($E103,TaskValues!$E:$AG,25,FALSE)=0,"",VLOOKUP($E103,TaskValues!$E:$AG,25,FALSE))</f>
        <v>15</v>
      </c>
      <c r="Y103" t="str">
        <f>IF(VLOOKUP($E103,TaskValues!$E:$AG,26,FALSE)=0,"",VLOOKUP($E103,TaskValues!$E:$AG,26,FALSE))</f>
        <v/>
      </c>
      <c r="Z103" t="str">
        <f>IF(VLOOKUP($E103,TaskValues!$E:$AG,27,FALSE)=0,"",VLOOKUP($E103,TaskValues!$E:$AG,27,FALSE))</f>
        <v/>
      </c>
    </row>
    <row r="104" spans="1:26" x14ac:dyDescent="0.35">
      <c r="A104" s="357" t="s">
        <v>2350</v>
      </c>
      <c r="B104" s="357" t="s">
        <v>2348</v>
      </c>
      <c r="C104" s="357" t="s">
        <v>2349</v>
      </c>
      <c r="D104" s="66">
        <v>100</v>
      </c>
      <c r="E104" s="64" t="str">
        <f t="shared" si="3"/>
        <v>DPC.STI.100</v>
      </c>
      <c r="F104" s="321" t="s">
        <v>2356</v>
      </c>
      <c r="G104" s="321" t="str">
        <f>VLOOKUP($E104,TaskValues!$E:$AG,3,FALSE)</f>
        <v>Clinical</v>
      </c>
      <c r="H104" s="321" t="str">
        <f>VLOOKUP($E104,TaskValues!$E:$AG,4,FALSE)</f>
        <v>Adult Acute</v>
      </c>
      <c r="I104" s="321" t="str">
        <f>VLOOKUP($E104,TaskValues!$E:$AG,5,FALSE)</f>
        <v>HIV</v>
      </c>
      <c r="J104" s="320" t="str">
        <f>VLOOKUP($E104,TaskValues!$E:$AG,6,FALSE)</f>
        <v>adults 18+</v>
      </c>
      <c r="K104" s="64">
        <f>VLOOKUP($E104,TaskValues!$E:$AG,10,FALSE)</f>
        <v>0</v>
      </c>
      <c r="L104" s="319">
        <f>VLOOKUP($E104,TaskValues!$E:$AG,11,FALSE)</f>
        <v>0</v>
      </c>
      <c r="M104" s="319">
        <f>VLOOKUP($E104,TaskValues!$E:$AG,12,FALSE)</f>
        <v>100</v>
      </c>
      <c r="N104" s="319">
        <f>VLOOKUP($E104,TaskValues!$E:$AG,13,FALSE)</f>
        <v>0</v>
      </c>
      <c r="O104" s="319">
        <f>VLOOKUP($E104,TaskValues!$E:$AG,14,FALSE)</f>
        <v>0</v>
      </c>
      <c r="P104" s="319">
        <f>VLOOKUP($E104,TaskValues!$E:$AG,15,FALSE)</f>
        <v>0</v>
      </c>
      <c r="Q104" s="320">
        <f>VLOOKUP($E104,TaskValues!$E:$AG,16,FALSE)</f>
        <v>100</v>
      </c>
      <c r="R104" s="321" t="str">
        <f>VLOOKUP($E104,TaskValues!$E:$AG,17,FALSE)</f>
        <v>National</v>
      </c>
      <c r="S104" s="195">
        <f>VLOOKUP($E104,TaskValues!$E:$AG,18,FALSE)</f>
        <v>0</v>
      </c>
      <c r="T104" s="321" t="str">
        <f>IF(VLOOKUP($E104,TaskValues!$E:$AG,20,FALSE)=0,"",VLOOKUP($E104,TaskValues!$E:$AG,20,FALSE))</f>
        <v/>
      </c>
      <c r="U104" s="89">
        <f>IF(VLOOKUP($E104,TaskValues!$E:$AG,22,FALSE)=0,"",VLOOKUP($E104,TaskValues!$E:$AG,22,FALSE))</f>
        <v>0.90986310592664843</v>
      </c>
      <c r="V104">
        <f>IF(VLOOKUP($E104,TaskValues!$E:$AG,23,FALSE)=0,"",VLOOKUP($E104,TaskValues!$E:$AG,23,FALSE))</f>
        <v>1</v>
      </c>
      <c r="W104" t="str">
        <f>IF(VLOOKUP($E104,TaskValues!$E:$AG,24,FALSE)=0,"",VLOOKUP($E104,TaskValues!$E:$AG,24,FALSE))</f>
        <v/>
      </c>
      <c r="X104">
        <f>IF(VLOOKUP($E104,TaskValues!$E:$AG,25,FALSE)=0,"",VLOOKUP($E104,TaskValues!$E:$AG,25,FALSE))</f>
        <v>10</v>
      </c>
      <c r="Y104" t="str">
        <f>IF(VLOOKUP($E104,TaskValues!$E:$AG,26,FALSE)=0,"",VLOOKUP($E104,TaskValues!$E:$AG,26,FALSE))</f>
        <v/>
      </c>
      <c r="Z104" t="str">
        <f>IF(VLOOKUP($E104,TaskValues!$E:$AG,27,FALSE)=0,"",VLOOKUP($E104,TaskValues!$E:$AG,27,FALSE))</f>
        <v/>
      </c>
    </row>
    <row r="105" spans="1:26" x14ac:dyDescent="0.35">
      <c r="A105" s="357" t="s">
        <v>2350</v>
      </c>
      <c r="B105" s="357" t="s">
        <v>2348</v>
      </c>
      <c r="C105" s="357" t="s">
        <v>2349</v>
      </c>
      <c r="D105" s="66">
        <v>101</v>
      </c>
      <c r="E105" s="64" t="str">
        <f t="shared" si="3"/>
        <v>DPC.STI.101</v>
      </c>
      <c r="F105" s="321" t="s">
        <v>2357</v>
      </c>
      <c r="G105" s="321" t="str">
        <f>VLOOKUP($E105,TaskValues!$E:$AG,3,FALSE)</f>
        <v>Clinical</v>
      </c>
      <c r="H105" s="321" t="str">
        <f>VLOOKUP($E105,TaskValues!$E:$AG,4,FALSE)</f>
        <v>Adult Chronic</v>
      </c>
      <c r="I105" s="321" t="str">
        <f>VLOOKUP($E105,TaskValues!$E:$AG,5,FALSE)</f>
        <v>HIV</v>
      </c>
      <c r="J105" s="320" t="str">
        <f>VLOOKUP($E105,TaskValues!$E:$AG,6,FALSE)</f>
        <v>women 15-49</v>
      </c>
      <c r="K105" s="64">
        <f>VLOOKUP($E105,TaskValues!$E:$AG,10,FALSE)</f>
        <v>0</v>
      </c>
      <c r="L105" s="319">
        <f>VLOOKUP($E105,TaskValues!$E:$AG,11,FALSE)</f>
        <v>0</v>
      </c>
      <c r="M105" s="319">
        <f>VLOOKUP($E105,TaskValues!$E:$AG,12,FALSE)</f>
        <v>100</v>
      </c>
      <c r="N105" s="319">
        <f>VLOOKUP($E105,TaskValues!$E:$AG,13,FALSE)</f>
        <v>0</v>
      </c>
      <c r="O105" s="319">
        <f>VLOOKUP($E105,TaskValues!$E:$AG,14,FALSE)</f>
        <v>0</v>
      </c>
      <c r="P105" s="319">
        <f>VLOOKUP($E105,TaskValues!$E:$AG,15,FALSE)</f>
        <v>0</v>
      </c>
      <c r="Q105" s="320">
        <f>VLOOKUP($E105,TaskValues!$E:$AG,16,FALSE)</f>
        <v>100</v>
      </c>
      <c r="R105" s="321" t="str">
        <f>VLOOKUP($E105,TaskValues!$E:$AG,17,FALSE)</f>
        <v>National</v>
      </c>
      <c r="S105" s="195">
        <f>VLOOKUP($E105,TaskValues!$E:$AG,18,FALSE)</f>
        <v>8.6196653346653357E-3</v>
      </c>
      <c r="T105" s="321">
        <f>IF(VLOOKUP($E105,TaskValues!$E:$AG,20,FALSE)=0,"",VLOOKUP($E105,TaskValues!$E:$AG,20,FALSE))</f>
        <v>2</v>
      </c>
      <c r="U105" s="89">
        <f>IF(VLOOKUP($E105,TaskValues!$E:$AG,22,FALSE)=0,"",VLOOKUP($E105,TaskValues!$E:$AG,22,FALSE))</f>
        <v>0.95774059274059287</v>
      </c>
      <c r="V105" t="str">
        <f>IF(VLOOKUP($E105,TaskValues!$E:$AG,23,FALSE)=0,"",VLOOKUP($E105,TaskValues!$E:$AG,23,FALSE))</f>
        <v/>
      </c>
      <c r="W105">
        <f>IF(VLOOKUP($E105,TaskValues!$E:$AG,24,FALSE)=0,"",VLOOKUP($E105,TaskValues!$E:$AG,24,FALSE))</f>
        <v>4</v>
      </c>
      <c r="X105">
        <f>IF(VLOOKUP($E105,TaskValues!$E:$AG,25,FALSE)=0,"",VLOOKUP($E105,TaskValues!$E:$AG,25,FALSE))</f>
        <v>5</v>
      </c>
      <c r="Y105" t="str">
        <f>IF(VLOOKUP($E105,TaskValues!$E:$AG,26,FALSE)=0,"",VLOOKUP($E105,TaskValues!$E:$AG,26,FALSE))</f>
        <v/>
      </c>
      <c r="Z105" t="str">
        <f>IF(VLOOKUP($E105,TaskValues!$E:$AG,27,FALSE)=0,"",VLOOKUP($E105,TaskValues!$E:$AG,27,FALSE))</f>
        <v/>
      </c>
    </row>
    <row r="106" spans="1:26" x14ac:dyDescent="0.35">
      <c r="A106" s="357" t="s">
        <v>2350</v>
      </c>
      <c r="B106" s="357" t="s">
        <v>2348</v>
      </c>
      <c r="C106" s="357" t="s">
        <v>69</v>
      </c>
      <c r="D106" s="66">
        <v>102</v>
      </c>
      <c r="E106" s="64" t="str">
        <f>_xlfn.CONCAT("DPC.Mlr.",D106)</f>
        <v>DPC.Mlr.102</v>
      </c>
      <c r="F106" s="321" t="s">
        <v>2363</v>
      </c>
      <c r="G106" s="321" t="str">
        <f>VLOOKUP($E106,TaskValues!$E:$AG,3,FALSE)</f>
        <v>Non-clinical</v>
      </c>
      <c r="H106" s="321" t="str">
        <f>VLOOKUP($E106,TaskValues!$E:$AG,4,FALSE)</f>
        <v>Public Health</v>
      </c>
      <c r="I106" s="321" t="str">
        <f>VLOOKUP($E106,TaskValues!$E:$AG,5,FALSE)</f>
        <v>Malaria</v>
      </c>
      <c r="J106" s="320" t="str">
        <f>VLOOKUP($E106,TaskValues!$E:$AG,6,FALSE)</f>
        <v>all</v>
      </c>
      <c r="K106" s="64">
        <f>VLOOKUP($E106,TaskValues!$E:$AG,10,FALSE)</f>
        <v>0</v>
      </c>
      <c r="L106" s="319">
        <f>VLOOKUP($E106,TaskValues!$E:$AG,11,FALSE)</f>
        <v>0</v>
      </c>
      <c r="M106" s="319">
        <f>VLOOKUP($E106,TaskValues!$E:$AG,12,FALSE)</f>
        <v>100</v>
      </c>
      <c r="N106" s="319">
        <f>VLOOKUP($E106,TaskValues!$E:$AG,13,FALSE)</f>
        <v>0</v>
      </c>
      <c r="O106" s="319">
        <f>VLOOKUP($E106,TaskValues!$E:$AG,14,FALSE)</f>
        <v>0</v>
      </c>
      <c r="P106" s="319">
        <f>VLOOKUP($E106,TaskValues!$E:$AG,15,FALSE)</f>
        <v>0</v>
      </c>
      <c r="Q106" s="320">
        <f>VLOOKUP($E106,TaskValues!$E:$AG,16,FALSE)</f>
        <v>100</v>
      </c>
      <c r="R106" s="321" t="str">
        <f>VLOOKUP($E106,TaskValues!$E:$AG,17,FALSE)</f>
        <v>National</v>
      </c>
      <c r="S106" s="195">
        <f>VLOOKUP($E106,TaskValues!$E:$AG,18,FALSE)</f>
        <v>0.21739130434782611</v>
      </c>
      <c r="T106" s="321" t="str">
        <f>IF(VLOOKUP($E106,TaskValues!$E:$AG,20,FALSE)=0,"",VLOOKUP($E106,TaskValues!$E:$AG,20,FALSE))</f>
        <v/>
      </c>
      <c r="U106" s="89" t="str">
        <f>IF(VLOOKUP($E106,TaskValues!$E:$AG,22,FALSE)=0,"",VLOOKUP($E106,TaskValues!$E:$AG,22,FALSE))</f>
        <v/>
      </c>
      <c r="V106" t="str">
        <f>IF(VLOOKUP($E106,TaskValues!$E:$AG,23,FALSE)=0,"",VLOOKUP($E106,TaskValues!$E:$AG,23,FALSE))</f>
        <v/>
      </c>
      <c r="W106">
        <f>IF(VLOOKUP($E106,TaskValues!$E:$AG,24,FALSE)=0,"",VLOOKUP($E106,TaskValues!$E:$AG,24,FALSE))</f>
        <v>1</v>
      </c>
      <c r="X106">
        <f>IF(VLOOKUP($E106,TaskValues!$E:$AG,25,FALSE)=0,"",VLOOKUP($E106,TaskValues!$E:$AG,25,FALSE))</f>
        <v>10</v>
      </c>
      <c r="Y106" t="str">
        <f>IF(VLOOKUP($E106,TaskValues!$E:$AG,26,FALSE)=0,"",VLOOKUP($E106,TaskValues!$E:$AG,26,FALSE))</f>
        <v/>
      </c>
      <c r="Z106" t="str">
        <f>IF(VLOOKUP($E106,TaskValues!$E:$AG,27,FALSE)=0,"",VLOOKUP($E106,TaskValues!$E:$AG,27,FALSE))</f>
        <v/>
      </c>
    </row>
    <row r="107" spans="1:26" x14ac:dyDescent="0.35">
      <c r="A107" s="357" t="s">
        <v>2350</v>
      </c>
      <c r="B107" s="357" t="s">
        <v>2348</v>
      </c>
      <c r="C107" s="357" t="s">
        <v>69</v>
      </c>
      <c r="D107" s="66">
        <v>103</v>
      </c>
      <c r="E107" s="64" t="s">
        <v>2367</v>
      </c>
      <c r="F107" s="321" t="s">
        <v>2372</v>
      </c>
      <c r="G107" s="321" t="str">
        <f>VLOOKUP($E107,TaskValues!$E:$AG,3,FALSE)</f>
        <v>Clinical</v>
      </c>
      <c r="H107" s="321" t="str">
        <f>VLOOKUP($E107,TaskValues!$E:$AG,4,FALSE)</f>
        <v>Adult Acute</v>
      </c>
      <c r="I107" s="321" t="str">
        <f>VLOOKUP($E107,TaskValues!$E:$AG,5,FALSE)</f>
        <v>Malaria</v>
      </c>
      <c r="J107" s="320" t="str">
        <f>VLOOKUP($E107,TaskValues!$E:$AG,6,FALSE)</f>
        <v>adults 18+</v>
      </c>
      <c r="K107" s="64">
        <f>VLOOKUP($E107,TaskValues!$E:$AG,10,FALSE)</f>
        <v>0</v>
      </c>
      <c r="L107" s="319">
        <f>VLOOKUP($E107,TaskValues!$E:$AG,11,FALSE)</f>
        <v>0</v>
      </c>
      <c r="M107" s="319">
        <f>VLOOKUP($E107,TaskValues!$E:$AG,12,FALSE)</f>
        <v>100</v>
      </c>
      <c r="N107" s="319">
        <f>VLOOKUP($E107,TaskValues!$E:$AG,13,FALSE)</f>
        <v>0</v>
      </c>
      <c r="O107" s="319">
        <f>VLOOKUP($E107,TaskValues!$E:$AG,14,FALSE)</f>
        <v>0</v>
      </c>
      <c r="P107" s="319">
        <f>VLOOKUP($E107,TaskValues!$E:$AG,15,FALSE)</f>
        <v>0</v>
      </c>
      <c r="Q107" s="320">
        <f>VLOOKUP($E107,TaskValues!$E:$AG,16,FALSE)</f>
        <v>100</v>
      </c>
      <c r="R107" s="321" t="str">
        <f>VLOOKUP($E107,TaskValues!$E:$AG,17,FALSE)</f>
        <v>National</v>
      </c>
      <c r="S107" s="195">
        <f>VLOOKUP($E107,TaskValues!$E:$AG,18,FALSE)</f>
        <v>1.7047868186433539E-2</v>
      </c>
      <c r="T107" s="321" t="str">
        <f>IF(VLOOKUP($E107,TaskValues!$E:$AG,20,FALSE)=0,"",VLOOKUP($E107,TaskValues!$E:$AG,20,FALSE))</f>
        <v/>
      </c>
      <c r="U107" s="89">
        <f>IF(VLOOKUP($E107,TaskValues!$E:$AG,22,FALSE)=0,"",VLOOKUP($E107,TaskValues!$E:$AG,22,FALSE))</f>
        <v>0.87556301899925537</v>
      </c>
      <c r="V107">
        <f>IF(VLOOKUP($E107,TaskValues!$E:$AG,23,FALSE)=0,"",VLOOKUP($E107,TaskValues!$E:$AG,23,FALSE))</f>
        <v>1</v>
      </c>
      <c r="W107" t="str">
        <f>IF(VLOOKUP($E107,TaskValues!$E:$AG,24,FALSE)=0,"",VLOOKUP($E107,TaskValues!$E:$AG,24,FALSE))</f>
        <v/>
      </c>
      <c r="X107">
        <f>IF(VLOOKUP($E107,TaskValues!$E:$AG,25,FALSE)=0,"",VLOOKUP($E107,TaskValues!$E:$AG,25,FALSE))</f>
        <v>10</v>
      </c>
      <c r="Y107" t="str">
        <f>IF(VLOOKUP($E107,TaskValues!$E:$AG,26,FALSE)=0,"",VLOOKUP($E107,TaskValues!$E:$AG,26,FALSE))</f>
        <v/>
      </c>
      <c r="Z107" t="str">
        <f>IF(VLOOKUP($E107,TaskValues!$E:$AG,27,FALSE)=0,"",VLOOKUP($E107,TaskValues!$E:$AG,27,FALSE))</f>
        <v/>
      </c>
    </row>
    <row r="108" spans="1:26" x14ac:dyDescent="0.35">
      <c r="A108" s="357" t="s">
        <v>2350</v>
      </c>
      <c r="B108" s="357" t="s">
        <v>2348</v>
      </c>
      <c r="C108" s="357" t="s">
        <v>69</v>
      </c>
      <c r="D108" s="66">
        <v>103</v>
      </c>
      <c r="E108" s="64" t="s">
        <v>2368</v>
      </c>
      <c r="F108" s="321" t="s">
        <v>2373</v>
      </c>
      <c r="G108" s="321" t="str">
        <f>VLOOKUP($E108,TaskValues!$E:$AG,3,FALSE)</f>
        <v>Clinical</v>
      </c>
      <c r="H108" s="321" t="str">
        <f>VLOOKUP($E108,TaskValues!$E:$AG,4,FALSE)</f>
        <v>Child Acute</v>
      </c>
      <c r="I108" s="321" t="str">
        <f>VLOOKUP($E108,TaskValues!$E:$AG,5,FALSE)</f>
        <v>Malaria</v>
      </c>
      <c r="J108" s="320" t="str">
        <f>VLOOKUP($E108,TaskValues!$E:$AG,6,FALSE)</f>
        <v>1-18</v>
      </c>
      <c r="K108" s="64">
        <f>VLOOKUP($E108,TaskValues!$E:$AG,10,FALSE)</f>
        <v>0</v>
      </c>
      <c r="L108" s="319">
        <f>VLOOKUP($E108,TaskValues!$E:$AG,11,FALSE)</f>
        <v>0</v>
      </c>
      <c r="M108" s="319">
        <f>VLOOKUP($E108,TaskValues!$E:$AG,12,FALSE)</f>
        <v>100</v>
      </c>
      <c r="N108" s="319">
        <f>VLOOKUP($E108,TaskValues!$E:$AG,13,FALSE)</f>
        <v>0</v>
      </c>
      <c r="O108" s="319">
        <f>VLOOKUP($E108,TaskValues!$E:$AG,14,FALSE)</f>
        <v>0</v>
      </c>
      <c r="P108" s="319">
        <f>VLOOKUP($E108,TaskValues!$E:$AG,15,FALSE)</f>
        <v>0</v>
      </c>
      <c r="Q108" s="320">
        <f>VLOOKUP($E108,TaskValues!$E:$AG,16,FALSE)</f>
        <v>100</v>
      </c>
      <c r="R108" s="321" t="str">
        <f>VLOOKUP($E108,TaskValues!$E:$AG,17,FALSE)</f>
        <v>National</v>
      </c>
      <c r="S108" s="195">
        <f>VLOOKUP($E108,TaskValues!$E:$AG,18,FALSE)</f>
        <v>1.7047868186433539E-2</v>
      </c>
      <c r="T108" s="321" t="str">
        <f>IF(VLOOKUP($E108,TaskValues!$E:$AG,20,FALSE)=0,"",VLOOKUP($E108,TaskValues!$E:$AG,20,FALSE))</f>
        <v/>
      </c>
      <c r="U108" s="89">
        <f>IF(VLOOKUP($E108,TaskValues!$E:$AG,22,FALSE)=0,"",VLOOKUP($E108,TaskValues!$E:$AG,22,FALSE))</f>
        <v>0.87556301899925537</v>
      </c>
      <c r="V108">
        <f>IF(VLOOKUP($E108,TaskValues!$E:$AG,23,FALSE)=0,"",VLOOKUP($E108,TaskValues!$E:$AG,23,FALSE))</f>
        <v>1</v>
      </c>
      <c r="W108" t="str">
        <f>IF(VLOOKUP($E108,TaskValues!$E:$AG,24,FALSE)=0,"",VLOOKUP($E108,TaskValues!$E:$AG,24,FALSE))</f>
        <v/>
      </c>
      <c r="X108">
        <f>IF(VLOOKUP($E108,TaskValues!$E:$AG,25,FALSE)=0,"",VLOOKUP($E108,TaskValues!$E:$AG,25,FALSE))</f>
        <v>10</v>
      </c>
      <c r="Y108" t="str">
        <f>IF(VLOOKUP($E108,TaskValues!$E:$AG,26,FALSE)=0,"",VLOOKUP($E108,TaskValues!$E:$AG,26,FALSE))</f>
        <v/>
      </c>
      <c r="Z108" t="str">
        <f>IF(VLOOKUP($E108,TaskValues!$E:$AG,27,FALSE)=0,"",VLOOKUP($E108,TaskValues!$E:$AG,27,FALSE))</f>
        <v/>
      </c>
    </row>
    <row r="109" spans="1:26" x14ac:dyDescent="0.35">
      <c r="A109" s="357" t="s">
        <v>2350</v>
      </c>
      <c r="B109" s="357" t="s">
        <v>2348</v>
      </c>
      <c r="C109" s="357" t="s">
        <v>69</v>
      </c>
      <c r="D109" s="66">
        <v>103</v>
      </c>
      <c r="E109" s="64" t="s">
        <v>2371</v>
      </c>
      <c r="F109" s="321" t="s">
        <v>2374</v>
      </c>
      <c r="G109" s="321" t="str">
        <f>VLOOKUP($E109,TaskValues!$E:$AG,3,FALSE)</f>
        <v>Clinical</v>
      </c>
      <c r="H109" s="321" t="str">
        <f>VLOOKUP($E109,TaskValues!$E:$AG,4,FALSE)</f>
        <v>Public Health</v>
      </c>
      <c r="I109" s="321" t="str">
        <f>VLOOKUP($E109,TaskValues!$E:$AG,5,FALSE)</f>
        <v>Malaria</v>
      </c>
      <c r="J109" s="320" t="str">
        <f>VLOOKUP($E109,TaskValues!$E:$AG,6,FALSE)</f>
        <v>all</v>
      </c>
      <c r="K109" s="64">
        <f>VLOOKUP($E109,TaskValues!$E:$AG,10,FALSE)</f>
        <v>0</v>
      </c>
      <c r="L109" s="319">
        <f>VLOOKUP($E109,TaskValues!$E:$AG,11,FALSE)</f>
        <v>0</v>
      </c>
      <c r="M109" s="319">
        <f>VLOOKUP($E109,TaskValues!$E:$AG,12,FALSE)</f>
        <v>100</v>
      </c>
      <c r="N109" s="319">
        <f>VLOOKUP($E109,TaskValues!$E:$AG,13,FALSE)</f>
        <v>0</v>
      </c>
      <c r="O109" s="319">
        <f>VLOOKUP($E109,TaskValues!$E:$AG,14,FALSE)</f>
        <v>0</v>
      </c>
      <c r="P109" s="319">
        <f>VLOOKUP($E109,TaskValues!$E:$AG,15,FALSE)</f>
        <v>0</v>
      </c>
      <c r="Q109" s="320">
        <f>VLOOKUP($E109,TaskValues!$E:$AG,16,FALSE)</f>
        <v>100</v>
      </c>
      <c r="R109" s="321" t="str">
        <f>VLOOKUP($E109,TaskValues!$E:$AG,17,FALSE)</f>
        <v>National</v>
      </c>
      <c r="S109" s="195">
        <f>VLOOKUP($E109,TaskValues!$E:$AG,18,FALSE)</f>
        <v>1.894207576270393E-2</v>
      </c>
      <c r="T109" s="321">
        <f>IF(VLOOKUP($E109,TaskValues!$E:$AG,20,FALSE)=0,"",VLOOKUP($E109,TaskValues!$E:$AG,20,FALSE))</f>
        <v>4</v>
      </c>
      <c r="U109" s="89">
        <f>IF(VLOOKUP($E109,TaskValues!$E:$AG,22,FALSE)=0,"",VLOOKUP($E109,TaskValues!$E:$AG,22,FALSE))</f>
        <v>1</v>
      </c>
      <c r="V109">
        <f>IF(VLOOKUP($E109,TaskValues!$E:$AG,23,FALSE)=0,"",VLOOKUP($E109,TaskValues!$E:$AG,23,FALSE))</f>
        <v>1</v>
      </c>
      <c r="W109" t="str">
        <f>IF(VLOOKUP($E109,TaskValues!$E:$AG,24,FALSE)=0,"",VLOOKUP($E109,TaskValues!$E:$AG,24,FALSE))</f>
        <v/>
      </c>
      <c r="X109">
        <f>IF(VLOOKUP($E109,TaskValues!$E:$AG,25,FALSE)=0,"",VLOOKUP($E109,TaskValues!$E:$AG,25,FALSE))</f>
        <v>5</v>
      </c>
      <c r="Y109" t="str">
        <f>IF(VLOOKUP($E109,TaskValues!$E:$AG,26,FALSE)=0,"",VLOOKUP($E109,TaskValues!$E:$AG,26,FALSE))</f>
        <v/>
      </c>
      <c r="Z109" t="str">
        <f>IF(VLOOKUP($E109,TaskValues!$E:$AG,27,FALSE)=0,"",VLOOKUP($E109,TaskValues!$E:$AG,27,FALSE))</f>
        <v/>
      </c>
    </row>
    <row r="110" spans="1:26" x14ac:dyDescent="0.35">
      <c r="A110" s="357" t="s">
        <v>2350</v>
      </c>
      <c r="B110" s="357" t="s">
        <v>2348</v>
      </c>
      <c r="C110" s="357" t="s">
        <v>69</v>
      </c>
      <c r="D110" s="66">
        <v>104</v>
      </c>
      <c r="E110" s="64" t="s">
        <v>2369</v>
      </c>
      <c r="F110" s="321" t="s">
        <v>2375</v>
      </c>
      <c r="G110" s="321" t="str">
        <f>VLOOKUP($E110,TaskValues!$E:$AG,3,FALSE)</f>
        <v>Clinical</v>
      </c>
      <c r="H110" s="321" t="str">
        <f>VLOOKUP($E110,TaskValues!$E:$AG,4,FALSE)</f>
        <v>Adult Acute</v>
      </c>
      <c r="I110" s="321" t="str">
        <f>VLOOKUP($E110,TaskValues!$E:$AG,5,FALSE)</f>
        <v>Malaria</v>
      </c>
      <c r="J110" s="320" t="str">
        <f>VLOOKUP($E110,TaskValues!$E:$AG,6,FALSE)</f>
        <v>adults 18+</v>
      </c>
      <c r="K110" s="64">
        <f>VLOOKUP($E110,TaskValues!$E:$AG,10,FALSE)</f>
        <v>0</v>
      </c>
      <c r="L110" s="319">
        <f>VLOOKUP($E110,TaskValues!$E:$AG,11,FALSE)</f>
        <v>0</v>
      </c>
      <c r="M110" s="319">
        <f>VLOOKUP($E110,TaskValues!$E:$AG,12,FALSE)</f>
        <v>100</v>
      </c>
      <c r="N110" s="319">
        <f>VLOOKUP($E110,TaskValues!$E:$AG,13,FALSE)</f>
        <v>0</v>
      </c>
      <c r="O110" s="319">
        <f>VLOOKUP($E110,TaskValues!$E:$AG,14,FALSE)</f>
        <v>0</v>
      </c>
      <c r="P110" s="319">
        <f>VLOOKUP($E110,TaskValues!$E:$AG,15,FALSE)</f>
        <v>0</v>
      </c>
      <c r="Q110" s="320">
        <f>VLOOKUP($E110,TaskValues!$E:$AG,16,FALSE)</f>
        <v>100</v>
      </c>
      <c r="R110" s="321" t="str">
        <f>VLOOKUP($E110,TaskValues!$E:$AG,17,FALSE)</f>
        <v>National</v>
      </c>
      <c r="S110" s="195">
        <f>VLOOKUP($E110,TaskValues!$E:$AG,18,FALSE)</f>
        <v>1.8942075762703931E-3</v>
      </c>
      <c r="T110" s="321" t="str">
        <f>IF(VLOOKUP($E110,TaskValues!$E:$AG,20,FALSE)=0,"",VLOOKUP($E110,TaskValues!$E:$AG,20,FALSE))</f>
        <v/>
      </c>
      <c r="U110" s="89">
        <f>IF(VLOOKUP($E110,TaskValues!$E:$AG,22,FALSE)=0,"",VLOOKUP($E110,TaskValues!$E:$AG,22,FALSE))</f>
        <v>0.87556301899925537</v>
      </c>
      <c r="V110">
        <f>IF(VLOOKUP($E110,TaskValues!$E:$AG,23,FALSE)=0,"",VLOOKUP($E110,TaskValues!$E:$AG,23,FALSE))</f>
        <v>1</v>
      </c>
      <c r="W110" t="str">
        <f>IF(VLOOKUP($E110,TaskValues!$E:$AG,24,FALSE)=0,"",VLOOKUP($E110,TaskValues!$E:$AG,24,FALSE))</f>
        <v/>
      </c>
      <c r="X110">
        <f>IF(VLOOKUP($E110,TaskValues!$E:$AG,25,FALSE)=0,"",VLOOKUP($E110,TaskValues!$E:$AG,25,FALSE))</f>
        <v>15</v>
      </c>
      <c r="Y110" t="str">
        <f>IF(VLOOKUP($E110,TaskValues!$E:$AG,26,FALSE)=0,"",VLOOKUP($E110,TaskValues!$E:$AG,26,FALSE))</f>
        <v/>
      </c>
      <c r="Z110" t="str">
        <f>IF(VLOOKUP($E110,TaskValues!$E:$AG,27,FALSE)=0,"",VLOOKUP($E110,TaskValues!$E:$AG,27,FALSE))</f>
        <v/>
      </c>
    </row>
    <row r="111" spans="1:26" x14ac:dyDescent="0.35">
      <c r="A111" s="357" t="s">
        <v>2350</v>
      </c>
      <c r="B111" s="357" t="s">
        <v>2348</v>
      </c>
      <c r="C111" s="357" t="s">
        <v>69</v>
      </c>
      <c r="D111" s="66">
        <v>104</v>
      </c>
      <c r="E111" s="64" t="s">
        <v>2370</v>
      </c>
      <c r="F111" s="321" t="s">
        <v>2376</v>
      </c>
      <c r="G111" s="321" t="str">
        <f>VLOOKUP($E111,TaskValues!$E:$AG,3,FALSE)</f>
        <v>Clinical</v>
      </c>
      <c r="H111" s="321" t="str">
        <f>VLOOKUP($E111,TaskValues!$E:$AG,4,FALSE)</f>
        <v>Child Acute</v>
      </c>
      <c r="I111" s="321" t="str">
        <f>VLOOKUP($E111,TaskValues!$E:$AG,5,FALSE)</f>
        <v>Malaria</v>
      </c>
      <c r="J111" s="320" t="str">
        <f>VLOOKUP($E111,TaskValues!$E:$AG,6,FALSE)</f>
        <v>1-18</v>
      </c>
      <c r="K111" s="64">
        <f>VLOOKUP($E111,TaskValues!$E:$AG,10,FALSE)</f>
        <v>0</v>
      </c>
      <c r="L111" s="319">
        <f>VLOOKUP($E111,TaskValues!$E:$AG,11,FALSE)</f>
        <v>0</v>
      </c>
      <c r="M111" s="319">
        <f>VLOOKUP($E111,TaskValues!$E:$AG,12,FALSE)</f>
        <v>100</v>
      </c>
      <c r="N111" s="319">
        <f>VLOOKUP($E111,TaskValues!$E:$AG,13,FALSE)</f>
        <v>0</v>
      </c>
      <c r="O111" s="319">
        <f>VLOOKUP($E111,TaskValues!$E:$AG,14,FALSE)</f>
        <v>0</v>
      </c>
      <c r="P111" s="319">
        <f>VLOOKUP($E111,TaskValues!$E:$AG,15,FALSE)</f>
        <v>0</v>
      </c>
      <c r="Q111" s="320">
        <f>VLOOKUP($E111,TaskValues!$E:$AG,16,FALSE)</f>
        <v>100</v>
      </c>
      <c r="R111" s="321" t="str">
        <f>VLOOKUP($E111,TaskValues!$E:$AG,17,FALSE)</f>
        <v>National</v>
      </c>
      <c r="S111" s="195">
        <f>VLOOKUP($E111,TaskValues!$E:$AG,18,FALSE)</f>
        <v>1.8942075762703931E-3</v>
      </c>
      <c r="T111" s="321" t="str">
        <f>IF(VLOOKUP($E111,TaskValues!$E:$AG,20,FALSE)=0,"",VLOOKUP($E111,TaskValues!$E:$AG,20,FALSE))</f>
        <v/>
      </c>
      <c r="U111" s="89">
        <f>IF(VLOOKUP($E111,TaskValues!$E:$AG,22,FALSE)=0,"",VLOOKUP($E111,TaskValues!$E:$AG,22,FALSE))</f>
        <v>0.87556301899925537</v>
      </c>
      <c r="V111">
        <f>IF(VLOOKUP($E111,TaskValues!$E:$AG,23,FALSE)=0,"",VLOOKUP($E111,TaskValues!$E:$AG,23,FALSE))</f>
        <v>1</v>
      </c>
      <c r="W111" t="str">
        <f>IF(VLOOKUP($E111,TaskValues!$E:$AG,24,FALSE)=0,"",VLOOKUP($E111,TaskValues!$E:$AG,24,FALSE))</f>
        <v/>
      </c>
      <c r="X111">
        <f>IF(VLOOKUP($E111,TaskValues!$E:$AG,25,FALSE)=0,"",VLOOKUP($E111,TaskValues!$E:$AG,25,FALSE))</f>
        <v>15</v>
      </c>
      <c r="Y111" t="str">
        <f>IF(VLOOKUP($E111,TaskValues!$E:$AG,26,FALSE)=0,"",VLOOKUP($E111,TaskValues!$E:$AG,26,FALSE))</f>
        <v/>
      </c>
      <c r="Z111" t="str">
        <f>IF(VLOOKUP($E111,TaskValues!$E:$AG,27,FALSE)=0,"",VLOOKUP($E111,TaskValues!$E:$AG,27,FALSE))</f>
        <v/>
      </c>
    </row>
    <row r="112" spans="1:26" x14ac:dyDescent="0.35">
      <c r="A112" s="357" t="s">
        <v>2350</v>
      </c>
      <c r="B112" s="357" t="s">
        <v>2348</v>
      </c>
      <c r="C112" s="357" t="s">
        <v>69</v>
      </c>
      <c r="D112" s="66">
        <v>105</v>
      </c>
      <c r="E112" s="64" t="str">
        <f>_xlfn.CONCAT("DPC.Mlr.",D112)</f>
        <v>DPC.Mlr.105</v>
      </c>
      <c r="F112" s="321" t="s">
        <v>2364</v>
      </c>
      <c r="G112" s="321" t="str">
        <f>VLOOKUP($E112,TaskValues!$E:$AG,3,FALSE)</f>
        <v>Surveillance</v>
      </c>
      <c r="H112" s="321" t="str">
        <f>VLOOKUP($E112,TaskValues!$E:$AG,4,FALSE)</f>
        <v>Public Health</v>
      </c>
      <c r="I112" s="321" t="str">
        <f>VLOOKUP($E112,TaskValues!$E:$AG,5,FALSE)</f>
        <v>Malaria</v>
      </c>
      <c r="J112" s="320" t="str">
        <f>VLOOKUP($E112,TaskValues!$E:$AG,6,FALSE)</f>
        <v>-</v>
      </c>
      <c r="K112" s="64">
        <f>VLOOKUP($E112,TaskValues!$E:$AG,10,FALSE)</f>
        <v>0</v>
      </c>
      <c r="L112" s="319">
        <f>VLOOKUP($E112,TaskValues!$E:$AG,11,FALSE)</f>
        <v>0</v>
      </c>
      <c r="M112" s="319">
        <f>VLOOKUP($E112,TaskValues!$E:$AG,12,FALSE)</f>
        <v>100</v>
      </c>
      <c r="N112" s="319">
        <f>VLOOKUP($E112,TaskValues!$E:$AG,13,FALSE)</f>
        <v>0</v>
      </c>
      <c r="O112" s="319">
        <f>VLOOKUP($E112,TaskValues!$E:$AG,14,FALSE)</f>
        <v>0</v>
      </c>
      <c r="P112" s="319">
        <f>VLOOKUP($E112,TaskValues!$E:$AG,15,FALSE)</f>
        <v>0</v>
      </c>
      <c r="Q112" s="320">
        <f>VLOOKUP($E112,TaskValues!$E:$AG,16,FALSE)</f>
        <v>100</v>
      </c>
      <c r="R112" s="321" t="str">
        <f>VLOOKUP($E112,TaskValues!$E:$AG,17,FALSE)</f>
        <v>National</v>
      </c>
      <c r="S112" s="195">
        <f>VLOOKUP($E112,TaskValues!$E:$AG,18,FALSE)</f>
        <v>0</v>
      </c>
      <c r="T112" s="321" t="str">
        <f>IF(VLOOKUP($E112,TaskValues!$E:$AG,20,FALSE)=0,"",VLOOKUP($E112,TaskValues!$E:$AG,20,FALSE))</f>
        <v/>
      </c>
      <c r="U112" s="89" t="str">
        <f>IF(VLOOKUP($E112,TaskValues!$E:$AG,22,FALSE)=0,"",VLOOKUP($E112,TaskValues!$E:$AG,22,FALSE))</f>
        <v/>
      </c>
      <c r="V112" t="str">
        <f>IF(VLOOKUP($E112,TaskValues!$E:$AG,23,FALSE)=0,"",VLOOKUP($E112,TaskValues!$E:$AG,23,FALSE))</f>
        <v/>
      </c>
      <c r="W112" t="str">
        <f>IF(VLOOKUP($E112,TaskValues!$E:$AG,24,FALSE)=0,"",VLOOKUP($E112,TaskValues!$E:$AG,24,FALSE))</f>
        <v/>
      </c>
      <c r="X112" t="str">
        <f>IF(VLOOKUP($E112,TaskValues!$E:$AG,25,FALSE)=0,"",VLOOKUP($E112,TaskValues!$E:$AG,25,FALSE))</f>
        <v/>
      </c>
      <c r="Y112" t="str">
        <f>IF(VLOOKUP($E112,TaskValues!$E:$AG,26,FALSE)=0,"",VLOOKUP($E112,TaskValues!$E:$AG,26,FALSE))</f>
        <v/>
      </c>
      <c r="Z112" t="str">
        <f>IF(VLOOKUP($E112,TaskValues!$E:$AG,27,FALSE)=0,"",VLOOKUP($E112,TaskValues!$E:$AG,27,FALSE))</f>
        <v/>
      </c>
    </row>
    <row r="113" spans="1:26" x14ac:dyDescent="0.35">
      <c r="A113" s="357" t="s">
        <v>2350</v>
      </c>
      <c r="B113" s="357" t="s">
        <v>2348</v>
      </c>
      <c r="C113" s="357" t="s">
        <v>69</v>
      </c>
      <c r="D113" s="66">
        <v>106</v>
      </c>
      <c r="E113" s="64" t="str">
        <f>_xlfn.CONCAT("DPC.Mlr.",D113)</f>
        <v>DPC.Mlr.106</v>
      </c>
      <c r="F113" s="321" t="s">
        <v>2353</v>
      </c>
      <c r="G113" s="321" t="str">
        <f>VLOOKUP($E113,TaskValues!$E:$AG,3,FALSE)</f>
        <v>Non-clinical</v>
      </c>
      <c r="H113" s="321" t="str">
        <f>VLOOKUP($E113,TaskValues!$E:$AG,4,FALSE)</f>
        <v>Public Health</v>
      </c>
      <c r="I113" s="321" t="str">
        <f>VLOOKUP($E113,TaskValues!$E:$AG,5,FALSE)</f>
        <v>Malaria</v>
      </c>
      <c r="J113" s="320" t="str">
        <f>VLOOKUP($E113,TaskValues!$E:$AG,6,FALSE)</f>
        <v>-</v>
      </c>
      <c r="K113" s="64">
        <f>VLOOKUP($E113,TaskValues!$E:$AG,10,FALSE)</f>
        <v>0</v>
      </c>
      <c r="L113" s="319">
        <f>VLOOKUP($E113,TaskValues!$E:$AG,11,FALSE)</f>
        <v>0</v>
      </c>
      <c r="M113" s="319">
        <f>VLOOKUP($E113,TaskValues!$E:$AG,12,FALSE)</f>
        <v>100</v>
      </c>
      <c r="N113" s="319">
        <f>VLOOKUP($E113,TaskValues!$E:$AG,13,FALSE)</f>
        <v>0</v>
      </c>
      <c r="O113" s="319">
        <f>VLOOKUP($E113,TaskValues!$E:$AG,14,FALSE)</f>
        <v>0</v>
      </c>
      <c r="P113" s="319">
        <f>VLOOKUP($E113,TaskValues!$E:$AG,15,FALSE)</f>
        <v>0</v>
      </c>
      <c r="Q113" s="320">
        <f>VLOOKUP($E113,TaskValues!$E:$AG,16,FALSE)</f>
        <v>100</v>
      </c>
      <c r="R113" s="321" t="str">
        <f>VLOOKUP($E113,TaskValues!$E:$AG,17,FALSE)</f>
        <v>National</v>
      </c>
      <c r="S113" s="195">
        <f>VLOOKUP($E113,TaskValues!$E:$AG,18,FALSE)</f>
        <v>0</v>
      </c>
      <c r="T113" s="321" t="str">
        <f>IF(VLOOKUP($E113,TaskValues!$E:$AG,20,FALSE)=0,"",VLOOKUP($E113,TaskValues!$E:$AG,20,FALSE))</f>
        <v/>
      </c>
      <c r="U113" s="89" t="str">
        <f>IF(VLOOKUP($E113,TaskValues!$E:$AG,22,FALSE)=0,"",VLOOKUP($E113,TaskValues!$E:$AG,22,FALSE))</f>
        <v/>
      </c>
      <c r="V113" t="str">
        <f>IF(VLOOKUP($E113,TaskValues!$E:$AG,23,FALSE)=0,"",VLOOKUP($E113,TaskValues!$E:$AG,23,FALSE))</f>
        <v/>
      </c>
      <c r="W113" t="str">
        <f>IF(VLOOKUP($E113,TaskValues!$E:$AG,24,FALSE)=0,"",VLOOKUP($E113,TaskValues!$E:$AG,24,FALSE))</f>
        <v/>
      </c>
      <c r="X113" t="str">
        <f>IF(VLOOKUP($E113,TaskValues!$E:$AG,25,FALSE)=0,"",VLOOKUP($E113,TaskValues!$E:$AG,25,FALSE))</f>
        <v/>
      </c>
      <c r="Y113" t="str">
        <f>IF(VLOOKUP($E113,TaskValues!$E:$AG,26,FALSE)=0,"",VLOOKUP($E113,TaskValues!$E:$AG,26,FALSE))</f>
        <v/>
      </c>
      <c r="Z113" t="str">
        <f>IF(VLOOKUP($E113,TaskValues!$E:$AG,27,FALSE)=0,"",VLOOKUP($E113,TaskValues!$E:$AG,27,FALSE))</f>
        <v/>
      </c>
    </row>
    <row r="114" spans="1:26" x14ac:dyDescent="0.35">
      <c r="A114" s="357" t="s">
        <v>2350</v>
      </c>
      <c r="B114" s="357" t="s">
        <v>2348</v>
      </c>
      <c r="C114" s="357" t="s">
        <v>69</v>
      </c>
      <c r="D114" s="66">
        <v>107</v>
      </c>
      <c r="E114" s="64" t="str">
        <f>_xlfn.CONCAT("DPC.Mlr.",D114)</f>
        <v>DPC.Mlr.107</v>
      </c>
      <c r="F114" s="321" t="s">
        <v>2256</v>
      </c>
      <c r="G114" s="321" t="str">
        <f>VLOOKUP($E114,TaskValues!$E:$AG,3,FALSE)</f>
        <v>Surveillance</v>
      </c>
      <c r="H114" s="321" t="str">
        <f>VLOOKUP($E114,TaskValues!$E:$AG,4,FALSE)</f>
        <v>Public Health</v>
      </c>
      <c r="I114" s="321" t="str">
        <f>VLOOKUP($E114,TaskValues!$E:$AG,5,FALSE)</f>
        <v>Malaria</v>
      </c>
      <c r="J114" s="320" t="str">
        <f>VLOOKUP($E114,TaskValues!$E:$AG,6,FALSE)</f>
        <v>-</v>
      </c>
      <c r="K114" s="64">
        <f>VLOOKUP($E114,TaskValues!$E:$AG,10,FALSE)</f>
        <v>0</v>
      </c>
      <c r="L114" s="319">
        <f>VLOOKUP($E114,TaskValues!$E:$AG,11,FALSE)</f>
        <v>0</v>
      </c>
      <c r="M114" s="319">
        <f>VLOOKUP($E114,TaskValues!$E:$AG,12,FALSE)</f>
        <v>100</v>
      </c>
      <c r="N114" s="319">
        <f>VLOOKUP($E114,TaskValues!$E:$AG,13,FALSE)</f>
        <v>0</v>
      </c>
      <c r="O114" s="319">
        <f>VLOOKUP($E114,TaskValues!$E:$AG,14,FALSE)</f>
        <v>0</v>
      </c>
      <c r="P114" s="319">
        <f>VLOOKUP($E114,TaskValues!$E:$AG,15,FALSE)</f>
        <v>0</v>
      </c>
      <c r="Q114" s="320">
        <f>VLOOKUP($E114,TaskValues!$E:$AG,16,FALSE)</f>
        <v>100</v>
      </c>
      <c r="R114" s="321" t="str">
        <f>VLOOKUP($E114,TaskValues!$E:$AG,17,FALSE)</f>
        <v>National</v>
      </c>
      <c r="S114" s="195">
        <f>VLOOKUP($E114,TaskValues!$E:$AG,18,FALSE)</f>
        <v>0</v>
      </c>
      <c r="T114" s="321" t="str">
        <f>IF(VLOOKUP($E114,TaskValues!$E:$AG,20,FALSE)=0,"",VLOOKUP($E114,TaskValues!$E:$AG,20,FALSE))</f>
        <v/>
      </c>
      <c r="U114" s="89" t="str">
        <f>IF(VLOOKUP($E114,TaskValues!$E:$AG,22,FALSE)=0,"",VLOOKUP($E114,TaskValues!$E:$AG,22,FALSE))</f>
        <v/>
      </c>
      <c r="V114" t="str">
        <f>IF(VLOOKUP($E114,TaskValues!$E:$AG,23,FALSE)=0,"",VLOOKUP($E114,TaskValues!$E:$AG,23,FALSE))</f>
        <v/>
      </c>
      <c r="W114" t="str">
        <f>IF(VLOOKUP($E114,TaskValues!$E:$AG,24,FALSE)=0,"",VLOOKUP($E114,TaskValues!$E:$AG,24,FALSE))</f>
        <v/>
      </c>
      <c r="X114" t="str">
        <f>IF(VLOOKUP($E114,TaskValues!$E:$AG,25,FALSE)=0,"",VLOOKUP($E114,TaskValues!$E:$AG,25,FALSE))</f>
        <v/>
      </c>
      <c r="Y114" t="str">
        <f>IF(VLOOKUP($E114,TaskValues!$E:$AG,26,FALSE)=0,"",VLOOKUP($E114,TaskValues!$E:$AG,26,FALSE))</f>
        <v/>
      </c>
      <c r="Z114" t="str">
        <f>IF(VLOOKUP($E114,TaskValues!$E:$AG,27,FALSE)=0,"",VLOOKUP($E114,TaskValues!$E:$AG,27,FALSE))</f>
        <v/>
      </c>
    </row>
    <row r="115" spans="1:26" x14ac:dyDescent="0.35">
      <c r="A115" s="357" t="s">
        <v>2350</v>
      </c>
      <c r="B115" s="357" t="s">
        <v>2348</v>
      </c>
      <c r="C115" s="357" t="s">
        <v>2380</v>
      </c>
      <c r="D115" s="66">
        <v>108</v>
      </c>
      <c r="E115" s="64" t="s">
        <v>2386</v>
      </c>
      <c r="F115" s="321" t="s">
        <v>2388</v>
      </c>
      <c r="G115" s="321" t="str">
        <f>VLOOKUP($E115,TaskValues!$E:$AG,3,FALSE)</f>
        <v>Clinical</v>
      </c>
      <c r="H115" s="321" t="str">
        <f>VLOOKUP($E115,TaskValues!$E:$AG,4,FALSE)</f>
        <v>Adult Acute</v>
      </c>
      <c r="I115" s="321" t="str">
        <f>VLOOKUP($E115,TaskValues!$E:$AG,5,FALSE)</f>
        <v>Tuberculosis</v>
      </c>
      <c r="J115" s="320" t="str">
        <f>VLOOKUP($E115,TaskValues!$E:$AG,6,FALSE)</f>
        <v>adults 18+</v>
      </c>
      <c r="K115" s="64">
        <f>VLOOKUP($E115,TaskValues!$E:$AG,10,FALSE)</f>
        <v>0</v>
      </c>
      <c r="L115" s="319">
        <f>VLOOKUP($E115,TaskValues!$E:$AG,11,FALSE)</f>
        <v>0</v>
      </c>
      <c r="M115" s="319">
        <f>VLOOKUP($E115,TaskValues!$E:$AG,12,FALSE)</f>
        <v>100</v>
      </c>
      <c r="N115" s="319">
        <f>VLOOKUP($E115,TaskValues!$E:$AG,13,FALSE)</f>
        <v>0</v>
      </c>
      <c r="O115" s="319">
        <f>VLOOKUP($E115,TaskValues!$E:$AG,14,FALSE)</f>
        <v>0</v>
      </c>
      <c r="P115" s="319">
        <f>VLOOKUP($E115,TaskValues!$E:$AG,15,FALSE)</f>
        <v>0</v>
      </c>
      <c r="Q115" s="320">
        <f>VLOOKUP($E115,TaskValues!$E:$AG,16,FALSE)</f>
        <v>100</v>
      </c>
      <c r="R115" s="321" t="str">
        <f>VLOOKUP($E115,TaskValues!$E:$AG,17,FALSE)</f>
        <v>National</v>
      </c>
      <c r="S115" s="195">
        <f>VLOOKUP($E115,TaskValues!$E:$AG,18,FALSE)</f>
        <v>1.2945230835262726E-3</v>
      </c>
      <c r="T115" s="321">
        <f>IF(VLOOKUP($E115,TaskValues!$E:$AG,20,FALSE)=0,"",VLOOKUP($E115,TaskValues!$E:$AG,20,FALSE))</f>
        <v>8.3333333333333339</v>
      </c>
      <c r="U115" s="89">
        <f>IF(VLOOKUP($E115,TaskValues!$E:$AG,22,FALSE)=0,"",VLOOKUP($E115,TaskValues!$E:$AG,22,FALSE))</f>
        <v>0.92465934537590888</v>
      </c>
      <c r="V115">
        <f>IF(VLOOKUP($E115,TaskValues!$E:$AG,23,FALSE)=0,"",VLOOKUP($E115,TaskValues!$E:$AG,23,FALSE))</f>
        <v>1</v>
      </c>
      <c r="W115">
        <f>IF(VLOOKUP($E115,TaskValues!$E:$AG,24,FALSE)=0,"",VLOOKUP($E115,TaskValues!$E:$AG,24,FALSE))</f>
        <v>10</v>
      </c>
      <c r="X115" t="str">
        <f>IF(VLOOKUP($E115,TaskValues!$E:$AG,25,FALSE)=0,"",VLOOKUP($E115,TaskValues!$E:$AG,25,FALSE))</f>
        <v/>
      </c>
      <c r="Y115" t="str">
        <f>IF(VLOOKUP($E115,TaskValues!$E:$AG,26,FALSE)=0,"",VLOOKUP($E115,TaskValues!$E:$AG,26,FALSE))</f>
        <v/>
      </c>
      <c r="Z115" t="str">
        <f>IF(VLOOKUP($E115,TaskValues!$E:$AG,27,FALSE)=0,"",VLOOKUP($E115,TaskValues!$E:$AG,27,FALSE))</f>
        <v/>
      </c>
    </row>
    <row r="116" spans="1:26" x14ac:dyDescent="0.35">
      <c r="A116" s="357" t="s">
        <v>2350</v>
      </c>
      <c r="B116" s="357" t="s">
        <v>2348</v>
      </c>
      <c r="C116" s="357" t="s">
        <v>2380</v>
      </c>
      <c r="D116" s="66">
        <v>108</v>
      </c>
      <c r="E116" s="64" t="s">
        <v>2387</v>
      </c>
      <c r="F116" s="321" t="s">
        <v>2389</v>
      </c>
      <c r="G116" s="321" t="str">
        <f>VLOOKUP($E116,TaskValues!$E:$AG,3,FALSE)</f>
        <v>Clinical</v>
      </c>
      <c r="H116" s="321" t="str">
        <f>VLOOKUP($E116,TaskValues!$E:$AG,4,FALSE)</f>
        <v>Adult Acute</v>
      </c>
      <c r="I116" s="321" t="str">
        <f>VLOOKUP($E116,TaskValues!$E:$AG,5,FALSE)</f>
        <v>Tuberculosis</v>
      </c>
      <c r="J116" s="320" t="str">
        <f>VLOOKUP($E116,TaskValues!$E:$AG,6,FALSE)</f>
        <v>adults 18+</v>
      </c>
      <c r="K116" s="64">
        <f>VLOOKUP($E116,TaskValues!$E:$AG,10,FALSE)</f>
        <v>0</v>
      </c>
      <c r="L116" s="319">
        <f>VLOOKUP($E116,TaskValues!$E:$AG,11,FALSE)</f>
        <v>0</v>
      </c>
      <c r="M116" s="319">
        <f>VLOOKUP($E116,TaskValues!$E:$AG,12,FALSE)</f>
        <v>100</v>
      </c>
      <c r="N116" s="319">
        <f>VLOOKUP($E116,TaskValues!$E:$AG,13,FALSE)</f>
        <v>0</v>
      </c>
      <c r="O116" s="319">
        <f>VLOOKUP($E116,TaskValues!$E:$AG,14,FALSE)</f>
        <v>0</v>
      </c>
      <c r="P116" s="319">
        <f>VLOOKUP($E116,TaskValues!$E:$AG,15,FALSE)</f>
        <v>0</v>
      </c>
      <c r="Q116" s="320">
        <f>VLOOKUP($E116,TaskValues!$E:$AG,16,FALSE)</f>
        <v>100</v>
      </c>
      <c r="R116" s="321" t="str">
        <f>VLOOKUP($E116,TaskValues!$E:$AG,17,FALSE)</f>
        <v>National</v>
      </c>
      <c r="S116" s="195">
        <f>VLOOKUP($E116,TaskValues!$E:$AG,18,FALSE)</f>
        <v>1.2945230835262726E-3</v>
      </c>
      <c r="T116" s="321" t="str">
        <f>IF(VLOOKUP($E116,TaskValues!$E:$AG,20,FALSE)=0,"",VLOOKUP($E116,TaskValues!$E:$AG,20,FALSE))</f>
        <v/>
      </c>
      <c r="U116" s="89">
        <f>IF(VLOOKUP($E116,TaskValues!$E:$AG,22,FALSE)=0,"",VLOOKUP($E116,TaskValues!$E:$AG,22,FALSE))</f>
        <v>0.92465934537590888</v>
      </c>
      <c r="V116">
        <f>IF(VLOOKUP($E116,TaskValues!$E:$AG,23,FALSE)=0,"",VLOOKUP($E116,TaskValues!$E:$AG,23,FALSE))</f>
        <v>1</v>
      </c>
      <c r="W116">
        <f>IF(VLOOKUP($E116,TaskValues!$E:$AG,24,FALSE)=0,"",VLOOKUP($E116,TaskValues!$E:$AG,24,FALSE))</f>
        <v>10</v>
      </c>
      <c r="X116" t="str">
        <f>IF(VLOOKUP($E116,TaskValues!$E:$AG,25,FALSE)=0,"",VLOOKUP($E116,TaskValues!$E:$AG,25,FALSE))</f>
        <v/>
      </c>
      <c r="Y116" t="str">
        <f>IF(VLOOKUP($E116,TaskValues!$E:$AG,26,FALSE)=0,"",VLOOKUP($E116,TaskValues!$E:$AG,26,FALSE))</f>
        <v/>
      </c>
      <c r="Z116" t="str">
        <f>IF(VLOOKUP($E116,TaskValues!$E:$AG,27,FALSE)=0,"",VLOOKUP($E116,TaskValues!$E:$AG,27,FALSE))</f>
        <v/>
      </c>
    </row>
    <row r="117" spans="1:26" x14ac:dyDescent="0.35">
      <c r="A117" s="357" t="s">
        <v>2350</v>
      </c>
      <c r="B117" s="357" t="s">
        <v>2348</v>
      </c>
      <c r="C117" s="357" t="s">
        <v>2380</v>
      </c>
      <c r="D117" s="66">
        <v>109</v>
      </c>
      <c r="E117" s="64" t="str">
        <f>_xlfn.CONCAT("DPC.TB.",D117)</f>
        <v>DPC.TB.109</v>
      </c>
      <c r="F117" s="321" t="s">
        <v>2382</v>
      </c>
      <c r="G117" s="321" t="str">
        <f>VLOOKUP($E117,TaskValues!$E:$AG,3,FALSE)</f>
        <v>Clinical</v>
      </c>
      <c r="H117" s="321" t="str">
        <f>VLOOKUP($E117,TaskValues!$E:$AG,4,FALSE)</f>
        <v>Adult Acute</v>
      </c>
      <c r="I117" s="321" t="str">
        <f>VLOOKUP($E117,TaskValues!$E:$AG,5,FALSE)</f>
        <v>Tuberculosis</v>
      </c>
      <c r="J117" s="320" t="str">
        <f>VLOOKUP($E117,TaskValues!$E:$AG,6,FALSE)</f>
        <v>adults 18+</v>
      </c>
      <c r="K117" s="64">
        <f>VLOOKUP($E117,TaskValues!$E:$AG,10,FALSE)</f>
        <v>0</v>
      </c>
      <c r="L117" s="319">
        <f>VLOOKUP($E117,TaskValues!$E:$AG,11,FALSE)</f>
        <v>0</v>
      </c>
      <c r="M117" s="319">
        <f>VLOOKUP($E117,TaskValues!$E:$AG,12,FALSE)</f>
        <v>100</v>
      </c>
      <c r="N117" s="319">
        <f>VLOOKUP($E117,TaskValues!$E:$AG,13,FALSE)</f>
        <v>0</v>
      </c>
      <c r="O117" s="319">
        <f>VLOOKUP($E117,TaskValues!$E:$AG,14,FALSE)</f>
        <v>0</v>
      </c>
      <c r="P117" s="319">
        <f>VLOOKUP($E117,TaskValues!$E:$AG,15,FALSE)</f>
        <v>0</v>
      </c>
      <c r="Q117" s="320">
        <f>VLOOKUP($E117,TaskValues!$E:$AG,16,FALSE)</f>
        <v>100</v>
      </c>
      <c r="R117" s="321" t="str">
        <f>VLOOKUP($E117,TaskValues!$E:$AG,17,FALSE)</f>
        <v>National</v>
      </c>
      <c r="S117" s="195">
        <f>VLOOKUP($E117,TaskValues!$E:$AG,18,FALSE)</f>
        <v>1.2945230835262726E-3</v>
      </c>
      <c r="T117" s="321" t="str">
        <f>IF(VLOOKUP($E117,TaskValues!$E:$AG,20,FALSE)=0,"",VLOOKUP($E117,TaskValues!$E:$AG,20,FALSE))</f>
        <v/>
      </c>
      <c r="U117" s="89">
        <f>IF(VLOOKUP($E117,TaskValues!$E:$AG,22,FALSE)=0,"",VLOOKUP($E117,TaskValues!$E:$AG,22,FALSE))</f>
        <v>0.92465934537590888</v>
      </c>
      <c r="V117">
        <f>IF(VLOOKUP($E117,TaskValues!$E:$AG,23,FALSE)=0,"",VLOOKUP($E117,TaskValues!$E:$AG,23,FALSE))</f>
        <v>84</v>
      </c>
      <c r="W117" t="str">
        <f>IF(VLOOKUP($E117,TaskValues!$E:$AG,24,FALSE)=0,"",VLOOKUP($E117,TaskValues!$E:$AG,24,FALSE))</f>
        <v/>
      </c>
      <c r="X117">
        <f>IF(VLOOKUP($E117,TaskValues!$E:$AG,25,FALSE)=0,"",VLOOKUP($E117,TaskValues!$E:$AG,25,FALSE))</f>
        <v>5</v>
      </c>
      <c r="Y117" t="str">
        <f>IF(VLOOKUP($E117,TaskValues!$E:$AG,26,FALSE)=0,"",VLOOKUP($E117,TaskValues!$E:$AG,26,FALSE))</f>
        <v/>
      </c>
      <c r="Z117" t="str">
        <f>IF(VLOOKUP($E117,TaskValues!$E:$AG,27,FALSE)=0,"",VLOOKUP($E117,TaskValues!$E:$AG,27,FALSE))</f>
        <v/>
      </c>
    </row>
    <row r="118" spans="1:26" x14ac:dyDescent="0.35">
      <c r="A118" s="357" t="s">
        <v>2350</v>
      </c>
      <c r="B118" s="357" t="s">
        <v>2348</v>
      </c>
      <c r="C118" s="357" t="s">
        <v>2380</v>
      </c>
      <c r="D118" s="66">
        <v>110</v>
      </c>
      <c r="E118" s="64" t="str">
        <f>_xlfn.CONCAT("DPC.TB.",D118)</f>
        <v>DPC.TB.110</v>
      </c>
      <c r="F118" s="321" t="s">
        <v>2383</v>
      </c>
      <c r="G118" s="321" t="str">
        <f>VLOOKUP($E118,TaskValues!$E:$AG,3,FALSE)</f>
        <v>Non-clinical</v>
      </c>
      <c r="H118" s="321" t="str">
        <f>VLOOKUP($E118,TaskValues!$E:$AG,4,FALSE)</f>
        <v>Public Health</v>
      </c>
      <c r="I118" s="321" t="str">
        <f>VLOOKUP($E118,TaskValues!$E:$AG,5,FALSE)</f>
        <v>Tuberculosis</v>
      </c>
      <c r="J118" s="320" t="str">
        <f>VLOOKUP($E118,TaskValues!$E:$AG,6,FALSE)</f>
        <v>-</v>
      </c>
      <c r="K118" s="64">
        <f>VLOOKUP($E118,TaskValues!$E:$AG,10,FALSE)</f>
        <v>0</v>
      </c>
      <c r="L118" s="319">
        <f>VLOOKUP($E118,TaskValues!$E:$AG,11,FALSE)</f>
        <v>0</v>
      </c>
      <c r="M118" s="319">
        <f>VLOOKUP($E118,TaskValues!$E:$AG,12,FALSE)</f>
        <v>100</v>
      </c>
      <c r="N118" s="319">
        <f>VLOOKUP($E118,TaskValues!$E:$AG,13,FALSE)</f>
        <v>0</v>
      </c>
      <c r="O118" s="319">
        <f>VLOOKUP($E118,TaskValues!$E:$AG,14,FALSE)</f>
        <v>0</v>
      </c>
      <c r="P118" s="319">
        <f>VLOOKUP($E118,TaskValues!$E:$AG,15,FALSE)</f>
        <v>0</v>
      </c>
      <c r="Q118" s="320">
        <f>VLOOKUP($E118,TaskValues!$E:$AG,16,FALSE)</f>
        <v>100</v>
      </c>
      <c r="R118" s="321" t="str">
        <f>VLOOKUP($E118,TaskValues!$E:$AG,17,FALSE)</f>
        <v>National</v>
      </c>
      <c r="S118" s="195">
        <f>VLOOKUP($E118,TaskValues!$E:$AG,18,FALSE)</f>
        <v>0</v>
      </c>
      <c r="T118" s="321" t="str">
        <f>IF(VLOOKUP($E118,TaskValues!$E:$AG,20,FALSE)=0,"",VLOOKUP($E118,TaskValues!$E:$AG,20,FALSE))</f>
        <v/>
      </c>
      <c r="U118" s="89" t="str">
        <f>IF(VLOOKUP($E118,TaskValues!$E:$AG,22,FALSE)=0,"",VLOOKUP($E118,TaskValues!$E:$AG,22,FALSE))</f>
        <v/>
      </c>
      <c r="V118" t="str">
        <f>IF(VLOOKUP($E118,TaskValues!$E:$AG,23,FALSE)=0,"",VLOOKUP($E118,TaskValues!$E:$AG,23,FALSE))</f>
        <v/>
      </c>
      <c r="W118" t="str">
        <f>IF(VLOOKUP($E118,TaskValues!$E:$AG,24,FALSE)=0,"",VLOOKUP($E118,TaskValues!$E:$AG,24,FALSE))</f>
        <v/>
      </c>
      <c r="X118" t="str">
        <f>IF(VLOOKUP($E118,TaskValues!$E:$AG,25,FALSE)=0,"",VLOOKUP($E118,TaskValues!$E:$AG,25,FALSE))</f>
        <v/>
      </c>
      <c r="Y118" t="str">
        <f>IF(VLOOKUP($E118,TaskValues!$E:$AG,26,FALSE)=0,"",VLOOKUP($E118,TaskValues!$E:$AG,26,FALSE))</f>
        <v/>
      </c>
      <c r="Z118" t="str">
        <f>IF(VLOOKUP($E118,TaskValues!$E:$AG,27,FALSE)=0,"",VLOOKUP($E118,TaskValues!$E:$AG,27,FALSE))</f>
        <v/>
      </c>
    </row>
    <row r="119" spans="1:26" x14ac:dyDescent="0.35">
      <c r="A119" s="357" t="s">
        <v>2350</v>
      </c>
      <c r="B119" s="357" t="s">
        <v>2391</v>
      </c>
      <c r="C119" s="357" t="s">
        <v>2392</v>
      </c>
      <c r="D119" s="66">
        <v>112</v>
      </c>
      <c r="E119" s="64" t="s">
        <v>2396</v>
      </c>
      <c r="F119" s="319" t="s">
        <v>2393</v>
      </c>
      <c r="G119" s="321" t="str">
        <f>VLOOKUP($E119,TaskValues!$E:$AG,3,FALSE)</f>
        <v>Non-clinical</v>
      </c>
      <c r="H119" s="321" t="str">
        <f>VLOOKUP($E119,TaskValues!$E:$AG,4,FALSE)</f>
        <v>Public Health</v>
      </c>
      <c r="I119" s="321" t="str">
        <f>VLOOKUP($E119,TaskValues!$E:$AG,5,FALSE)</f>
        <v>-</v>
      </c>
      <c r="J119" s="320" t="str">
        <f>VLOOKUP($E119,TaskValues!$E:$AG,6,FALSE)</f>
        <v>-</v>
      </c>
      <c r="K119" s="64">
        <f>VLOOKUP($E119,TaskValues!$E:$AG,10,FALSE)</f>
        <v>0</v>
      </c>
      <c r="L119" s="319">
        <f>VLOOKUP($E119,TaskValues!$E:$AG,11,FALSE)</f>
        <v>0</v>
      </c>
      <c r="M119" s="319">
        <f>VLOOKUP($E119,TaskValues!$E:$AG,12,FALSE)</f>
        <v>100</v>
      </c>
      <c r="N119" s="319">
        <f>VLOOKUP($E119,TaskValues!$E:$AG,13,FALSE)</f>
        <v>0</v>
      </c>
      <c r="O119" s="319">
        <f>VLOOKUP($E119,TaskValues!$E:$AG,14,FALSE)</f>
        <v>0</v>
      </c>
      <c r="P119" s="319">
        <f>VLOOKUP($E119,TaskValues!$E:$AG,15,FALSE)</f>
        <v>0</v>
      </c>
      <c r="Q119" s="320">
        <f>VLOOKUP($E119,TaskValues!$E:$AG,16,FALSE)</f>
        <v>100</v>
      </c>
      <c r="R119" s="321" t="str">
        <f>VLOOKUP($E119,TaskValues!$E:$AG,17,FALSE)</f>
        <v>National</v>
      </c>
      <c r="S119" s="195">
        <f>VLOOKUP($E119,TaskValues!$E:$AG,18,FALSE)</f>
        <v>0</v>
      </c>
      <c r="T119" s="321" t="str">
        <f>IF(VLOOKUP($E119,TaskValues!$E:$AG,20,FALSE)=0,"",VLOOKUP($E119,TaskValues!$E:$AG,20,FALSE))</f>
        <v/>
      </c>
      <c r="U119" s="89" t="str">
        <f>IF(VLOOKUP($E119,TaskValues!$E:$AG,22,FALSE)=0,"",VLOOKUP($E119,TaskValues!$E:$AG,22,FALSE))</f>
        <v/>
      </c>
      <c r="V119" t="str">
        <f>IF(VLOOKUP($E119,TaskValues!$E:$AG,23,FALSE)=0,"",VLOOKUP($E119,TaskValues!$E:$AG,23,FALSE))</f>
        <v/>
      </c>
      <c r="W119" t="str">
        <f>IF(VLOOKUP($E119,TaskValues!$E:$AG,24,FALSE)=0,"",VLOOKUP($E119,TaskValues!$E:$AG,24,FALSE))</f>
        <v/>
      </c>
      <c r="X119" t="str">
        <f>IF(VLOOKUP($E119,TaskValues!$E:$AG,25,FALSE)=0,"",VLOOKUP($E119,TaskValues!$E:$AG,25,FALSE))</f>
        <v/>
      </c>
      <c r="Y119" t="str">
        <f>IF(VLOOKUP($E119,TaskValues!$E:$AG,26,FALSE)=0,"",VLOOKUP($E119,TaskValues!$E:$AG,26,FALSE))</f>
        <v/>
      </c>
      <c r="Z119" t="str">
        <f>IF(VLOOKUP($E119,TaskValues!$E:$AG,27,FALSE)=0,"",VLOOKUP($E119,TaskValues!$E:$AG,27,FALSE))</f>
        <v/>
      </c>
    </row>
    <row r="120" spans="1:26" x14ac:dyDescent="0.35">
      <c r="A120" s="357" t="s">
        <v>2350</v>
      </c>
      <c r="B120" s="357" t="s">
        <v>2391</v>
      </c>
      <c r="C120" s="357" t="s">
        <v>2392</v>
      </c>
      <c r="D120" s="66">
        <v>113</v>
      </c>
      <c r="E120" s="64" t="s">
        <v>2397</v>
      </c>
      <c r="F120" s="319" t="s">
        <v>2394</v>
      </c>
      <c r="G120" s="321" t="str">
        <f>VLOOKUP($E120,TaskValues!$E:$AG,3,FALSE)</f>
        <v>Non-clinical</v>
      </c>
      <c r="H120" s="321" t="str">
        <f>VLOOKUP($E120,TaskValues!$E:$AG,4,FALSE)</f>
        <v>Public Health</v>
      </c>
      <c r="I120" s="321" t="str">
        <f>VLOOKUP($E120,TaskValues!$E:$AG,5,FALSE)</f>
        <v>-</v>
      </c>
      <c r="J120" s="320" t="str">
        <f>VLOOKUP($E120,TaskValues!$E:$AG,6,FALSE)</f>
        <v>-</v>
      </c>
      <c r="K120" s="64">
        <f>VLOOKUP($E120,TaskValues!$E:$AG,10,FALSE)</f>
        <v>0</v>
      </c>
      <c r="L120" s="319">
        <f>VLOOKUP($E120,TaskValues!$E:$AG,11,FALSE)</f>
        <v>0</v>
      </c>
      <c r="M120" s="319">
        <f>VLOOKUP($E120,TaskValues!$E:$AG,12,FALSE)</f>
        <v>100</v>
      </c>
      <c r="N120" s="319">
        <f>VLOOKUP($E120,TaskValues!$E:$AG,13,FALSE)</f>
        <v>0</v>
      </c>
      <c r="O120" s="319">
        <f>VLOOKUP($E120,TaskValues!$E:$AG,14,FALSE)</f>
        <v>0</v>
      </c>
      <c r="P120" s="319">
        <f>VLOOKUP($E120,TaskValues!$E:$AG,15,FALSE)</f>
        <v>0</v>
      </c>
      <c r="Q120" s="320">
        <f>VLOOKUP($E120,TaskValues!$E:$AG,16,FALSE)</f>
        <v>100</v>
      </c>
      <c r="R120" s="321" t="str">
        <f>VLOOKUP($E120,TaskValues!$E:$AG,17,FALSE)</f>
        <v>National</v>
      </c>
      <c r="S120" s="195">
        <f>VLOOKUP($E120,TaskValues!$E:$AG,18,FALSE)</f>
        <v>0</v>
      </c>
      <c r="T120" s="321" t="str">
        <f>IF(VLOOKUP($E120,TaskValues!$E:$AG,20,FALSE)=0,"",VLOOKUP($E120,TaskValues!$E:$AG,20,FALSE))</f>
        <v/>
      </c>
      <c r="U120" s="89" t="str">
        <f>IF(VLOOKUP($E120,TaskValues!$E:$AG,22,FALSE)=0,"",VLOOKUP($E120,TaskValues!$E:$AG,22,FALSE))</f>
        <v/>
      </c>
      <c r="V120" t="str">
        <f>IF(VLOOKUP($E120,TaskValues!$E:$AG,23,FALSE)=0,"",VLOOKUP($E120,TaskValues!$E:$AG,23,FALSE))</f>
        <v/>
      </c>
      <c r="W120" t="str">
        <f>IF(VLOOKUP($E120,TaskValues!$E:$AG,24,FALSE)=0,"",VLOOKUP($E120,TaskValues!$E:$AG,24,FALSE))</f>
        <v/>
      </c>
      <c r="X120" t="str">
        <f>IF(VLOOKUP($E120,TaskValues!$E:$AG,25,FALSE)=0,"",VLOOKUP($E120,TaskValues!$E:$AG,25,FALSE))</f>
        <v/>
      </c>
      <c r="Y120" t="str">
        <f>IF(VLOOKUP($E120,TaskValues!$E:$AG,26,FALSE)=0,"",VLOOKUP($E120,TaskValues!$E:$AG,26,FALSE))</f>
        <v/>
      </c>
      <c r="Z120" t="str">
        <f>IF(VLOOKUP($E120,TaskValues!$E:$AG,27,FALSE)=0,"",VLOOKUP($E120,TaskValues!$E:$AG,27,FALSE))</f>
        <v/>
      </c>
    </row>
    <row r="121" spans="1:26" x14ac:dyDescent="0.35">
      <c r="A121" s="357" t="s">
        <v>2350</v>
      </c>
      <c r="B121" s="357" t="s">
        <v>2391</v>
      </c>
      <c r="C121" s="357" t="s">
        <v>2392</v>
      </c>
      <c r="D121" s="66">
        <v>114</v>
      </c>
      <c r="E121" s="64" t="s">
        <v>2398</v>
      </c>
      <c r="F121" s="319" t="s">
        <v>2395</v>
      </c>
      <c r="G121" s="321" t="str">
        <f>VLOOKUP($E121,TaskValues!$E:$AG,3,FALSE)</f>
        <v>Non-clinical</v>
      </c>
      <c r="H121" s="321" t="str">
        <f>VLOOKUP($E121,TaskValues!$E:$AG,4,FALSE)</f>
        <v>Public Health</v>
      </c>
      <c r="I121" s="321" t="str">
        <f>VLOOKUP($E121,TaskValues!$E:$AG,5,FALSE)</f>
        <v>-</v>
      </c>
      <c r="J121" s="320" t="str">
        <f>VLOOKUP($E121,TaskValues!$E:$AG,6,FALSE)</f>
        <v>-</v>
      </c>
      <c r="K121" s="64">
        <f>VLOOKUP($E121,TaskValues!$E:$AG,10,FALSE)</f>
        <v>0</v>
      </c>
      <c r="L121" s="319">
        <f>VLOOKUP($E121,TaskValues!$E:$AG,11,FALSE)</f>
        <v>0</v>
      </c>
      <c r="M121" s="319">
        <f>VLOOKUP($E121,TaskValues!$E:$AG,12,FALSE)</f>
        <v>100</v>
      </c>
      <c r="N121" s="319">
        <f>VLOOKUP($E121,TaskValues!$E:$AG,13,FALSE)</f>
        <v>0</v>
      </c>
      <c r="O121" s="319">
        <f>VLOOKUP($E121,TaskValues!$E:$AG,14,FALSE)</f>
        <v>0</v>
      </c>
      <c r="P121" s="319">
        <f>VLOOKUP($E121,TaskValues!$E:$AG,15,FALSE)</f>
        <v>0</v>
      </c>
      <c r="Q121" s="320">
        <f>VLOOKUP($E121,TaskValues!$E:$AG,16,FALSE)</f>
        <v>100</v>
      </c>
      <c r="R121" s="321" t="str">
        <f>VLOOKUP($E121,TaskValues!$E:$AG,17,FALSE)</f>
        <v>National</v>
      </c>
      <c r="S121" s="195">
        <f>VLOOKUP($E121,TaskValues!$E:$AG,18,FALSE)</f>
        <v>0</v>
      </c>
      <c r="T121" s="321" t="str">
        <f>IF(VLOOKUP($E121,TaskValues!$E:$AG,20,FALSE)=0,"",VLOOKUP($E121,TaskValues!$E:$AG,20,FALSE))</f>
        <v/>
      </c>
      <c r="U121" s="89" t="str">
        <f>IF(VLOOKUP($E121,TaskValues!$E:$AG,22,FALSE)=0,"",VLOOKUP($E121,TaskValues!$E:$AG,22,FALSE))</f>
        <v/>
      </c>
      <c r="V121" t="str">
        <f>IF(VLOOKUP($E121,TaskValues!$E:$AG,23,FALSE)=0,"",VLOOKUP($E121,TaskValues!$E:$AG,23,FALSE))</f>
        <v/>
      </c>
      <c r="W121" t="str">
        <f>IF(VLOOKUP($E121,TaskValues!$E:$AG,24,FALSE)=0,"",VLOOKUP($E121,TaskValues!$E:$AG,24,FALSE))</f>
        <v/>
      </c>
      <c r="X121" t="str">
        <f>IF(VLOOKUP($E121,TaskValues!$E:$AG,25,FALSE)=0,"",VLOOKUP($E121,TaskValues!$E:$AG,25,FALSE))</f>
        <v/>
      </c>
      <c r="Y121" t="str">
        <f>IF(VLOOKUP($E121,TaskValues!$E:$AG,26,FALSE)=0,"",VLOOKUP($E121,TaskValues!$E:$AG,26,FALSE))</f>
        <v/>
      </c>
      <c r="Z121" t="str">
        <f>IF(VLOOKUP($E121,TaskValues!$E:$AG,27,FALSE)=0,"",VLOOKUP($E121,TaskValues!$E:$AG,27,FALSE))</f>
        <v/>
      </c>
    </row>
    <row r="122" spans="1:26" x14ac:dyDescent="0.35">
      <c r="A122" s="357" t="s">
        <v>2350</v>
      </c>
      <c r="B122" s="357" t="s">
        <v>2391</v>
      </c>
      <c r="C122" s="357" t="s">
        <v>2399</v>
      </c>
      <c r="D122" s="66">
        <v>115</v>
      </c>
      <c r="E122" s="64" t="str">
        <f>_xlfn.CONCAT("DPC.Cncr.",D122)</f>
        <v>DPC.Cncr.115</v>
      </c>
      <c r="F122" s="321" t="s">
        <v>2400</v>
      </c>
      <c r="G122" s="321" t="str">
        <f>VLOOKUP($E122,TaskValues!$E:$AG,3,FALSE)</f>
        <v>Non-clinical</v>
      </c>
      <c r="H122" s="321" t="str">
        <f>VLOOKUP($E122,TaskValues!$E:$AG,4,FALSE)</f>
        <v>Public Health</v>
      </c>
      <c r="I122" s="321" t="str">
        <f>VLOOKUP($E122,TaskValues!$E:$AG,5,FALSE)</f>
        <v>-</v>
      </c>
      <c r="J122" s="320" t="str">
        <f>VLOOKUP($E122,TaskValues!$E:$AG,6,FALSE)</f>
        <v>-</v>
      </c>
      <c r="K122" s="64">
        <f>VLOOKUP($E122,TaskValues!$E:$AG,10,FALSE)</f>
        <v>0</v>
      </c>
      <c r="L122" s="319">
        <f>VLOOKUP($E122,TaskValues!$E:$AG,11,FALSE)</f>
        <v>0</v>
      </c>
      <c r="M122" s="319">
        <f>VLOOKUP($E122,TaskValues!$E:$AG,12,FALSE)</f>
        <v>100</v>
      </c>
      <c r="N122" s="319">
        <f>VLOOKUP($E122,TaskValues!$E:$AG,13,FALSE)</f>
        <v>0</v>
      </c>
      <c r="O122" s="319">
        <f>VLOOKUP($E122,TaskValues!$E:$AG,14,FALSE)</f>
        <v>0</v>
      </c>
      <c r="P122" s="319">
        <f>VLOOKUP($E122,TaskValues!$E:$AG,15,FALSE)</f>
        <v>0</v>
      </c>
      <c r="Q122" s="320">
        <f>VLOOKUP($E122,TaskValues!$E:$AG,16,FALSE)</f>
        <v>100</v>
      </c>
      <c r="R122" s="321" t="str">
        <f>VLOOKUP($E122,TaskValues!$E:$AG,17,FALSE)</f>
        <v>National</v>
      </c>
      <c r="S122" s="195">
        <f>VLOOKUP($E122,TaskValues!$E:$AG,18,FALSE)</f>
        <v>0</v>
      </c>
      <c r="T122" s="321" t="str">
        <f>IF(VLOOKUP($E122,TaskValues!$E:$AG,20,FALSE)=0,"",VLOOKUP($E122,TaskValues!$E:$AG,20,FALSE))</f>
        <v/>
      </c>
      <c r="U122" s="89" t="str">
        <f>IF(VLOOKUP($E122,TaskValues!$E:$AG,22,FALSE)=0,"",VLOOKUP($E122,TaskValues!$E:$AG,22,FALSE))</f>
        <v/>
      </c>
      <c r="V122" t="str">
        <f>IF(VLOOKUP($E122,TaskValues!$E:$AG,23,FALSE)=0,"",VLOOKUP($E122,TaskValues!$E:$AG,23,FALSE))</f>
        <v/>
      </c>
      <c r="W122" t="str">
        <f>IF(VLOOKUP($E122,TaskValues!$E:$AG,24,FALSE)=0,"",VLOOKUP($E122,TaskValues!$E:$AG,24,FALSE))</f>
        <v/>
      </c>
      <c r="X122" t="str">
        <f>IF(VLOOKUP($E122,TaskValues!$E:$AG,25,FALSE)=0,"",VLOOKUP($E122,TaskValues!$E:$AG,25,FALSE))</f>
        <v/>
      </c>
      <c r="Y122" t="str">
        <f>IF(VLOOKUP($E122,TaskValues!$E:$AG,26,FALSE)=0,"",VLOOKUP($E122,TaskValues!$E:$AG,26,FALSE))</f>
        <v/>
      </c>
      <c r="Z122" t="str">
        <f>IF(VLOOKUP($E122,TaskValues!$E:$AG,27,FALSE)=0,"",VLOOKUP($E122,TaskValues!$E:$AG,27,FALSE))</f>
        <v/>
      </c>
    </row>
    <row r="123" spans="1:26" x14ac:dyDescent="0.35">
      <c r="A123" s="357" t="s">
        <v>2350</v>
      </c>
      <c r="B123" s="357" t="s">
        <v>2391</v>
      </c>
      <c r="C123" s="357" t="s">
        <v>2399</v>
      </c>
      <c r="D123" s="66">
        <v>116</v>
      </c>
      <c r="E123" s="64" t="str">
        <f>_xlfn.CONCAT("DPC.Cncr.",D123)</f>
        <v>DPC.Cncr.116</v>
      </c>
      <c r="F123" s="321" t="s">
        <v>2404</v>
      </c>
      <c r="G123" s="321" t="str">
        <f>VLOOKUP($E123,TaskValues!$E:$AG,3,FALSE)</f>
        <v>Clinical</v>
      </c>
      <c r="H123" s="321" t="str">
        <f>VLOOKUP($E123,TaskValues!$E:$AG,4,FALSE)</f>
        <v>Adult Preventive</v>
      </c>
      <c r="I123" s="321" t="str">
        <f>VLOOKUP($E123,TaskValues!$E:$AG,5,FALSE)</f>
        <v>NCDs</v>
      </c>
      <c r="J123" s="320" t="str">
        <f>VLOOKUP($E123,TaskValues!$E:$AG,6,FALSE)</f>
        <v>women 30-49</v>
      </c>
      <c r="K123" s="64">
        <f>VLOOKUP($E123,TaskValues!$E:$AG,10,FALSE)</f>
        <v>0</v>
      </c>
      <c r="L123" s="319">
        <f>VLOOKUP($E123,TaskValues!$E:$AG,11,FALSE)</f>
        <v>0</v>
      </c>
      <c r="M123" s="319">
        <f>VLOOKUP($E123,TaskValues!$E:$AG,12,FALSE)</f>
        <v>100</v>
      </c>
      <c r="N123" s="319">
        <f>VLOOKUP($E123,TaskValues!$E:$AG,13,FALSE)</f>
        <v>0</v>
      </c>
      <c r="O123" s="319">
        <f>VLOOKUP($E123,TaskValues!$E:$AG,14,FALSE)</f>
        <v>0</v>
      </c>
      <c r="P123" s="319">
        <f>VLOOKUP($E123,TaskValues!$E:$AG,15,FALSE)</f>
        <v>0</v>
      </c>
      <c r="Q123" s="320">
        <f>VLOOKUP($E123,TaskValues!$E:$AG,16,FALSE)</f>
        <v>100</v>
      </c>
      <c r="R123" s="321" t="str">
        <f>VLOOKUP($E123,TaskValues!$E:$AG,17,FALSE)</f>
        <v>National</v>
      </c>
      <c r="S123" s="195">
        <f>VLOOKUP($E123,TaskValues!$E:$AG,18,FALSE)</f>
        <v>1</v>
      </c>
      <c r="T123" s="321">
        <f>IF(VLOOKUP($E123,TaskValues!$E:$AG,20,FALSE)=0,"",VLOOKUP($E123,TaskValues!$E:$AG,20,FALSE))</f>
        <v>0.2</v>
      </c>
      <c r="U123" s="89">
        <f>IF(VLOOKUP($E123,TaskValues!$E:$AG,22,FALSE)=0,"",VLOOKUP($E123,TaskValues!$E:$AG,22,FALSE))</f>
        <v>1</v>
      </c>
      <c r="V123" t="str">
        <f>IF(VLOOKUP($E123,TaskValues!$E:$AG,23,FALSE)=0,"",VLOOKUP($E123,TaskValues!$E:$AG,23,FALSE))</f>
        <v/>
      </c>
      <c r="W123">
        <f>IF(VLOOKUP($E123,TaskValues!$E:$AG,24,FALSE)=0,"",VLOOKUP($E123,TaskValues!$E:$AG,24,FALSE))</f>
        <v>1</v>
      </c>
      <c r="X123">
        <f>IF(VLOOKUP($E123,TaskValues!$E:$AG,25,FALSE)=0,"",VLOOKUP($E123,TaskValues!$E:$AG,25,FALSE))</f>
        <v>10</v>
      </c>
      <c r="Y123" t="str">
        <f>IF(VLOOKUP($E123,TaskValues!$E:$AG,26,FALSE)=0,"",VLOOKUP($E123,TaskValues!$E:$AG,26,FALSE))</f>
        <v/>
      </c>
      <c r="Z123" t="str">
        <f>IF(VLOOKUP($E123,TaskValues!$E:$AG,27,FALSE)=0,"",VLOOKUP($E123,TaskValues!$E:$AG,27,FALSE))</f>
        <v/>
      </c>
    </row>
    <row r="124" spans="1:26" x14ac:dyDescent="0.35">
      <c r="A124" s="357" t="s">
        <v>2350</v>
      </c>
      <c r="B124" s="357" t="s">
        <v>2391</v>
      </c>
      <c r="C124" s="357" t="s">
        <v>2399</v>
      </c>
      <c r="D124" s="66">
        <v>117</v>
      </c>
      <c r="E124" s="64" t="str">
        <f>_xlfn.CONCAT("DPC.Cncr.",D124)</f>
        <v>DPC.Cncr.117</v>
      </c>
      <c r="F124" s="321" t="s">
        <v>2401</v>
      </c>
      <c r="G124" s="321" t="str">
        <f>VLOOKUP($E124,TaskValues!$E:$AG,3,FALSE)</f>
        <v>Clinical</v>
      </c>
      <c r="H124" s="321" t="str">
        <f>VLOOKUP($E124,TaskValues!$E:$AG,4,FALSE)</f>
        <v>Public Health</v>
      </c>
      <c r="I124" s="321" t="str">
        <f>VLOOKUP($E124,TaskValues!$E:$AG,5,FALSE)</f>
        <v>-</v>
      </c>
      <c r="J124" s="320" t="str">
        <f>VLOOKUP($E124,TaskValues!$E:$AG,6,FALSE)</f>
        <v>-</v>
      </c>
      <c r="K124" s="64">
        <f>VLOOKUP($E124,TaskValues!$E:$AG,10,FALSE)</f>
        <v>0</v>
      </c>
      <c r="L124" s="319">
        <f>VLOOKUP($E124,TaskValues!$E:$AG,11,FALSE)</f>
        <v>0</v>
      </c>
      <c r="M124" s="319">
        <f>VLOOKUP($E124,TaskValues!$E:$AG,12,FALSE)</f>
        <v>100</v>
      </c>
      <c r="N124" s="319">
        <f>VLOOKUP($E124,TaskValues!$E:$AG,13,FALSE)</f>
        <v>0</v>
      </c>
      <c r="O124" s="319">
        <f>VLOOKUP($E124,TaskValues!$E:$AG,14,FALSE)</f>
        <v>0</v>
      </c>
      <c r="P124" s="319">
        <f>VLOOKUP($E124,TaskValues!$E:$AG,15,FALSE)</f>
        <v>0</v>
      </c>
      <c r="Q124" s="320">
        <f>VLOOKUP($E124,TaskValues!$E:$AG,16,FALSE)</f>
        <v>100</v>
      </c>
      <c r="R124" s="321" t="str">
        <f>VLOOKUP($E124,TaskValues!$E:$AG,17,FALSE)</f>
        <v>National</v>
      </c>
      <c r="S124" s="195">
        <f>VLOOKUP($E124,TaskValues!$E:$AG,18,FALSE)</f>
        <v>0</v>
      </c>
      <c r="T124" s="321" t="str">
        <f>IF(VLOOKUP($E124,TaskValues!$E:$AG,20,FALSE)=0,"",VLOOKUP($E124,TaskValues!$E:$AG,20,FALSE))</f>
        <v/>
      </c>
      <c r="U124" s="89" t="str">
        <f>IF(VLOOKUP($E124,TaskValues!$E:$AG,22,FALSE)=0,"",VLOOKUP($E124,TaskValues!$E:$AG,22,FALSE))</f>
        <v/>
      </c>
      <c r="V124" t="str">
        <f>IF(VLOOKUP($E124,TaskValues!$E:$AG,23,FALSE)=0,"",VLOOKUP($E124,TaskValues!$E:$AG,23,FALSE))</f>
        <v/>
      </c>
      <c r="W124" t="str">
        <f>IF(VLOOKUP($E124,TaskValues!$E:$AG,24,FALSE)=0,"",VLOOKUP($E124,TaskValues!$E:$AG,24,FALSE))</f>
        <v/>
      </c>
      <c r="X124" t="str">
        <f>IF(VLOOKUP($E124,TaskValues!$E:$AG,25,FALSE)=0,"",VLOOKUP($E124,TaskValues!$E:$AG,25,FALSE))</f>
        <v/>
      </c>
      <c r="Y124" t="str">
        <f>IF(VLOOKUP($E124,TaskValues!$E:$AG,26,FALSE)=0,"",VLOOKUP($E124,TaskValues!$E:$AG,26,FALSE))</f>
        <v/>
      </c>
      <c r="Z124" t="str">
        <f>IF(VLOOKUP($E124,TaskValues!$E:$AG,27,FALSE)=0,"",VLOOKUP($E124,TaskValues!$E:$AG,27,FALSE))</f>
        <v/>
      </c>
    </row>
    <row r="125" spans="1:26" x14ac:dyDescent="0.35">
      <c r="A125" s="357" t="s">
        <v>2350</v>
      </c>
      <c r="B125" s="357" t="s">
        <v>2391</v>
      </c>
      <c r="C125" s="357" t="s">
        <v>2399</v>
      </c>
      <c r="D125" s="66">
        <v>118</v>
      </c>
      <c r="E125" s="64" t="str">
        <f>_xlfn.CONCAT("DPC.Cncr.",D125)</f>
        <v>DPC.Cncr.118</v>
      </c>
      <c r="F125" s="321" t="s">
        <v>2402</v>
      </c>
      <c r="G125" s="321" t="str">
        <f>VLOOKUP($E125,TaskValues!$E:$AG,3,FALSE)</f>
        <v>Clinical</v>
      </c>
      <c r="H125" s="321" t="str">
        <f>VLOOKUP($E125,TaskValues!$E:$AG,4,FALSE)</f>
        <v>Adult Preventive</v>
      </c>
      <c r="I125" s="321" t="str">
        <f>VLOOKUP($E125,TaskValues!$E:$AG,5,FALSE)</f>
        <v>NCDs</v>
      </c>
      <c r="J125" s="320" t="str">
        <f>VLOOKUP($E125,TaskValues!$E:$AG,6,FALSE)</f>
        <v>women 15-49</v>
      </c>
      <c r="K125" s="64">
        <f>VLOOKUP($E125,TaskValues!$E:$AG,10,FALSE)</f>
        <v>0</v>
      </c>
      <c r="L125" s="319">
        <f>VLOOKUP($E125,TaskValues!$E:$AG,11,FALSE)</f>
        <v>0</v>
      </c>
      <c r="M125" s="319">
        <f>VLOOKUP($E125,TaskValues!$E:$AG,12,FALSE)</f>
        <v>100</v>
      </c>
      <c r="N125" s="319">
        <f>VLOOKUP($E125,TaskValues!$E:$AG,13,FALSE)</f>
        <v>0</v>
      </c>
      <c r="O125" s="319">
        <f>VLOOKUP($E125,TaskValues!$E:$AG,14,FALSE)</f>
        <v>0</v>
      </c>
      <c r="P125" s="319">
        <f>VLOOKUP($E125,TaskValues!$E:$AG,15,FALSE)</f>
        <v>0</v>
      </c>
      <c r="Q125" s="320">
        <f>VLOOKUP($E125,TaskValues!$E:$AG,16,FALSE)</f>
        <v>100</v>
      </c>
      <c r="R125" s="321" t="str">
        <f>VLOOKUP($E125,TaskValues!$E:$AG,17,FALSE)</f>
        <v>National</v>
      </c>
      <c r="S125" s="195">
        <f>VLOOKUP($E125,TaskValues!$E:$AG,18,FALSE)</f>
        <v>1</v>
      </c>
      <c r="T125" s="321">
        <f>IF(VLOOKUP($E125,TaskValues!$E:$AG,20,FALSE)=0,"",VLOOKUP($E125,TaskValues!$E:$AG,20,FALSE))</f>
        <v>0.5</v>
      </c>
      <c r="U125" s="89">
        <f>IF(VLOOKUP($E125,TaskValues!$E:$AG,22,FALSE)=0,"",VLOOKUP($E125,TaskValues!$E:$AG,22,FALSE))</f>
        <v>1</v>
      </c>
      <c r="V125" t="str">
        <f>IF(VLOOKUP($E125,TaskValues!$E:$AG,23,FALSE)=0,"",VLOOKUP($E125,TaskValues!$E:$AG,23,FALSE))</f>
        <v/>
      </c>
      <c r="W125">
        <f>IF(VLOOKUP($E125,TaskValues!$E:$AG,24,FALSE)=0,"",VLOOKUP($E125,TaskValues!$E:$AG,24,FALSE))</f>
        <v>1</v>
      </c>
      <c r="X125">
        <f>IF(VLOOKUP($E125,TaskValues!$E:$AG,25,FALSE)=0,"",VLOOKUP($E125,TaskValues!$E:$AG,25,FALSE))</f>
        <v>5</v>
      </c>
      <c r="Y125" t="str">
        <f>IF(VLOOKUP($E125,TaskValues!$E:$AG,26,FALSE)=0,"",VLOOKUP($E125,TaskValues!$E:$AG,26,FALSE))</f>
        <v/>
      </c>
      <c r="Z125" t="str">
        <f>IF(VLOOKUP($E125,TaskValues!$E:$AG,27,FALSE)=0,"",VLOOKUP($E125,TaskValues!$E:$AG,27,FALSE))</f>
        <v/>
      </c>
    </row>
    <row r="126" spans="1:26" x14ac:dyDescent="0.35">
      <c r="A126" s="357" t="s">
        <v>2350</v>
      </c>
      <c r="B126" s="357" t="s">
        <v>2391</v>
      </c>
      <c r="C126" s="357" t="s">
        <v>2399</v>
      </c>
      <c r="D126" s="66">
        <v>119</v>
      </c>
      <c r="E126" s="64" t="str">
        <f>_xlfn.CONCAT("DPC.Cncr.",D126)</f>
        <v>DPC.Cncr.119</v>
      </c>
      <c r="F126" s="321" t="s">
        <v>2403</v>
      </c>
      <c r="G126" s="321" t="str">
        <f>VLOOKUP($E126,TaskValues!$E:$AG,3,FALSE)</f>
        <v>Clinical</v>
      </c>
      <c r="H126" s="321" t="str">
        <f>VLOOKUP($E126,TaskValues!$E:$AG,4,FALSE)</f>
        <v>Adult Acute</v>
      </c>
      <c r="I126" s="321" t="str">
        <f>VLOOKUP($E126,TaskValues!$E:$AG,5,FALSE)</f>
        <v>NCDs</v>
      </c>
      <c r="J126" s="320" t="str">
        <f>VLOOKUP($E126,TaskValues!$E:$AG,6,FALSE)</f>
        <v>adults 18+</v>
      </c>
      <c r="K126" s="64">
        <f>VLOOKUP($E126,TaskValues!$E:$AG,10,FALSE)</f>
        <v>0</v>
      </c>
      <c r="L126" s="319">
        <f>VLOOKUP($E126,TaskValues!$E:$AG,11,FALSE)</f>
        <v>0</v>
      </c>
      <c r="M126" s="319">
        <f>VLOOKUP($E126,TaskValues!$E:$AG,12,FALSE)</f>
        <v>100</v>
      </c>
      <c r="N126" s="319">
        <f>VLOOKUP($E126,TaskValues!$E:$AG,13,FALSE)</f>
        <v>0</v>
      </c>
      <c r="O126" s="319">
        <f>VLOOKUP($E126,TaskValues!$E:$AG,14,FALSE)</f>
        <v>0</v>
      </c>
      <c r="P126" s="319">
        <f>VLOOKUP($E126,TaskValues!$E:$AG,15,FALSE)</f>
        <v>0</v>
      </c>
      <c r="Q126" s="320">
        <f>VLOOKUP($E126,TaskValues!$E:$AG,16,FALSE)</f>
        <v>100</v>
      </c>
      <c r="R126" s="321" t="str">
        <f>VLOOKUP($E126,TaskValues!$E:$AG,17,FALSE)</f>
        <v>National</v>
      </c>
      <c r="S126" s="195">
        <f>VLOOKUP($E126,TaskValues!$E:$AG,18,FALSE)</f>
        <v>4.5114286321434503E-4</v>
      </c>
      <c r="T126" s="321">
        <f>IF(VLOOKUP($E126,TaskValues!$E:$AG,20,FALSE)=0,"",VLOOKUP($E126,TaskValues!$E:$AG,20,FALSE))</f>
        <v>0.5</v>
      </c>
      <c r="U126" s="89">
        <f>IF(VLOOKUP($E126,TaskValues!$E:$AG,22,FALSE)=0,"",VLOOKUP($E126,TaskValues!$E:$AG,22,FALSE))</f>
        <v>1.01</v>
      </c>
      <c r="V126">
        <f>IF(VLOOKUP($E126,TaskValues!$E:$AG,23,FALSE)=0,"",VLOOKUP($E126,TaskValues!$E:$AG,23,FALSE))</f>
        <v>6</v>
      </c>
      <c r="W126" t="str">
        <f>IF(VLOOKUP($E126,TaskValues!$E:$AG,24,FALSE)=0,"",VLOOKUP($E126,TaskValues!$E:$AG,24,FALSE))</f>
        <v/>
      </c>
      <c r="X126">
        <f>IF(VLOOKUP($E126,TaskValues!$E:$AG,25,FALSE)=0,"",VLOOKUP($E126,TaskValues!$E:$AG,25,FALSE))</f>
        <v>15</v>
      </c>
      <c r="Y126" t="str">
        <f>IF(VLOOKUP($E126,TaskValues!$E:$AG,26,FALSE)=0,"",VLOOKUP($E126,TaskValues!$E:$AG,26,FALSE))</f>
        <v/>
      </c>
      <c r="Z126" t="str">
        <f>IF(VLOOKUP($E126,TaskValues!$E:$AG,27,FALSE)=0,"",VLOOKUP($E126,TaskValues!$E:$AG,27,FALSE))</f>
        <v/>
      </c>
    </row>
    <row r="127" spans="1:26" x14ac:dyDescent="0.35">
      <c r="A127" s="357" t="s">
        <v>2350</v>
      </c>
      <c r="B127" s="357" t="s">
        <v>2391</v>
      </c>
      <c r="C127" s="357" t="s">
        <v>2406</v>
      </c>
      <c r="D127" s="66">
        <v>120</v>
      </c>
      <c r="E127" s="64" t="str">
        <f>_xlfn.CONCAT("DPC.Hyp.",D127)</f>
        <v>DPC.Hyp.120</v>
      </c>
      <c r="F127" s="321" t="s">
        <v>2410</v>
      </c>
      <c r="G127" s="321" t="str">
        <f>VLOOKUP($E127,TaskValues!$E:$AG,3,FALSE)</f>
        <v>Clinical</v>
      </c>
      <c r="H127" s="321" t="str">
        <f>VLOOKUP($E127,TaskValues!$E:$AG,4,FALSE)</f>
        <v>Adult Preventive</v>
      </c>
      <c r="I127" s="321" t="str">
        <f>VLOOKUP($E127,TaskValues!$E:$AG,5,FALSE)</f>
        <v>NCDs</v>
      </c>
      <c r="J127" s="320" t="str">
        <f>VLOOKUP($E127,TaskValues!$E:$AG,6,FALSE)</f>
        <v>50 yo adults</v>
      </c>
      <c r="K127" s="64">
        <f>VLOOKUP($E127,TaskValues!$E:$AG,10,FALSE)</f>
        <v>0</v>
      </c>
      <c r="L127" s="319">
        <f>VLOOKUP($E127,TaskValues!$E:$AG,11,FALSE)</f>
        <v>0</v>
      </c>
      <c r="M127" s="319">
        <f>VLOOKUP($E127,TaskValues!$E:$AG,12,FALSE)</f>
        <v>100</v>
      </c>
      <c r="N127" s="319">
        <f>VLOOKUP($E127,TaskValues!$E:$AG,13,FALSE)</f>
        <v>0</v>
      </c>
      <c r="O127" s="319">
        <f>VLOOKUP($E127,TaskValues!$E:$AG,14,FALSE)</f>
        <v>0</v>
      </c>
      <c r="P127" s="319">
        <f>VLOOKUP($E127,TaskValues!$E:$AG,15,FALSE)</f>
        <v>0</v>
      </c>
      <c r="Q127" s="320">
        <f>VLOOKUP($E127,TaskValues!$E:$AG,16,FALSE)</f>
        <v>100</v>
      </c>
      <c r="R127" s="321" t="str">
        <f>VLOOKUP($E127,TaskValues!$E:$AG,17,FALSE)</f>
        <v>National</v>
      </c>
      <c r="S127" s="195">
        <f>VLOOKUP($E127,TaskValues!$E:$AG,18,FALSE)</f>
        <v>0</v>
      </c>
      <c r="T127" s="321" t="str">
        <f>IF(VLOOKUP($E127,TaskValues!$E:$AG,20,FALSE)=0,"",VLOOKUP($E127,TaskValues!$E:$AG,20,FALSE))</f>
        <v/>
      </c>
      <c r="U127" s="89">
        <f>IF(VLOOKUP($E127,TaskValues!$E:$AG,22,FALSE)=0,"",VLOOKUP($E127,TaskValues!$E:$AG,22,FALSE))</f>
        <v>1</v>
      </c>
      <c r="V127" t="str">
        <f>IF(VLOOKUP($E127,TaskValues!$E:$AG,23,FALSE)=0,"",VLOOKUP($E127,TaskValues!$E:$AG,23,FALSE))</f>
        <v/>
      </c>
      <c r="W127">
        <f>IF(VLOOKUP($E127,TaskValues!$E:$AG,24,FALSE)=0,"",VLOOKUP($E127,TaskValues!$E:$AG,24,FALSE))</f>
        <v>1</v>
      </c>
      <c r="X127">
        <f>IF(VLOOKUP($E127,TaskValues!$E:$AG,25,FALSE)=0,"",VLOOKUP($E127,TaskValues!$E:$AG,25,FALSE))</f>
        <v>10</v>
      </c>
      <c r="Y127" t="str">
        <f>IF(VLOOKUP($E127,TaskValues!$E:$AG,26,FALSE)=0,"",VLOOKUP($E127,TaskValues!$E:$AG,26,FALSE))</f>
        <v/>
      </c>
      <c r="Z127" t="str">
        <f>IF(VLOOKUP($E127,TaskValues!$E:$AG,27,FALSE)=0,"",VLOOKUP($E127,TaskValues!$E:$AG,27,FALSE))</f>
        <v/>
      </c>
    </row>
    <row r="128" spans="1:26" x14ac:dyDescent="0.35">
      <c r="A128" s="357" t="s">
        <v>2350</v>
      </c>
      <c r="B128" s="357" t="s">
        <v>2391</v>
      </c>
      <c r="C128" s="357" t="s">
        <v>2406</v>
      </c>
      <c r="D128" s="66">
        <v>121</v>
      </c>
      <c r="E128" s="64" t="str">
        <f>_xlfn.CONCAT("DPC.Hyp.",D128)</f>
        <v>DPC.Hyp.121</v>
      </c>
      <c r="F128" s="321" t="s">
        <v>2411</v>
      </c>
      <c r="G128" s="321" t="str">
        <f>VLOOKUP($E128,TaskValues!$E:$AG,3,FALSE)</f>
        <v>Clinical</v>
      </c>
      <c r="H128" s="321" t="str">
        <f>VLOOKUP($E128,TaskValues!$E:$AG,4,FALSE)</f>
        <v>Adult Preventive</v>
      </c>
      <c r="I128" s="321" t="str">
        <f>VLOOKUP($E128,TaskValues!$E:$AG,5,FALSE)</f>
        <v>NCDs</v>
      </c>
      <c r="J128" s="320" t="str">
        <f>VLOOKUP($E128,TaskValues!$E:$AG,6,FALSE)</f>
        <v>50 yo adults</v>
      </c>
      <c r="K128" s="64">
        <f>VLOOKUP($E128,TaskValues!$E:$AG,10,FALSE)</f>
        <v>0</v>
      </c>
      <c r="L128" s="319">
        <f>VLOOKUP($E128,TaskValues!$E:$AG,11,FALSE)</f>
        <v>0</v>
      </c>
      <c r="M128" s="319">
        <f>VLOOKUP($E128,TaskValues!$E:$AG,12,FALSE)</f>
        <v>100</v>
      </c>
      <c r="N128" s="319">
        <f>VLOOKUP($E128,TaskValues!$E:$AG,13,FALSE)</f>
        <v>0</v>
      </c>
      <c r="O128" s="319">
        <f>VLOOKUP($E128,TaskValues!$E:$AG,14,FALSE)</f>
        <v>0</v>
      </c>
      <c r="P128" s="319">
        <f>VLOOKUP($E128,TaskValues!$E:$AG,15,FALSE)</f>
        <v>0</v>
      </c>
      <c r="Q128" s="320">
        <f>VLOOKUP($E128,TaskValues!$E:$AG,16,FALSE)</f>
        <v>100</v>
      </c>
      <c r="R128" s="321" t="str">
        <f>VLOOKUP($E128,TaskValues!$E:$AG,17,FALSE)</f>
        <v>National</v>
      </c>
      <c r="S128" s="195">
        <f>VLOOKUP($E128,TaskValues!$E:$AG,18,FALSE)</f>
        <v>0.19600000000000001</v>
      </c>
      <c r="T128" s="321" t="str">
        <f>IF(VLOOKUP($E128,TaskValues!$E:$AG,20,FALSE)=0,"",VLOOKUP($E128,TaskValues!$E:$AG,20,FALSE))</f>
        <v/>
      </c>
      <c r="U128" s="89">
        <f>IF(VLOOKUP($E128,TaskValues!$E:$AG,22,FALSE)=0,"",VLOOKUP($E128,TaskValues!$E:$AG,22,FALSE))</f>
        <v>1.0149999999999999</v>
      </c>
      <c r="V128">
        <f>IF(VLOOKUP($E128,TaskValues!$E:$AG,23,FALSE)=0,"",VLOOKUP($E128,TaskValues!$E:$AG,23,FALSE))</f>
        <v>1</v>
      </c>
      <c r="W128" t="str">
        <f>IF(VLOOKUP($E128,TaskValues!$E:$AG,24,FALSE)=0,"",VLOOKUP($E128,TaskValues!$E:$AG,24,FALSE))</f>
        <v/>
      </c>
      <c r="X128">
        <f>IF(VLOOKUP($E128,TaskValues!$E:$AG,25,FALSE)=0,"",VLOOKUP($E128,TaskValues!$E:$AG,25,FALSE))</f>
        <v>15</v>
      </c>
      <c r="Y128" t="str">
        <f>IF(VLOOKUP($E128,TaskValues!$E:$AG,26,FALSE)=0,"",VLOOKUP($E128,TaskValues!$E:$AG,26,FALSE))</f>
        <v/>
      </c>
      <c r="Z128" t="str">
        <f>IF(VLOOKUP($E128,TaskValues!$E:$AG,27,FALSE)=0,"",VLOOKUP($E128,TaskValues!$E:$AG,27,FALSE))</f>
        <v/>
      </c>
    </row>
    <row r="129" spans="1:26" x14ac:dyDescent="0.35">
      <c r="A129" s="357" t="s">
        <v>2350</v>
      </c>
      <c r="B129" s="357" t="s">
        <v>2391</v>
      </c>
      <c r="C129" s="357" t="s">
        <v>2406</v>
      </c>
      <c r="D129" s="66">
        <v>122</v>
      </c>
      <c r="E129" s="64" t="str">
        <f>_xlfn.CONCAT("DPC.Hyp.",D129)</f>
        <v>DPC.Hyp.122</v>
      </c>
      <c r="F129" s="321" t="s">
        <v>2412</v>
      </c>
      <c r="G129" s="321" t="str">
        <f>VLOOKUP($E129,TaskValues!$E:$AG,3,FALSE)</f>
        <v>Clinical</v>
      </c>
      <c r="H129" s="321" t="str">
        <f>VLOOKUP($E129,TaskValues!$E:$AG,4,FALSE)</f>
        <v>Adult Acute</v>
      </c>
      <c r="I129" s="321" t="str">
        <f>VLOOKUP($E129,TaskValues!$E:$AG,5,FALSE)</f>
        <v>NCDs</v>
      </c>
      <c r="J129" s="320" t="str">
        <f>VLOOKUP($E129,TaskValues!$E:$AG,6,FALSE)</f>
        <v>adults 18+</v>
      </c>
      <c r="K129" s="64">
        <f>VLOOKUP($E129,TaskValues!$E:$AG,10,FALSE)</f>
        <v>0</v>
      </c>
      <c r="L129" s="319">
        <f>VLOOKUP($E129,TaskValues!$E:$AG,11,FALSE)</f>
        <v>0</v>
      </c>
      <c r="M129" s="319">
        <f>VLOOKUP($E129,TaskValues!$E:$AG,12,FALSE)</f>
        <v>100</v>
      </c>
      <c r="N129" s="319">
        <f>VLOOKUP($E129,TaskValues!$E:$AG,13,FALSE)</f>
        <v>0</v>
      </c>
      <c r="O129" s="319">
        <f>VLOOKUP($E129,TaskValues!$E:$AG,14,FALSE)</f>
        <v>0</v>
      </c>
      <c r="P129" s="319">
        <f>VLOOKUP($E129,TaskValues!$E:$AG,15,FALSE)</f>
        <v>0</v>
      </c>
      <c r="Q129" s="320">
        <f>VLOOKUP($E129,TaskValues!$E:$AG,16,FALSE)</f>
        <v>100</v>
      </c>
      <c r="R129" s="321" t="str">
        <f>VLOOKUP($E129,TaskValues!$E:$AG,17,FALSE)</f>
        <v>National</v>
      </c>
      <c r="S129" s="195">
        <f>VLOOKUP($E129,TaskValues!$E:$AG,18,FALSE)</f>
        <v>0.19600000000000001</v>
      </c>
      <c r="T129" s="321" t="str">
        <f>IF(VLOOKUP($E129,TaskValues!$E:$AG,20,FALSE)=0,"",VLOOKUP($E129,TaskValues!$E:$AG,20,FALSE))</f>
        <v/>
      </c>
      <c r="U129" s="89">
        <f>IF(VLOOKUP($E129,TaskValues!$E:$AG,22,FALSE)=0,"",VLOOKUP($E129,TaskValues!$E:$AG,22,FALSE))</f>
        <v>1.0149999999999999</v>
      </c>
      <c r="V129" t="str">
        <f>IF(VLOOKUP($E129,TaskValues!$E:$AG,23,FALSE)=0,"",VLOOKUP($E129,TaskValues!$E:$AG,23,FALSE))</f>
        <v/>
      </c>
      <c r="W129">
        <f>IF(VLOOKUP($E129,TaskValues!$E:$AG,24,FALSE)=0,"",VLOOKUP($E129,TaskValues!$E:$AG,24,FALSE))</f>
        <v>1</v>
      </c>
      <c r="X129">
        <f>IF(VLOOKUP($E129,TaskValues!$E:$AG,25,FALSE)=0,"",VLOOKUP($E129,TaskValues!$E:$AG,25,FALSE))</f>
        <v>5</v>
      </c>
      <c r="Y129" t="str">
        <f>IF(VLOOKUP($E129,TaskValues!$E:$AG,26,FALSE)=0,"",VLOOKUP($E129,TaskValues!$E:$AG,26,FALSE))</f>
        <v/>
      </c>
      <c r="Z129" t="str">
        <f>IF(VLOOKUP($E129,TaskValues!$E:$AG,27,FALSE)=0,"",VLOOKUP($E129,TaskValues!$E:$AG,27,FALSE))</f>
        <v/>
      </c>
    </row>
    <row r="130" spans="1:26" x14ac:dyDescent="0.35">
      <c r="A130" s="357" t="s">
        <v>2350</v>
      </c>
      <c r="B130" s="357" t="s">
        <v>2391</v>
      </c>
      <c r="C130" s="357" t="s">
        <v>524</v>
      </c>
      <c r="D130" s="66">
        <v>123</v>
      </c>
      <c r="E130" s="64" t="str">
        <f>_xlfn.CONCAT("DPC.Dbt.",D130)</f>
        <v>DPC.Dbt.123</v>
      </c>
      <c r="F130" s="321" t="s">
        <v>2410</v>
      </c>
      <c r="G130" s="321" t="str">
        <f>VLOOKUP($E130,TaskValues!$E:$AG,3,FALSE)</f>
        <v>Clinical</v>
      </c>
      <c r="H130" s="321" t="str">
        <f>VLOOKUP($E130,TaskValues!$E:$AG,4,FALSE)</f>
        <v>Adult Preventive</v>
      </c>
      <c r="I130" s="321" t="str">
        <f>VLOOKUP($E130,TaskValues!$E:$AG,5,FALSE)</f>
        <v>NCDs</v>
      </c>
      <c r="J130" s="320" t="str">
        <f>VLOOKUP($E130,TaskValues!$E:$AG,6,FALSE)</f>
        <v>50 yo adults</v>
      </c>
      <c r="K130" s="64">
        <f>VLOOKUP($E130,TaskValues!$E:$AG,10,FALSE)</f>
        <v>0</v>
      </c>
      <c r="L130" s="319">
        <f>VLOOKUP($E130,TaskValues!$E:$AG,11,FALSE)</f>
        <v>0</v>
      </c>
      <c r="M130" s="319">
        <f>VLOOKUP($E130,TaskValues!$E:$AG,12,FALSE)</f>
        <v>100</v>
      </c>
      <c r="N130" s="319">
        <f>VLOOKUP($E130,TaskValues!$E:$AG,13,FALSE)</f>
        <v>0</v>
      </c>
      <c r="O130" s="319">
        <f>VLOOKUP($E130,TaskValues!$E:$AG,14,FALSE)</f>
        <v>0</v>
      </c>
      <c r="P130" s="319">
        <f>VLOOKUP($E130,TaskValues!$E:$AG,15,FALSE)</f>
        <v>0</v>
      </c>
      <c r="Q130" s="320">
        <f>VLOOKUP($E130,TaskValues!$E:$AG,16,FALSE)</f>
        <v>100</v>
      </c>
      <c r="R130" s="321" t="str">
        <f>VLOOKUP($E130,TaskValues!$E:$AG,17,FALSE)</f>
        <v>National</v>
      </c>
      <c r="S130" s="195">
        <f>VLOOKUP($E130,TaskValues!$E:$AG,18,FALSE)</f>
        <v>0</v>
      </c>
      <c r="T130" s="321" t="str">
        <f>IF(VLOOKUP($E130,TaskValues!$E:$AG,20,FALSE)=0,"",VLOOKUP($E130,TaskValues!$E:$AG,20,FALSE))</f>
        <v/>
      </c>
      <c r="U130" s="89">
        <f>IF(VLOOKUP($E130,TaskValues!$E:$AG,22,FALSE)=0,"",VLOOKUP($E130,TaskValues!$E:$AG,22,FALSE))</f>
        <v>1</v>
      </c>
      <c r="V130" t="str">
        <f>IF(VLOOKUP($E130,TaskValues!$E:$AG,23,FALSE)=0,"",VLOOKUP($E130,TaskValues!$E:$AG,23,FALSE))</f>
        <v/>
      </c>
      <c r="W130">
        <f>IF(VLOOKUP($E130,TaskValues!$E:$AG,24,FALSE)=0,"",VLOOKUP($E130,TaskValues!$E:$AG,24,FALSE))</f>
        <v>1</v>
      </c>
      <c r="X130">
        <f>IF(VLOOKUP($E130,TaskValues!$E:$AG,25,FALSE)=0,"",VLOOKUP($E130,TaskValues!$E:$AG,25,FALSE))</f>
        <v>10</v>
      </c>
      <c r="Y130" t="str">
        <f>IF(VLOOKUP($E130,TaskValues!$E:$AG,26,FALSE)=0,"",VLOOKUP($E130,TaskValues!$E:$AG,26,FALSE))</f>
        <v/>
      </c>
      <c r="Z130" t="str">
        <f>IF(VLOOKUP($E130,TaskValues!$E:$AG,27,FALSE)=0,"",VLOOKUP($E130,TaskValues!$E:$AG,27,FALSE))</f>
        <v/>
      </c>
    </row>
    <row r="131" spans="1:26" x14ac:dyDescent="0.35">
      <c r="A131" s="357" t="s">
        <v>2350</v>
      </c>
      <c r="B131" s="357" t="s">
        <v>2391</v>
      </c>
      <c r="C131" s="357" t="s">
        <v>524</v>
      </c>
      <c r="D131" s="66">
        <v>124</v>
      </c>
      <c r="E131" s="64" t="str">
        <f>_xlfn.CONCAT("DPC.Dbt.",D131)</f>
        <v>DPC.Dbt.124</v>
      </c>
      <c r="F131" s="321" t="s">
        <v>2413</v>
      </c>
      <c r="G131" s="321" t="str">
        <f>VLOOKUP($E131,TaskValues!$E:$AG,3,FALSE)</f>
        <v>Clinical</v>
      </c>
      <c r="H131" s="321" t="str">
        <f>VLOOKUP($E131,TaskValues!$E:$AG,4,FALSE)</f>
        <v>Adult Preventive</v>
      </c>
      <c r="I131" s="321" t="str">
        <f>VLOOKUP($E131,TaskValues!$E:$AG,5,FALSE)</f>
        <v>NCDs</v>
      </c>
      <c r="J131" s="320" t="str">
        <f>VLOOKUP($E131,TaskValues!$E:$AG,6,FALSE)</f>
        <v>50 yo adults</v>
      </c>
      <c r="K131" s="64">
        <f>VLOOKUP($E131,TaskValues!$E:$AG,10,FALSE)</f>
        <v>0</v>
      </c>
      <c r="L131" s="319">
        <f>VLOOKUP($E131,TaskValues!$E:$AG,11,FALSE)</f>
        <v>0</v>
      </c>
      <c r="M131" s="319">
        <f>VLOOKUP($E131,TaskValues!$E:$AG,12,FALSE)</f>
        <v>100</v>
      </c>
      <c r="N131" s="319">
        <f>VLOOKUP($E131,TaskValues!$E:$AG,13,FALSE)</f>
        <v>0</v>
      </c>
      <c r="O131" s="319">
        <f>VLOOKUP($E131,TaskValues!$E:$AG,14,FALSE)</f>
        <v>0</v>
      </c>
      <c r="P131" s="319">
        <f>VLOOKUP($E131,TaskValues!$E:$AG,15,FALSE)</f>
        <v>0</v>
      </c>
      <c r="Q131" s="320">
        <f>VLOOKUP($E131,TaskValues!$E:$AG,16,FALSE)</f>
        <v>100</v>
      </c>
      <c r="R131" s="321" t="str">
        <f>VLOOKUP($E131,TaskValues!$E:$AG,17,FALSE)</f>
        <v>National</v>
      </c>
      <c r="S131" s="195">
        <f>VLOOKUP($E131,TaskValues!$E:$AG,18,FALSE)</f>
        <v>2.56464E-2</v>
      </c>
      <c r="T131" s="321" t="str">
        <f>IF(VLOOKUP($E131,TaskValues!$E:$AG,20,FALSE)=0,"",VLOOKUP($E131,TaskValues!$E:$AG,20,FALSE))</f>
        <v/>
      </c>
      <c r="U131" s="89">
        <f>IF(VLOOKUP($E131,TaskValues!$E:$AG,22,FALSE)=0,"",VLOOKUP($E131,TaskValues!$E:$AG,22,FALSE))</f>
        <v>1.0149999999999999</v>
      </c>
      <c r="V131">
        <f>IF(VLOOKUP($E131,TaskValues!$E:$AG,23,FALSE)=0,"",VLOOKUP($E131,TaskValues!$E:$AG,23,FALSE))</f>
        <v>1</v>
      </c>
      <c r="W131" t="str">
        <f>IF(VLOOKUP($E131,TaskValues!$E:$AG,24,FALSE)=0,"",VLOOKUP($E131,TaskValues!$E:$AG,24,FALSE))</f>
        <v/>
      </c>
      <c r="X131">
        <f>IF(VLOOKUP($E131,TaskValues!$E:$AG,25,FALSE)=0,"",VLOOKUP($E131,TaskValues!$E:$AG,25,FALSE))</f>
        <v>15</v>
      </c>
      <c r="Y131" t="str">
        <f>IF(VLOOKUP($E131,TaskValues!$E:$AG,26,FALSE)=0,"",VLOOKUP($E131,TaskValues!$E:$AG,26,FALSE))</f>
        <v/>
      </c>
      <c r="Z131" t="str">
        <f>IF(VLOOKUP($E131,TaskValues!$E:$AG,27,FALSE)=0,"",VLOOKUP($E131,TaskValues!$E:$AG,27,FALSE))</f>
        <v/>
      </c>
    </row>
    <row r="132" spans="1:26" x14ac:dyDescent="0.35">
      <c r="A132" s="357" t="s">
        <v>2350</v>
      </c>
      <c r="B132" s="357" t="s">
        <v>2391</v>
      </c>
      <c r="C132" s="357" t="s">
        <v>524</v>
      </c>
      <c r="D132" s="66">
        <v>125</v>
      </c>
      <c r="E132" s="64" t="str">
        <f>_xlfn.CONCAT("DPC.Dbt.",D132)</f>
        <v>DPC.Dbt.125</v>
      </c>
      <c r="F132" s="321" t="s">
        <v>2414</v>
      </c>
      <c r="G132" s="321" t="str">
        <f>VLOOKUP($E132,TaskValues!$E:$AG,3,FALSE)</f>
        <v>Clinical</v>
      </c>
      <c r="H132" s="321" t="str">
        <f>VLOOKUP($E132,TaskValues!$E:$AG,4,FALSE)</f>
        <v>Adult Acute</v>
      </c>
      <c r="I132" s="321" t="str">
        <f>VLOOKUP($E132,TaskValues!$E:$AG,5,FALSE)</f>
        <v>NCDs</v>
      </c>
      <c r="J132" s="320" t="str">
        <f>VLOOKUP($E132,TaskValues!$E:$AG,6,FALSE)</f>
        <v>adults 18+</v>
      </c>
      <c r="K132" s="64">
        <f>VLOOKUP($E132,TaskValues!$E:$AG,10,FALSE)</f>
        <v>0</v>
      </c>
      <c r="L132" s="319">
        <f>VLOOKUP($E132,TaskValues!$E:$AG,11,FALSE)</f>
        <v>0</v>
      </c>
      <c r="M132" s="319">
        <f>VLOOKUP($E132,TaskValues!$E:$AG,12,FALSE)</f>
        <v>100</v>
      </c>
      <c r="N132" s="319">
        <f>VLOOKUP($E132,TaskValues!$E:$AG,13,FALSE)</f>
        <v>0</v>
      </c>
      <c r="O132" s="319">
        <f>VLOOKUP($E132,TaskValues!$E:$AG,14,FALSE)</f>
        <v>0</v>
      </c>
      <c r="P132" s="319">
        <f>VLOOKUP($E132,TaskValues!$E:$AG,15,FALSE)</f>
        <v>0</v>
      </c>
      <c r="Q132" s="320">
        <f>VLOOKUP($E132,TaskValues!$E:$AG,16,FALSE)</f>
        <v>100</v>
      </c>
      <c r="R132" s="321" t="str">
        <f>VLOOKUP($E132,TaskValues!$E:$AG,17,FALSE)</f>
        <v>National</v>
      </c>
      <c r="S132" s="195">
        <f>VLOOKUP($E132,TaskValues!$E:$AG,18,FALSE)</f>
        <v>2.56464E-2</v>
      </c>
      <c r="T132" s="321" t="str">
        <f>IF(VLOOKUP($E132,TaskValues!$E:$AG,20,FALSE)=0,"",VLOOKUP($E132,TaskValues!$E:$AG,20,FALSE))</f>
        <v/>
      </c>
      <c r="U132" s="89">
        <f>IF(VLOOKUP($E132,TaskValues!$E:$AG,22,FALSE)=0,"",VLOOKUP($E132,TaskValues!$E:$AG,22,FALSE))</f>
        <v>1.0149999999999999</v>
      </c>
      <c r="V132" t="str">
        <f>IF(VLOOKUP($E132,TaskValues!$E:$AG,23,FALSE)=0,"",VLOOKUP($E132,TaskValues!$E:$AG,23,FALSE))</f>
        <v/>
      </c>
      <c r="W132">
        <f>IF(VLOOKUP($E132,TaskValues!$E:$AG,24,FALSE)=0,"",VLOOKUP($E132,TaskValues!$E:$AG,24,FALSE))</f>
        <v>1</v>
      </c>
      <c r="X132">
        <f>IF(VLOOKUP($E132,TaskValues!$E:$AG,25,FALSE)=0,"",VLOOKUP($E132,TaskValues!$E:$AG,25,FALSE))</f>
        <v>5</v>
      </c>
      <c r="Y132" t="str">
        <f>IF(VLOOKUP($E132,TaskValues!$E:$AG,26,FALSE)=0,"",VLOOKUP($E132,TaskValues!$E:$AG,26,FALSE))</f>
        <v/>
      </c>
      <c r="Z132" t="str">
        <f>IF(VLOOKUP($E132,TaskValues!$E:$AG,27,FALSE)=0,"",VLOOKUP($E132,TaskValues!$E:$AG,27,FALSE))</f>
        <v/>
      </c>
    </row>
    <row r="133" spans="1:26" x14ac:dyDescent="0.35">
      <c r="A133" s="357" t="s">
        <v>2350</v>
      </c>
      <c r="B133" s="357" t="s">
        <v>2391</v>
      </c>
      <c r="C133" s="357" t="s">
        <v>2407</v>
      </c>
      <c r="D133" s="66">
        <v>126</v>
      </c>
      <c r="E133" s="64" t="str">
        <f>_xlfn.CONCAT("DPC.Asth.",D133)</f>
        <v>DPC.Asth.126</v>
      </c>
      <c r="F133" s="321" t="s">
        <v>2415</v>
      </c>
      <c r="G133" s="321" t="str">
        <f>VLOOKUP($E133,TaskValues!$E:$AG,3,FALSE)</f>
        <v>Clinical</v>
      </c>
      <c r="H133" s="321" t="str">
        <f>VLOOKUP($E133,TaskValues!$E:$AG,4,FALSE)</f>
        <v>Adult Preventive</v>
      </c>
      <c r="I133" s="321" t="str">
        <f>VLOOKUP($E133,TaskValues!$E:$AG,5,FALSE)</f>
        <v>NCDs</v>
      </c>
      <c r="J133" s="320" t="str">
        <f>VLOOKUP($E133,TaskValues!$E:$AG,6,FALSE)</f>
        <v>men 18+</v>
      </c>
      <c r="K133" s="64">
        <f>VLOOKUP($E133,TaskValues!$E:$AG,10,FALSE)</f>
        <v>0</v>
      </c>
      <c r="L133" s="319">
        <f>VLOOKUP($E133,TaskValues!$E:$AG,11,FALSE)</f>
        <v>0</v>
      </c>
      <c r="M133" s="319">
        <f>VLOOKUP($E133,TaskValues!$E:$AG,12,FALSE)</f>
        <v>100</v>
      </c>
      <c r="N133" s="319">
        <f>VLOOKUP($E133,TaskValues!$E:$AG,13,FALSE)</f>
        <v>0</v>
      </c>
      <c r="O133" s="319">
        <f>VLOOKUP($E133,TaskValues!$E:$AG,14,FALSE)</f>
        <v>0</v>
      </c>
      <c r="P133" s="319">
        <f>VLOOKUP($E133,TaskValues!$E:$AG,15,FALSE)</f>
        <v>0</v>
      </c>
      <c r="Q133" s="320">
        <f>VLOOKUP($E133,TaskValues!$E:$AG,16,FALSE)</f>
        <v>100</v>
      </c>
      <c r="R133" s="321" t="str">
        <f>VLOOKUP($E133,TaskValues!$E:$AG,17,FALSE)</f>
        <v>National</v>
      </c>
      <c r="S133" s="195">
        <f>VLOOKUP($E133,TaskValues!$E:$AG,18,FALSE)</f>
        <v>8.8999999999999996E-2</v>
      </c>
      <c r="T133" s="321">
        <f>IF(VLOOKUP($E133,TaskValues!$E:$AG,20,FALSE)=0,"",VLOOKUP($E133,TaskValues!$E:$AG,20,FALSE))</f>
        <v>0.1</v>
      </c>
      <c r="U133" s="89">
        <f>IF(VLOOKUP($E133,TaskValues!$E:$AG,22,FALSE)=0,"",VLOOKUP($E133,TaskValues!$E:$AG,22,FALSE))</f>
        <v>1</v>
      </c>
      <c r="V133">
        <f>IF(VLOOKUP($E133,TaskValues!$E:$AG,23,FALSE)=0,"",VLOOKUP($E133,TaskValues!$E:$AG,23,FALSE))</f>
        <v>2</v>
      </c>
      <c r="W133" t="str">
        <f>IF(VLOOKUP($E133,TaskValues!$E:$AG,24,FALSE)=0,"",VLOOKUP($E133,TaskValues!$E:$AG,24,FALSE))</f>
        <v/>
      </c>
      <c r="X133">
        <f>IF(VLOOKUP($E133,TaskValues!$E:$AG,25,FALSE)=0,"",VLOOKUP($E133,TaskValues!$E:$AG,25,FALSE))</f>
        <v>10</v>
      </c>
      <c r="Y133" t="str">
        <f>IF(VLOOKUP($E133,TaskValues!$E:$AG,26,FALSE)=0,"",VLOOKUP($E133,TaskValues!$E:$AG,26,FALSE))</f>
        <v/>
      </c>
      <c r="Z133" t="str">
        <f>IF(VLOOKUP($E133,TaskValues!$E:$AG,27,FALSE)=0,"",VLOOKUP($E133,TaskValues!$E:$AG,27,FALSE))</f>
        <v/>
      </c>
    </row>
    <row r="134" spans="1:26" x14ac:dyDescent="0.35">
      <c r="A134" s="357" t="s">
        <v>2350</v>
      </c>
      <c r="B134" s="357" t="s">
        <v>2391</v>
      </c>
      <c r="C134" s="357" t="s">
        <v>2407</v>
      </c>
      <c r="D134" s="66">
        <v>127</v>
      </c>
      <c r="E134" s="64" t="str">
        <f>_xlfn.CONCAT("DPC.Asth.",D134)</f>
        <v>DPC.Asth.127</v>
      </c>
      <c r="F134" s="321" t="s">
        <v>2416</v>
      </c>
      <c r="G134" s="321" t="str">
        <f>VLOOKUP($E134,TaskValues!$E:$AG,3,FALSE)</f>
        <v>Clinical</v>
      </c>
      <c r="H134" s="321" t="str">
        <f>VLOOKUP($E134,TaskValues!$E:$AG,4,FALSE)</f>
        <v>Adult Preventive</v>
      </c>
      <c r="I134" s="321" t="str">
        <f>VLOOKUP($E134,TaskValues!$E:$AG,5,FALSE)</f>
        <v>NCDs</v>
      </c>
      <c r="J134" s="320" t="str">
        <f>VLOOKUP($E134,TaskValues!$E:$AG,6,FALSE)</f>
        <v>adults 18+</v>
      </c>
      <c r="K134" s="64">
        <f>VLOOKUP($E134,TaskValues!$E:$AG,10,FALSE)</f>
        <v>0</v>
      </c>
      <c r="L134" s="319">
        <f>VLOOKUP($E134,TaskValues!$E:$AG,11,FALSE)</f>
        <v>0</v>
      </c>
      <c r="M134" s="319">
        <f>VLOOKUP($E134,TaskValues!$E:$AG,12,FALSE)</f>
        <v>100</v>
      </c>
      <c r="N134" s="319">
        <f>VLOOKUP($E134,TaskValues!$E:$AG,13,FALSE)</f>
        <v>0</v>
      </c>
      <c r="O134" s="319">
        <f>VLOOKUP($E134,TaskValues!$E:$AG,14,FALSE)</f>
        <v>0</v>
      </c>
      <c r="P134" s="319">
        <f>VLOOKUP($E134,TaskValues!$E:$AG,15,FALSE)</f>
        <v>0</v>
      </c>
      <c r="Q134" s="320">
        <f>VLOOKUP($E134,TaskValues!$E:$AG,16,FALSE)</f>
        <v>100</v>
      </c>
      <c r="R134" s="321" t="str">
        <f>VLOOKUP($E134,TaskValues!$E:$AG,17,FALSE)</f>
        <v>National</v>
      </c>
      <c r="S134" s="195">
        <f>VLOOKUP($E134,TaskValues!$E:$AG,18,FALSE)</f>
        <v>0</v>
      </c>
      <c r="T134" s="321" t="str">
        <f>IF(VLOOKUP($E134,TaskValues!$E:$AG,20,FALSE)=0,"",VLOOKUP($E134,TaskValues!$E:$AG,20,FALSE))</f>
        <v/>
      </c>
      <c r="U134" s="89" t="str">
        <f>IF(VLOOKUP($E134,TaskValues!$E:$AG,22,FALSE)=0,"",VLOOKUP($E134,TaskValues!$E:$AG,22,FALSE))</f>
        <v/>
      </c>
      <c r="V134" t="str">
        <f>IF(VLOOKUP($E134,TaskValues!$E:$AG,23,FALSE)=0,"",VLOOKUP($E134,TaskValues!$E:$AG,23,FALSE))</f>
        <v/>
      </c>
      <c r="W134" t="str">
        <f>IF(VLOOKUP($E134,TaskValues!$E:$AG,24,FALSE)=0,"",VLOOKUP($E134,TaskValues!$E:$AG,24,FALSE))</f>
        <v/>
      </c>
      <c r="X134" t="str">
        <f>IF(VLOOKUP($E134,TaskValues!$E:$AG,25,FALSE)=0,"",VLOOKUP($E134,TaskValues!$E:$AG,25,FALSE))</f>
        <v/>
      </c>
      <c r="Y134" t="str">
        <f>IF(VLOOKUP($E134,TaskValues!$E:$AG,26,FALSE)=0,"",VLOOKUP($E134,TaskValues!$E:$AG,26,FALSE))</f>
        <v/>
      </c>
      <c r="Z134" t="str">
        <f>IF(VLOOKUP($E134,TaskValues!$E:$AG,27,FALSE)=0,"",VLOOKUP($E134,TaskValues!$E:$AG,27,FALSE))</f>
        <v/>
      </c>
    </row>
    <row r="135" spans="1:26" x14ac:dyDescent="0.35">
      <c r="A135" s="357" t="s">
        <v>2350</v>
      </c>
      <c r="B135" s="357" t="s">
        <v>2391</v>
      </c>
      <c r="C135" s="357" t="s">
        <v>2407</v>
      </c>
      <c r="D135" s="66">
        <v>128</v>
      </c>
      <c r="E135" s="64" t="str">
        <f>_xlfn.CONCAT("DPC.Asth.",D135)</f>
        <v>DPC.Asth.128</v>
      </c>
      <c r="F135" s="321" t="s">
        <v>2417</v>
      </c>
      <c r="G135" s="321" t="str">
        <f>VLOOKUP($E135,TaskValues!$E:$AG,3,FALSE)</f>
        <v>Clinical</v>
      </c>
      <c r="H135" s="321" t="str">
        <f>VLOOKUP($E135,TaskValues!$E:$AG,4,FALSE)</f>
        <v>Child Acute</v>
      </c>
      <c r="I135" s="321" t="str">
        <f>VLOOKUP($E135,TaskValues!$E:$AG,5,FALSE)</f>
        <v>NCDs</v>
      </c>
      <c r="J135" s="320" t="str">
        <f>VLOOKUP($E135,TaskValues!$E:$AG,6,FALSE)</f>
        <v>15 yo</v>
      </c>
      <c r="K135" s="64">
        <f>VLOOKUP($E135,TaskValues!$E:$AG,10,FALSE)</f>
        <v>0</v>
      </c>
      <c r="L135" s="319">
        <f>VLOOKUP($E135,TaskValues!$E:$AG,11,FALSE)</f>
        <v>0</v>
      </c>
      <c r="M135" s="319">
        <f>VLOOKUP($E135,TaskValues!$E:$AG,12,FALSE)</f>
        <v>100</v>
      </c>
      <c r="N135" s="319">
        <f>VLOOKUP($E135,TaskValues!$E:$AG,13,FALSE)</f>
        <v>0</v>
      </c>
      <c r="O135" s="319">
        <f>VLOOKUP($E135,TaskValues!$E:$AG,14,FALSE)</f>
        <v>0</v>
      </c>
      <c r="P135" s="319">
        <f>VLOOKUP($E135,TaskValues!$E:$AG,15,FALSE)</f>
        <v>0</v>
      </c>
      <c r="Q135" s="320">
        <f>VLOOKUP($E135,TaskValues!$E:$AG,16,FALSE)</f>
        <v>100</v>
      </c>
      <c r="R135" s="321" t="str">
        <f>VLOOKUP($E135,TaskValues!$E:$AG,17,FALSE)</f>
        <v>National</v>
      </c>
      <c r="S135" s="195">
        <f>VLOOKUP($E135,TaskValues!$E:$AG,18,FALSE)</f>
        <v>8.2649999999999987E-2</v>
      </c>
      <c r="T135" s="321" t="str">
        <f>IF(VLOOKUP($E135,TaskValues!$E:$AG,20,FALSE)=0,"",VLOOKUP($E135,TaskValues!$E:$AG,20,FALSE))</f>
        <v/>
      </c>
      <c r="U135" s="89">
        <f>IF(VLOOKUP($E135,TaskValues!$E:$AG,22,FALSE)=0,"",VLOOKUP($E135,TaskValues!$E:$AG,22,FALSE))</f>
        <v>0.98499999999999999</v>
      </c>
      <c r="V135">
        <f>IF(VLOOKUP($E135,TaskValues!$E:$AG,23,FALSE)=0,"",VLOOKUP($E135,TaskValues!$E:$AG,23,FALSE))</f>
        <v>1</v>
      </c>
      <c r="W135">
        <f>IF(VLOOKUP($E135,TaskValues!$E:$AG,24,FALSE)=0,"",VLOOKUP($E135,TaskValues!$E:$AG,24,FALSE))</f>
        <v>1</v>
      </c>
      <c r="X135">
        <f>IF(VLOOKUP($E135,TaskValues!$E:$AG,25,FALSE)=0,"",VLOOKUP($E135,TaskValues!$E:$AG,25,FALSE))</f>
        <v>10</v>
      </c>
      <c r="Y135" t="str">
        <f>IF(VLOOKUP($E135,TaskValues!$E:$AG,26,FALSE)=0,"",VLOOKUP($E135,TaskValues!$E:$AG,26,FALSE))</f>
        <v/>
      </c>
      <c r="Z135" t="str">
        <f>IF(VLOOKUP($E135,TaskValues!$E:$AG,27,FALSE)=0,"",VLOOKUP($E135,TaskValues!$E:$AG,27,FALSE))</f>
        <v/>
      </c>
    </row>
    <row r="136" spans="1:26" x14ac:dyDescent="0.35">
      <c r="A136" s="357" t="s">
        <v>2350</v>
      </c>
      <c r="B136" s="357" t="s">
        <v>2391</v>
      </c>
      <c r="C136" s="357" t="s">
        <v>2407</v>
      </c>
      <c r="D136" s="66">
        <v>129</v>
      </c>
      <c r="E136" s="64" t="str">
        <f>_xlfn.CONCAT("DPC.Asth.",D136)</f>
        <v>DPC.Asth.129</v>
      </c>
      <c r="F136" s="321" t="s">
        <v>2418</v>
      </c>
      <c r="G136" s="321" t="str">
        <f>VLOOKUP($E136,TaskValues!$E:$AG,3,FALSE)</f>
        <v>Clinical</v>
      </c>
      <c r="H136" s="321" t="str">
        <f>VLOOKUP($E136,TaskValues!$E:$AG,4,FALSE)</f>
        <v>Child Acute</v>
      </c>
      <c r="I136" s="321" t="str">
        <f>VLOOKUP($E136,TaskValues!$E:$AG,5,FALSE)</f>
        <v>NCDs</v>
      </c>
      <c r="J136" s="320" t="str">
        <f>VLOOKUP($E136,TaskValues!$E:$AG,6,FALSE)</f>
        <v>15 yo</v>
      </c>
      <c r="K136" s="64">
        <f>VLOOKUP($E136,TaskValues!$E:$AG,10,FALSE)</f>
        <v>0</v>
      </c>
      <c r="L136" s="319">
        <f>VLOOKUP($E136,TaskValues!$E:$AG,11,FALSE)</f>
        <v>0</v>
      </c>
      <c r="M136" s="319">
        <f>VLOOKUP($E136,TaskValues!$E:$AG,12,FALSE)</f>
        <v>100</v>
      </c>
      <c r="N136" s="319">
        <f>VLOOKUP($E136,TaskValues!$E:$AG,13,FALSE)</f>
        <v>0</v>
      </c>
      <c r="O136" s="319">
        <f>VLOOKUP($E136,TaskValues!$E:$AG,14,FALSE)</f>
        <v>0</v>
      </c>
      <c r="P136" s="319">
        <f>VLOOKUP($E136,TaskValues!$E:$AG,15,FALSE)</f>
        <v>0</v>
      </c>
      <c r="Q136" s="320">
        <f>VLOOKUP($E136,TaskValues!$E:$AG,16,FALSE)</f>
        <v>100</v>
      </c>
      <c r="R136" s="321" t="str">
        <f>VLOOKUP($E136,TaskValues!$E:$AG,17,FALSE)</f>
        <v>National</v>
      </c>
      <c r="S136" s="195">
        <f>VLOOKUP($E136,TaskValues!$E:$AG,18,FALSE)</f>
        <v>4.3499999999999997E-3</v>
      </c>
      <c r="T136" s="321" t="str">
        <f>IF(VLOOKUP($E136,TaskValues!$E:$AG,20,FALSE)=0,"",VLOOKUP($E136,TaskValues!$E:$AG,20,FALSE))</f>
        <v/>
      </c>
      <c r="U136" s="89">
        <f>IF(VLOOKUP($E136,TaskValues!$E:$AG,22,FALSE)=0,"",VLOOKUP($E136,TaskValues!$E:$AG,22,FALSE))</f>
        <v>0.98499999999999999</v>
      </c>
      <c r="V136">
        <f>IF(VLOOKUP($E136,TaskValues!$E:$AG,23,FALSE)=0,"",VLOOKUP($E136,TaskValues!$E:$AG,23,FALSE))</f>
        <v>1</v>
      </c>
      <c r="W136" t="str">
        <f>IF(VLOOKUP($E136,TaskValues!$E:$AG,24,FALSE)=0,"",VLOOKUP($E136,TaskValues!$E:$AG,24,FALSE))</f>
        <v/>
      </c>
      <c r="X136">
        <f>IF(VLOOKUP($E136,TaskValues!$E:$AG,25,FALSE)=0,"",VLOOKUP($E136,TaskValues!$E:$AG,25,FALSE))</f>
        <v>10</v>
      </c>
      <c r="Y136" t="str">
        <f>IF(VLOOKUP($E136,TaskValues!$E:$AG,26,FALSE)=0,"",VLOOKUP($E136,TaskValues!$E:$AG,26,FALSE))</f>
        <v/>
      </c>
      <c r="Z136" t="str">
        <f>IF(VLOOKUP($E136,TaskValues!$E:$AG,27,FALSE)=0,"",VLOOKUP($E136,TaskValues!$E:$AG,27,FALSE))</f>
        <v/>
      </c>
    </row>
    <row r="137" spans="1:26" x14ac:dyDescent="0.35">
      <c r="A137" s="357" t="s">
        <v>2350</v>
      </c>
      <c r="B137" s="357" t="s">
        <v>2391</v>
      </c>
      <c r="C137" s="357" t="s">
        <v>232</v>
      </c>
      <c r="D137" s="66">
        <v>130</v>
      </c>
      <c r="E137" s="64" t="s">
        <v>2456</v>
      </c>
      <c r="F137" s="321" t="s">
        <v>2458</v>
      </c>
      <c r="G137" s="321" t="str">
        <f>VLOOKUP($E137,TaskValues!$E:$AG,3,FALSE)</f>
        <v>Non-clinical</v>
      </c>
      <c r="H137" s="321" t="str">
        <f>VLOOKUP($E137,TaskValues!$E:$AG,4,FALSE)</f>
        <v>Public health</v>
      </c>
      <c r="I137" s="321" t="str">
        <f>VLOOKUP($E137,TaskValues!$E:$AG,5,FALSE)</f>
        <v>Mental health</v>
      </c>
      <c r="J137" s="320" t="str">
        <f>VLOOKUP($E137,TaskValues!$E:$AG,6,FALSE)</f>
        <v>-</v>
      </c>
      <c r="K137" s="64">
        <f>VLOOKUP($E137,TaskValues!$E:$AG,10,FALSE)</f>
        <v>0</v>
      </c>
      <c r="L137" s="319">
        <f>VLOOKUP($E137,TaskValues!$E:$AG,11,FALSE)</f>
        <v>0</v>
      </c>
      <c r="M137" s="319">
        <f>VLOOKUP($E137,TaskValues!$E:$AG,12,FALSE)</f>
        <v>100</v>
      </c>
      <c r="N137" s="319">
        <f>VLOOKUP($E137,TaskValues!$E:$AG,13,FALSE)</f>
        <v>0</v>
      </c>
      <c r="O137" s="319">
        <f>VLOOKUP($E137,TaskValues!$E:$AG,14,FALSE)</f>
        <v>0</v>
      </c>
      <c r="P137" s="319">
        <f>VLOOKUP($E137,TaskValues!$E:$AG,15,FALSE)</f>
        <v>0</v>
      </c>
      <c r="Q137" s="320">
        <f>VLOOKUP($E137,TaskValues!$E:$AG,16,FALSE)</f>
        <v>100</v>
      </c>
      <c r="R137" s="321" t="str">
        <f>VLOOKUP($E137,TaskValues!$E:$AG,17,FALSE)</f>
        <v>National</v>
      </c>
      <c r="S137" s="195">
        <f>VLOOKUP($E137,TaskValues!$E:$AG,18,FALSE)</f>
        <v>0</v>
      </c>
      <c r="T137" s="321" t="str">
        <f>IF(VLOOKUP($E137,TaskValues!$E:$AG,20,FALSE)=0,"",VLOOKUP($E137,TaskValues!$E:$AG,20,FALSE))</f>
        <v/>
      </c>
      <c r="U137" s="89" t="str">
        <f>IF(VLOOKUP($E137,TaskValues!$E:$AG,22,FALSE)=0,"",VLOOKUP($E137,TaskValues!$E:$AG,22,FALSE))</f>
        <v/>
      </c>
      <c r="V137" t="str">
        <f>IF(VLOOKUP($E137,TaskValues!$E:$AG,23,FALSE)=0,"",VLOOKUP($E137,TaskValues!$E:$AG,23,FALSE))</f>
        <v/>
      </c>
      <c r="W137" t="str">
        <f>IF(VLOOKUP($E137,TaskValues!$E:$AG,24,FALSE)=0,"",VLOOKUP($E137,TaskValues!$E:$AG,24,FALSE))</f>
        <v/>
      </c>
      <c r="X137" t="str">
        <f>IF(VLOOKUP($E137,TaskValues!$E:$AG,25,FALSE)=0,"",VLOOKUP($E137,TaskValues!$E:$AG,25,FALSE))</f>
        <v/>
      </c>
      <c r="Y137" t="str">
        <f>IF(VLOOKUP($E137,TaskValues!$E:$AG,26,FALSE)=0,"",VLOOKUP($E137,TaskValues!$E:$AG,26,FALSE))</f>
        <v/>
      </c>
      <c r="Z137" t="str">
        <f>IF(VLOOKUP($E137,TaskValues!$E:$AG,27,FALSE)=0,"",VLOOKUP($E137,TaskValues!$E:$AG,27,FALSE))</f>
        <v/>
      </c>
    </row>
    <row r="138" spans="1:26" x14ac:dyDescent="0.35">
      <c r="A138" s="357" t="s">
        <v>2350</v>
      </c>
      <c r="B138" s="357" t="s">
        <v>2391</v>
      </c>
      <c r="C138" s="357" t="s">
        <v>232</v>
      </c>
      <c r="D138" s="66">
        <v>130</v>
      </c>
      <c r="E138" s="64" t="s">
        <v>2457</v>
      </c>
      <c r="F138" s="321" t="s">
        <v>2459</v>
      </c>
      <c r="G138" s="321" t="str">
        <f>VLOOKUP($E138,TaskValues!$E:$AG,3,FALSE)</f>
        <v>Clinical</v>
      </c>
      <c r="H138" s="321">
        <f>VLOOKUP($E138,TaskValues!$E:$AG,4,FALSE)</f>
        <v>0</v>
      </c>
      <c r="I138" s="321">
        <f>VLOOKUP($E138,TaskValues!$E:$AG,5,FALSE)</f>
        <v>0</v>
      </c>
      <c r="J138" s="320" t="str">
        <f>VLOOKUP($E138,TaskValues!$E:$AG,6,FALSE)</f>
        <v>30 yo adults</v>
      </c>
      <c r="K138" s="64">
        <f>VLOOKUP($E138,TaskValues!$E:$AG,10,FALSE)</f>
        <v>0</v>
      </c>
      <c r="L138" s="319">
        <f>VLOOKUP($E138,TaskValues!$E:$AG,11,FALSE)</f>
        <v>0</v>
      </c>
      <c r="M138" s="319">
        <f>VLOOKUP($E138,TaskValues!$E:$AG,12,FALSE)</f>
        <v>100</v>
      </c>
      <c r="N138" s="319">
        <f>VLOOKUP($E138,TaskValues!$E:$AG,13,FALSE)</f>
        <v>0</v>
      </c>
      <c r="O138" s="319">
        <f>VLOOKUP($E138,TaskValues!$E:$AG,14,FALSE)</f>
        <v>0</v>
      </c>
      <c r="P138" s="319">
        <f>VLOOKUP($E138,TaskValues!$E:$AG,15,FALSE)</f>
        <v>0</v>
      </c>
      <c r="Q138" s="320">
        <f>VLOOKUP($E138,TaskValues!$E:$AG,16,FALSE)</f>
        <v>100</v>
      </c>
      <c r="R138" s="321" t="str">
        <f>VLOOKUP($E138,TaskValues!$E:$AG,17,FALSE)</f>
        <v>National</v>
      </c>
      <c r="S138" s="195">
        <f>VLOOKUP($E138,TaskValues!$E:$AG,18,FALSE)</f>
        <v>0.21579999999999999</v>
      </c>
      <c r="T138" s="321" t="str">
        <f>IF(VLOOKUP($E138,TaskValues!$E:$AG,20,FALSE)=0,"",VLOOKUP($E138,TaskValues!$E:$AG,20,FALSE))</f>
        <v/>
      </c>
      <c r="U138" s="89">
        <f>IF(VLOOKUP($E138,TaskValues!$E:$AG,22,FALSE)=0,"",VLOOKUP($E138,TaskValues!$E:$AG,22,FALSE))</f>
        <v>1</v>
      </c>
      <c r="V138">
        <f>IF(VLOOKUP($E138,TaskValues!$E:$AG,23,FALSE)=0,"",VLOOKUP($E138,TaskValues!$E:$AG,23,FALSE))</f>
        <v>1</v>
      </c>
      <c r="W138" t="str">
        <f>IF(VLOOKUP($E138,TaskValues!$E:$AG,24,FALSE)=0,"",VLOOKUP($E138,TaskValues!$E:$AG,24,FALSE))</f>
        <v/>
      </c>
      <c r="X138">
        <f>IF(VLOOKUP($E138,TaskValues!$E:$AG,25,FALSE)=0,"",VLOOKUP($E138,TaskValues!$E:$AG,25,FALSE))</f>
        <v>15</v>
      </c>
      <c r="Y138" t="str">
        <f>IF(VLOOKUP($E138,TaskValues!$E:$AG,26,FALSE)=0,"",VLOOKUP($E138,TaskValues!$E:$AG,26,FALSE))</f>
        <v/>
      </c>
      <c r="Z138" t="str">
        <f>IF(VLOOKUP($E138,TaskValues!$E:$AG,27,FALSE)=0,"",VLOOKUP($E138,TaskValues!$E:$AG,27,FALSE))</f>
        <v/>
      </c>
    </row>
    <row r="139" spans="1:26" x14ac:dyDescent="0.35">
      <c r="A139" s="357" t="s">
        <v>2350</v>
      </c>
      <c r="B139" s="357" t="s">
        <v>2391</v>
      </c>
      <c r="C139" s="357" t="s">
        <v>232</v>
      </c>
      <c r="D139" s="66">
        <v>131</v>
      </c>
      <c r="E139" s="64" t="str">
        <f>_xlfn.CONCAT("DPC.MH.",D139)</f>
        <v>DPC.MH.131</v>
      </c>
      <c r="F139" s="321" t="s">
        <v>2421</v>
      </c>
      <c r="G139" s="321" t="str">
        <f>VLOOKUP($E139,TaskValues!$E:$AG,3,FALSE)</f>
        <v>Non-clinical</v>
      </c>
      <c r="H139" s="321" t="str">
        <f>VLOOKUP($E139,TaskValues!$E:$AG,4,FALSE)</f>
        <v>Public health</v>
      </c>
      <c r="I139" s="321" t="str">
        <f>VLOOKUP($E139,TaskValues!$E:$AG,5,FALSE)</f>
        <v>Mental health</v>
      </c>
      <c r="J139" s="320" t="str">
        <f>VLOOKUP($E139,TaskValues!$E:$AG,6,FALSE)</f>
        <v>-</v>
      </c>
      <c r="K139" s="64">
        <f>VLOOKUP($E139,TaskValues!$E:$AG,10,FALSE)</f>
        <v>0</v>
      </c>
      <c r="L139" s="319">
        <f>VLOOKUP($E139,TaskValues!$E:$AG,11,FALSE)</f>
        <v>0</v>
      </c>
      <c r="M139" s="319">
        <f>VLOOKUP($E139,TaskValues!$E:$AG,12,FALSE)</f>
        <v>100</v>
      </c>
      <c r="N139" s="319">
        <f>VLOOKUP($E139,TaskValues!$E:$AG,13,FALSE)</f>
        <v>0</v>
      </c>
      <c r="O139" s="319">
        <f>VLOOKUP($E139,TaskValues!$E:$AG,14,FALSE)</f>
        <v>0</v>
      </c>
      <c r="P139" s="319">
        <f>VLOOKUP($E139,TaskValues!$E:$AG,15,FALSE)</f>
        <v>0</v>
      </c>
      <c r="Q139" s="320">
        <f>VLOOKUP($E139,TaskValues!$E:$AG,16,FALSE)</f>
        <v>100</v>
      </c>
      <c r="R139" s="321" t="str">
        <f>VLOOKUP($E139,TaskValues!$E:$AG,17,FALSE)</f>
        <v>National</v>
      </c>
      <c r="S139" s="195">
        <f>VLOOKUP($E139,TaskValues!$E:$AG,18,FALSE)</f>
        <v>0</v>
      </c>
      <c r="T139" s="321" t="str">
        <f>IF(VLOOKUP($E139,TaskValues!$E:$AG,20,FALSE)=0,"",VLOOKUP($E139,TaskValues!$E:$AG,20,FALSE))</f>
        <v/>
      </c>
      <c r="U139" s="89" t="str">
        <f>IF(VLOOKUP($E139,TaskValues!$E:$AG,22,FALSE)=0,"",VLOOKUP($E139,TaskValues!$E:$AG,22,FALSE))</f>
        <v/>
      </c>
      <c r="V139" t="str">
        <f>IF(VLOOKUP($E139,TaskValues!$E:$AG,23,FALSE)=0,"",VLOOKUP($E139,TaskValues!$E:$AG,23,FALSE))</f>
        <v/>
      </c>
      <c r="W139" t="str">
        <f>IF(VLOOKUP($E139,TaskValues!$E:$AG,24,FALSE)=0,"",VLOOKUP($E139,TaskValues!$E:$AG,24,FALSE))</f>
        <v/>
      </c>
      <c r="X139" t="str">
        <f>IF(VLOOKUP($E139,TaskValues!$E:$AG,25,FALSE)=0,"",VLOOKUP($E139,TaskValues!$E:$AG,25,FALSE))</f>
        <v/>
      </c>
      <c r="Y139" t="str">
        <f>IF(VLOOKUP($E139,TaskValues!$E:$AG,26,FALSE)=0,"",VLOOKUP($E139,TaskValues!$E:$AG,26,FALSE))</f>
        <v/>
      </c>
      <c r="Z139" t="str">
        <f>IF(VLOOKUP($E139,TaskValues!$E:$AG,27,FALSE)=0,"",VLOOKUP($E139,TaskValues!$E:$AG,27,FALSE))</f>
        <v/>
      </c>
    </row>
    <row r="140" spans="1:26" x14ac:dyDescent="0.35">
      <c r="A140" s="357" t="s">
        <v>2350</v>
      </c>
      <c r="B140" s="357" t="s">
        <v>2391</v>
      </c>
      <c r="C140" s="357" t="s">
        <v>232</v>
      </c>
      <c r="D140" s="66">
        <v>132</v>
      </c>
      <c r="E140" s="64" t="str">
        <f>_xlfn.CONCAT("DPC.MH.",D140)</f>
        <v>DPC.MH.132</v>
      </c>
      <c r="F140" s="321" t="s">
        <v>2420</v>
      </c>
      <c r="G140" s="321" t="str">
        <f>VLOOKUP($E140,TaskValues!$E:$AG,3,FALSE)</f>
        <v>Non-clinical</v>
      </c>
      <c r="H140" s="321" t="str">
        <f>VLOOKUP($E140,TaskValues!$E:$AG,4,FALSE)</f>
        <v>Public health</v>
      </c>
      <c r="I140" s="321" t="str">
        <f>VLOOKUP($E140,TaskValues!$E:$AG,5,FALSE)</f>
        <v>Mental health</v>
      </c>
      <c r="J140" s="320" t="str">
        <f>VLOOKUP($E140,TaskValues!$E:$AG,6,FALSE)</f>
        <v>-</v>
      </c>
      <c r="K140" s="64">
        <f>VLOOKUP($E140,TaskValues!$E:$AG,10,FALSE)</f>
        <v>0</v>
      </c>
      <c r="L140" s="319">
        <f>VLOOKUP($E140,TaskValues!$E:$AG,11,FALSE)</f>
        <v>0</v>
      </c>
      <c r="M140" s="319">
        <f>VLOOKUP($E140,TaskValues!$E:$AG,12,FALSE)</f>
        <v>100</v>
      </c>
      <c r="N140" s="319">
        <f>VLOOKUP($E140,TaskValues!$E:$AG,13,FALSE)</f>
        <v>0</v>
      </c>
      <c r="O140" s="319">
        <f>VLOOKUP($E140,TaskValues!$E:$AG,14,FALSE)</f>
        <v>0</v>
      </c>
      <c r="P140" s="319">
        <f>VLOOKUP($E140,TaskValues!$E:$AG,15,FALSE)</f>
        <v>0</v>
      </c>
      <c r="Q140" s="320">
        <f>VLOOKUP($E140,TaskValues!$E:$AG,16,FALSE)</f>
        <v>100</v>
      </c>
      <c r="R140" s="321" t="str">
        <f>VLOOKUP($E140,TaskValues!$E:$AG,17,FALSE)</f>
        <v>National</v>
      </c>
      <c r="S140" s="195">
        <f>VLOOKUP($E140,TaskValues!$E:$AG,18,FALSE)</f>
        <v>0</v>
      </c>
      <c r="T140" s="321" t="str">
        <f>IF(VLOOKUP($E140,TaskValues!$E:$AG,20,FALSE)=0,"",VLOOKUP($E140,TaskValues!$E:$AG,20,FALSE))</f>
        <v/>
      </c>
      <c r="U140" s="89" t="str">
        <f>IF(VLOOKUP($E140,TaskValues!$E:$AG,22,FALSE)=0,"",VLOOKUP($E140,TaskValues!$E:$AG,22,FALSE))</f>
        <v/>
      </c>
      <c r="V140" t="str">
        <f>IF(VLOOKUP($E140,TaskValues!$E:$AG,23,FALSE)=0,"",VLOOKUP($E140,TaskValues!$E:$AG,23,FALSE))</f>
        <v/>
      </c>
      <c r="W140" t="str">
        <f>IF(VLOOKUP($E140,TaskValues!$E:$AG,24,FALSE)=0,"",VLOOKUP($E140,TaskValues!$E:$AG,24,FALSE))</f>
        <v/>
      </c>
      <c r="X140" t="str">
        <f>IF(VLOOKUP($E140,TaskValues!$E:$AG,25,FALSE)=0,"",VLOOKUP($E140,TaskValues!$E:$AG,25,FALSE))</f>
        <v/>
      </c>
      <c r="Y140" t="str">
        <f>IF(VLOOKUP($E140,TaskValues!$E:$AG,26,FALSE)=0,"",VLOOKUP($E140,TaskValues!$E:$AG,26,FALSE))</f>
        <v/>
      </c>
      <c r="Z140" t="str">
        <f>IF(VLOOKUP($E140,TaskValues!$E:$AG,27,FALSE)=0,"",VLOOKUP($E140,TaskValues!$E:$AG,27,FALSE))</f>
        <v/>
      </c>
    </row>
    <row r="141" spans="1:26" x14ac:dyDescent="0.35">
      <c r="A141" s="357" t="s">
        <v>2350</v>
      </c>
      <c r="B141" s="357" t="s">
        <v>2391</v>
      </c>
      <c r="C141" s="357" t="s">
        <v>232</v>
      </c>
      <c r="D141" s="66">
        <v>133</v>
      </c>
      <c r="E141" s="64" t="str">
        <f>_xlfn.CONCAT("DPC.MH.",D141)</f>
        <v>DPC.MH.133</v>
      </c>
      <c r="F141" s="321" t="s">
        <v>2422</v>
      </c>
      <c r="G141" s="321" t="str">
        <f>VLOOKUP($E141,TaskValues!$E:$AG,3,FALSE)</f>
        <v>Clinical</v>
      </c>
      <c r="H141" s="321" t="str">
        <f>VLOOKUP($E141,TaskValues!$E:$AG,4,FALSE)</f>
        <v>Adult Acute</v>
      </c>
      <c r="I141" s="321" t="str">
        <f>VLOOKUP($E141,TaskValues!$E:$AG,5,FALSE)</f>
        <v>Mental health</v>
      </c>
      <c r="J141" s="320" t="str">
        <f>VLOOKUP($E141,TaskValues!$E:$AG,6,FALSE)</f>
        <v>30 yo adults</v>
      </c>
      <c r="K141" s="64">
        <f>VLOOKUP($E141,TaskValues!$E:$AG,10,FALSE)</f>
        <v>0</v>
      </c>
      <c r="L141" s="319">
        <f>VLOOKUP($E141,TaskValues!$E:$AG,11,FALSE)</f>
        <v>0</v>
      </c>
      <c r="M141" s="319">
        <f>VLOOKUP($E141,TaskValues!$E:$AG,12,FALSE)</f>
        <v>100</v>
      </c>
      <c r="N141" s="319">
        <f>VLOOKUP($E141,TaskValues!$E:$AG,13,FALSE)</f>
        <v>0</v>
      </c>
      <c r="O141" s="319">
        <f>VLOOKUP($E141,TaskValues!$E:$AG,14,FALSE)</f>
        <v>0</v>
      </c>
      <c r="P141" s="319">
        <f>VLOOKUP($E141,TaskValues!$E:$AG,15,FALSE)</f>
        <v>0</v>
      </c>
      <c r="Q141" s="320">
        <f>VLOOKUP($E141,TaskValues!$E:$AG,16,FALSE)</f>
        <v>100</v>
      </c>
      <c r="R141" s="321" t="str">
        <f>VLOOKUP($E141,TaskValues!$E:$AG,17,FALSE)</f>
        <v>National</v>
      </c>
      <c r="S141" s="195">
        <f>VLOOKUP($E141,TaskValues!$E:$AG,18,FALSE)</f>
        <v>0</v>
      </c>
      <c r="T141" s="321" t="str">
        <f>IF(VLOOKUP($E141,TaskValues!$E:$AG,20,FALSE)=0,"",VLOOKUP($E141,TaskValues!$E:$AG,20,FALSE))</f>
        <v/>
      </c>
      <c r="U141" s="89">
        <f>IF(VLOOKUP($E141,TaskValues!$E:$AG,22,FALSE)=0,"",VLOOKUP($E141,TaskValues!$E:$AG,22,FALSE))</f>
        <v>1</v>
      </c>
      <c r="V141">
        <f>IF(VLOOKUP($E141,TaskValues!$E:$AG,23,FALSE)=0,"",VLOOKUP($E141,TaskValues!$E:$AG,23,FALSE))</f>
        <v>1</v>
      </c>
      <c r="W141" t="str">
        <f>IF(VLOOKUP($E141,TaskValues!$E:$AG,24,FALSE)=0,"",VLOOKUP($E141,TaskValues!$E:$AG,24,FALSE))</f>
        <v/>
      </c>
      <c r="X141">
        <f>IF(VLOOKUP($E141,TaskValues!$E:$AG,25,FALSE)=0,"",VLOOKUP($E141,TaskValues!$E:$AG,25,FALSE))</f>
        <v>15</v>
      </c>
      <c r="Y141" t="str">
        <f>IF(VLOOKUP($E141,TaskValues!$E:$AG,26,FALSE)=0,"",VLOOKUP($E141,TaskValues!$E:$AG,26,FALSE))</f>
        <v/>
      </c>
      <c r="Z141" t="str">
        <f>IF(VLOOKUP($E141,TaskValues!$E:$AG,27,FALSE)=0,"",VLOOKUP($E141,TaskValues!$E:$AG,27,FALSE))</f>
        <v/>
      </c>
    </row>
    <row r="142" spans="1:26" x14ac:dyDescent="0.35">
      <c r="A142" s="357" t="s">
        <v>2350</v>
      </c>
      <c r="B142" s="357" t="s">
        <v>2391</v>
      </c>
      <c r="C142" s="357" t="s">
        <v>232</v>
      </c>
      <c r="D142" s="66">
        <v>134</v>
      </c>
      <c r="E142" s="64" t="str">
        <f>_xlfn.CONCAT("DPC.MH.",D142)</f>
        <v>DPC.MH.134</v>
      </c>
      <c r="F142" s="321" t="s">
        <v>2423</v>
      </c>
      <c r="G142" s="321" t="str">
        <f>VLOOKUP($E142,TaskValues!$E:$AG,3,FALSE)</f>
        <v>Non-clinical</v>
      </c>
      <c r="H142" s="321" t="str">
        <f>VLOOKUP($E142,TaskValues!$E:$AG,4,FALSE)</f>
        <v>Public health</v>
      </c>
      <c r="I142" s="321" t="str">
        <f>VLOOKUP($E142,TaskValues!$E:$AG,5,FALSE)</f>
        <v>Mental health</v>
      </c>
      <c r="J142" s="320" t="str">
        <f>VLOOKUP($E142,TaskValues!$E:$AG,6,FALSE)</f>
        <v>-</v>
      </c>
      <c r="K142" s="64">
        <f>VLOOKUP($E142,TaskValues!$E:$AG,10,FALSE)</f>
        <v>0</v>
      </c>
      <c r="L142" s="319">
        <f>VLOOKUP($E142,TaskValues!$E:$AG,11,FALSE)</f>
        <v>0</v>
      </c>
      <c r="M142" s="319">
        <f>VLOOKUP($E142,TaskValues!$E:$AG,12,FALSE)</f>
        <v>100</v>
      </c>
      <c r="N142" s="319">
        <f>VLOOKUP($E142,TaskValues!$E:$AG,13,FALSE)</f>
        <v>0</v>
      </c>
      <c r="O142" s="319">
        <f>VLOOKUP($E142,TaskValues!$E:$AG,14,FALSE)</f>
        <v>0</v>
      </c>
      <c r="P142" s="319">
        <f>VLOOKUP($E142,TaskValues!$E:$AG,15,FALSE)</f>
        <v>0</v>
      </c>
      <c r="Q142" s="320">
        <f>VLOOKUP($E142,TaskValues!$E:$AG,16,FALSE)</f>
        <v>100</v>
      </c>
      <c r="R142" s="321" t="str">
        <f>VLOOKUP($E142,TaskValues!$E:$AG,17,FALSE)</f>
        <v>National</v>
      </c>
      <c r="S142" s="195">
        <f>VLOOKUP($E142,TaskValues!$E:$AG,18,FALSE)</f>
        <v>0</v>
      </c>
      <c r="T142" s="321" t="str">
        <f>IF(VLOOKUP($E142,TaskValues!$E:$AG,20,FALSE)=0,"",VLOOKUP($E142,TaskValues!$E:$AG,20,FALSE))</f>
        <v/>
      </c>
      <c r="U142" s="89" t="str">
        <f>IF(VLOOKUP($E142,TaskValues!$E:$AG,22,FALSE)=0,"",VLOOKUP($E142,TaskValues!$E:$AG,22,FALSE))</f>
        <v/>
      </c>
      <c r="V142" t="str">
        <f>IF(VLOOKUP($E142,TaskValues!$E:$AG,23,FALSE)=0,"",VLOOKUP($E142,TaskValues!$E:$AG,23,FALSE))</f>
        <v/>
      </c>
      <c r="W142" t="str">
        <f>IF(VLOOKUP($E142,TaskValues!$E:$AG,24,FALSE)=0,"",VLOOKUP($E142,TaskValues!$E:$AG,24,FALSE))</f>
        <v/>
      </c>
      <c r="X142" t="str">
        <f>IF(VLOOKUP($E142,TaskValues!$E:$AG,25,FALSE)=0,"",VLOOKUP($E142,TaskValues!$E:$AG,25,FALSE))</f>
        <v/>
      </c>
      <c r="Y142" t="str">
        <f>IF(VLOOKUP($E142,TaskValues!$E:$AG,26,FALSE)=0,"",VLOOKUP($E142,TaskValues!$E:$AG,26,FALSE))</f>
        <v/>
      </c>
      <c r="Z142" t="str">
        <f>IF(VLOOKUP($E142,TaskValues!$E:$AG,27,FALSE)=0,"",VLOOKUP($E142,TaskValues!$E:$AG,27,FALSE))</f>
        <v/>
      </c>
    </row>
    <row r="143" spans="1:26" x14ac:dyDescent="0.35">
      <c r="A143" s="357" t="s">
        <v>2350</v>
      </c>
      <c r="B143" s="357" t="s">
        <v>2391</v>
      </c>
      <c r="C143" s="357" t="s">
        <v>232</v>
      </c>
      <c r="D143" s="66">
        <v>135</v>
      </c>
      <c r="E143" s="64" t="str">
        <f>_xlfn.CONCAT("DPC.MH.",D143)</f>
        <v>DPC.MH.135</v>
      </c>
      <c r="F143" s="321" t="s">
        <v>2424</v>
      </c>
      <c r="G143" s="321" t="str">
        <f>VLOOKUP($E143,TaskValues!$E:$AG,3,FALSE)</f>
        <v>Clinical</v>
      </c>
      <c r="H143" s="321" t="str">
        <f>VLOOKUP($E143,TaskValues!$E:$AG,4,FALSE)</f>
        <v>Adult Acute</v>
      </c>
      <c r="I143" s="321" t="str">
        <f>VLOOKUP($E143,TaskValues!$E:$AG,5,FALSE)</f>
        <v>Mental health</v>
      </c>
      <c r="J143" s="320" t="str">
        <f>VLOOKUP($E143,TaskValues!$E:$AG,6,FALSE)</f>
        <v>adults 18+</v>
      </c>
      <c r="K143" s="64">
        <f>VLOOKUP($E143,TaskValues!$E:$AG,10,FALSE)</f>
        <v>0</v>
      </c>
      <c r="L143" s="319">
        <f>VLOOKUP($E143,TaskValues!$E:$AG,11,FALSE)</f>
        <v>0</v>
      </c>
      <c r="M143" s="319">
        <f>VLOOKUP($E143,TaskValues!$E:$AG,12,FALSE)</f>
        <v>100</v>
      </c>
      <c r="N143" s="319">
        <f>VLOOKUP($E143,TaskValues!$E:$AG,13,FALSE)</f>
        <v>0</v>
      </c>
      <c r="O143" s="319">
        <f>VLOOKUP($E143,TaskValues!$E:$AG,14,FALSE)</f>
        <v>0</v>
      </c>
      <c r="P143" s="319">
        <f>VLOOKUP($E143,TaskValues!$E:$AG,15,FALSE)</f>
        <v>0</v>
      </c>
      <c r="Q143" s="320">
        <f>VLOOKUP($E143,TaskValues!$E:$AG,16,FALSE)</f>
        <v>100</v>
      </c>
      <c r="R143" s="321" t="str">
        <f>VLOOKUP($E143,TaskValues!$E:$AG,17,FALSE)</f>
        <v>National</v>
      </c>
      <c r="S143" s="195">
        <f>VLOOKUP($E143,TaskValues!$E:$AG,18,FALSE)</f>
        <v>0</v>
      </c>
      <c r="T143" s="321" t="str">
        <f>IF(VLOOKUP($E143,TaskValues!$E:$AG,20,FALSE)=0,"",VLOOKUP($E143,TaskValues!$E:$AG,20,FALSE))</f>
        <v/>
      </c>
      <c r="U143" s="89">
        <f>IF(VLOOKUP($E143,TaskValues!$E:$AG,22,FALSE)=0,"",VLOOKUP($E143,TaskValues!$E:$AG,22,FALSE))</f>
        <v>1</v>
      </c>
      <c r="V143">
        <f>IF(VLOOKUP($E143,TaskValues!$E:$AG,23,FALSE)=0,"",VLOOKUP($E143,TaskValues!$E:$AG,23,FALSE))</f>
        <v>1</v>
      </c>
      <c r="W143" t="str">
        <f>IF(VLOOKUP($E143,TaskValues!$E:$AG,24,FALSE)=0,"",VLOOKUP($E143,TaskValues!$E:$AG,24,FALSE))</f>
        <v/>
      </c>
      <c r="X143">
        <f>IF(VLOOKUP($E143,TaskValues!$E:$AG,25,FALSE)=0,"",VLOOKUP($E143,TaskValues!$E:$AG,25,FALSE))</f>
        <v>15</v>
      </c>
      <c r="Y143" t="str">
        <f>IF(VLOOKUP($E143,TaskValues!$E:$AG,26,FALSE)=0,"",VLOOKUP($E143,TaskValues!$E:$AG,26,FALSE))</f>
        <v/>
      </c>
      <c r="Z143" t="str">
        <f>IF(VLOOKUP($E143,TaskValues!$E:$AG,27,FALSE)=0,"",VLOOKUP($E143,TaskValues!$E:$AG,27,FALSE))</f>
        <v/>
      </c>
    </row>
    <row r="144" spans="1:26" x14ac:dyDescent="0.35">
      <c r="A144" s="357" t="s">
        <v>2350</v>
      </c>
      <c r="B144" s="357" t="s">
        <v>2391</v>
      </c>
      <c r="C144" s="357" t="s">
        <v>2408</v>
      </c>
      <c r="D144" s="66">
        <v>136</v>
      </c>
      <c r="E144" s="64" t="str">
        <f t="shared" ref="E144:E149" si="4">_xlfn.CONCAT("DPC.Oph.",D144)</f>
        <v>DPC.Oph.136</v>
      </c>
      <c r="F144" s="321" t="s">
        <v>2425</v>
      </c>
      <c r="G144" s="321" t="str">
        <f>VLOOKUP($E144,TaskValues!$E:$AG,3,FALSE)</f>
        <v>Clinical</v>
      </c>
      <c r="H144" s="321" t="str">
        <f>VLOOKUP($E144,TaskValues!$E:$AG,4,FALSE)</f>
        <v>Adult Preventive</v>
      </c>
      <c r="I144" s="321" t="str">
        <f>VLOOKUP($E144,TaskValues!$E:$AG,5,FALSE)</f>
        <v>NCDs</v>
      </c>
      <c r="J144" s="320" t="str">
        <f>VLOOKUP($E144,TaskValues!$E:$AG,6,FALSE)</f>
        <v>adults 18+</v>
      </c>
      <c r="K144" s="64">
        <f>VLOOKUP($E144,TaskValues!$E:$AG,10,FALSE)</f>
        <v>0</v>
      </c>
      <c r="L144" s="319">
        <f>VLOOKUP($E144,TaskValues!$E:$AG,11,FALSE)</f>
        <v>0</v>
      </c>
      <c r="M144" s="319">
        <f>VLOOKUP($E144,TaskValues!$E:$AG,12,FALSE)</f>
        <v>100</v>
      </c>
      <c r="N144" s="319">
        <f>VLOOKUP($E144,TaskValues!$E:$AG,13,FALSE)</f>
        <v>0</v>
      </c>
      <c r="O144" s="319">
        <f>VLOOKUP($E144,TaskValues!$E:$AG,14,FALSE)</f>
        <v>0</v>
      </c>
      <c r="P144" s="319">
        <f>VLOOKUP($E144,TaskValues!$E:$AG,15,FALSE)</f>
        <v>0</v>
      </c>
      <c r="Q144" s="320">
        <f>VLOOKUP($E144,TaskValues!$E:$AG,16,FALSE)</f>
        <v>100</v>
      </c>
      <c r="R144" s="321" t="str">
        <f>VLOOKUP($E144,TaskValues!$E:$AG,17,FALSE)</f>
        <v>National</v>
      </c>
      <c r="S144" s="195">
        <f>VLOOKUP($E144,TaskValues!$E:$AG,18,FALSE)</f>
        <v>4.8212E-4</v>
      </c>
      <c r="T144" s="321" t="str">
        <f>IF(VLOOKUP($E144,TaskValues!$E:$AG,20,FALSE)=0,"",VLOOKUP($E144,TaskValues!$E:$AG,20,FALSE))</f>
        <v/>
      </c>
      <c r="U144" s="89">
        <f>IF(VLOOKUP($E144,TaskValues!$E:$AG,22,FALSE)=0,"",VLOOKUP($E144,TaskValues!$E:$AG,22,FALSE))</f>
        <v>1.0311999999999999</v>
      </c>
      <c r="V144">
        <f>IF(VLOOKUP($E144,TaskValues!$E:$AG,23,FALSE)=0,"",VLOOKUP($E144,TaskValues!$E:$AG,23,FALSE))</f>
        <v>1</v>
      </c>
      <c r="W144" t="str">
        <f>IF(VLOOKUP($E144,TaskValues!$E:$AG,24,FALSE)=0,"",VLOOKUP($E144,TaskValues!$E:$AG,24,FALSE))</f>
        <v/>
      </c>
      <c r="X144">
        <f>IF(VLOOKUP($E144,TaskValues!$E:$AG,25,FALSE)=0,"",VLOOKUP($E144,TaskValues!$E:$AG,25,FALSE))</f>
        <v>10</v>
      </c>
      <c r="Y144" t="str">
        <f>IF(VLOOKUP($E144,TaskValues!$E:$AG,26,FALSE)=0,"",VLOOKUP($E144,TaskValues!$E:$AG,26,FALSE))</f>
        <v/>
      </c>
      <c r="Z144" t="str">
        <f>IF(VLOOKUP($E144,TaskValues!$E:$AG,27,FALSE)=0,"",VLOOKUP($E144,TaskValues!$E:$AG,27,FALSE))</f>
        <v/>
      </c>
    </row>
    <row r="145" spans="1:26" x14ac:dyDescent="0.35">
      <c r="A145" s="357" t="s">
        <v>2350</v>
      </c>
      <c r="B145" s="357" t="s">
        <v>2391</v>
      </c>
      <c r="C145" s="357" t="s">
        <v>2408</v>
      </c>
      <c r="D145" s="66">
        <f>D144+1</f>
        <v>137</v>
      </c>
      <c r="E145" s="64" t="str">
        <f t="shared" si="4"/>
        <v>DPC.Oph.137</v>
      </c>
      <c r="F145" s="321" t="s">
        <v>2426</v>
      </c>
      <c r="G145" s="321" t="str">
        <f>VLOOKUP($E145,TaskValues!$E:$AG,3,FALSE)</f>
        <v>Clinical</v>
      </c>
      <c r="H145" s="321" t="str">
        <f>VLOOKUP($E145,TaskValues!$E:$AG,4,FALSE)</f>
        <v>Public health</v>
      </c>
      <c r="I145" s="321" t="str">
        <f>VLOOKUP($E145,TaskValues!$E:$AG,5,FALSE)</f>
        <v>NCDs</v>
      </c>
      <c r="J145" s="320" t="str">
        <f>VLOOKUP($E145,TaskValues!$E:$AG,6,FALSE)</f>
        <v>-</v>
      </c>
      <c r="K145" s="64">
        <f>VLOOKUP($E145,TaskValues!$E:$AG,10,FALSE)</f>
        <v>0</v>
      </c>
      <c r="L145" s="319">
        <f>VLOOKUP($E145,TaskValues!$E:$AG,11,FALSE)</f>
        <v>0</v>
      </c>
      <c r="M145" s="319">
        <f>VLOOKUP($E145,TaskValues!$E:$AG,12,FALSE)</f>
        <v>100</v>
      </c>
      <c r="N145" s="319">
        <f>VLOOKUP($E145,TaskValues!$E:$AG,13,FALSE)</f>
        <v>0</v>
      </c>
      <c r="O145" s="319">
        <f>VLOOKUP($E145,TaskValues!$E:$AG,14,FALSE)</f>
        <v>0</v>
      </c>
      <c r="P145" s="319">
        <f>VLOOKUP($E145,TaskValues!$E:$AG,15,FALSE)</f>
        <v>0</v>
      </c>
      <c r="Q145" s="320">
        <f>VLOOKUP($E145,TaskValues!$E:$AG,16,FALSE)</f>
        <v>100</v>
      </c>
      <c r="R145" s="321" t="str">
        <f>VLOOKUP($E145,TaskValues!$E:$AG,17,FALSE)</f>
        <v>National</v>
      </c>
      <c r="S145" s="195">
        <f>VLOOKUP($E145,TaskValues!$E:$AG,18,FALSE)</f>
        <v>0</v>
      </c>
      <c r="T145" s="321" t="str">
        <f>IF(VLOOKUP($E145,TaskValues!$E:$AG,20,FALSE)=0,"",VLOOKUP($E145,TaskValues!$E:$AG,20,FALSE))</f>
        <v/>
      </c>
      <c r="U145" s="89" t="str">
        <f>IF(VLOOKUP($E145,TaskValues!$E:$AG,22,FALSE)=0,"",VLOOKUP($E145,TaskValues!$E:$AG,22,FALSE))</f>
        <v/>
      </c>
      <c r="V145" t="str">
        <f>IF(VLOOKUP($E145,TaskValues!$E:$AG,23,FALSE)=0,"",VLOOKUP($E145,TaskValues!$E:$AG,23,FALSE))</f>
        <v/>
      </c>
      <c r="W145" t="str">
        <f>IF(VLOOKUP($E145,TaskValues!$E:$AG,24,FALSE)=0,"",VLOOKUP($E145,TaskValues!$E:$AG,24,FALSE))</f>
        <v/>
      </c>
      <c r="X145" t="str">
        <f>IF(VLOOKUP($E145,TaskValues!$E:$AG,25,FALSE)=0,"",VLOOKUP($E145,TaskValues!$E:$AG,25,FALSE))</f>
        <v/>
      </c>
      <c r="Y145" t="str">
        <f>IF(VLOOKUP($E145,TaskValues!$E:$AG,26,FALSE)=0,"",VLOOKUP($E145,TaskValues!$E:$AG,26,FALSE))</f>
        <v/>
      </c>
      <c r="Z145" t="str">
        <f>IF(VLOOKUP($E145,TaskValues!$E:$AG,27,FALSE)=0,"",VLOOKUP($E145,TaskValues!$E:$AG,27,FALSE))</f>
        <v/>
      </c>
    </row>
    <row r="146" spans="1:26" x14ac:dyDescent="0.35">
      <c r="A146" s="357" t="s">
        <v>2350</v>
      </c>
      <c r="B146" s="357" t="s">
        <v>2391</v>
      </c>
      <c r="C146" s="357" t="s">
        <v>2408</v>
      </c>
      <c r="D146" s="66">
        <f>D145+1</f>
        <v>138</v>
      </c>
      <c r="E146" s="64" t="str">
        <f t="shared" si="4"/>
        <v>DPC.Oph.138</v>
      </c>
      <c r="F146" s="321" t="s">
        <v>2427</v>
      </c>
      <c r="G146" s="321" t="str">
        <f>VLOOKUP($E146,TaskValues!$E:$AG,3,FALSE)</f>
        <v>Clinical</v>
      </c>
      <c r="H146" s="321" t="str">
        <f>VLOOKUP($E146,TaskValues!$E:$AG,4,FALSE)</f>
        <v>Child Preventive</v>
      </c>
      <c r="I146" s="321" t="str">
        <f>VLOOKUP($E146,TaskValues!$E:$AG,5,FALSE)</f>
        <v>NCDs</v>
      </c>
      <c r="J146" s="320" t="str">
        <f>VLOOKUP($E146,TaskValues!$E:$AG,6,FALSE)</f>
        <v>15 yo</v>
      </c>
      <c r="K146" s="64">
        <f>VLOOKUP($E146,TaskValues!$E:$AG,10,FALSE)</f>
        <v>0</v>
      </c>
      <c r="L146" s="319">
        <f>VLOOKUP($E146,TaskValues!$E:$AG,11,FALSE)</f>
        <v>0</v>
      </c>
      <c r="M146" s="319">
        <f>VLOOKUP($E146,TaskValues!$E:$AG,12,FALSE)</f>
        <v>100</v>
      </c>
      <c r="N146" s="319">
        <f>VLOOKUP($E146,TaskValues!$E:$AG,13,FALSE)</f>
        <v>0</v>
      </c>
      <c r="O146" s="319">
        <f>VLOOKUP($E146,TaskValues!$E:$AG,14,FALSE)</f>
        <v>0</v>
      </c>
      <c r="P146" s="319">
        <f>VLOOKUP($E146,TaskValues!$E:$AG,15,FALSE)</f>
        <v>0</v>
      </c>
      <c r="Q146" s="320">
        <f>VLOOKUP($E146,TaskValues!$E:$AG,16,FALSE)</f>
        <v>100</v>
      </c>
      <c r="R146" s="321" t="str">
        <f>VLOOKUP($E146,TaskValues!$E:$AG,17,FALSE)</f>
        <v>National</v>
      </c>
      <c r="S146" s="195">
        <f>VLOOKUP($E146,TaskValues!$E:$AG,18,FALSE)</f>
        <v>0</v>
      </c>
      <c r="T146" s="321" t="str">
        <f>IF(VLOOKUP($E146,TaskValues!$E:$AG,20,FALSE)=0,"",VLOOKUP($E146,TaskValues!$E:$AG,20,FALSE))</f>
        <v/>
      </c>
      <c r="U146" s="89" t="str">
        <f>IF(VLOOKUP($E146,TaskValues!$E:$AG,22,FALSE)=0,"",VLOOKUP($E146,TaskValues!$E:$AG,22,FALSE))</f>
        <v/>
      </c>
      <c r="V146" t="str">
        <f>IF(VLOOKUP($E146,TaskValues!$E:$AG,23,FALSE)=0,"",VLOOKUP($E146,TaskValues!$E:$AG,23,FALSE))</f>
        <v/>
      </c>
      <c r="W146" t="str">
        <f>IF(VLOOKUP($E146,TaskValues!$E:$AG,24,FALSE)=0,"",VLOOKUP($E146,TaskValues!$E:$AG,24,FALSE))</f>
        <v/>
      </c>
      <c r="X146" t="str">
        <f>IF(VLOOKUP($E146,TaskValues!$E:$AG,25,FALSE)=0,"",VLOOKUP($E146,TaskValues!$E:$AG,25,FALSE))</f>
        <v/>
      </c>
      <c r="Y146" t="str">
        <f>IF(VLOOKUP($E146,TaskValues!$E:$AG,26,FALSE)=0,"",VLOOKUP($E146,TaskValues!$E:$AG,26,FALSE))</f>
        <v/>
      </c>
      <c r="Z146" t="str">
        <f>IF(VLOOKUP($E146,TaskValues!$E:$AG,27,FALSE)=0,"",VLOOKUP($E146,TaskValues!$E:$AG,27,FALSE))</f>
        <v/>
      </c>
    </row>
    <row r="147" spans="1:26" x14ac:dyDescent="0.35">
      <c r="A147" s="357" t="s">
        <v>2350</v>
      </c>
      <c r="B147" s="357" t="s">
        <v>2391</v>
      </c>
      <c r="C147" s="357" t="s">
        <v>2408</v>
      </c>
      <c r="D147" s="66">
        <f>D146+1</f>
        <v>139</v>
      </c>
      <c r="E147" s="64" t="str">
        <f t="shared" si="4"/>
        <v>DPC.Oph.139</v>
      </c>
      <c r="F147" s="321" t="s">
        <v>2428</v>
      </c>
      <c r="G147" s="321" t="str">
        <f>VLOOKUP($E147,TaskValues!$E:$AG,3,FALSE)</f>
        <v>Clinical</v>
      </c>
      <c r="H147" s="321" t="str">
        <f>VLOOKUP($E147,TaskValues!$E:$AG,4,FALSE)</f>
        <v>Adult Preventive</v>
      </c>
      <c r="I147" s="321" t="str">
        <f>VLOOKUP($E147,TaskValues!$E:$AG,5,FALSE)</f>
        <v>NCDs</v>
      </c>
      <c r="J147" s="320" t="str">
        <f>VLOOKUP($E147,TaskValues!$E:$AG,6,FALSE)</f>
        <v>adults 18+</v>
      </c>
      <c r="K147" s="64">
        <f>VLOOKUP($E147,TaskValues!$E:$AG,10,FALSE)</f>
        <v>0</v>
      </c>
      <c r="L147" s="319">
        <f>VLOOKUP($E147,TaskValues!$E:$AG,11,FALSE)</f>
        <v>0</v>
      </c>
      <c r="M147" s="319">
        <f>VLOOKUP($E147,TaskValues!$E:$AG,12,FALSE)</f>
        <v>100</v>
      </c>
      <c r="N147" s="319">
        <f>VLOOKUP($E147,TaskValues!$E:$AG,13,FALSE)</f>
        <v>0</v>
      </c>
      <c r="O147" s="319">
        <f>VLOOKUP($E147,TaskValues!$E:$AG,14,FALSE)</f>
        <v>0</v>
      </c>
      <c r="P147" s="319">
        <f>VLOOKUP($E147,TaskValues!$E:$AG,15,FALSE)</f>
        <v>0</v>
      </c>
      <c r="Q147" s="320">
        <f>VLOOKUP($E147,TaskValues!$E:$AG,16,FALSE)</f>
        <v>100</v>
      </c>
      <c r="R147" s="321" t="str">
        <f>VLOOKUP($E147,TaskValues!$E:$AG,17,FALSE)</f>
        <v>National</v>
      </c>
      <c r="S147" s="195">
        <f>VLOOKUP($E147,TaskValues!$E:$AG,18,FALSE)</f>
        <v>0.2</v>
      </c>
      <c r="T147" s="321" t="str">
        <f>IF(VLOOKUP($E147,TaskValues!$E:$AG,20,FALSE)=0,"",VLOOKUP($E147,TaskValues!$E:$AG,20,FALSE))</f>
        <v/>
      </c>
      <c r="U147" s="89">
        <f>IF(VLOOKUP($E147,TaskValues!$E:$AG,22,FALSE)=0,"",VLOOKUP($E147,TaskValues!$E:$AG,22,FALSE))</f>
        <v>1</v>
      </c>
      <c r="V147">
        <f>IF(VLOOKUP($E147,TaskValues!$E:$AG,23,FALSE)=0,"",VLOOKUP($E147,TaskValues!$E:$AG,23,FALSE))</f>
        <v>1</v>
      </c>
      <c r="W147" t="str">
        <f>IF(VLOOKUP($E147,TaskValues!$E:$AG,24,FALSE)=0,"",VLOOKUP($E147,TaskValues!$E:$AG,24,FALSE))</f>
        <v/>
      </c>
      <c r="X147">
        <f>IF(VLOOKUP($E147,TaskValues!$E:$AG,25,FALSE)=0,"",VLOOKUP($E147,TaskValues!$E:$AG,25,FALSE))</f>
        <v>15</v>
      </c>
      <c r="Y147" t="str">
        <f>IF(VLOOKUP($E147,TaskValues!$E:$AG,26,FALSE)=0,"",VLOOKUP($E147,TaskValues!$E:$AG,26,FALSE))</f>
        <v/>
      </c>
      <c r="Z147" t="str">
        <f>IF(VLOOKUP($E147,TaskValues!$E:$AG,27,FALSE)=0,"",VLOOKUP($E147,TaskValues!$E:$AG,27,FALSE))</f>
        <v/>
      </c>
    </row>
    <row r="148" spans="1:26" x14ac:dyDescent="0.35">
      <c r="A148" s="357" t="s">
        <v>2350</v>
      </c>
      <c r="B148" s="357" t="s">
        <v>2391</v>
      </c>
      <c r="C148" s="357" t="s">
        <v>2408</v>
      </c>
      <c r="D148" s="66">
        <f>D147+1</f>
        <v>140</v>
      </c>
      <c r="E148" s="64" t="str">
        <f t="shared" si="4"/>
        <v>DPC.Oph.140</v>
      </c>
      <c r="F148" s="321" t="s">
        <v>2429</v>
      </c>
      <c r="G148" s="321" t="str">
        <f>VLOOKUP($E148,TaskValues!$E:$AG,3,FALSE)</f>
        <v>Clinical</v>
      </c>
      <c r="H148" s="321" t="str">
        <f>VLOOKUP($E148,TaskValues!$E:$AG,4,FALSE)</f>
        <v>Adult Preventive</v>
      </c>
      <c r="I148" s="321" t="str">
        <f>VLOOKUP($E148,TaskValues!$E:$AG,5,FALSE)</f>
        <v>NCDs</v>
      </c>
      <c r="J148" s="320" t="str">
        <f>VLOOKUP($E148,TaskValues!$E:$AG,6,FALSE)</f>
        <v>50 yo adults</v>
      </c>
      <c r="K148" s="64">
        <f>VLOOKUP($E148,TaskValues!$E:$AG,10,FALSE)</f>
        <v>0</v>
      </c>
      <c r="L148" s="319">
        <f>VLOOKUP($E148,TaskValues!$E:$AG,11,FALSE)</f>
        <v>0</v>
      </c>
      <c r="M148" s="319">
        <f>VLOOKUP($E148,TaskValues!$E:$AG,12,FALSE)</f>
        <v>100</v>
      </c>
      <c r="N148" s="319">
        <f>VLOOKUP($E148,TaskValues!$E:$AG,13,FALSE)</f>
        <v>0</v>
      </c>
      <c r="O148" s="319">
        <f>VLOOKUP($E148,TaskValues!$E:$AG,14,FALSE)</f>
        <v>0</v>
      </c>
      <c r="P148" s="319">
        <f>VLOOKUP($E148,TaskValues!$E:$AG,15,FALSE)</f>
        <v>0</v>
      </c>
      <c r="Q148" s="320">
        <f>VLOOKUP($E148,TaskValues!$E:$AG,16,FALSE)</f>
        <v>100</v>
      </c>
      <c r="R148" s="321" t="str">
        <f>VLOOKUP($E148,TaskValues!$E:$AG,17,FALSE)</f>
        <v>National</v>
      </c>
      <c r="S148" s="195">
        <f>VLOOKUP($E148,TaskValues!$E:$AG,18,FALSE)</f>
        <v>0</v>
      </c>
      <c r="T148" s="321" t="str">
        <f>IF(VLOOKUP($E148,TaskValues!$E:$AG,20,FALSE)=0,"",VLOOKUP($E148,TaskValues!$E:$AG,20,FALSE))</f>
        <v/>
      </c>
      <c r="U148" s="89">
        <f>IF(VLOOKUP($E148,TaskValues!$E:$AG,22,FALSE)=0,"",VLOOKUP($E148,TaskValues!$E:$AG,22,FALSE))</f>
        <v>1</v>
      </c>
      <c r="V148">
        <f>IF(VLOOKUP($E148,TaskValues!$E:$AG,23,FALSE)=0,"",VLOOKUP($E148,TaskValues!$E:$AG,23,FALSE))</f>
        <v>1</v>
      </c>
      <c r="W148" t="str">
        <f>IF(VLOOKUP($E148,TaskValues!$E:$AG,24,FALSE)=0,"",VLOOKUP($E148,TaskValues!$E:$AG,24,FALSE))</f>
        <v/>
      </c>
      <c r="X148">
        <f>IF(VLOOKUP($E148,TaskValues!$E:$AG,25,FALSE)=0,"",VLOOKUP($E148,TaskValues!$E:$AG,25,FALSE))</f>
        <v>15</v>
      </c>
      <c r="Y148" t="str">
        <f>IF(VLOOKUP($E148,TaskValues!$E:$AG,26,FALSE)=0,"",VLOOKUP($E148,TaskValues!$E:$AG,26,FALSE))</f>
        <v/>
      </c>
      <c r="Z148" t="str">
        <f>IF(VLOOKUP($E148,TaskValues!$E:$AG,27,FALSE)=0,"",VLOOKUP($E148,TaskValues!$E:$AG,27,FALSE))</f>
        <v/>
      </c>
    </row>
    <row r="149" spans="1:26" x14ac:dyDescent="0.35">
      <c r="A149" s="357" t="s">
        <v>2350</v>
      </c>
      <c r="B149" s="357" t="s">
        <v>2391</v>
      </c>
      <c r="C149" s="357" t="s">
        <v>2408</v>
      </c>
      <c r="D149" s="66">
        <f>D148+1</f>
        <v>141</v>
      </c>
      <c r="E149" s="64" t="str">
        <f t="shared" si="4"/>
        <v>DPC.Oph.141</v>
      </c>
      <c r="F149" s="321" t="s">
        <v>2430</v>
      </c>
      <c r="G149" s="321" t="str">
        <f>VLOOKUP($E149,TaskValues!$E:$AG,3,FALSE)</f>
        <v>Clinical</v>
      </c>
      <c r="H149" s="321" t="str">
        <f>VLOOKUP($E149,TaskValues!$E:$AG,4,FALSE)</f>
        <v>Child Acute</v>
      </c>
      <c r="I149" s="321" t="str">
        <f>VLOOKUP($E149,TaskValues!$E:$AG,5,FALSE)</f>
        <v>NCDs</v>
      </c>
      <c r="J149" s="320" t="str">
        <f>VLOOKUP($E149,TaskValues!$E:$AG,6,FALSE)</f>
        <v>children 0-9</v>
      </c>
      <c r="K149" s="64">
        <f>VLOOKUP($E149,TaskValues!$E:$AG,10,FALSE)</f>
        <v>0</v>
      </c>
      <c r="L149" s="319">
        <f>VLOOKUP($E149,TaskValues!$E:$AG,11,FALSE)</f>
        <v>0</v>
      </c>
      <c r="M149" s="319">
        <f>VLOOKUP($E149,TaskValues!$E:$AG,12,FALSE)</f>
        <v>100</v>
      </c>
      <c r="N149" s="319">
        <f>VLOOKUP($E149,TaskValues!$E:$AG,13,FALSE)</f>
        <v>0</v>
      </c>
      <c r="O149" s="319">
        <f>VLOOKUP($E149,TaskValues!$E:$AG,14,FALSE)</f>
        <v>0</v>
      </c>
      <c r="P149" s="319">
        <f>VLOOKUP($E149,TaskValues!$E:$AG,15,FALSE)</f>
        <v>0</v>
      </c>
      <c r="Q149" s="320">
        <f>VLOOKUP($E149,TaskValues!$E:$AG,16,FALSE)</f>
        <v>100</v>
      </c>
      <c r="R149" s="321" t="str">
        <f>VLOOKUP($E149,TaskValues!$E:$AG,17,FALSE)</f>
        <v>National</v>
      </c>
      <c r="S149" s="195">
        <f>VLOOKUP($E149,TaskValues!$E:$AG,18,FALSE)</f>
        <v>0.155</v>
      </c>
      <c r="T149" s="321" t="str">
        <f>IF(VLOOKUP($E149,TaskValues!$E:$AG,20,FALSE)=0,"",VLOOKUP($E149,TaskValues!$E:$AG,20,FALSE))</f>
        <v/>
      </c>
      <c r="U149" s="89">
        <f>IF(VLOOKUP($E149,TaskValues!$E:$AG,22,FALSE)=0,"",VLOOKUP($E149,TaskValues!$E:$AG,22,FALSE))</f>
        <v>0.98499999999999999</v>
      </c>
      <c r="V149">
        <f>IF(VLOOKUP($E149,TaskValues!$E:$AG,23,FALSE)=0,"",VLOOKUP($E149,TaskValues!$E:$AG,23,FALSE))</f>
        <v>1</v>
      </c>
      <c r="W149" t="str">
        <f>IF(VLOOKUP($E149,TaskValues!$E:$AG,24,FALSE)=0,"",VLOOKUP($E149,TaskValues!$E:$AG,24,FALSE))</f>
        <v/>
      </c>
      <c r="X149">
        <f>IF(VLOOKUP($E149,TaskValues!$E:$AG,25,FALSE)=0,"",VLOOKUP($E149,TaskValues!$E:$AG,25,FALSE))</f>
        <v>15</v>
      </c>
      <c r="Y149" t="str">
        <f>IF(VLOOKUP($E149,TaskValues!$E:$AG,26,FALSE)=0,"",VLOOKUP($E149,TaskValues!$E:$AG,26,FALSE))</f>
        <v/>
      </c>
      <c r="Z149" t="str">
        <f>IF(VLOOKUP($E149,TaskValues!$E:$AG,27,FALSE)=0,"",VLOOKUP($E149,TaskValues!$E:$AG,27,FALSE))</f>
        <v/>
      </c>
    </row>
    <row r="150" spans="1:26" x14ac:dyDescent="0.35">
      <c r="A150" s="357" t="s">
        <v>2350</v>
      </c>
      <c r="B150" s="357" t="s">
        <v>2391</v>
      </c>
      <c r="C150" s="357" t="s">
        <v>2409</v>
      </c>
      <c r="E150" s="64" t="s">
        <v>2612</v>
      </c>
      <c r="F150" s="356" t="s">
        <v>2613</v>
      </c>
      <c r="G150" s="321" t="str">
        <f>VLOOKUP($E150,TaskValues!$E:$AG,3,FALSE)</f>
        <v>Clinical</v>
      </c>
      <c r="H150" s="321" t="str">
        <f>VLOOKUP($E150,TaskValues!$E:$AG,4,FALSE)</f>
        <v>Adult Acute</v>
      </c>
      <c r="I150" s="321" t="str">
        <f>VLOOKUP($E150,TaskValues!$E:$AG,5,FALSE)</f>
        <v>First aid</v>
      </c>
      <c r="J150" s="320" t="str">
        <f>VLOOKUP($E150,TaskValues!$E:$AG,6,FALSE)</f>
        <v>all</v>
      </c>
      <c r="K150" s="64">
        <f>VLOOKUP($E150,TaskValues!$E:$AG,10,FALSE)</f>
        <v>0</v>
      </c>
      <c r="L150" s="319">
        <f>VLOOKUP($E150,TaskValues!$E:$AG,11,FALSE)</f>
        <v>0</v>
      </c>
      <c r="M150" s="319">
        <f>VLOOKUP($E150,TaskValues!$E:$AG,12,FALSE)</f>
        <v>100</v>
      </c>
      <c r="N150" s="319">
        <f>VLOOKUP($E150,TaskValues!$E:$AG,13,FALSE)</f>
        <v>0</v>
      </c>
      <c r="O150" s="319">
        <f>VLOOKUP($E150,TaskValues!$E:$AG,14,FALSE)</f>
        <v>0</v>
      </c>
      <c r="P150" s="319">
        <f>VLOOKUP($E150,TaskValues!$E:$AG,15,FALSE)</f>
        <v>0</v>
      </c>
      <c r="Q150" s="320">
        <f>VLOOKUP($E150,TaskValues!$E:$AG,16,FALSE)</f>
        <v>100</v>
      </c>
      <c r="R150" s="321" t="str">
        <f>VLOOKUP($E150,TaskValues!$E:$AG,17,FALSE)</f>
        <v>National</v>
      </c>
      <c r="S150" s="195">
        <f>VLOOKUP($E150,TaskValues!$E:$AG,18,FALSE)</f>
        <v>1.8782608695652177E-3</v>
      </c>
      <c r="T150" s="321">
        <f>IF(VLOOKUP($E150,TaskValues!$E:$AG,20,FALSE)=0,"",VLOOKUP($E150,TaskValues!$E:$AG,20,FALSE))</f>
        <v>0.25</v>
      </c>
      <c r="U150" s="89">
        <f>IF(VLOOKUP($E150,TaskValues!$E:$AG,22,FALSE)=0,"",VLOOKUP($E150,TaskValues!$E:$AG,22,FALSE))</f>
        <v>1</v>
      </c>
      <c r="V150">
        <f>IF(VLOOKUP($E150,TaskValues!$E:$AG,23,FALSE)=0,"",VLOOKUP($E150,TaskValues!$E:$AG,23,FALSE))</f>
        <v>1</v>
      </c>
      <c r="W150" t="str">
        <f>IF(VLOOKUP($E150,TaskValues!$E:$AG,24,FALSE)=0,"",VLOOKUP($E150,TaskValues!$E:$AG,24,FALSE))</f>
        <v/>
      </c>
      <c r="X150">
        <f>IF(VLOOKUP($E150,TaskValues!$E:$AG,25,FALSE)=0,"",VLOOKUP($E150,TaskValues!$E:$AG,25,FALSE))</f>
        <v>7</v>
      </c>
      <c r="Y150" t="str">
        <f>IF(VLOOKUP($E150,TaskValues!$E:$AG,26,FALSE)=0,"",VLOOKUP($E150,TaskValues!$E:$AG,26,FALSE))</f>
        <v/>
      </c>
      <c r="Z150" t="str">
        <f>IF(VLOOKUP($E150,TaskValues!$E:$AG,27,FALSE)=0,"",VLOOKUP($E150,TaskValues!$E:$AG,27,FALSE))</f>
        <v/>
      </c>
    </row>
    <row r="151" spans="1:26" x14ac:dyDescent="0.35">
      <c r="A151" s="357" t="s">
        <v>2350</v>
      </c>
      <c r="B151" s="357" t="s">
        <v>2391</v>
      </c>
      <c r="C151" s="357" t="s">
        <v>2409</v>
      </c>
      <c r="E151" s="64" t="s">
        <v>2614</v>
      </c>
      <c r="F151" s="356" t="s">
        <v>2615</v>
      </c>
      <c r="G151" s="321" t="str">
        <f>VLOOKUP($E151,TaskValues!$E:$AG,3,FALSE)</f>
        <v>Clinical</v>
      </c>
      <c r="H151" s="321" t="str">
        <f>VLOOKUP($E151,TaskValues!$E:$AG,4,FALSE)</f>
        <v>Adult Acute</v>
      </c>
      <c r="I151" s="321" t="str">
        <f>VLOOKUP($E151,TaskValues!$E:$AG,5,FALSE)</f>
        <v>First aid</v>
      </c>
      <c r="J151" s="320" t="str">
        <f>VLOOKUP($E151,TaskValues!$E:$AG,6,FALSE)</f>
        <v>all</v>
      </c>
      <c r="K151" s="64">
        <f>VLOOKUP($E151,TaskValues!$E:$AG,10,FALSE)</f>
        <v>0</v>
      </c>
      <c r="L151" s="319">
        <f>VLOOKUP($E151,TaskValues!$E:$AG,11,FALSE)</f>
        <v>0</v>
      </c>
      <c r="M151" s="319">
        <f>VLOOKUP($E151,TaskValues!$E:$AG,12,FALSE)</f>
        <v>100</v>
      </c>
      <c r="N151" s="319">
        <f>VLOOKUP($E151,TaskValues!$E:$AG,13,FALSE)</f>
        <v>0</v>
      </c>
      <c r="O151" s="319">
        <f>VLOOKUP($E151,TaskValues!$E:$AG,14,FALSE)</f>
        <v>0</v>
      </c>
      <c r="P151" s="319">
        <f>VLOOKUP($E151,TaskValues!$E:$AG,15,FALSE)</f>
        <v>0</v>
      </c>
      <c r="Q151" s="320">
        <f>VLOOKUP($E151,TaskValues!$E:$AG,16,FALSE)</f>
        <v>100</v>
      </c>
      <c r="R151" s="321" t="str">
        <f>VLOOKUP($E151,TaskValues!$E:$AG,17,FALSE)</f>
        <v>National</v>
      </c>
      <c r="S151" s="195">
        <f>VLOOKUP($E151,TaskValues!$E:$AG,18,FALSE)</f>
        <v>2.156521739130435E-3</v>
      </c>
      <c r="T151" s="321">
        <f>IF(VLOOKUP($E151,TaskValues!$E:$AG,20,FALSE)=0,"",VLOOKUP($E151,TaskValues!$E:$AG,20,FALSE))</f>
        <v>0.25</v>
      </c>
      <c r="U151" s="89">
        <f>IF(VLOOKUP($E151,TaskValues!$E:$AG,22,FALSE)=0,"",VLOOKUP($E151,TaskValues!$E:$AG,22,FALSE))</f>
        <v>1</v>
      </c>
      <c r="V151">
        <f>IF(VLOOKUP($E151,TaskValues!$E:$AG,23,FALSE)=0,"",VLOOKUP($E151,TaskValues!$E:$AG,23,FALSE))</f>
        <v>1</v>
      </c>
      <c r="W151" t="str">
        <f>IF(VLOOKUP($E151,TaskValues!$E:$AG,24,FALSE)=0,"",VLOOKUP($E151,TaskValues!$E:$AG,24,FALSE))</f>
        <v/>
      </c>
      <c r="X151">
        <f>IF(VLOOKUP($E151,TaskValues!$E:$AG,25,FALSE)=0,"",VLOOKUP($E151,TaskValues!$E:$AG,25,FALSE))</f>
        <v>15</v>
      </c>
      <c r="Y151" t="str">
        <f>IF(VLOOKUP($E151,TaskValues!$E:$AG,26,FALSE)=0,"",VLOOKUP($E151,TaskValues!$E:$AG,26,FALSE))</f>
        <v/>
      </c>
      <c r="Z151" t="str">
        <f>IF(VLOOKUP($E151,TaskValues!$E:$AG,27,FALSE)=0,"",VLOOKUP($E151,TaskValues!$E:$AG,27,FALSE))</f>
        <v/>
      </c>
    </row>
    <row r="152" spans="1:26" x14ac:dyDescent="0.35">
      <c r="A152" s="66" t="s">
        <v>2350</v>
      </c>
      <c r="B152" s="66" t="s">
        <v>2462</v>
      </c>
      <c r="D152" s="66">
        <v>152</v>
      </c>
      <c r="E152" s="64" t="str">
        <f>_xlfn.CONCAT("DPC.OutPt.",D152)</f>
        <v>DPC.OutPt.152</v>
      </c>
      <c r="F152" s="356" t="s">
        <v>2463</v>
      </c>
      <c r="G152" s="321" t="str">
        <f>VLOOKUP($E152,TaskValues!$E:$AG,3,FALSE)</f>
        <v>Clinical</v>
      </c>
      <c r="H152" s="321" t="str">
        <f>VLOOKUP($E152,TaskValues!$E:$AG,4,FALSE)</f>
        <v>Adult Acute</v>
      </c>
      <c r="I152" s="321" t="str">
        <f>VLOOKUP($E152,TaskValues!$E:$AG,5,FALSE)</f>
        <v>NCDs</v>
      </c>
      <c r="J152" s="320" t="str">
        <f>VLOOKUP($E152,TaskValues!$E:$AG,6,FALSE)</f>
        <v>adults 18+</v>
      </c>
      <c r="K152" s="64">
        <f>VLOOKUP($E152,TaskValues!$E:$AG,10,FALSE)</f>
        <v>0</v>
      </c>
      <c r="L152" s="319">
        <f>VLOOKUP($E152,TaskValues!$E:$AG,11,FALSE)</f>
        <v>0</v>
      </c>
      <c r="M152" s="319">
        <f>VLOOKUP($E152,TaskValues!$E:$AG,12,FALSE)</f>
        <v>100</v>
      </c>
      <c r="N152" s="319">
        <f>VLOOKUP($E152,TaskValues!$E:$AG,13,FALSE)</f>
        <v>0</v>
      </c>
      <c r="O152" s="319">
        <f>VLOOKUP($E152,TaskValues!$E:$AG,14,FALSE)</f>
        <v>0</v>
      </c>
      <c r="P152" s="319">
        <f>VLOOKUP($E152,TaskValues!$E:$AG,15,FALSE)</f>
        <v>0</v>
      </c>
      <c r="Q152" s="320">
        <f>VLOOKUP($E152,TaskValues!$E:$AG,16,FALSE)</f>
        <v>100</v>
      </c>
      <c r="R152" s="321" t="str">
        <f>VLOOKUP($E152,TaskValues!$E:$AG,17,FALSE)</f>
        <v>National</v>
      </c>
      <c r="S152" s="195">
        <f>VLOOKUP($E152,TaskValues!$E:$AG,18,FALSE)</f>
        <v>0</v>
      </c>
      <c r="T152" s="321" t="str">
        <f>IF(VLOOKUP($E152,TaskValues!$E:$AG,20,FALSE)=0,"",VLOOKUP($E152,TaskValues!$E:$AG,20,FALSE))</f>
        <v/>
      </c>
      <c r="U152" s="89">
        <f>IF(VLOOKUP($E152,TaskValues!$E:$AG,22,FALSE)=0,"",VLOOKUP($E152,TaskValues!$E:$AG,22,FALSE))</f>
        <v>1</v>
      </c>
      <c r="V152">
        <f>IF(VLOOKUP($E152,TaskValues!$E:$AG,23,FALSE)=0,"",VLOOKUP($E152,TaskValues!$E:$AG,23,FALSE))</f>
        <v>1</v>
      </c>
      <c r="W152" t="str">
        <f>IF(VLOOKUP($E152,TaskValues!$E:$AG,24,FALSE)=0,"",VLOOKUP($E152,TaskValues!$E:$AG,24,FALSE))</f>
        <v/>
      </c>
      <c r="X152">
        <f>IF(VLOOKUP($E152,TaskValues!$E:$AG,25,FALSE)=0,"",VLOOKUP($E152,TaskValues!$E:$AG,25,FALSE))</f>
        <v>10</v>
      </c>
      <c r="Y152" t="str">
        <f>IF(VLOOKUP($E152,TaskValues!$E:$AG,26,FALSE)=0,"",VLOOKUP($E152,TaskValues!$E:$AG,26,FALSE))</f>
        <v/>
      </c>
      <c r="Z152" t="str">
        <f>IF(VLOOKUP($E152,TaskValues!$E:$AG,27,FALSE)=0,"",VLOOKUP($E152,TaskValues!$E:$AG,27,FALSE))</f>
        <v/>
      </c>
    </row>
    <row r="153" spans="1:26" x14ac:dyDescent="0.35">
      <c r="A153" s="66" t="s">
        <v>2350</v>
      </c>
      <c r="B153" s="66" t="s">
        <v>533</v>
      </c>
      <c r="D153" s="66">
        <v>156</v>
      </c>
      <c r="E153" s="64" t="s">
        <v>2465</v>
      </c>
      <c r="F153" s="321" t="s">
        <v>2466</v>
      </c>
      <c r="G153" s="321" t="str">
        <f>VLOOKUP($E153,TaskValues!$E:$AG,3,FALSE)</f>
        <v>Surveillance</v>
      </c>
      <c r="H153" s="321" t="str">
        <f>VLOOKUP($E153,TaskValues!$E:$AG,4,FALSE)</f>
        <v>Public Health</v>
      </c>
      <c r="I153" s="321" t="str">
        <f>VLOOKUP($E153,TaskValues!$E:$AG,5,FALSE)</f>
        <v>-</v>
      </c>
      <c r="J153" s="320" t="str">
        <f>VLOOKUP($E153,TaskValues!$E:$AG,6,FALSE)</f>
        <v>-</v>
      </c>
      <c r="K153" s="64">
        <f>VLOOKUP($E153,TaskValues!$E:$AG,10,FALSE)</f>
        <v>0</v>
      </c>
      <c r="L153" s="319">
        <f>VLOOKUP($E153,TaskValues!$E:$AG,11,FALSE)</f>
        <v>0</v>
      </c>
      <c r="M153" s="319">
        <f>VLOOKUP($E153,TaskValues!$E:$AG,12,FALSE)</f>
        <v>100</v>
      </c>
      <c r="N153" s="319">
        <f>VLOOKUP($E153,TaskValues!$E:$AG,13,FALSE)</f>
        <v>0</v>
      </c>
      <c r="O153" s="319">
        <f>VLOOKUP($E153,TaskValues!$E:$AG,14,FALSE)</f>
        <v>0</v>
      </c>
      <c r="P153" s="319">
        <f>VLOOKUP($E153,TaskValues!$E:$AG,15,FALSE)</f>
        <v>0</v>
      </c>
      <c r="Q153" s="320">
        <f>VLOOKUP($E153,TaskValues!$E:$AG,16,FALSE)</f>
        <v>100</v>
      </c>
      <c r="R153" s="321" t="str">
        <f>VLOOKUP($E153,TaskValues!$E:$AG,17,FALSE)</f>
        <v>National</v>
      </c>
      <c r="S153" s="195">
        <f>VLOOKUP($E153,TaskValues!$E:$AG,18,FALSE)</f>
        <v>0</v>
      </c>
      <c r="T153" s="321" t="str">
        <f>IF(VLOOKUP($E153,TaskValues!$E:$AG,20,FALSE)=0,"",VLOOKUP($E153,TaskValues!$E:$AG,20,FALSE))</f>
        <v/>
      </c>
      <c r="U153" s="89" t="str">
        <f>IF(VLOOKUP($E153,TaskValues!$E:$AG,22,FALSE)=0,"",VLOOKUP($E153,TaskValues!$E:$AG,22,FALSE))</f>
        <v/>
      </c>
      <c r="V153" t="str">
        <f>IF(VLOOKUP($E153,TaskValues!$E:$AG,23,FALSE)=0,"",VLOOKUP($E153,TaskValues!$E:$AG,23,FALSE))</f>
        <v/>
      </c>
      <c r="W153" t="str">
        <f>IF(VLOOKUP($E153,TaskValues!$E:$AG,24,FALSE)=0,"",VLOOKUP($E153,TaskValues!$E:$AG,24,FALSE))</f>
        <v/>
      </c>
      <c r="X153" t="str">
        <f>IF(VLOOKUP($E153,TaskValues!$E:$AG,25,FALSE)=0,"",VLOOKUP($E153,TaskValues!$E:$AG,25,FALSE))</f>
        <v/>
      </c>
      <c r="Y153" t="str">
        <f>IF(VLOOKUP($E153,TaskValues!$E:$AG,26,FALSE)=0,"",VLOOKUP($E153,TaskValues!$E:$AG,26,FALSE))</f>
        <v/>
      </c>
      <c r="Z153" t="str">
        <f>IF(VLOOKUP($E153,TaskValues!$E:$AG,27,FALSE)=0,"",VLOOKUP($E153,TaskValues!$E:$AG,27,FALSE))</f>
        <v/>
      </c>
    </row>
    <row r="154" spans="1:26" x14ac:dyDescent="0.35">
      <c r="A154" s="66" t="s">
        <v>2350</v>
      </c>
      <c r="B154" s="66" t="s">
        <v>533</v>
      </c>
      <c r="C154" s="66" t="s">
        <v>2467</v>
      </c>
      <c r="D154" s="66">
        <f t="shared" ref="D154:D173" si="5">D153+1</f>
        <v>157</v>
      </c>
      <c r="E154" s="64" t="str">
        <f t="shared" ref="E154:E173" si="6">_xlfn.CONCAT("DPC.NTD.",D154)</f>
        <v>DPC.NTD.157</v>
      </c>
      <c r="F154" s="321" t="s">
        <v>2472</v>
      </c>
      <c r="G154" s="321" t="str">
        <f>VLOOKUP($E154,TaskValues!$E:$AG,3,FALSE)</f>
        <v>Clinical</v>
      </c>
      <c r="H154" s="321" t="str">
        <f>VLOOKUP($E154,TaskValues!$E:$AG,4,FALSE)</f>
        <v>Adult Acute</v>
      </c>
      <c r="I154" s="321" t="str">
        <f>VLOOKUP($E154,TaskValues!$E:$AG,5,FALSE)</f>
        <v>NTDs</v>
      </c>
      <c r="J154" s="320" t="str">
        <f>VLOOKUP($E154,TaskValues!$E:$AG,6,FALSE)</f>
        <v>adults 18+</v>
      </c>
      <c r="K154" s="64">
        <f>VLOOKUP($E154,TaskValues!$E:$AG,10,FALSE)</f>
        <v>0</v>
      </c>
      <c r="L154" s="319">
        <f>VLOOKUP($E154,TaskValues!$E:$AG,11,FALSE)</f>
        <v>0</v>
      </c>
      <c r="M154" s="319">
        <f>VLOOKUP($E154,TaskValues!$E:$AG,12,FALSE)</f>
        <v>100</v>
      </c>
      <c r="N154" s="319">
        <f>VLOOKUP($E154,TaskValues!$E:$AG,13,FALSE)</f>
        <v>0</v>
      </c>
      <c r="O154" s="319">
        <f>VLOOKUP($E154,TaskValues!$E:$AG,14,FALSE)</f>
        <v>0</v>
      </c>
      <c r="P154" s="319">
        <f>VLOOKUP($E154,TaskValues!$E:$AG,15,FALSE)</f>
        <v>0</v>
      </c>
      <c r="Q154" s="320">
        <f>VLOOKUP($E154,TaskValues!$E:$AG,16,FALSE)</f>
        <v>100</v>
      </c>
      <c r="R154" s="321" t="str">
        <f>VLOOKUP($E154,TaskValues!$E:$AG,17,FALSE)</f>
        <v>National</v>
      </c>
      <c r="S154" s="195">
        <f>VLOOKUP($E154,TaskValues!$E:$AG,18,FALSE)</f>
        <v>2.0800000000000001E-5</v>
      </c>
      <c r="T154" s="321" t="str">
        <f>IF(VLOOKUP($E154,TaskValues!$E:$AG,20,FALSE)=0,"",VLOOKUP($E154,TaskValues!$E:$AG,20,FALSE))</f>
        <v/>
      </c>
      <c r="U154" s="89">
        <f>IF(VLOOKUP($E154,TaskValues!$E:$AG,22,FALSE)=0,"",VLOOKUP($E154,TaskValues!$E:$AG,22,FALSE))</f>
        <v>0.98</v>
      </c>
      <c r="V154">
        <f>IF(VLOOKUP($E154,TaskValues!$E:$AG,23,FALSE)=0,"",VLOOKUP($E154,TaskValues!$E:$AG,23,FALSE))</f>
        <v>1</v>
      </c>
      <c r="W154" t="str">
        <f>IF(VLOOKUP($E154,TaskValues!$E:$AG,24,FALSE)=0,"",VLOOKUP($E154,TaskValues!$E:$AG,24,FALSE))</f>
        <v/>
      </c>
      <c r="X154">
        <f>IF(VLOOKUP($E154,TaskValues!$E:$AG,25,FALSE)=0,"",VLOOKUP($E154,TaskValues!$E:$AG,25,FALSE))</f>
        <v>5</v>
      </c>
      <c r="Y154" t="str">
        <f>IF(VLOOKUP($E154,TaskValues!$E:$AG,26,FALSE)=0,"",VLOOKUP($E154,TaskValues!$E:$AG,26,FALSE))</f>
        <v/>
      </c>
      <c r="Z154" t="str">
        <f>IF(VLOOKUP($E154,TaskValues!$E:$AG,27,FALSE)=0,"",VLOOKUP($E154,TaskValues!$E:$AG,27,FALSE))</f>
        <v/>
      </c>
    </row>
    <row r="155" spans="1:26" x14ac:dyDescent="0.35">
      <c r="A155" s="66" t="s">
        <v>2350</v>
      </c>
      <c r="B155" s="66" t="s">
        <v>533</v>
      </c>
      <c r="C155" s="66" t="s">
        <v>2467</v>
      </c>
      <c r="D155" s="66">
        <f t="shared" si="5"/>
        <v>158</v>
      </c>
      <c r="E155" s="64" t="str">
        <f t="shared" si="6"/>
        <v>DPC.NTD.158</v>
      </c>
      <c r="F155" s="356" t="s">
        <v>2474</v>
      </c>
      <c r="G155" s="321" t="str">
        <f>VLOOKUP($E155,TaskValues!$E:$AG,3,FALSE)</f>
        <v>Clinical</v>
      </c>
      <c r="H155" s="321" t="str">
        <f>VLOOKUP($E155,TaskValues!$E:$AG,4,FALSE)</f>
        <v>Public Health</v>
      </c>
      <c r="I155" s="321" t="str">
        <f>VLOOKUP($E155,TaskValues!$E:$AG,5,FALSE)</f>
        <v>NTDs</v>
      </c>
      <c r="J155" s="320" t="str">
        <f>VLOOKUP($E155,TaskValues!$E:$AG,6,FALSE)</f>
        <v>-</v>
      </c>
      <c r="K155" s="64">
        <f>VLOOKUP($E155,TaskValues!$E:$AG,10,FALSE)</f>
        <v>0</v>
      </c>
      <c r="L155" s="319">
        <f>VLOOKUP($E155,TaskValues!$E:$AG,11,FALSE)</f>
        <v>0</v>
      </c>
      <c r="M155" s="319">
        <f>VLOOKUP($E155,TaskValues!$E:$AG,12,FALSE)</f>
        <v>100</v>
      </c>
      <c r="N155" s="319">
        <f>VLOOKUP($E155,TaskValues!$E:$AG,13,FALSE)</f>
        <v>0</v>
      </c>
      <c r="O155" s="319">
        <f>VLOOKUP($E155,TaskValues!$E:$AG,14,FALSE)</f>
        <v>0</v>
      </c>
      <c r="P155" s="319">
        <f>VLOOKUP($E155,TaskValues!$E:$AG,15,FALSE)</f>
        <v>0</v>
      </c>
      <c r="Q155" s="320">
        <f>VLOOKUP($E155,TaskValues!$E:$AG,16,FALSE)</f>
        <v>100</v>
      </c>
      <c r="R155" s="321" t="str">
        <f>VLOOKUP($E155,TaskValues!$E:$AG,17,FALSE)</f>
        <v>National</v>
      </c>
      <c r="S155" s="195">
        <f>VLOOKUP($E155,TaskValues!$E:$AG,18,FALSE)</f>
        <v>0</v>
      </c>
      <c r="T155" s="321" t="str">
        <f>IF(VLOOKUP($E155,TaskValues!$E:$AG,20,FALSE)=0,"",VLOOKUP($E155,TaskValues!$E:$AG,20,FALSE))</f>
        <v/>
      </c>
      <c r="U155" s="89" t="str">
        <f>IF(VLOOKUP($E155,TaskValues!$E:$AG,22,FALSE)=0,"",VLOOKUP($E155,TaskValues!$E:$AG,22,FALSE))</f>
        <v/>
      </c>
      <c r="V155" t="str">
        <f>IF(VLOOKUP($E155,TaskValues!$E:$AG,23,FALSE)=0,"",VLOOKUP($E155,TaskValues!$E:$AG,23,FALSE))</f>
        <v/>
      </c>
      <c r="W155" t="str">
        <f>IF(VLOOKUP($E155,TaskValues!$E:$AG,24,FALSE)=0,"",VLOOKUP($E155,TaskValues!$E:$AG,24,FALSE))</f>
        <v/>
      </c>
      <c r="X155" t="str">
        <f>IF(VLOOKUP($E155,TaskValues!$E:$AG,25,FALSE)=0,"",VLOOKUP($E155,TaskValues!$E:$AG,25,FALSE))</f>
        <v/>
      </c>
      <c r="Y155" t="str">
        <f>IF(VLOOKUP($E155,TaskValues!$E:$AG,26,FALSE)=0,"",VLOOKUP($E155,TaskValues!$E:$AG,26,FALSE))</f>
        <v/>
      </c>
      <c r="Z155" t="str">
        <f>IF(VLOOKUP($E155,TaskValues!$E:$AG,27,FALSE)=0,"",VLOOKUP($E155,TaskValues!$E:$AG,27,FALSE))</f>
        <v/>
      </c>
    </row>
    <row r="156" spans="1:26" x14ac:dyDescent="0.35">
      <c r="A156" s="66" t="s">
        <v>2350</v>
      </c>
      <c r="B156" s="66" t="s">
        <v>533</v>
      </c>
      <c r="C156" s="66" t="s">
        <v>2467</v>
      </c>
      <c r="D156" s="66">
        <f t="shared" si="5"/>
        <v>159</v>
      </c>
      <c r="E156" s="64" t="str">
        <f t="shared" si="6"/>
        <v>DPC.NTD.159</v>
      </c>
      <c r="F156" s="321" t="s">
        <v>2484</v>
      </c>
      <c r="G156" s="321" t="str">
        <f>VLOOKUP($E156,TaskValues!$E:$AG,3,FALSE)</f>
        <v>Non-clinical</v>
      </c>
      <c r="H156" s="321" t="str">
        <f>VLOOKUP($E156,TaskValues!$E:$AG,4,FALSE)</f>
        <v>Public Health</v>
      </c>
      <c r="I156" s="321" t="str">
        <f>VLOOKUP($E156,TaskValues!$E:$AG,5,FALSE)</f>
        <v>NTDs</v>
      </c>
      <c r="J156" s="320" t="str">
        <f>VLOOKUP($E156,TaskValues!$E:$AG,6,FALSE)</f>
        <v>all</v>
      </c>
      <c r="K156" s="64">
        <f>VLOOKUP($E156,TaskValues!$E:$AG,10,FALSE)</f>
        <v>0</v>
      </c>
      <c r="L156" s="319">
        <f>VLOOKUP($E156,TaskValues!$E:$AG,11,FALSE)</f>
        <v>0</v>
      </c>
      <c r="M156" s="319">
        <f>VLOOKUP($E156,TaskValues!$E:$AG,12,FALSE)</f>
        <v>100</v>
      </c>
      <c r="N156" s="319">
        <f>VLOOKUP($E156,TaskValues!$E:$AG,13,FALSE)</f>
        <v>0</v>
      </c>
      <c r="O156" s="319">
        <f>VLOOKUP($E156,TaskValues!$E:$AG,14,FALSE)</f>
        <v>0</v>
      </c>
      <c r="P156" s="319">
        <f>VLOOKUP($E156,TaskValues!$E:$AG,15,FALSE)</f>
        <v>0</v>
      </c>
      <c r="Q156" s="320">
        <f>VLOOKUP($E156,TaskValues!$E:$AG,16,FALSE)</f>
        <v>100</v>
      </c>
      <c r="R156" s="321" t="str">
        <f>VLOOKUP($E156,TaskValues!$E:$AG,17,FALSE)</f>
        <v>National</v>
      </c>
      <c r="S156" s="195">
        <f>VLOOKUP($E156,TaskValues!$E:$AG,18,FALSE)</f>
        <v>0.21739130434782611</v>
      </c>
      <c r="T156" s="321" t="str">
        <f>IF(VLOOKUP($E156,TaskValues!$E:$AG,20,FALSE)=0,"",VLOOKUP($E156,TaskValues!$E:$AG,20,FALSE))</f>
        <v/>
      </c>
      <c r="U156" s="89" t="str">
        <f>IF(VLOOKUP($E156,TaskValues!$E:$AG,22,FALSE)=0,"",VLOOKUP($E156,TaskValues!$E:$AG,22,FALSE))</f>
        <v/>
      </c>
      <c r="V156" t="str">
        <f>IF(VLOOKUP($E156,TaskValues!$E:$AG,23,FALSE)=0,"",VLOOKUP($E156,TaskValues!$E:$AG,23,FALSE))</f>
        <v/>
      </c>
      <c r="W156">
        <f>IF(VLOOKUP($E156,TaskValues!$E:$AG,24,FALSE)=0,"",VLOOKUP($E156,TaskValues!$E:$AG,24,FALSE))</f>
        <v>1</v>
      </c>
      <c r="X156">
        <f>IF(VLOOKUP($E156,TaskValues!$E:$AG,25,FALSE)=0,"",VLOOKUP($E156,TaskValues!$E:$AG,25,FALSE))</f>
        <v>10</v>
      </c>
      <c r="Y156" t="str">
        <f>IF(VLOOKUP($E156,TaskValues!$E:$AG,26,FALSE)=0,"",VLOOKUP($E156,TaskValues!$E:$AG,26,FALSE))</f>
        <v/>
      </c>
      <c r="Z156" t="str">
        <f>IF(VLOOKUP($E156,TaskValues!$E:$AG,27,FALSE)=0,"",VLOOKUP($E156,TaskValues!$E:$AG,27,FALSE))</f>
        <v/>
      </c>
    </row>
    <row r="157" spans="1:26" x14ac:dyDescent="0.35">
      <c r="A157" s="66" t="s">
        <v>2350</v>
      </c>
      <c r="B157" s="66" t="s">
        <v>533</v>
      </c>
      <c r="C157" s="66" t="s">
        <v>411</v>
      </c>
      <c r="D157" s="66">
        <f t="shared" si="5"/>
        <v>160</v>
      </c>
      <c r="E157" s="64" t="str">
        <f t="shared" si="6"/>
        <v>DPC.NTD.160</v>
      </c>
      <c r="F157" s="356" t="s">
        <v>2483</v>
      </c>
      <c r="G157" s="321" t="str">
        <f>VLOOKUP($E157,TaskValues!$E:$AG,3,FALSE)</f>
        <v>Non-clinical</v>
      </c>
      <c r="H157" s="321" t="str">
        <f>VLOOKUP($E157,TaskValues!$E:$AG,4,FALSE)</f>
        <v>Public Health</v>
      </c>
      <c r="I157" s="321" t="str">
        <f>VLOOKUP($E157,TaskValues!$E:$AG,5,FALSE)</f>
        <v>NTDs</v>
      </c>
      <c r="J157" s="320" t="str">
        <f>VLOOKUP($E157,TaskValues!$E:$AG,6,FALSE)</f>
        <v>-</v>
      </c>
      <c r="K157" s="64">
        <f>VLOOKUP($E157,TaskValues!$E:$AG,10,FALSE)</f>
        <v>0</v>
      </c>
      <c r="L157" s="319">
        <f>VLOOKUP($E157,TaskValues!$E:$AG,11,FALSE)</f>
        <v>0</v>
      </c>
      <c r="M157" s="319">
        <f>VLOOKUP($E157,TaskValues!$E:$AG,12,FALSE)</f>
        <v>100</v>
      </c>
      <c r="N157" s="319">
        <f>VLOOKUP($E157,TaskValues!$E:$AG,13,FALSE)</f>
        <v>0</v>
      </c>
      <c r="O157" s="319">
        <f>VLOOKUP($E157,TaskValues!$E:$AG,14,FALSE)</f>
        <v>0</v>
      </c>
      <c r="P157" s="319">
        <f>VLOOKUP($E157,TaskValues!$E:$AG,15,FALSE)</f>
        <v>0</v>
      </c>
      <c r="Q157" s="320">
        <f>VLOOKUP($E157,TaskValues!$E:$AG,16,FALSE)</f>
        <v>100</v>
      </c>
      <c r="R157" s="321" t="str">
        <f>VLOOKUP($E157,TaskValues!$E:$AG,17,FALSE)</f>
        <v>National</v>
      </c>
      <c r="S157" s="195">
        <f>VLOOKUP($E157,TaskValues!$E:$AG,18,FALSE)</f>
        <v>0</v>
      </c>
      <c r="T157" s="321" t="str">
        <f>IF(VLOOKUP($E157,TaskValues!$E:$AG,20,FALSE)=0,"",VLOOKUP($E157,TaskValues!$E:$AG,20,FALSE))</f>
        <v/>
      </c>
      <c r="U157" s="89" t="str">
        <f>IF(VLOOKUP($E157,TaskValues!$E:$AG,22,FALSE)=0,"",VLOOKUP($E157,TaskValues!$E:$AG,22,FALSE))</f>
        <v/>
      </c>
      <c r="V157" t="str">
        <f>IF(VLOOKUP($E157,TaskValues!$E:$AG,23,FALSE)=0,"",VLOOKUP($E157,TaskValues!$E:$AG,23,FALSE))</f>
        <v/>
      </c>
      <c r="W157" t="str">
        <f>IF(VLOOKUP($E157,TaskValues!$E:$AG,24,FALSE)=0,"",VLOOKUP($E157,TaskValues!$E:$AG,24,FALSE))</f>
        <v/>
      </c>
      <c r="X157" t="str">
        <f>IF(VLOOKUP($E157,TaskValues!$E:$AG,25,FALSE)=0,"",VLOOKUP($E157,TaskValues!$E:$AG,25,FALSE))</f>
        <v/>
      </c>
      <c r="Y157" t="str">
        <f>IF(VLOOKUP($E157,TaskValues!$E:$AG,26,FALSE)=0,"",VLOOKUP($E157,TaskValues!$E:$AG,26,FALSE))</f>
        <v/>
      </c>
      <c r="Z157" t="str">
        <f>IF(VLOOKUP($E157,TaskValues!$E:$AG,27,FALSE)=0,"",VLOOKUP($E157,TaskValues!$E:$AG,27,FALSE))</f>
        <v/>
      </c>
    </row>
    <row r="158" spans="1:26" x14ac:dyDescent="0.35">
      <c r="A158" s="66" t="s">
        <v>2350</v>
      </c>
      <c r="B158" s="66" t="s">
        <v>533</v>
      </c>
      <c r="C158" s="66" t="s">
        <v>415</v>
      </c>
      <c r="D158" s="66">
        <f t="shared" si="5"/>
        <v>161</v>
      </c>
      <c r="E158" s="64" t="str">
        <f t="shared" si="6"/>
        <v>DPC.NTD.161</v>
      </c>
      <c r="F158" s="356" t="s">
        <v>2481</v>
      </c>
      <c r="G158" s="321" t="str">
        <f>VLOOKUP($E158,TaskValues!$E:$AG,3,FALSE)</f>
        <v>Clinical</v>
      </c>
      <c r="H158" s="321" t="str">
        <f>VLOOKUP($E158,TaskValues!$E:$AG,4,FALSE)</f>
        <v>Public Health</v>
      </c>
      <c r="I158" s="321" t="str">
        <f>VLOOKUP($E158,TaskValues!$E:$AG,5,FALSE)</f>
        <v>NTDs</v>
      </c>
      <c r="J158" s="320" t="str">
        <f>VLOOKUP($E158,TaskValues!$E:$AG,6,FALSE)</f>
        <v>-</v>
      </c>
      <c r="K158" s="64">
        <f>VLOOKUP($E158,TaskValues!$E:$AG,10,FALSE)</f>
        <v>0</v>
      </c>
      <c r="L158" s="319">
        <f>VLOOKUP($E158,TaskValues!$E:$AG,11,FALSE)</f>
        <v>0</v>
      </c>
      <c r="M158" s="319">
        <f>VLOOKUP($E158,TaskValues!$E:$AG,12,FALSE)</f>
        <v>100</v>
      </c>
      <c r="N158" s="319">
        <f>VLOOKUP($E158,TaskValues!$E:$AG,13,FALSE)</f>
        <v>0</v>
      </c>
      <c r="O158" s="319">
        <f>VLOOKUP($E158,TaskValues!$E:$AG,14,FALSE)</f>
        <v>0</v>
      </c>
      <c r="P158" s="319">
        <f>VLOOKUP($E158,TaskValues!$E:$AG,15,FALSE)</f>
        <v>0</v>
      </c>
      <c r="Q158" s="320">
        <f>VLOOKUP($E158,TaskValues!$E:$AG,16,FALSE)</f>
        <v>100</v>
      </c>
      <c r="R158" s="321" t="str">
        <f>VLOOKUP($E158,TaskValues!$E:$AG,17,FALSE)</f>
        <v>National</v>
      </c>
      <c r="S158" s="195">
        <f>VLOOKUP($E158,TaskValues!$E:$AG,18,FALSE)</f>
        <v>0</v>
      </c>
      <c r="T158" s="321" t="str">
        <f>IF(VLOOKUP($E158,TaskValues!$E:$AG,20,FALSE)=0,"",VLOOKUP($E158,TaskValues!$E:$AG,20,FALSE))</f>
        <v/>
      </c>
      <c r="U158" s="89" t="str">
        <f>IF(VLOOKUP($E158,TaskValues!$E:$AG,22,FALSE)=0,"",VLOOKUP($E158,TaskValues!$E:$AG,22,FALSE))</f>
        <v/>
      </c>
      <c r="V158" t="str">
        <f>IF(VLOOKUP($E158,TaskValues!$E:$AG,23,FALSE)=0,"",VLOOKUP($E158,TaskValues!$E:$AG,23,FALSE))</f>
        <v/>
      </c>
      <c r="W158" t="str">
        <f>IF(VLOOKUP($E158,TaskValues!$E:$AG,24,FALSE)=0,"",VLOOKUP($E158,TaskValues!$E:$AG,24,FALSE))</f>
        <v/>
      </c>
      <c r="X158" t="str">
        <f>IF(VLOOKUP($E158,TaskValues!$E:$AG,25,FALSE)=0,"",VLOOKUP($E158,TaskValues!$E:$AG,25,FALSE))</f>
        <v/>
      </c>
      <c r="Y158" t="str">
        <f>IF(VLOOKUP($E158,TaskValues!$E:$AG,26,FALSE)=0,"",VLOOKUP($E158,TaskValues!$E:$AG,26,FALSE))</f>
        <v/>
      </c>
      <c r="Z158" t="str">
        <f>IF(VLOOKUP($E158,TaskValues!$E:$AG,27,FALSE)=0,"",VLOOKUP($E158,TaskValues!$E:$AG,27,FALSE))</f>
        <v/>
      </c>
    </row>
    <row r="159" spans="1:26" x14ac:dyDescent="0.35">
      <c r="A159" s="66" t="s">
        <v>2350</v>
      </c>
      <c r="B159" s="66" t="s">
        <v>533</v>
      </c>
      <c r="C159" s="66" t="s">
        <v>415</v>
      </c>
      <c r="D159" s="66">
        <f t="shared" si="5"/>
        <v>162</v>
      </c>
      <c r="E159" s="64" t="str">
        <f t="shared" si="6"/>
        <v>DPC.NTD.162</v>
      </c>
      <c r="F159" s="356" t="s">
        <v>2475</v>
      </c>
      <c r="G159" s="321" t="str">
        <f>VLOOKUP($E159,TaskValues!$E:$AG,3,FALSE)</f>
        <v>Non-clinical</v>
      </c>
      <c r="H159" s="321" t="str">
        <f>VLOOKUP($E159,TaskValues!$E:$AG,4,FALSE)</f>
        <v>Public Health</v>
      </c>
      <c r="I159" s="321" t="str">
        <f>VLOOKUP($E159,TaskValues!$E:$AG,5,FALSE)</f>
        <v>NTDs</v>
      </c>
      <c r="J159" s="320" t="str">
        <f>VLOOKUP($E159,TaskValues!$E:$AG,6,FALSE)</f>
        <v>-</v>
      </c>
      <c r="K159" s="64">
        <f>VLOOKUP($E159,TaskValues!$E:$AG,10,FALSE)</f>
        <v>0</v>
      </c>
      <c r="L159" s="319">
        <f>VLOOKUP($E159,TaskValues!$E:$AG,11,FALSE)</f>
        <v>0</v>
      </c>
      <c r="M159" s="319">
        <f>VLOOKUP($E159,TaskValues!$E:$AG,12,FALSE)</f>
        <v>100</v>
      </c>
      <c r="N159" s="319">
        <f>VLOOKUP($E159,TaskValues!$E:$AG,13,FALSE)</f>
        <v>0</v>
      </c>
      <c r="O159" s="319">
        <f>VLOOKUP($E159,TaskValues!$E:$AG,14,FALSE)</f>
        <v>0</v>
      </c>
      <c r="P159" s="319">
        <f>VLOOKUP($E159,TaskValues!$E:$AG,15,FALSE)</f>
        <v>0</v>
      </c>
      <c r="Q159" s="320">
        <f>VLOOKUP($E159,TaskValues!$E:$AG,16,FALSE)</f>
        <v>100</v>
      </c>
      <c r="R159" s="321" t="str">
        <f>VLOOKUP($E159,TaskValues!$E:$AG,17,FALSE)</f>
        <v>National</v>
      </c>
      <c r="S159" s="195">
        <f>VLOOKUP($E159,TaskValues!$E:$AG,18,FALSE)</f>
        <v>0</v>
      </c>
      <c r="T159" s="321" t="str">
        <f>IF(VLOOKUP($E159,TaskValues!$E:$AG,20,FALSE)=0,"",VLOOKUP($E159,TaskValues!$E:$AG,20,FALSE))</f>
        <v/>
      </c>
      <c r="U159" s="89" t="str">
        <f>IF(VLOOKUP($E159,TaskValues!$E:$AG,22,FALSE)=0,"",VLOOKUP($E159,TaskValues!$E:$AG,22,FALSE))</f>
        <v/>
      </c>
      <c r="V159" t="str">
        <f>IF(VLOOKUP($E159,TaskValues!$E:$AG,23,FALSE)=0,"",VLOOKUP($E159,TaskValues!$E:$AG,23,FALSE))</f>
        <v/>
      </c>
      <c r="W159" t="str">
        <f>IF(VLOOKUP($E159,TaskValues!$E:$AG,24,FALSE)=0,"",VLOOKUP($E159,TaskValues!$E:$AG,24,FALSE))</f>
        <v/>
      </c>
      <c r="X159" t="str">
        <f>IF(VLOOKUP($E159,TaskValues!$E:$AG,25,FALSE)=0,"",VLOOKUP($E159,TaskValues!$E:$AG,25,FALSE))</f>
        <v/>
      </c>
      <c r="Y159" t="str">
        <f>IF(VLOOKUP($E159,TaskValues!$E:$AG,26,FALSE)=0,"",VLOOKUP($E159,TaskValues!$E:$AG,26,FALSE))</f>
        <v/>
      </c>
      <c r="Z159" t="str">
        <f>IF(VLOOKUP($E159,TaskValues!$E:$AG,27,FALSE)=0,"",VLOOKUP($E159,TaskValues!$E:$AG,27,FALSE))</f>
        <v/>
      </c>
    </row>
    <row r="160" spans="1:26" x14ac:dyDescent="0.35">
      <c r="A160" s="66" t="s">
        <v>2350</v>
      </c>
      <c r="B160" s="66" t="s">
        <v>533</v>
      </c>
      <c r="C160" s="66" t="s">
        <v>415</v>
      </c>
      <c r="D160" s="66">
        <f t="shared" si="5"/>
        <v>163</v>
      </c>
      <c r="E160" s="64" t="str">
        <f t="shared" si="6"/>
        <v>DPC.NTD.163</v>
      </c>
      <c r="F160" s="356" t="s">
        <v>2476</v>
      </c>
      <c r="G160" s="321" t="str">
        <f>VLOOKUP($E160,TaskValues!$E:$AG,3,FALSE)</f>
        <v>Non-clinical</v>
      </c>
      <c r="H160" s="321" t="str">
        <f>VLOOKUP($E160,TaskValues!$E:$AG,4,FALSE)</f>
        <v>Public Health</v>
      </c>
      <c r="I160" s="321" t="str">
        <f>VLOOKUP($E160,TaskValues!$E:$AG,5,FALSE)</f>
        <v>NTDs</v>
      </c>
      <c r="J160" s="320" t="str">
        <f>VLOOKUP($E160,TaskValues!$E:$AG,6,FALSE)</f>
        <v>-</v>
      </c>
      <c r="K160" s="64">
        <f>VLOOKUP($E160,TaskValues!$E:$AG,10,FALSE)</f>
        <v>0</v>
      </c>
      <c r="L160" s="319">
        <f>VLOOKUP($E160,TaskValues!$E:$AG,11,FALSE)</f>
        <v>0</v>
      </c>
      <c r="M160" s="319">
        <f>VLOOKUP($E160,TaskValues!$E:$AG,12,FALSE)</f>
        <v>100</v>
      </c>
      <c r="N160" s="319">
        <f>VLOOKUP($E160,TaskValues!$E:$AG,13,FALSE)</f>
        <v>0</v>
      </c>
      <c r="O160" s="319">
        <f>VLOOKUP($E160,TaskValues!$E:$AG,14,FALSE)</f>
        <v>0</v>
      </c>
      <c r="P160" s="319">
        <f>VLOOKUP($E160,TaskValues!$E:$AG,15,FALSE)</f>
        <v>0</v>
      </c>
      <c r="Q160" s="320">
        <f>VLOOKUP($E160,TaskValues!$E:$AG,16,FALSE)</f>
        <v>100</v>
      </c>
      <c r="R160" s="321" t="str">
        <f>VLOOKUP($E160,TaskValues!$E:$AG,17,FALSE)</f>
        <v>National</v>
      </c>
      <c r="S160" s="195">
        <f>VLOOKUP($E160,TaskValues!$E:$AG,18,FALSE)</f>
        <v>0</v>
      </c>
      <c r="T160" s="321" t="str">
        <f>IF(VLOOKUP($E160,TaskValues!$E:$AG,20,FALSE)=0,"",VLOOKUP($E160,TaskValues!$E:$AG,20,FALSE))</f>
        <v/>
      </c>
      <c r="U160" s="89" t="str">
        <f>IF(VLOOKUP($E160,TaskValues!$E:$AG,22,FALSE)=0,"",VLOOKUP($E160,TaskValues!$E:$AG,22,FALSE))</f>
        <v/>
      </c>
      <c r="V160" t="str">
        <f>IF(VLOOKUP($E160,TaskValues!$E:$AG,23,FALSE)=0,"",VLOOKUP($E160,TaskValues!$E:$AG,23,FALSE))</f>
        <v/>
      </c>
      <c r="W160" t="str">
        <f>IF(VLOOKUP($E160,TaskValues!$E:$AG,24,FALSE)=0,"",VLOOKUP($E160,TaskValues!$E:$AG,24,FALSE))</f>
        <v/>
      </c>
      <c r="X160" t="str">
        <f>IF(VLOOKUP($E160,TaskValues!$E:$AG,25,FALSE)=0,"",VLOOKUP($E160,TaskValues!$E:$AG,25,FALSE))</f>
        <v/>
      </c>
      <c r="Y160" t="str">
        <f>IF(VLOOKUP($E160,TaskValues!$E:$AG,26,FALSE)=0,"",VLOOKUP($E160,TaskValues!$E:$AG,26,FALSE))</f>
        <v/>
      </c>
      <c r="Z160" t="str">
        <f>IF(VLOOKUP($E160,TaskValues!$E:$AG,27,FALSE)=0,"",VLOOKUP($E160,TaskValues!$E:$AG,27,FALSE))</f>
        <v/>
      </c>
    </row>
    <row r="161" spans="1:26" x14ac:dyDescent="0.35">
      <c r="A161" s="66" t="s">
        <v>2350</v>
      </c>
      <c r="B161" s="66" t="s">
        <v>533</v>
      </c>
      <c r="C161" s="66" t="s">
        <v>415</v>
      </c>
      <c r="D161" s="66">
        <f t="shared" si="5"/>
        <v>164</v>
      </c>
      <c r="E161" s="64" t="str">
        <f t="shared" si="6"/>
        <v>DPC.NTD.164</v>
      </c>
      <c r="F161" s="356" t="s">
        <v>2477</v>
      </c>
      <c r="G161" s="321" t="str">
        <f>VLOOKUP($E161,TaskValues!$E:$AG,3,FALSE)</f>
        <v>Non-clinical</v>
      </c>
      <c r="H161" s="321" t="str">
        <f>VLOOKUP($E161,TaskValues!$E:$AG,4,FALSE)</f>
        <v>Public Health</v>
      </c>
      <c r="I161" s="321" t="str">
        <f>VLOOKUP($E161,TaskValues!$E:$AG,5,FALSE)</f>
        <v>NTDs</v>
      </c>
      <c r="J161" s="320" t="str">
        <f>VLOOKUP($E161,TaskValues!$E:$AG,6,FALSE)</f>
        <v>-</v>
      </c>
      <c r="K161" s="64">
        <f>VLOOKUP($E161,TaskValues!$E:$AG,10,FALSE)</f>
        <v>0</v>
      </c>
      <c r="L161" s="319">
        <f>VLOOKUP($E161,TaskValues!$E:$AG,11,FALSE)</f>
        <v>0</v>
      </c>
      <c r="M161" s="319">
        <f>VLOOKUP($E161,TaskValues!$E:$AG,12,FALSE)</f>
        <v>100</v>
      </c>
      <c r="N161" s="319">
        <f>VLOOKUP($E161,TaskValues!$E:$AG,13,FALSE)</f>
        <v>0</v>
      </c>
      <c r="O161" s="319">
        <f>VLOOKUP($E161,TaskValues!$E:$AG,14,FALSE)</f>
        <v>0</v>
      </c>
      <c r="P161" s="319">
        <f>VLOOKUP($E161,TaskValues!$E:$AG,15,FALSE)</f>
        <v>0</v>
      </c>
      <c r="Q161" s="320">
        <f>VLOOKUP($E161,TaskValues!$E:$AG,16,FALSE)</f>
        <v>100</v>
      </c>
      <c r="R161" s="321" t="str">
        <f>VLOOKUP($E161,TaskValues!$E:$AG,17,FALSE)</f>
        <v>National</v>
      </c>
      <c r="S161" s="195">
        <f>VLOOKUP($E161,TaskValues!$E:$AG,18,FALSE)</f>
        <v>0</v>
      </c>
      <c r="T161" s="321" t="str">
        <f>IF(VLOOKUP($E161,TaskValues!$E:$AG,20,FALSE)=0,"",VLOOKUP($E161,TaskValues!$E:$AG,20,FALSE))</f>
        <v/>
      </c>
      <c r="U161" s="89" t="str">
        <f>IF(VLOOKUP($E161,TaskValues!$E:$AG,22,FALSE)=0,"",VLOOKUP($E161,TaskValues!$E:$AG,22,FALSE))</f>
        <v/>
      </c>
      <c r="V161" t="str">
        <f>IF(VLOOKUP($E161,TaskValues!$E:$AG,23,FALSE)=0,"",VLOOKUP($E161,TaskValues!$E:$AG,23,FALSE))</f>
        <v/>
      </c>
      <c r="W161" t="str">
        <f>IF(VLOOKUP($E161,TaskValues!$E:$AG,24,FALSE)=0,"",VLOOKUP($E161,TaskValues!$E:$AG,24,FALSE))</f>
        <v/>
      </c>
      <c r="X161" t="str">
        <f>IF(VLOOKUP($E161,TaskValues!$E:$AG,25,FALSE)=0,"",VLOOKUP($E161,TaskValues!$E:$AG,25,FALSE))</f>
        <v/>
      </c>
      <c r="Y161" t="str">
        <f>IF(VLOOKUP($E161,TaskValues!$E:$AG,26,FALSE)=0,"",VLOOKUP($E161,TaskValues!$E:$AG,26,FALSE))</f>
        <v/>
      </c>
      <c r="Z161" t="str">
        <f>IF(VLOOKUP($E161,TaskValues!$E:$AG,27,FALSE)=0,"",VLOOKUP($E161,TaskValues!$E:$AG,27,FALSE))</f>
        <v/>
      </c>
    </row>
    <row r="162" spans="1:26" x14ac:dyDescent="0.35">
      <c r="A162" s="66" t="s">
        <v>2350</v>
      </c>
      <c r="B162" s="66" t="s">
        <v>533</v>
      </c>
      <c r="C162" s="66" t="s">
        <v>415</v>
      </c>
      <c r="D162" s="66">
        <f t="shared" si="5"/>
        <v>165</v>
      </c>
      <c r="E162" s="64" t="str">
        <f t="shared" si="6"/>
        <v>DPC.NTD.165</v>
      </c>
      <c r="F162" s="356" t="s">
        <v>2479</v>
      </c>
      <c r="G162" s="321" t="str">
        <f>VLOOKUP($E162,TaskValues!$E:$AG,3,FALSE)</f>
        <v>Clinical</v>
      </c>
      <c r="H162" s="321" t="str">
        <f>VLOOKUP($E162,TaskValues!$E:$AG,4,FALSE)</f>
        <v>Adult Acute</v>
      </c>
      <c r="I162" s="321" t="str">
        <f>VLOOKUP($E162,TaskValues!$E:$AG,5,FALSE)</f>
        <v>NTDs</v>
      </c>
      <c r="J162" s="320" t="str">
        <f>VLOOKUP($E162,TaskValues!$E:$AG,6,FALSE)</f>
        <v>adults 18+</v>
      </c>
      <c r="K162" s="64">
        <f>VLOOKUP($E162,TaskValues!$E:$AG,10,FALSE)</f>
        <v>0</v>
      </c>
      <c r="L162" s="319">
        <f>VLOOKUP($E162,TaskValues!$E:$AG,11,FALSE)</f>
        <v>0</v>
      </c>
      <c r="M162" s="319">
        <f>VLOOKUP($E162,TaskValues!$E:$AG,12,FALSE)</f>
        <v>100</v>
      </c>
      <c r="N162" s="319">
        <f>VLOOKUP($E162,TaskValues!$E:$AG,13,FALSE)</f>
        <v>0</v>
      </c>
      <c r="O162" s="319">
        <f>VLOOKUP($E162,TaskValues!$E:$AG,14,FALSE)</f>
        <v>0</v>
      </c>
      <c r="P162" s="319">
        <f>VLOOKUP($E162,TaskValues!$E:$AG,15,FALSE)</f>
        <v>0</v>
      </c>
      <c r="Q162" s="320">
        <f>VLOOKUP($E162,TaskValues!$E:$AG,16,FALSE)</f>
        <v>100</v>
      </c>
      <c r="R162" s="321" t="str">
        <f>VLOOKUP($E162,TaskValues!$E:$AG,17,FALSE)</f>
        <v>National</v>
      </c>
      <c r="S162" s="195">
        <f>VLOOKUP($E162,TaskValues!$E:$AG,18,FALSE)</f>
        <v>1.0375000000000001E-2</v>
      </c>
      <c r="T162" s="321" t="str">
        <f>IF(VLOOKUP($E162,TaskValues!$E:$AG,20,FALSE)=0,"",VLOOKUP($E162,TaskValues!$E:$AG,20,FALSE))</f>
        <v/>
      </c>
      <c r="U162" s="89">
        <f>IF(VLOOKUP($E162,TaskValues!$E:$AG,22,FALSE)=0,"",VLOOKUP($E162,TaskValues!$E:$AG,22,FALSE))</f>
        <v>0.98</v>
      </c>
      <c r="V162">
        <f>IF(VLOOKUP($E162,TaskValues!$E:$AG,23,FALSE)=0,"",VLOOKUP($E162,TaskValues!$E:$AG,23,FALSE))</f>
        <v>1</v>
      </c>
      <c r="W162" t="str">
        <f>IF(VLOOKUP($E162,TaskValues!$E:$AG,24,FALSE)=0,"",VLOOKUP($E162,TaskValues!$E:$AG,24,FALSE))</f>
        <v/>
      </c>
      <c r="X162">
        <f>IF(VLOOKUP($E162,TaskValues!$E:$AG,25,FALSE)=0,"",VLOOKUP($E162,TaskValues!$E:$AG,25,FALSE))</f>
        <v>5</v>
      </c>
      <c r="Y162" t="str">
        <f>IF(VLOOKUP($E162,TaskValues!$E:$AG,26,FALSE)=0,"",VLOOKUP($E162,TaskValues!$E:$AG,26,FALSE))</f>
        <v/>
      </c>
      <c r="Z162" t="str">
        <f>IF(VLOOKUP($E162,TaskValues!$E:$AG,27,FALSE)=0,"",VLOOKUP($E162,TaskValues!$E:$AG,27,FALSE))</f>
        <v/>
      </c>
    </row>
    <row r="163" spans="1:26" x14ac:dyDescent="0.35">
      <c r="A163" s="66" t="s">
        <v>2350</v>
      </c>
      <c r="B163" s="66" t="s">
        <v>533</v>
      </c>
      <c r="C163" s="66" t="s">
        <v>2468</v>
      </c>
      <c r="D163" s="66">
        <f t="shared" si="5"/>
        <v>166</v>
      </c>
      <c r="E163" s="64" t="str">
        <f t="shared" si="6"/>
        <v>DPC.NTD.166</v>
      </c>
      <c r="F163" s="356" t="s">
        <v>2480</v>
      </c>
      <c r="G163" s="321" t="str">
        <f>VLOOKUP($E163,TaskValues!$E:$AG,3,FALSE)</f>
        <v>Clinical</v>
      </c>
      <c r="H163" s="321" t="str">
        <f>VLOOKUP($E163,TaskValues!$E:$AG,4,FALSE)</f>
        <v>Adult Acute</v>
      </c>
      <c r="I163" s="321" t="str">
        <f>VLOOKUP($E163,TaskValues!$E:$AG,5,FALSE)</f>
        <v>NTDs</v>
      </c>
      <c r="J163" s="320" t="str">
        <f>VLOOKUP($E163,TaskValues!$E:$AG,6,FALSE)</f>
        <v>adults 18+</v>
      </c>
      <c r="K163" s="64">
        <f>VLOOKUP($E163,TaskValues!$E:$AG,10,FALSE)</f>
        <v>0</v>
      </c>
      <c r="L163" s="319">
        <f>VLOOKUP($E163,TaskValues!$E:$AG,11,FALSE)</f>
        <v>0</v>
      </c>
      <c r="M163" s="319">
        <f>VLOOKUP($E163,TaskValues!$E:$AG,12,FALSE)</f>
        <v>100</v>
      </c>
      <c r="N163" s="319">
        <f>VLOOKUP($E163,TaskValues!$E:$AG,13,FALSE)</f>
        <v>0</v>
      </c>
      <c r="O163" s="319">
        <f>VLOOKUP($E163,TaskValues!$E:$AG,14,FALSE)</f>
        <v>0</v>
      </c>
      <c r="P163" s="319">
        <f>VLOOKUP($E163,TaskValues!$E:$AG,15,FALSE)</f>
        <v>0</v>
      </c>
      <c r="Q163" s="320">
        <f>VLOOKUP($E163,TaskValues!$E:$AG,16,FALSE)</f>
        <v>100</v>
      </c>
      <c r="R163" s="321" t="str">
        <f>VLOOKUP($E163,TaskValues!$E:$AG,17,FALSE)</f>
        <v>National</v>
      </c>
      <c r="S163" s="195">
        <f>VLOOKUP($E163,TaskValues!$E:$AG,18,FALSE)</f>
        <v>0</v>
      </c>
      <c r="T163" s="321" t="str">
        <f>IF(VLOOKUP($E163,TaskValues!$E:$AG,20,FALSE)=0,"",VLOOKUP($E163,TaskValues!$E:$AG,20,FALSE))</f>
        <v/>
      </c>
      <c r="U163" s="89">
        <f>IF(VLOOKUP($E163,TaskValues!$E:$AG,22,FALSE)=0,"",VLOOKUP($E163,TaskValues!$E:$AG,22,FALSE))</f>
        <v>0.98</v>
      </c>
      <c r="V163">
        <f>IF(VLOOKUP($E163,TaskValues!$E:$AG,23,FALSE)=0,"",VLOOKUP($E163,TaskValues!$E:$AG,23,FALSE))</f>
        <v>1</v>
      </c>
      <c r="W163" t="str">
        <f>IF(VLOOKUP($E163,TaskValues!$E:$AG,24,FALSE)=0,"",VLOOKUP($E163,TaskValues!$E:$AG,24,FALSE))</f>
        <v/>
      </c>
      <c r="X163">
        <f>IF(VLOOKUP($E163,TaskValues!$E:$AG,25,FALSE)=0,"",VLOOKUP($E163,TaskValues!$E:$AG,25,FALSE))</f>
        <v>30</v>
      </c>
      <c r="Y163" t="str">
        <f>IF(VLOOKUP($E163,TaskValues!$E:$AG,26,FALSE)=0,"",VLOOKUP($E163,TaskValues!$E:$AG,26,FALSE))</f>
        <v/>
      </c>
      <c r="Z163" t="str">
        <f>IF(VLOOKUP($E163,TaskValues!$E:$AG,27,FALSE)=0,"",VLOOKUP($E163,TaskValues!$E:$AG,27,FALSE))</f>
        <v/>
      </c>
    </row>
    <row r="164" spans="1:26" x14ac:dyDescent="0.35">
      <c r="A164" s="66" t="s">
        <v>2350</v>
      </c>
      <c r="B164" s="66" t="s">
        <v>533</v>
      </c>
      <c r="C164" s="66" t="s">
        <v>2468</v>
      </c>
      <c r="D164" s="66">
        <f t="shared" si="5"/>
        <v>167</v>
      </c>
      <c r="E164" s="64" t="str">
        <f t="shared" si="6"/>
        <v>DPC.NTD.167</v>
      </c>
      <c r="F164" s="356" t="s">
        <v>2486</v>
      </c>
      <c r="G164" s="321" t="str">
        <f>VLOOKUP($E164,TaskValues!$E:$AG,3,FALSE)</f>
        <v>Non-clinical</v>
      </c>
      <c r="H164" s="321" t="str">
        <f>VLOOKUP($E164,TaskValues!$E:$AG,4,FALSE)</f>
        <v>Public Health</v>
      </c>
      <c r="I164" s="321" t="str">
        <f>VLOOKUP($E164,TaskValues!$E:$AG,5,FALSE)</f>
        <v>NTDs</v>
      </c>
      <c r="J164" s="320" t="str">
        <f>VLOOKUP($E164,TaskValues!$E:$AG,6,FALSE)</f>
        <v>-</v>
      </c>
      <c r="K164" s="64">
        <f>VLOOKUP($E164,TaskValues!$E:$AG,10,FALSE)</f>
        <v>0</v>
      </c>
      <c r="L164" s="319">
        <f>VLOOKUP($E164,TaskValues!$E:$AG,11,FALSE)</f>
        <v>0</v>
      </c>
      <c r="M164" s="319">
        <f>VLOOKUP($E164,TaskValues!$E:$AG,12,FALSE)</f>
        <v>100</v>
      </c>
      <c r="N164" s="319">
        <f>VLOOKUP($E164,TaskValues!$E:$AG,13,FALSE)</f>
        <v>0</v>
      </c>
      <c r="O164" s="319">
        <f>VLOOKUP($E164,TaskValues!$E:$AG,14,FALSE)</f>
        <v>0</v>
      </c>
      <c r="P164" s="319">
        <f>VLOOKUP($E164,TaskValues!$E:$AG,15,FALSE)</f>
        <v>0</v>
      </c>
      <c r="Q164" s="320">
        <f>VLOOKUP($E164,TaskValues!$E:$AG,16,FALSE)</f>
        <v>100</v>
      </c>
      <c r="R164" s="321" t="str">
        <f>VLOOKUP($E164,TaskValues!$E:$AG,17,FALSE)</f>
        <v>National</v>
      </c>
      <c r="S164" s="195">
        <f>VLOOKUP($E164,TaskValues!$E:$AG,18,FALSE)</f>
        <v>0</v>
      </c>
      <c r="T164" s="321" t="str">
        <f>IF(VLOOKUP($E164,TaskValues!$E:$AG,20,FALSE)=0,"",VLOOKUP($E164,TaskValues!$E:$AG,20,FALSE))</f>
        <v/>
      </c>
      <c r="U164" s="89" t="str">
        <f>IF(VLOOKUP($E164,TaskValues!$E:$AG,22,FALSE)=0,"",VLOOKUP($E164,TaskValues!$E:$AG,22,FALSE))</f>
        <v/>
      </c>
      <c r="V164" t="str">
        <f>IF(VLOOKUP($E164,TaskValues!$E:$AG,23,FALSE)=0,"",VLOOKUP($E164,TaskValues!$E:$AG,23,FALSE))</f>
        <v/>
      </c>
      <c r="W164" t="str">
        <f>IF(VLOOKUP($E164,TaskValues!$E:$AG,24,FALSE)=0,"",VLOOKUP($E164,TaskValues!$E:$AG,24,FALSE))</f>
        <v/>
      </c>
      <c r="X164" t="str">
        <f>IF(VLOOKUP($E164,TaskValues!$E:$AG,25,FALSE)=0,"",VLOOKUP($E164,TaskValues!$E:$AG,25,FALSE))</f>
        <v/>
      </c>
      <c r="Y164" t="str">
        <f>IF(VLOOKUP($E164,TaskValues!$E:$AG,26,FALSE)=0,"",VLOOKUP($E164,TaskValues!$E:$AG,26,FALSE))</f>
        <v/>
      </c>
      <c r="Z164" t="str">
        <f>IF(VLOOKUP($E164,TaskValues!$E:$AG,27,FALSE)=0,"",VLOOKUP($E164,TaskValues!$E:$AG,27,FALSE))</f>
        <v/>
      </c>
    </row>
    <row r="165" spans="1:26" x14ac:dyDescent="0.35">
      <c r="A165" s="66" t="s">
        <v>2350</v>
      </c>
      <c r="B165" s="66" t="s">
        <v>533</v>
      </c>
      <c r="C165" s="66" t="s">
        <v>2469</v>
      </c>
      <c r="D165" s="66">
        <f t="shared" si="5"/>
        <v>168</v>
      </c>
      <c r="E165" s="64" t="str">
        <f t="shared" si="6"/>
        <v>DPC.NTD.168</v>
      </c>
      <c r="F165" s="356" t="s">
        <v>2487</v>
      </c>
      <c r="G165" s="321" t="str">
        <f>VLOOKUP($E165,TaskValues!$E:$AG,3,FALSE)</f>
        <v>Non-clinical</v>
      </c>
      <c r="H165" s="321" t="str">
        <f>VLOOKUP($E165,TaskValues!$E:$AG,4,FALSE)</f>
        <v>Public Health</v>
      </c>
      <c r="I165" s="321" t="str">
        <f>VLOOKUP($E165,TaskValues!$E:$AG,5,FALSE)</f>
        <v>NTDs</v>
      </c>
      <c r="J165" s="320" t="str">
        <f>VLOOKUP($E165,TaskValues!$E:$AG,6,FALSE)</f>
        <v>-</v>
      </c>
      <c r="K165" s="64">
        <f>VLOOKUP($E165,TaskValues!$E:$AG,10,FALSE)</f>
        <v>0</v>
      </c>
      <c r="L165" s="319">
        <f>VLOOKUP($E165,TaskValues!$E:$AG,11,FALSE)</f>
        <v>0</v>
      </c>
      <c r="M165" s="319">
        <f>VLOOKUP($E165,TaskValues!$E:$AG,12,FALSE)</f>
        <v>100</v>
      </c>
      <c r="N165" s="319">
        <f>VLOOKUP($E165,TaskValues!$E:$AG,13,FALSE)</f>
        <v>0</v>
      </c>
      <c r="O165" s="319">
        <f>VLOOKUP($E165,TaskValues!$E:$AG,14,FALSE)</f>
        <v>0</v>
      </c>
      <c r="P165" s="319">
        <f>VLOOKUP($E165,TaskValues!$E:$AG,15,FALSE)</f>
        <v>0</v>
      </c>
      <c r="Q165" s="320">
        <f>VLOOKUP($E165,TaskValues!$E:$AG,16,FALSE)</f>
        <v>100</v>
      </c>
      <c r="R165" s="321" t="str">
        <f>VLOOKUP($E165,TaskValues!$E:$AG,17,FALSE)</f>
        <v>National</v>
      </c>
      <c r="S165" s="195">
        <f>VLOOKUP($E165,TaskValues!$E:$AG,18,FALSE)</f>
        <v>0</v>
      </c>
      <c r="T165" s="321" t="str">
        <f>IF(VLOOKUP($E165,TaskValues!$E:$AG,20,FALSE)=0,"",VLOOKUP($E165,TaskValues!$E:$AG,20,FALSE))</f>
        <v/>
      </c>
      <c r="U165" s="89" t="str">
        <f>IF(VLOOKUP($E165,TaskValues!$E:$AG,22,FALSE)=0,"",VLOOKUP($E165,TaskValues!$E:$AG,22,FALSE))</f>
        <v/>
      </c>
      <c r="V165" t="str">
        <f>IF(VLOOKUP($E165,TaskValues!$E:$AG,23,FALSE)=0,"",VLOOKUP($E165,TaskValues!$E:$AG,23,FALSE))</f>
        <v/>
      </c>
      <c r="W165" t="str">
        <f>IF(VLOOKUP($E165,TaskValues!$E:$AG,24,FALSE)=0,"",VLOOKUP($E165,TaskValues!$E:$AG,24,FALSE))</f>
        <v/>
      </c>
      <c r="X165" t="str">
        <f>IF(VLOOKUP($E165,TaskValues!$E:$AG,25,FALSE)=0,"",VLOOKUP($E165,TaskValues!$E:$AG,25,FALSE))</f>
        <v/>
      </c>
      <c r="Y165" t="str">
        <f>IF(VLOOKUP($E165,TaskValues!$E:$AG,26,FALSE)=0,"",VLOOKUP($E165,TaskValues!$E:$AG,26,FALSE))</f>
        <v/>
      </c>
      <c r="Z165" t="str">
        <f>IF(VLOOKUP($E165,TaskValues!$E:$AG,27,FALSE)=0,"",VLOOKUP($E165,TaskValues!$E:$AG,27,FALSE))</f>
        <v/>
      </c>
    </row>
    <row r="166" spans="1:26" x14ac:dyDescent="0.35">
      <c r="A166" s="66" t="s">
        <v>2350</v>
      </c>
      <c r="B166" s="66" t="s">
        <v>533</v>
      </c>
      <c r="C166" s="66" t="s">
        <v>2469</v>
      </c>
      <c r="D166" s="66">
        <f t="shared" si="5"/>
        <v>169</v>
      </c>
      <c r="E166" s="64" t="str">
        <f t="shared" si="6"/>
        <v>DPC.NTD.169</v>
      </c>
      <c r="F166" s="356" t="s">
        <v>2489</v>
      </c>
      <c r="G166" s="321" t="str">
        <f>VLOOKUP($E166,TaskValues!$E:$AG,3,FALSE)</f>
        <v>Non-clinical</v>
      </c>
      <c r="H166" s="321" t="str">
        <f>VLOOKUP($E166,TaskValues!$E:$AG,4,FALSE)</f>
        <v>Public Health</v>
      </c>
      <c r="I166" s="321" t="str">
        <f>VLOOKUP($E166,TaskValues!$E:$AG,5,FALSE)</f>
        <v>NTDs</v>
      </c>
      <c r="J166" s="320" t="str">
        <f>VLOOKUP($E166,TaskValues!$E:$AG,6,FALSE)</f>
        <v>-</v>
      </c>
      <c r="K166" s="64">
        <f>VLOOKUP($E166,TaskValues!$E:$AG,10,FALSE)</f>
        <v>0</v>
      </c>
      <c r="L166" s="319">
        <f>VLOOKUP($E166,TaskValues!$E:$AG,11,FALSE)</f>
        <v>0</v>
      </c>
      <c r="M166" s="319">
        <f>VLOOKUP($E166,TaskValues!$E:$AG,12,FALSE)</f>
        <v>100</v>
      </c>
      <c r="N166" s="319">
        <f>VLOOKUP($E166,TaskValues!$E:$AG,13,FALSE)</f>
        <v>0</v>
      </c>
      <c r="O166" s="319">
        <f>VLOOKUP($E166,TaskValues!$E:$AG,14,FALSE)</f>
        <v>0</v>
      </c>
      <c r="P166" s="319">
        <f>VLOOKUP($E166,TaskValues!$E:$AG,15,FALSE)</f>
        <v>0</v>
      </c>
      <c r="Q166" s="320">
        <f>VLOOKUP($E166,TaskValues!$E:$AG,16,FALSE)</f>
        <v>100</v>
      </c>
      <c r="R166" s="321" t="str">
        <f>VLOOKUP($E166,TaskValues!$E:$AG,17,FALSE)</f>
        <v>National</v>
      </c>
      <c r="S166" s="195">
        <f>VLOOKUP($E166,TaskValues!$E:$AG,18,FALSE)</f>
        <v>0</v>
      </c>
      <c r="T166" s="321" t="str">
        <f>IF(VLOOKUP($E166,TaskValues!$E:$AG,20,FALSE)=0,"",VLOOKUP($E166,TaskValues!$E:$AG,20,FALSE))</f>
        <v/>
      </c>
      <c r="U166" s="89" t="str">
        <f>IF(VLOOKUP($E166,TaskValues!$E:$AG,22,FALSE)=0,"",VLOOKUP($E166,TaskValues!$E:$AG,22,FALSE))</f>
        <v/>
      </c>
      <c r="V166" t="str">
        <f>IF(VLOOKUP($E166,TaskValues!$E:$AG,23,FALSE)=0,"",VLOOKUP($E166,TaskValues!$E:$AG,23,FALSE))</f>
        <v/>
      </c>
      <c r="W166" t="str">
        <f>IF(VLOOKUP($E166,TaskValues!$E:$AG,24,FALSE)=0,"",VLOOKUP($E166,TaskValues!$E:$AG,24,FALSE))</f>
        <v/>
      </c>
      <c r="X166" t="str">
        <f>IF(VLOOKUP($E166,TaskValues!$E:$AG,25,FALSE)=0,"",VLOOKUP($E166,TaskValues!$E:$AG,25,FALSE))</f>
        <v/>
      </c>
      <c r="Y166" t="str">
        <f>IF(VLOOKUP($E166,TaskValues!$E:$AG,26,FALSE)=0,"",VLOOKUP($E166,TaskValues!$E:$AG,26,FALSE))</f>
        <v/>
      </c>
      <c r="Z166" t="str">
        <f>IF(VLOOKUP($E166,TaskValues!$E:$AG,27,FALSE)=0,"",VLOOKUP($E166,TaskValues!$E:$AG,27,FALSE))</f>
        <v/>
      </c>
    </row>
    <row r="167" spans="1:26" x14ac:dyDescent="0.35">
      <c r="A167" s="66" t="s">
        <v>2350</v>
      </c>
      <c r="B167" s="66" t="s">
        <v>533</v>
      </c>
      <c r="C167" s="66" t="s">
        <v>2247</v>
      </c>
      <c r="D167" s="66">
        <f t="shared" si="5"/>
        <v>170</v>
      </c>
      <c r="E167" s="64" t="str">
        <f t="shared" si="6"/>
        <v>DPC.NTD.170</v>
      </c>
      <c r="F167" s="356" t="s">
        <v>2482</v>
      </c>
      <c r="G167" s="321" t="str">
        <f>VLOOKUP($E167,TaskValues!$E:$AG,3,FALSE)</f>
        <v>Non-clinical</v>
      </c>
      <c r="H167" s="321" t="str">
        <f>VLOOKUP($E167,TaskValues!$E:$AG,4,FALSE)</f>
        <v>Public Health</v>
      </c>
      <c r="I167" s="321" t="str">
        <f>VLOOKUP($E167,TaskValues!$E:$AG,5,FALSE)</f>
        <v>NTDs</v>
      </c>
      <c r="J167" s="320" t="str">
        <f>VLOOKUP($E167,TaskValues!$E:$AG,6,FALSE)</f>
        <v>-</v>
      </c>
      <c r="K167" s="64">
        <f>VLOOKUP($E167,TaskValues!$E:$AG,10,FALSE)</f>
        <v>0</v>
      </c>
      <c r="L167" s="319">
        <f>VLOOKUP($E167,TaskValues!$E:$AG,11,FALSE)</f>
        <v>0</v>
      </c>
      <c r="M167" s="319">
        <f>VLOOKUP($E167,TaskValues!$E:$AG,12,FALSE)</f>
        <v>100</v>
      </c>
      <c r="N167" s="319">
        <f>VLOOKUP($E167,TaskValues!$E:$AG,13,FALSE)</f>
        <v>0</v>
      </c>
      <c r="O167" s="319">
        <f>VLOOKUP($E167,TaskValues!$E:$AG,14,FALSE)</f>
        <v>0</v>
      </c>
      <c r="P167" s="319">
        <f>VLOOKUP($E167,TaskValues!$E:$AG,15,FALSE)</f>
        <v>0</v>
      </c>
      <c r="Q167" s="320">
        <f>VLOOKUP($E167,TaskValues!$E:$AG,16,FALSE)</f>
        <v>100</v>
      </c>
      <c r="R167" s="321" t="str">
        <f>VLOOKUP($E167,TaskValues!$E:$AG,17,FALSE)</f>
        <v>National</v>
      </c>
      <c r="S167" s="195">
        <f>VLOOKUP($E167,TaskValues!$E:$AG,18,FALSE)</f>
        <v>0</v>
      </c>
      <c r="T167" s="321" t="str">
        <f>IF(VLOOKUP($E167,TaskValues!$E:$AG,20,FALSE)=0,"",VLOOKUP($E167,TaskValues!$E:$AG,20,FALSE))</f>
        <v/>
      </c>
      <c r="U167" s="89" t="str">
        <f>IF(VLOOKUP($E167,TaskValues!$E:$AG,22,FALSE)=0,"",VLOOKUP($E167,TaskValues!$E:$AG,22,FALSE))</f>
        <v/>
      </c>
      <c r="V167" t="str">
        <f>IF(VLOOKUP($E167,TaskValues!$E:$AG,23,FALSE)=0,"",VLOOKUP($E167,TaskValues!$E:$AG,23,FALSE))</f>
        <v/>
      </c>
      <c r="W167" t="str">
        <f>IF(VLOOKUP($E167,TaskValues!$E:$AG,24,FALSE)=0,"",VLOOKUP($E167,TaskValues!$E:$AG,24,FALSE))</f>
        <v/>
      </c>
      <c r="X167" t="str">
        <f>IF(VLOOKUP($E167,TaskValues!$E:$AG,25,FALSE)=0,"",VLOOKUP($E167,TaskValues!$E:$AG,25,FALSE))</f>
        <v/>
      </c>
      <c r="Y167" t="str">
        <f>IF(VLOOKUP($E167,TaskValues!$E:$AG,26,FALSE)=0,"",VLOOKUP($E167,TaskValues!$E:$AG,26,FALSE))</f>
        <v/>
      </c>
      <c r="Z167" t="str">
        <f>IF(VLOOKUP($E167,TaskValues!$E:$AG,27,FALSE)=0,"",VLOOKUP($E167,TaskValues!$E:$AG,27,FALSE))</f>
        <v/>
      </c>
    </row>
    <row r="168" spans="1:26" x14ac:dyDescent="0.35">
      <c r="A168" s="66" t="s">
        <v>2350</v>
      </c>
      <c r="B168" s="66" t="s">
        <v>533</v>
      </c>
      <c r="C168" s="66" t="s">
        <v>2247</v>
      </c>
      <c r="D168" s="66">
        <f t="shared" si="5"/>
        <v>171</v>
      </c>
      <c r="E168" s="64" t="str">
        <f t="shared" si="6"/>
        <v>DPC.NTD.171</v>
      </c>
      <c r="F168" s="356" t="s">
        <v>2491</v>
      </c>
      <c r="G168" s="321" t="str">
        <f>VLOOKUP($E168,TaskValues!$E:$AG,3,FALSE)</f>
        <v>Non-clinical</v>
      </c>
      <c r="H168" s="321" t="str">
        <f>VLOOKUP($E168,TaskValues!$E:$AG,4,FALSE)</f>
        <v>Public Health</v>
      </c>
      <c r="I168" s="321" t="str">
        <f>VLOOKUP($E168,TaskValues!$E:$AG,5,FALSE)</f>
        <v>NTDs</v>
      </c>
      <c r="J168" s="320" t="str">
        <f>VLOOKUP($E168,TaskValues!$E:$AG,6,FALSE)</f>
        <v>all</v>
      </c>
      <c r="K168" s="64">
        <f>VLOOKUP($E168,TaskValues!$E:$AG,10,FALSE)</f>
        <v>0</v>
      </c>
      <c r="L168" s="319">
        <f>VLOOKUP($E168,TaskValues!$E:$AG,11,FALSE)</f>
        <v>0</v>
      </c>
      <c r="M168" s="319">
        <f>VLOOKUP($E168,TaskValues!$E:$AG,12,FALSE)</f>
        <v>100</v>
      </c>
      <c r="N168" s="319">
        <f>VLOOKUP($E168,TaskValues!$E:$AG,13,FALSE)</f>
        <v>0</v>
      </c>
      <c r="O168" s="319">
        <f>VLOOKUP($E168,TaskValues!$E:$AG,14,FALSE)</f>
        <v>0</v>
      </c>
      <c r="P168" s="319">
        <f>VLOOKUP($E168,TaskValues!$E:$AG,15,FALSE)</f>
        <v>0</v>
      </c>
      <c r="Q168" s="320">
        <f>VLOOKUP($E168,TaskValues!$E:$AG,16,FALSE)</f>
        <v>100</v>
      </c>
      <c r="R168" s="321" t="str">
        <f>VLOOKUP($E168,TaskValues!$E:$AG,17,FALSE)</f>
        <v>National</v>
      </c>
      <c r="S168" s="195">
        <f>VLOOKUP($E168,TaskValues!$E:$AG,18,FALSE)</f>
        <v>0.21739130434782611</v>
      </c>
      <c r="T168" s="321" t="str">
        <f>IF(VLOOKUP($E168,TaskValues!$E:$AG,20,FALSE)=0,"",VLOOKUP($E168,TaskValues!$E:$AG,20,FALSE))</f>
        <v/>
      </c>
      <c r="U168" s="89" t="str">
        <f>IF(VLOOKUP($E168,TaskValues!$E:$AG,22,FALSE)=0,"",VLOOKUP($E168,TaskValues!$E:$AG,22,FALSE))</f>
        <v/>
      </c>
      <c r="V168" t="str">
        <f>IF(VLOOKUP($E168,TaskValues!$E:$AG,23,FALSE)=0,"",VLOOKUP($E168,TaskValues!$E:$AG,23,FALSE))</f>
        <v/>
      </c>
      <c r="W168">
        <f>IF(VLOOKUP($E168,TaskValues!$E:$AG,24,FALSE)=0,"",VLOOKUP($E168,TaskValues!$E:$AG,24,FALSE))</f>
        <v>1</v>
      </c>
      <c r="X168">
        <f>IF(VLOOKUP($E168,TaskValues!$E:$AG,25,FALSE)=0,"",VLOOKUP($E168,TaskValues!$E:$AG,25,FALSE))</f>
        <v>10</v>
      </c>
      <c r="Y168" t="str">
        <f>IF(VLOOKUP($E168,TaskValues!$E:$AG,26,FALSE)=0,"",VLOOKUP($E168,TaskValues!$E:$AG,26,FALSE))</f>
        <v/>
      </c>
      <c r="Z168" t="str">
        <f>IF(VLOOKUP($E168,TaskValues!$E:$AG,27,FALSE)=0,"",VLOOKUP($E168,TaskValues!$E:$AG,27,FALSE))</f>
        <v/>
      </c>
    </row>
    <row r="169" spans="1:26" x14ac:dyDescent="0.35">
      <c r="A169" s="66" t="s">
        <v>2350</v>
      </c>
      <c r="B169" s="66" t="s">
        <v>533</v>
      </c>
      <c r="C169" s="66" t="s">
        <v>2470</v>
      </c>
      <c r="D169" s="66">
        <f t="shared" si="5"/>
        <v>172</v>
      </c>
      <c r="E169" s="64" t="str">
        <f t="shared" si="6"/>
        <v>DPC.NTD.172</v>
      </c>
      <c r="F169" s="356" t="s">
        <v>2493</v>
      </c>
      <c r="G169" s="321" t="str">
        <f>VLOOKUP($E169,TaskValues!$E:$AG,3,FALSE)</f>
        <v>Non-clinical</v>
      </c>
      <c r="H169" s="321" t="str">
        <f>VLOOKUP($E169,TaskValues!$E:$AG,4,FALSE)</f>
        <v>Public Health</v>
      </c>
      <c r="I169" s="321" t="str">
        <f>VLOOKUP($E169,TaskValues!$E:$AG,5,FALSE)</f>
        <v>NTDs</v>
      </c>
      <c r="J169" s="320" t="str">
        <f>VLOOKUP($E169,TaskValues!$E:$AG,6,FALSE)</f>
        <v>-</v>
      </c>
      <c r="K169" s="64">
        <f>VLOOKUP($E169,TaskValues!$E:$AG,10,FALSE)</f>
        <v>0</v>
      </c>
      <c r="L169" s="319">
        <f>VLOOKUP($E169,TaskValues!$E:$AG,11,FALSE)</f>
        <v>0</v>
      </c>
      <c r="M169" s="319">
        <f>VLOOKUP($E169,TaskValues!$E:$AG,12,FALSE)</f>
        <v>100</v>
      </c>
      <c r="N169" s="319">
        <f>VLOOKUP($E169,TaskValues!$E:$AG,13,FALSE)</f>
        <v>0</v>
      </c>
      <c r="O169" s="319">
        <f>VLOOKUP($E169,TaskValues!$E:$AG,14,FALSE)</f>
        <v>0</v>
      </c>
      <c r="P169" s="319">
        <f>VLOOKUP($E169,TaskValues!$E:$AG,15,FALSE)</f>
        <v>0</v>
      </c>
      <c r="Q169" s="320">
        <f>VLOOKUP($E169,TaskValues!$E:$AG,16,FALSE)</f>
        <v>100</v>
      </c>
      <c r="R169" s="321" t="str">
        <f>VLOOKUP($E169,TaskValues!$E:$AG,17,FALSE)</f>
        <v>National</v>
      </c>
      <c r="S169" s="195">
        <f>VLOOKUP($E169,TaskValues!$E:$AG,18,FALSE)</f>
        <v>0</v>
      </c>
      <c r="T169" s="321" t="str">
        <f>IF(VLOOKUP($E169,TaskValues!$E:$AG,20,FALSE)=0,"",VLOOKUP($E169,TaskValues!$E:$AG,20,FALSE))</f>
        <v/>
      </c>
      <c r="U169" s="89" t="str">
        <f>IF(VLOOKUP($E169,TaskValues!$E:$AG,22,FALSE)=0,"",VLOOKUP($E169,TaskValues!$E:$AG,22,FALSE))</f>
        <v/>
      </c>
      <c r="V169" t="str">
        <f>IF(VLOOKUP($E169,TaskValues!$E:$AG,23,FALSE)=0,"",VLOOKUP($E169,TaskValues!$E:$AG,23,FALSE))</f>
        <v/>
      </c>
      <c r="W169" t="str">
        <f>IF(VLOOKUP($E169,TaskValues!$E:$AG,24,FALSE)=0,"",VLOOKUP($E169,TaskValues!$E:$AG,24,FALSE))</f>
        <v/>
      </c>
      <c r="X169" t="str">
        <f>IF(VLOOKUP($E169,TaskValues!$E:$AG,25,FALSE)=0,"",VLOOKUP($E169,TaskValues!$E:$AG,25,FALSE))</f>
        <v/>
      </c>
      <c r="Y169" t="str">
        <f>IF(VLOOKUP($E169,TaskValues!$E:$AG,26,FALSE)=0,"",VLOOKUP($E169,TaskValues!$E:$AG,26,FALSE))</f>
        <v/>
      </c>
      <c r="Z169" t="str">
        <f>IF(VLOOKUP($E169,TaskValues!$E:$AG,27,FALSE)=0,"",VLOOKUP($E169,TaskValues!$E:$AG,27,FALSE))</f>
        <v/>
      </c>
    </row>
    <row r="170" spans="1:26" x14ac:dyDescent="0.35">
      <c r="A170" s="66" t="s">
        <v>2350</v>
      </c>
      <c r="B170" s="66" t="s">
        <v>533</v>
      </c>
      <c r="C170" s="66" t="s">
        <v>2470</v>
      </c>
      <c r="D170" s="66">
        <f t="shared" si="5"/>
        <v>173</v>
      </c>
      <c r="E170" s="64" t="str">
        <f t="shared" si="6"/>
        <v>DPC.NTD.173</v>
      </c>
      <c r="F170" s="356" t="s">
        <v>2494</v>
      </c>
      <c r="G170" s="321" t="str">
        <f>VLOOKUP($E170,TaskValues!$E:$AG,3,FALSE)</f>
        <v>Non-clinical</v>
      </c>
      <c r="H170" s="321" t="str">
        <f>VLOOKUP($E170,TaskValues!$E:$AG,4,FALSE)</f>
        <v>Public Health</v>
      </c>
      <c r="I170" s="321" t="str">
        <f>VLOOKUP($E170,TaskValues!$E:$AG,5,FALSE)</f>
        <v>NTDs</v>
      </c>
      <c r="J170" s="320" t="str">
        <f>VLOOKUP($E170,TaskValues!$E:$AG,6,FALSE)</f>
        <v>1-18</v>
      </c>
      <c r="K170" s="64">
        <f>VLOOKUP($E170,TaskValues!$E:$AG,10,FALSE)</f>
        <v>0</v>
      </c>
      <c r="L170" s="319">
        <f>VLOOKUP($E170,TaskValues!$E:$AG,11,FALSE)</f>
        <v>0</v>
      </c>
      <c r="M170" s="319">
        <f>VLOOKUP($E170,TaskValues!$E:$AG,12,FALSE)</f>
        <v>100</v>
      </c>
      <c r="N170" s="319">
        <f>VLOOKUP($E170,TaskValues!$E:$AG,13,FALSE)</f>
        <v>0</v>
      </c>
      <c r="O170" s="319">
        <f>VLOOKUP($E170,TaskValues!$E:$AG,14,FALSE)</f>
        <v>0</v>
      </c>
      <c r="P170" s="319">
        <f>VLOOKUP($E170,TaskValues!$E:$AG,15,FALSE)</f>
        <v>0</v>
      </c>
      <c r="Q170" s="320">
        <f>VLOOKUP($E170,TaskValues!$E:$AG,16,FALSE)</f>
        <v>100</v>
      </c>
      <c r="R170" s="321" t="str">
        <f>VLOOKUP($E170,TaskValues!$E:$AG,17,FALSE)</f>
        <v>National</v>
      </c>
      <c r="S170" s="195">
        <f>VLOOKUP($E170,TaskValues!$E:$AG,18,FALSE)</f>
        <v>0</v>
      </c>
      <c r="T170" s="321" t="str">
        <f>IF(VLOOKUP($E170,TaskValues!$E:$AG,20,FALSE)=0,"",VLOOKUP($E170,TaskValues!$E:$AG,20,FALSE))</f>
        <v/>
      </c>
      <c r="U170" s="89" t="str">
        <f>IF(VLOOKUP($E170,TaskValues!$E:$AG,22,FALSE)=0,"",VLOOKUP($E170,TaskValues!$E:$AG,22,FALSE))</f>
        <v/>
      </c>
      <c r="V170" t="str">
        <f>IF(VLOOKUP($E170,TaskValues!$E:$AG,23,FALSE)=0,"",VLOOKUP($E170,TaskValues!$E:$AG,23,FALSE))</f>
        <v/>
      </c>
      <c r="W170" t="str">
        <f>IF(VLOOKUP($E170,TaskValues!$E:$AG,24,FALSE)=0,"",VLOOKUP($E170,TaskValues!$E:$AG,24,FALSE))</f>
        <v/>
      </c>
      <c r="X170" t="str">
        <f>IF(VLOOKUP($E170,TaskValues!$E:$AG,25,FALSE)=0,"",VLOOKUP($E170,TaskValues!$E:$AG,25,FALSE))</f>
        <v/>
      </c>
      <c r="Y170" t="str">
        <f>IF(VLOOKUP($E170,TaskValues!$E:$AG,26,FALSE)=0,"",VLOOKUP($E170,TaskValues!$E:$AG,26,FALSE))</f>
        <v/>
      </c>
      <c r="Z170" t="str">
        <f>IF(VLOOKUP($E170,TaskValues!$E:$AG,27,FALSE)=0,"",VLOOKUP($E170,TaskValues!$E:$AG,27,FALSE))</f>
        <v/>
      </c>
    </row>
    <row r="171" spans="1:26" x14ac:dyDescent="0.35">
      <c r="A171" s="66" t="s">
        <v>2350</v>
      </c>
      <c r="B171" s="66" t="s">
        <v>533</v>
      </c>
      <c r="C171" s="66" t="s">
        <v>2470</v>
      </c>
      <c r="D171" s="66">
        <f t="shared" si="5"/>
        <v>174</v>
      </c>
      <c r="E171" s="64" t="str">
        <f t="shared" si="6"/>
        <v>DPC.NTD.174</v>
      </c>
      <c r="F171" s="356" t="s">
        <v>2495</v>
      </c>
      <c r="G171" s="321" t="str">
        <f>VLOOKUP($E171,TaskValues!$E:$AG,3,FALSE)</f>
        <v>Clinical</v>
      </c>
      <c r="H171" s="321" t="str">
        <f>VLOOKUP($E171,TaskValues!$E:$AG,4,FALSE)</f>
        <v>Adult Acute</v>
      </c>
      <c r="I171" s="321" t="str">
        <f>VLOOKUP($E171,TaskValues!$E:$AG,5,FALSE)</f>
        <v>NTDs</v>
      </c>
      <c r="J171" s="320" t="str">
        <f>VLOOKUP($E171,TaskValues!$E:$AG,6,FALSE)</f>
        <v>women 15-49</v>
      </c>
      <c r="K171" s="64">
        <f>VLOOKUP($E171,TaskValues!$E:$AG,10,FALSE)</f>
        <v>0</v>
      </c>
      <c r="L171" s="319">
        <f>VLOOKUP($E171,TaskValues!$E:$AG,11,FALSE)</f>
        <v>0</v>
      </c>
      <c r="M171" s="319">
        <f>VLOOKUP($E171,TaskValues!$E:$AG,12,FALSE)</f>
        <v>100</v>
      </c>
      <c r="N171" s="319">
        <f>VLOOKUP($E171,TaskValues!$E:$AG,13,FALSE)</f>
        <v>0</v>
      </c>
      <c r="O171" s="319">
        <f>VLOOKUP($E171,TaskValues!$E:$AG,14,FALSE)</f>
        <v>0</v>
      </c>
      <c r="P171" s="319">
        <f>VLOOKUP($E171,TaskValues!$E:$AG,15,FALSE)</f>
        <v>0</v>
      </c>
      <c r="Q171" s="320">
        <f>VLOOKUP($E171,TaskValues!$E:$AG,16,FALSE)</f>
        <v>100</v>
      </c>
      <c r="R171" s="321" t="str">
        <f>VLOOKUP($E171,TaskValues!$E:$AG,17,FALSE)</f>
        <v>National</v>
      </c>
      <c r="S171" s="195">
        <f>VLOOKUP($E171,TaskValues!$E:$AG,18,FALSE)</f>
        <v>0.33</v>
      </c>
      <c r="T171" s="321" t="str">
        <f>IF(VLOOKUP($E171,TaskValues!$E:$AG,20,FALSE)=0,"",VLOOKUP($E171,TaskValues!$E:$AG,20,FALSE))</f>
        <v/>
      </c>
      <c r="U171" s="89">
        <f>IF(VLOOKUP($E171,TaskValues!$E:$AG,22,FALSE)=0,"",VLOOKUP($E171,TaskValues!$E:$AG,22,FALSE))</f>
        <v>0.98</v>
      </c>
      <c r="V171">
        <f>IF(VLOOKUP($E171,TaskValues!$E:$AG,23,FALSE)=0,"",VLOOKUP($E171,TaskValues!$E:$AG,23,FALSE))</f>
        <v>1</v>
      </c>
      <c r="W171" t="str">
        <f>IF(VLOOKUP($E171,TaskValues!$E:$AG,24,FALSE)=0,"",VLOOKUP($E171,TaskValues!$E:$AG,24,FALSE))</f>
        <v/>
      </c>
      <c r="X171">
        <f>IF(VLOOKUP($E171,TaskValues!$E:$AG,25,FALSE)=0,"",VLOOKUP($E171,TaskValues!$E:$AG,25,FALSE))</f>
        <v>5</v>
      </c>
      <c r="Y171" t="str">
        <f>IF(VLOOKUP($E171,TaskValues!$E:$AG,26,FALSE)=0,"",VLOOKUP($E171,TaskValues!$E:$AG,26,FALSE))</f>
        <v/>
      </c>
      <c r="Z171" t="str">
        <f>IF(VLOOKUP($E171,TaskValues!$E:$AG,27,FALSE)=0,"",VLOOKUP($E171,TaskValues!$E:$AG,27,FALSE))</f>
        <v/>
      </c>
    </row>
    <row r="172" spans="1:26" x14ac:dyDescent="0.35">
      <c r="A172" s="66" t="s">
        <v>2350</v>
      </c>
      <c r="B172" s="66" t="s">
        <v>533</v>
      </c>
      <c r="C172" s="66" t="s">
        <v>2496</v>
      </c>
      <c r="D172" s="66">
        <f t="shared" si="5"/>
        <v>175</v>
      </c>
      <c r="E172" s="64" t="str">
        <f t="shared" si="6"/>
        <v>DPC.NTD.175</v>
      </c>
      <c r="F172" s="356" t="s">
        <v>2497</v>
      </c>
      <c r="G172" s="321" t="str">
        <f>VLOOKUP($E172,TaskValues!$E:$AG,3,FALSE)</f>
        <v>Non-clinical</v>
      </c>
      <c r="H172" s="321" t="str">
        <f>VLOOKUP($E172,TaskValues!$E:$AG,4,FALSE)</f>
        <v>Public Health</v>
      </c>
      <c r="I172" s="321" t="str">
        <f>VLOOKUP($E172,TaskValues!$E:$AG,5,FALSE)</f>
        <v>NTDs</v>
      </c>
      <c r="J172" s="320" t="str">
        <f>VLOOKUP($E172,TaskValues!$E:$AG,6,FALSE)</f>
        <v>-</v>
      </c>
      <c r="K172" s="64">
        <f>VLOOKUP($E172,TaskValues!$E:$AG,10,FALSE)</f>
        <v>0</v>
      </c>
      <c r="L172" s="319">
        <f>VLOOKUP($E172,TaskValues!$E:$AG,11,FALSE)</f>
        <v>0</v>
      </c>
      <c r="M172" s="319">
        <f>VLOOKUP($E172,TaskValues!$E:$AG,12,FALSE)</f>
        <v>100</v>
      </c>
      <c r="N172" s="319">
        <f>VLOOKUP($E172,TaskValues!$E:$AG,13,FALSE)</f>
        <v>0</v>
      </c>
      <c r="O172" s="319">
        <f>VLOOKUP($E172,TaskValues!$E:$AG,14,FALSE)</f>
        <v>0</v>
      </c>
      <c r="P172" s="319">
        <f>VLOOKUP($E172,TaskValues!$E:$AG,15,FALSE)</f>
        <v>0</v>
      </c>
      <c r="Q172" s="320">
        <f>VLOOKUP($E172,TaskValues!$E:$AG,16,FALSE)</f>
        <v>100</v>
      </c>
      <c r="R172" s="321" t="str">
        <f>VLOOKUP($E172,TaskValues!$E:$AG,17,FALSE)</f>
        <v>National</v>
      </c>
      <c r="S172" s="195">
        <f>VLOOKUP($E172,TaskValues!$E:$AG,18,FALSE)</f>
        <v>0</v>
      </c>
      <c r="T172" s="321" t="str">
        <f>IF(VLOOKUP($E172,TaskValues!$E:$AG,20,FALSE)=0,"",VLOOKUP($E172,TaskValues!$E:$AG,20,FALSE))</f>
        <v/>
      </c>
      <c r="U172" s="89" t="str">
        <f>IF(VLOOKUP($E172,TaskValues!$E:$AG,22,FALSE)=0,"",VLOOKUP($E172,TaskValues!$E:$AG,22,FALSE))</f>
        <v/>
      </c>
      <c r="V172" t="str">
        <f>IF(VLOOKUP($E172,TaskValues!$E:$AG,23,FALSE)=0,"",VLOOKUP($E172,TaskValues!$E:$AG,23,FALSE))</f>
        <v/>
      </c>
      <c r="W172" t="str">
        <f>IF(VLOOKUP($E172,TaskValues!$E:$AG,24,FALSE)=0,"",VLOOKUP($E172,TaskValues!$E:$AG,24,FALSE))</f>
        <v/>
      </c>
      <c r="X172" t="str">
        <f>IF(VLOOKUP($E172,TaskValues!$E:$AG,25,FALSE)=0,"",VLOOKUP($E172,TaskValues!$E:$AG,25,FALSE))</f>
        <v/>
      </c>
      <c r="Y172" t="str">
        <f>IF(VLOOKUP($E172,TaskValues!$E:$AG,26,FALSE)=0,"",VLOOKUP($E172,TaskValues!$E:$AG,26,FALSE))</f>
        <v/>
      </c>
      <c r="Z172" t="str">
        <f>IF(VLOOKUP($E172,TaskValues!$E:$AG,27,FALSE)=0,"",VLOOKUP($E172,TaskValues!$E:$AG,27,FALSE))</f>
        <v/>
      </c>
    </row>
    <row r="173" spans="1:26" x14ac:dyDescent="0.35">
      <c r="A173" s="66" t="s">
        <v>2350</v>
      </c>
      <c r="B173" s="66" t="s">
        <v>533</v>
      </c>
      <c r="C173" s="66" t="s">
        <v>2496</v>
      </c>
      <c r="D173" s="66">
        <f t="shared" si="5"/>
        <v>176</v>
      </c>
      <c r="E173" s="64" t="str">
        <f t="shared" si="6"/>
        <v>DPC.NTD.176</v>
      </c>
      <c r="F173" s="356" t="s">
        <v>2507</v>
      </c>
      <c r="G173" s="321" t="str">
        <f>VLOOKUP($E173,TaskValues!$E:$AG,3,FALSE)</f>
        <v>Non-clinical</v>
      </c>
      <c r="H173" s="321" t="str">
        <f>VLOOKUP($E173,TaskValues!$E:$AG,4,FALSE)</f>
        <v>Public Health</v>
      </c>
      <c r="I173" s="321" t="str">
        <f>VLOOKUP($E173,TaskValues!$E:$AG,5,FALSE)</f>
        <v>NTDs</v>
      </c>
      <c r="J173" s="320" t="str">
        <f>VLOOKUP($E173,TaskValues!$E:$AG,6,FALSE)</f>
        <v>-</v>
      </c>
      <c r="K173" s="64">
        <f>VLOOKUP($E173,TaskValues!$E:$AG,10,FALSE)</f>
        <v>0</v>
      </c>
      <c r="L173" s="319">
        <f>VLOOKUP($E173,TaskValues!$E:$AG,11,FALSE)</f>
        <v>0</v>
      </c>
      <c r="M173" s="319">
        <f>VLOOKUP($E173,TaskValues!$E:$AG,12,FALSE)</f>
        <v>100</v>
      </c>
      <c r="N173" s="319">
        <f>VLOOKUP($E173,TaskValues!$E:$AG,13,FALSE)</f>
        <v>0</v>
      </c>
      <c r="O173" s="319">
        <f>VLOOKUP($E173,TaskValues!$E:$AG,14,FALSE)</f>
        <v>0</v>
      </c>
      <c r="P173" s="319">
        <f>VLOOKUP($E173,TaskValues!$E:$AG,15,FALSE)</f>
        <v>0</v>
      </c>
      <c r="Q173" s="320">
        <f>VLOOKUP($E173,TaskValues!$E:$AG,16,FALSE)</f>
        <v>100</v>
      </c>
      <c r="R173" s="321" t="str">
        <f>VLOOKUP($E173,TaskValues!$E:$AG,17,FALSE)</f>
        <v>National</v>
      </c>
      <c r="S173" s="195">
        <f>VLOOKUP($E173,TaskValues!$E:$AG,18,FALSE)</f>
        <v>0</v>
      </c>
      <c r="T173" s="321" t="str">
        <f>IF(VLOOKUP($E173,TaskValues!$E:$AG,20,FALSE)=0,"",VLOOKUP($E173,TaskValues!$E:$AG,20,FALSE))</f>
        <v/>
      </c>
      <c r="U173" s="89" t="str">
        <f>IF(VLOOKUP($E173,TaskValues!$E:$AG,22,FALSE)=0,"",VLOOKUP($E173,TaskValues!$E:$AG,22,FALSE))</f>
        <v/>
      </c>
      <c r="V173" t="str">
        <f>IF(VLOOKUP($E173,TaskValues!$E:$AG,23,FALSE)=0,"",VLOOKUP($E173,TaskValues!$E:$AG,23,FALSE))</f>
        <v/>
      </c>
      <c r="W173" t="str">
        <f>IF(VLOOKUP($E173,TaskValues!$E:$AG,24,FALSE)=0,"",VLOOKUP($E173,TaskValues!$E:$AG,24,FALSE))</f>
        <v/>
      </c>
      <c r="X173" t="str">
        <f>IF(VLOOKUP($E173,TaskValues!$E:$AG,25,FALSE)=0,"",VLOOKUP($E173,TaskValues!$E:$AG,25,FALSE))</f>
        <v/>
      </c>
      <c r="Y173" t="str">
        <f>IF(VLOOKUP($E173,TaskValues!$E:$AG,26,FALSE)=0,"",VLOOKUP($E173,TaskValues!$E:$AG,26,FALSE))</f>
        <v/>
      </c>
      <c r="Z173" t="str">
        <f>IF(VLOOKUP($E173,TaskValues!$E:$AG,27,FALSE)=0,"",VLOOKUP($E173,TaskValues!$E:$AG,27,FALSE))</f>
        <v/>
      </c>
    </row>
    <row r="174" spans="1:26" x14ac:dyDescent="0.35">
      <c r="A174" s="66" t="s">
        <v>2498</v>
      </c>
      <c r="D174" s="66" t="s">
        <v>2500</v>
      </c>
      <c r="E174" s="64" t="s">
        <v>195</v>
      </c>
      <c r="F174" s="356" t="s">
        <v>2499</v>
      </c>
      <c r="G174" s="321" t="str">
        <f>VLOOKUP($E174,TaskValues!$E:$AG,3,FALSE)</f>
        <v>Non-clinical</v>
      </c>
      <c r="H174" s="321" t="str">
        <f>VLOOKUP($E174,TaskValues!$E:$AG,4,FALSE)</f>
        <v>-</v>
      </c>
      <c r="I174" s="321" t="str">
        <f>VLOOKUP($E174,TaskValues!$E:$AG,5,FALSE)</f>
        <v>-</v>
      </c>
      <c r="J174" s="320" t="str">
        <f>VLOOKUP($E174,TaskValues!$E:$AG,6,FALSE)</f>
        <v>all</v>
      </c>
      <c r="K174" s="64">
        <f>VLOOKUP($E174,TaskValues!$E:$AG,10,FALSE)</f>
        <v>0</v>
      </c>
      <c r="L174" s="319">
        <f>VLOOKUP($E174,TaskValues!$E:$AG,11,FALSE)</f>
        <v>0</v>
      </c>
      <c r="M174" s="319">
        <f>VLOOKUP($E174,TaskValues!$E:$AG,12,FALSE)</f>
        <v>100</v>
      </c>
      <c r="N174" s="319">
        <f>VLOOKUP($E174,TaskValues!$E:$AG,13,FALSE)</f>
        <v>0</v>
      </c>
      <c r="O174" s="319">
        <f>VLOOKUP($E174,TaskValues!$E:$AG,14,FALSE)</f>
        <v>0</v>
      </c>
      <c r="P174" s="319">
        <f>VLOOKUP($E174,TaskValues!$E:$AG,15,FALSE)</f>
        <v>0</v>
      </c>
      <c r="Q174" s="320">
        <f>VLOOKUP($E174,TaskValues!$E:$AG,16,FALSE)</f>
        <v>100</v>
      </c>
      <c r="R174" s="321" t="str">
        <f>VLOOKUP($E174,TaskValues!$E:$AG,17,FALSE)</f>
        <v>National</v>
      </c>
      <c r="S174" s="195">
        <f>VLOOKUP($E174,TaskValues!$E:$AG,18,FALSE)</f>
        <v>0</v>
      </c>
      <c r="T174" s="321" t="str">
        <f>IF(VLOOKUP($E174,TaskValues!$E:$AG,20,FALSE)=0,"",VLOOKUP($E174,TaskValues!$E:$AG,20,FALSE))</f>
        <v/>
      </c>
      <c r="U174" s="89" t="str">
        <f>IF(VLOOKUP($E174,TaskValues!$E:$AG,22,FALSE)=0,"",VLOOKUP($E174,TaskValues!$E:$AG,22,FALSE))</f>
        <v/>
      </c>
      <c r="V174" t="str">
        <f>IF(VLOOKUP($E174,TaskValues!$E:$AG,23,FALSE)=0,"",VLOOKUP($E174,TaskValues!$E:$AG,23,FALSE))</f>
        <v/>
      </c>
      <c r="W174" t="str">
        <f>IF(VLOOKUP($E174,TaskValues!$E:$AG,24,FALSE)=0,"",VLOOKUP($E174,TaskValues!$E:$AG,24,FALSE))</f>
        <v/>
      </c>
      <c r="X174" t="str">
        <f>IF(VLOOKUP($E174,TaskValues!$E:$AG,25,FALSE)=0,"",VLOOKUP($E174,TaskValues!$E:$AG,25,FALSE))</f>
        <v/>
      </c>
      <c r="Y174">
        <f>IF(VLOOKUP($E174,TaskValues!$E:$AG,26,FALSE)=0,"",VLOOKUP($E174,TaskValues!$E:$AG,26,FALSE))</f>
        <v>10</v>
      </c>
      <c r="Z174" t="str">
        <f>IF(VLOOKUP($E174,TaskValues!$E:$AG,27,FALSE)=0,"",VLOOKUP($E174,TaskValues!$E:$AG,27,FALSE))</f>
        <v/>
      </c>
    </row>
    <row r="175" spans="1:26" x14ac:dyDescent="0.35">
      <c r="A175" s="66" t="s">
        <v>2501</v>
      </c>
      <c r="D175" s="66" t="s">
        <v>2502</v>
      </c>
      <c r="E175" s="64" t="s">
        <v>195</v>
      </c>
      <c r="F175" s="356" t="s">
        <v>2499</v>
      </c>
      <c r="G175" s="321" t="str">
        <f>VLOOKUP($E175,TaskValues!$E:$AG,3,FALSE)</f>
        <v>Non-clinical</v>
      </c>
      <c r="H175" s="321" t="str">
        <f>VLOOKUP($E175,TaskValues!$E:$AG,4,FALSE)</f>
        <v>-</v>
      </c>
      <c r="I175" s="321" t="str">
        <f>VLOOKUP($E175,TaskValues!$E:$AG,5,FALSE)</f>
        <v>-</v>
      </c>
      <c r="J175" s="320" t="str">
        <f>VLOOKUP($E175,TaskValues!$E:$AG,6,FALSE)</f>
        <v>all</v>
      </c>
      <c r="K175" s="64">
        <f>VLOOKUP($E175,TaskValues!$E:$AG,10,FALSE)</f>
        <v>0</v>
      </c>
      <c r="L175" s="319">
        <f>VLOOKUP($E175,TaskValues!$E:$AG,11,FALSE)</f>
        <v>0</v>
      </c>
      <c r="M175" s="319">
        <f>VLOOKUP($E175,TaskValues!$E:$AG,12,FALSE)</f>
        <v>100</v>
      </c>
      <c r="N175" s="319">
        <f>VLOOKUP($E175,TaskValues!$E:$AG,13,FALSE)</f>
        <v>0</v>
      </c>
      <c r="O175" s="319">
        <f>VLOOKUP($E175,TaskValues!$E:$AG,14,FALSE)</f>
        <v>0</v>
      </c>
      <c r="P175" s="319">
        <f>VLOOKUP($E175,TaskValues!$E:$AG,15,FALSE)</f>
        <v>0</v>
      </c>
      <c r="Q175" s="320">
        <f>VLOOKUP($E175,TaskValues!$E:$AG,16,FALSE)</f>
        <v>100</v>
      </c>
      <c r="R175" s="321" t="str">
        <f>VLOOKUP($E175,TaskValues!$E:$AG,17,FALSE)</f>
        <v>National</v>
      </c>
      <c r="S175" s="195">
        <f>VLOOKUP($E175,TaskValues!$E:$AG,18,FALSE)</f>
        <v>0</v>
      </c>
      <c r="T175" s="321" t="str">
        <f>IF(VLOOKUP($E175,TaskValues!$E:$AG,20,FALSE)=0,"",VLOOKUP($E175,TaskValues!$E:$AG,20,FALSE))</f>
        <v/>
      </c>
      <c r="U175" s="89" t="str">
        <f>IF(VLOOKUP($E175,TaskValues!$E:$AG,22,FALSE)=0,"",VLOOKUP($E175,TaskValues!$E:$AG,22,FALSE))</f>
        <v/>
      </c>
      <c r="V175" t="str">
        <f>IF(VLOOKUP($E175,TaskValues!$E:$AG,23,FALSE)=0,"",VLOOKUP($E175,TaskValues!$E:$AG,23,FALSE))</f>
        <v/>
      </c>
      <c r="W175" t="str">
        <f>IF(VLOOKUP($E175,TaskValues!$E:$AG,24,FALSE)=0,"",VLOOKUP($E175,TaskValues!$E:$AG,24,FALSE))</f>
        <v/>
      </c>
      <c r="X175" t="str">
        <f>IF(VLOOKUP($E175,TaskValues!$E:$AG,25,FALSE)=0,"",VLOOKUP($E175,TaskValues!$E:$AG,25,FALSE))</f>
        <v/>
      </c>
      <c r="Y175">
        <f>IF(VLOOKUP($E175,TaskValues!$E:$AG,26,FALSE)=0,"",VLOOKUP($E175,TaskValues!$E:$AG,26,FALSE))</f>
        <v>10</v>
      </c>
      <c r="Z175" t="str">
        <f>IF(VLOOKUP($E175,TaskValues!$E:$AG,27,FALSE)=0,"",VLOOKUP($E175,TaskValues!$E:$AG,27,FALSE))</f>
        <v/>
      </c>
    </row>
    <row r="176" spans="1:26" x14ac:dyDescent="0.35">
      <c r="A176" s="319" t="s">
        <v>192</v>
      </c>
      <c r="E176" s="64" t="s">
        <v>192</v>
      </c>
      <c r="F176" s="319" t="s">
        <v>192</v>
      </c>
      <c r="G176" s="321" t="str">
        <f>VLOOKUP($E176,TaskValues!$E:$AG,3,FALSE)</f>
        <v>Non-productive</v>
      </c>
      <c r="H176" s="321" t="str">
        <f>VLOOKUP($E176,TaskValues!$E:$AG,4,FALSE)</f>
        <v>-</v>
      </c>
      <c r="I176" s="321" t="str">
        <f>VLOOKUP($E176,TaskValues!$E:$AG,5,FALSE)</f>
        <v>-</v>
      </c>
      <c r="J176" s="320" t="str">
        <f>VLOOKUP($E176,TaskValues!$E:$AG,6,FALSE)</f>
        <v>all</v>
      </c>
      <c r="K176" s="64">
        <f>VLOOKUP($E176,TaskValues!$E:$AG,10,FALSE)</f>
        <v>0</v>
      </c>
      <c r="L176" s="319">
        <f>VLOOKUP($E176,TaskValues!$E:$AG,11,FALSE)</f>
        <v>0</v>
      </c>
      <c r="M176" s="319">
        <f>VLOOKUP($E176,TaskValues!$E:$AG,12,FALSE)</f>
        <v>100</v>
      </c>
      <c r="N176" s="319">
        <f>VLOOKUP($E176,TaskValues!$E:$AG,13,FALSE)</f>
        <v>0</v>
      </c>
      <c r="O176" s="319">
        <f>VLOOKUP($E176,TaskValues!$E:$AG,14,FALSE)</f>
        <v>0</v>
      </c>
      <c r="P176" s="319">
        <f>VLOOKUP($E176,TaskValues!$E:$AG,15,FALSE)</f>
        <v>0</v>
      </c>
      <c r="Q176" s="320">
        <f>VLOOKUP($E176,TaskValues!$E:$AG,16,FALSE)</f>
        <v>100</v>
      </c>
      <c r="R176" s="321" t="str">
        <f>VLOOKUP($E176,TaskValues!$E:$AG,17,FALSE)</f>
        <v>National</v>
      </c>
      <c r="S176" s="195">
        <f>VLOOKUP($E176,TaskValues!$E:$AG,18,FALSE)</f>
        <v>0.1</v>
      </c>
      <c r="T176" s="321" t="str">
        <f>IF(VLOOKUP($E176,TaskValues!$E:$AG,20,FALSE)=0,"",VLOOKUP($E176,TaskValues!$E:$AG,20,FALSE))</f>
        <v/>
      </c>
      <c r="U176" s="89">
        <f>IF(VLOOKUP($E176,TaskValues!$E:$AG,22,FALSE)=0,"",VLOOKUP($E176,TaskValues!$E:$AG,22,FALSE))</f>
        <v>0.98</v>
      </c>
      <c r="V176">
        <f>IF(VLOOKUP($E176,TaskValues!$E:$AG,23,FALSE)=0,"",VLOOKUP($E176,TaskValues!$E:$AG,23,FALSE))</f>
        <v>1</v>
      </c>
      <c r="W176" t="str">
        <f>IF(VLOOKUP($E176,TaskValues!$E:$AG,24,FALSE)=0,"",VLOOKUP($E176,TaskValues!$E:$AG,24,FALSE))</f>
        <v/>
      </c>
      <c r="X176">
        <f>IF(VLOOKUP($E176,TaskValues!$E:$AG,25,FALSE)=0,"",VLOOKUP($E176,TaskValues!$E:$AG,25,FALSE))</f>
        <v>53.832494807158753</v>
      </c>
      <c r="Y176" t="str">
        <f>IF(VLOOKUP($E176,TaskValues!$E:$AG,26,FALSE)=0,"",VLOOKUP($E176,TaskValues!$E:$AG,26,FALSE))</f>
        <v/>
      </c>
      <c r="Z176" t="str">
        <f>IF(VLOOKUP($E176,TaskValues!$E:$AG,27,FALSE)=0,"",VLOOKUP($E176,TaskValues!$E:$AG,27,FALSE))</f>
        <v/>
      </c>
    </row>
    <row r="177" spans="1:26" x14ac:dyDescent="0.35">
      <c r="A177" s="319" t="s">
        <v>1954</v>
      </c>
      <c r="E177" s="64" t="s">
        <v>1954</v>
      </c>
      <c r="F177" s="319" t="s">
        <v>1954</v>
      </c>
      <c r="G177" s="321" t="str">
        <f>VLOOKUP($E177,TaskValues!$E:$AG,3,FALSE)</f>
        <v>Non-productive</v>
      </c>
      <c r="H177" s="321" t="str">
        <f>VLOOKUP($E177,TaskValues!$E:$AG,4,FALSE)</f>
        <v>-</v>
      </c>
      <c r="I177" s="321" t="str">
        <f>VLOOKUP($E177,TaskValues!$E:$AG,5,FALSE)</f>
        <v>-</v>
      </c>
      <c r="J177" s="320" t="str">
        <f>VLOOKUP($E177,TaskValues!$E:$AG,6,FALSE)</f>
        <v>-</v>
      </c>
      <c r="K177" s="64">
        <f>VLOOKUP($E177,TaskValues!$E:$AG,10,FALSE)</f>
        <v>0</v>
      </c>
      <c r="L177" s="319">
        <f>VLOOKUP($E177,TaskValues!$E:$AG,11,FALSE)</f>
        <v>0</v>
      </c>
      <c r="M177" s="319">
        <f>VLOOKUP($E177,TaskValues!$E:$AG,12,FALSE)</f>
        <v>100</v>
      </c>
      <c r="N177" s="319">
        <f>VLOOKUP($E177,TaskValues!$E:$AG,13,FALSE)</f>
        <v>0</v>
      </c>
      <c r="O177" s="319">
        <f>VLOOKUP($E177,TaskValues!$E:$AG,14,FALSE)</f>
        <v>0</v>
      </c>
      <c r="P177" s="319">
        <f>VLOOKUP($E177,TaskValues!$E:$AG,15,FALSE)</f>
        <v>0</v>
      </c>
      <c r="Q177" s="320">
        <f>VLOOKUP($E177,TaskValues!$E:$AG,16,FALSE)</f>
        <v>100</v>
      </c>
      <c r="R177" s="321" t="str">
        <f>VLOOKUP($E177,TaskValues!$E:$AG,17,FALSE)</f>
        <v>National</v>
      </c>
      <c r="S177" s="195">
        <f>VLOOKUP($E177,TaskValues!$E:$AG,18,FALSE)</f>
        <v>0</v>
      </c>
      <c r="T177" s="321" t="str">
        <f>IF(VLOOKUP($E177,TaskValues!$E:$AG,20,FALSE)=0,"",VLOOKUP($E177,TaskValues!$E:$AG,20,FALSE))</f>
        <v/>
      </c>
      <c r="U177" s="89" t="str">
        <f>IF(VLOOKUP($E177,TaskValues!$E:$AG,22,FALSE)=0,"",VLOOKUP($E177,TaskValues!$E:$AG,22,FALSE))</f>
        <v/>
      </c>
      <c r="V177" t="str">
        <f>IF(VLOOKUP($E177,TaskValues!$E:$AG,23,FALSE)=0,"",VLOOKUP($E177,TaskValues!$E:$AG,23,FALSE))</f>
        <v/>
      </c>
      <c r="W177" t="str">
        <f>IF(VLOOKUP($E177,TaskValues!$E:$AG,24,FALSE)=0,"",VLOOKUP($E177,TaskValues!$E:$AG,24,FALSE))</f>
        <v/>
      </c>
      <c r="X177" t="str">
        <f>IF(VLOOKUP($E177,TaskValues!$E:$AG,25,FALSE)=0,"",VLOOKUP($E177,TaskValues!$E:$AG,25,FALSE))</f>
        <v/>
      </c>
      <c r="Y177">
        <f>IF(VLOOKUP($E177,TaskValues!$E:$AG,26,FALSE)=0,"",VLOOKUP($E177,TaskValues!$E:$AG,26,FALSE))</f>
        <v>7.8079999999999998</v>
      </c>
      <c r="Z177" t="str">
        <f>IF(VLOOKUP($E177,TaskValues!$E:$AG,27,FALSE)=0,"",VLOOKUP($E177,TaskValues!$E:$AG,27,FALSE))</f>
        <v/>
      </c>
    </row>
    <row r="178" spans="1:26" x14ac:dyDescent="0.35">
      <c r="A178" s="319" t="s">
        <v>1958</v>
      </c>
      <c r="E178" s="64" t="s">
        <v>1958</v>
      </c>
      <c r="F178" s="319" t="s">
        <v>1958</v>
      </c>
      <c r="G178" s="321" t="str">
        <f>VLOOKUP($E178,TaskValues!$E:$AG,3,FALSE)</f>
        <v>Non-productive</v>
      </c>
      <c r="H178" s="321" t="str">
        <f>VLOOKUP($E178,TaskValues!$E:$AG,4,FALSE)</f>
        <v>-</v>
      </c>
      <c r="I178" s="321" t="str">
        <f>VLOOKUP($E178,TaskValues!$E:$AG,5,FALSE)</f>
        <v>-</v>
      </c>
      <c r="J178" s="320" t="str">
        <f>VLOOKUP($E178,TaskValues!$E:$AG,6,FALSE)</f>
        <v>all</v>
      </c>
      <c r="K178" s="64">
        <f>VLOOKUP($E178,TaskValues!$E:$AG,10,FALSE)</f>
        <v>0</v>
      </c>
      <c r="L178" s="319">
        <f>VLOOKUP($E178,TaskValues!$E:$AG,11,FALSE)</f>
        <v>0</v>
      </c>
      <c r="M178" s="319">
        <f>VLOOKUP($E178,TaskValues!$E:$AG,12,FALSE)</f>
        <v>100</v>
      </c>
      <c r="N178" s="319">
        <f>VLOOKUP($E178,TaskValues!$E:$AG,13,FALSE)</f>
        <v>0</v>
      </c>
      <c r="O178" s="319">
        <f>VLOOKUP($E178,TaskValues!$E:$AG,14,FALSE)</f>
        <v>0</v>
      </c>
      <c r="P178" s="319">
        <f>VLOOKUP($E178,TaskValues!$E:$AG,15,FALSE)</f>
        <v>0</v>
      </c>
      <c r="Q178" s="320">
        <f>VLOOKUP($E178,TaskValues!$E:$AG,16,FALSE)</f>
        <v>100</v>
      </c>
      <c r="R178" s="321" t="str">
        <f>VLOOKUP($E178,TaskValues!$E:$AG,17,FALSE)</f>
        <v>National</v>
      </c>
      <c r="S178" s="195">
        <f>VLOOKUP($E178,TaskValues!$E:$AG,18,FALSE)</f>
        <v>0.1</v>
      </c>
      <c r="T178" s="321" t="str">
        <f>IF(VLOOKUP($E178,TaskValues!$E:$AG,20,FALSE)=0,"",VLOOKUP($E178,TaskValues!$E:$AG,20,FALSE))</f>
        <v/>
      </c>
      <c r="U178" s="89">
        <f>IF(VLOOKUP($E178,TaskValues!$E:$AG,22,FALSE)=0,"",VLOOKUP($E178,TaskValues!$E:$AG,22,FALSE))</f>
        <v>1</v>
      </c>
      <c r="V178">
        <f>IF(VLOOKUP($E178,TaskValues!$E:$AG,23,FALSE)=0,"",VLOOKUP($E178,TaskValues!$E:$AG,23,FALSE))</f>
        <v>1</v>
      </c>
      <c r="W178" t="str">
        <f>IF(VLOOKUP($E178,TaskValues!$E:$AG,24,FALSE)=0,"",VLOOKUP($E178,TaskValues!$E:$AG,24,FALSE))</f>
        <v/>
      </c>
      <c r="X178">
        <f>IF(VLOOKUP($E178,TaskValues!$E:$AG,25,FALSE)=0,"",VLOOKUP($E178,TaskValues!$E:$AG,25,FALSE))</f>
        <v>45.844447190612613</v>
      </c>
      <c r="Y178" t="str">
        <f>IF(VLOOKUP($E178,TaskValues!$E:$AG,26,FALSE)=0,"",VLOOKUP($E178,TaskValues!$E:$AG,26,FALSE))</f>
        <v/>
      </c>
      <c r="Z178" t="str">
        <f>IF(VLOOKUP($E178,TaskValues!$E:$AG,27,FALSE)=0,"",VLOOKUP($E178,TaskValues!$E:$AG,27,FALSE))</f>
        <v/>
      </c>
    </row>
  </sheetData>
  <mergeCells count="1">
    <mergeCell ref="A1:D1"/>
  </mergeCells>
  <conditionalFormatting sqref="Q2:Q178">
    <cfRule type="cellIs" dxfId="1" priority="1" operator="notEqual">
      <formula>100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H179:H408</xm:sqref>
        </x14:dataValidation>
        <x14:dataValidation type="list" allowBlank="1" showInputMessage="1" showErrorMessage="1" xr:uid="{C778851C-6D51-4973-BEA4-95ED53345D6A}">
          <x14:formula1>
            <xm:f>lookups!$D$2:$D$15</xm:f>
          </x14:formula1>
          <xm:sqref>I179:I507</xm:sqref>
        </x14:dataValidation>
        <x14:dataValidation type="list" allowBlank="1" showInputMessage="1" showErrorMessage="1" xr:uid="{44980E56-DBE4-4B18-A93C-99BBAF388053}">
          <x14:formula1>
            <xm:f>lookups!$F$2:$F$24</xm:f>
          </x14:formula1>
          <xm:sqref>J2:J1048576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Z158"/>
  <sheetViews>
    <sheetView topLeftCell="E1" zoomScale="60" zoomScaleNormal="60" workbookViewId="0">
      <pane ySplit="1" topLeftCell="A2" activePane="bottomLeft" state="frozen"/>
      <selection pane="bottomLeft" activeCell="R25" sqref="R25"/>
    </sheetView>
  </sheetViews>
  <sheetFormatPr defaultRowHeight="14.5" x14ac:dyDescent="0.35"/>
  <cols>
    <col min="1" max="1" width="26.26953125" style="66" bestFit="1" customWidth="1"/>
    <col min="2" max="2" width="24.6328125" style="66" customWidth="1"/>
    <col min="3" max="3" width="17.26953125" style="66" customWidth="1"/>
    <col min="4" max="4" width="5.453125" style="66" bestFit="1" customWidth="1"/>
    <col min="5" max="5" width="15.1796875" style="64" customWidth="1"/>
    <col min="6" max="6" width="42" style="319" bestFit="1" customWidth="1"/>
    <col min="7" max="7" width="15.1796875" style="319" customWidth="1"/>
    <col min="8" max="8" width="15.36328125" style="319" bestFit="1" customWidth="1"/>
    <col min="9" max="9" width="15.1796875" style="319" customWidth="1"/>
    <col min="10" max="10" width="15.1796875" style="320" customWidth="1"/>
    <col min="11" max="11" width="3.81640625" style="64" customWidth="1"/>
    <col min="12" max="16" width="3.81640625" style="319" customWidth="1"/>
    <col min="17" max="17" width="3.81640625" style="320" customWidth="1"/>
    <col min="18" max="18" width="15.1796875" customWidth="1"/>
    <col min="19" max="19" width="17.36328125" style="195" customWidth="1"/>
    <col min="20" max="20" width="15.1796875" customWidth="1"/>
    <col min="21" max="21" width="18.36328125" style="89" customWidth="1"/>
    <col min="22" max="22" width="19.1796875" customWidth="1"/>
    <col min="23" max="23" width="18.7265625" customWidth="1"/>
    <col min="24" max="24" width="15.1796875" style="6" customWidth="1"/>
    <col min="25" max="26" width="15.1796875" customWidth="1"/>
  </cols>
  <sheetData>
    <row r="1" spans="1:26" s="177" customFormat="1" ht="87.5" customHeight="1" x14ac:dyDescent="0.35">
      <c r="A1" s="394" t="s">
        <v>2172</v>
      </c>
      <c r="B1" s="394"/>
      <c r="C1" s="394"/>
      <c r="D1" s="394"/>
      <c r="E1" s="327" t="s">
        <v>135</v>
      </c>
      <c r="F1" s="328" t="s">
        <v>136</v>
      </c>
      <c r="G1" s="328" t="s">
        <v>137</v>
      </c>
      <c r="H1" s="328" t="s">
        <v>138</v>
      </c>
      <c r="I1" s="328" t="s">
        <v>139</v>
      </c>
      <c r="J1" s="330" t="s">
        <v>140</v>
      </c>
      <c r="K1" s="363" t="s">
        <v>2159</v>
      </c>
      <c r="L1" s="364" t="s">
        <v>2523</v>
      </c>
      <c r="M1" s="364" t="s">
        <v>1962</v>
      </c>
      <c r="N1" s="364" t="s">
        <v>2525</v>
      </c>
      <c r="O1" s="364" t="s">
        <v>2167</v>
      </c>
      <c r="P1" s="364" t="s">
        <v>2524</v>
      </c>
      <c r="Q1" s="365" t="s">
        <v>776</v>
      </c>
      <c r="R1" s="325" t="s">
        <v>141</v>
      </c>
      <c r="S1" s="334" t="s">
        <v>142</v>
      </c>
      <c r="T1" s="326" t="s">
        <v>144</v>
      </c>
      <c r="U1" s="326" t="s">
        <v>146</v>
      </c>
      <c r="V1" s="325" t="s">
        <v>147</v>
      </c>
      <c r="W1" s="325" t="s">
        <v>148</v>
      </c>
      <c r="X1" s="339" t="s">
        <v>149</v>
      </c>
      <c r="Y1" s="325" t="s">
        <v>150</v>
      </c>
      <c r="Z1" s="325" t="s">
        <v>151</v>
      </c>
    </row>
    <row r="2" spans="1:26" x14ac:dyDescent="0.35">
      <c r="A2" s="355" t="s">
        <v>2169</v>
      </c>
      <c r="B2" s="355" t="s">
        <v>2170</v>
      </c>
      <c r="C2" s="356" t="s">
        <v>153</v>
      </c>
      <c r="D2" s="353">
        <v>1</v>
      </c>
      <c r="E2" s="64" t="s">
        <v>2171</v>
      </c>
      <c r="F2" s="319" t="s">
        <v>2173</v>
      </c>
      <c r="G2" s="321" t="str">
        <f>VLOOKUP($E2,TaskValues!$E:$AG,3,FALSE)</f>
        <v>Clinical</v>
      </c>
      <c r="H2" s="321" t="str">
        <f>VLOOKUP($E2,TaskValues!$E:$AG,4,FALSE)</f>
        <v>Adult Preventive</v>
      </c>
      <c r="I2" s="321" t="str">
        <f>VLOOKUP($E2,TaskValues!$E:$AG,5,FALSE)</f>
        <v>Pregnancy</v>
      </c>
      <c r="J2" s="320" t="str">
        <f>VLOOKUP($E2,TaskValues!$E:$AG,6,FALSE)</f>
        <v>births</v>
      </c>
      <c r="K2" s="64">
        <f>VLOOKUP($E2,TaskValues!$E:$AG,10,FALSE)</f>
        <v>100</v>
      </c>
      <c r="L2" s="319">
        <f>VLOOKUP($E2,TaskValues!$E:$AG,11,FALSE)</f>
        <v>0</v>
      </c>
      <c r="M2" s="319">
        <f>VLOOKUP($E2,TaskValues!$E:$AG,12,FALSE)</f>
        <v>0</v>
      </c>
      <c r="N2" s="319">
        <f>VLOOKUP($E2,TaskValues!$E:$AG,13,FALSE)</f>
        <v>0</v>
      </c>
      <c r="O2" s="319">
        <f>VLOOKUP($E2,TaskValues!$E:$AG,14,FALSE)</f>
        <v>0</v>
      </c>
      <c r="P2" s="319">
        <f>VLOOKUP($E2,TaskValues!$E:$AG,15,FALSE)</f>
        <v>0</v>
      </c>
      <c r="Q2" s="320">
        <f>VLOOKUP($E2,TaskValues!$E:$AG,16,FALSE)</f>
        <v>100</v>
      </c>
      <c r="R2" s="321" t="str">
        <f>VLOOKUP($E2,TaskValues!$E:$AG,17,FALSE)</f>
        <v>National</v>
      </c>
      <c r="S2" s="195">
        <f>VLOOKUP($E2,TaskValues!$E:$AG,18,FALSE)</f>
        <v>1</v>
      </c>
      <c r="T2" s="321" t="str">
        <f>IF(VLOOKUP($E2,TaskValues!$E:$AG,20,FALSE)=0,"",VLOOKUP($E2,TaskValues!$E:$AG,20,FALSE))</f>
        <v/>
      </c>
      <c r="U2" s="89">
        <f>IF(VLOOKUP($E2,TaskValues!$E:$AG,22,FALSE)=0,"",VLOOKUP($E2,TaskValues!$E:$AG,22,FALSE))</f>
        <v>1</v>
      </c>
      <c r="V2">
        <f>IF(VLOOKUP($E2,TaskValues!$E:$AG,23,FALSE)=0,,VLOOKUP($E2,TaskValues!$E:$AG,23,FALSE))</f>
        <v>4</v>
      </c>
      <c r="W2" t="str">
        <f>IF(VLOOKUP($E2,TaskValues!$E:$AG,24,FALSE)=0,"",VLOOKUP($E2,TaskValues!$E:$AG,24,FALSE))</f>
        <v/>
      </c>
      <c r="X2">
        <f>IF(VLOOKUP($E2,TaskValues!$E:$AG,25,FALSE)=0,"",VLOOKUP($E2,TaskValues!$E:$AG,25,FALSE))</f>
        <v>10</v>
      </c>
      <c r="Y2" t="str">
        <f>IF(VLOOKUP($E2,TaskValues!$E:$AG,26,FALSE)=0,"",VLOOKUP($E2,TaskValues!$E:$AG,26,FALSE))</f>
        <v/>
      </c>
      <c r="Z2" t="str">
        <f>IF(VLOOKUP($E2,TaskValues!$E:$AG,27,FALSE)=0,"",VLOOKUP($E2,TaskValues!$E:$AG,27,FALSE))</f>
        <v/>
      </c>
    </row>
    <row r="3" spans="1:26" x14ac:dyDescent="0.35">
      <c r="A3" s="355" t="s">
        <v>2169</v>
      </c>
      <c r="B3" s="355" t="s">
        <v>2170</v>
      </c>
      <c r="C3" s="356" t="s">
        <v>153</v>
      </c>
      <c r="D3" s="353">
        <v>2</v>
      </c>
      <c r="E3" s="64" t="s">
        <v>2206</v>
      </c>
      <c r="F3" s="319" t="s">
        <v>2179</v>
      </c>
      <c r="G3" s="321" t="str">
        <f>VLOOKUP($E3,TaskValues!$E:$AG,3,FALSE)</f>
        <v>Laboratory</v>
      </c>
      <c r="H3" s="321" t="str">
        <f>VLOOKUP($E3,TaskValues!$E:$AG,4,FALSE)</f>
        <v>Adult Preventive</v>
      </c>
      <c r="I3" s="321" t="str">
        <f>VLOOKUP($E3,TaskValues!$E:$AG,5,FALSE)</f>
        <v>Pregnancy</v>
      </c>
      <c r="J3" s="320" t="str">
        <f>VLOOKUP($E3,TaskValues!$E:$AG,6,FALSE)</f>
        <v>births</v>
      </c>
      <c r="K3" s="64">
        <f>VLOOKUP($E3,TaskValues!$E:$AG,10,FALSE)</f>
        <v>100</v>
      </c>
      <c r="L3" s="319">
        <f>VLOOKUP($E3,TaskValues!$E:$AG,11,FALSE)</f>
        <v>0</v>
      </c>
      <c r="M3" s="319">
        <f>VLOOKUP($E3,TaskValues!$E:$AG,12,FALSE)</f>
        <v>0</v>
      </c>
      <c r="N3" s="319">
        <f>VLOOKUP($E3,TaskValues!$E:$AG,13,FALSE)</f>
        <v>0</v>
      </c>
      <c r="O3" s="319">
        <f>VLOOKUP($E3,TaskValues!$E:$AG,14,FALSE)</f>
        <v>0</v>
      </c>
      <c r="P3" s="319">
        <f>VLOOKUP($E3,TaskValues!$E:$AG,15,FALSE)</f>
        <v>0</v>
      </c>
      <c r="Q3" s="320">
        <f>VLOOKUP($E3,TaskValues!$E:$AG,16,FALSE)</f>
        <v>100</v>
      </c>
      <c r="R3" s="321" t="str">
        <f>VLOOKUP($E3,TaskValues!$E:$AG,17,FALSE)</f>
        <v>National</v>
      </c>
      <c r="S3" s="195">
        <f>VLOOKUP($E3,TaskValues!$E:$AG,18,FALSE)</f>
        <v>1</v>
      </c>
      <c r="T3" s="321" t="str">
        <f>IF(VLOOKUP($E3,TaskValues!$E:$AG,20,FALSE)=0,"",VLOOKUP($E3,TaskValues!$E:$AG,20,FALSE))</f>
        <v/>
      </c>
      <c r="U3" s="89">
        <f>IF(VLOOKUP($E3,TaskValues!$E:$AG,22,FALSE)=0,"",VLOOKUP($E3,TaskValues!$E:$AG,22,FALSE))</f>
        <v>1</v>
      </c>
      <c r="V3">
        <f>IF(VLOOKUP($E3,TaskValues!$E:$AG,23,FALSE)=0,,VLOOKUP($E3,TaskValues!$E:$AG,23,FALSE))</f>
        <v>1</v>
      </c>
      <c r="W3" t="str">
        <f>IF(VLOOKUP($E3,TaskValues!$E:$AG,24,FALSE)=0,"",VLOOKUP($E3,TaskValues!$E:$AG,24,FALSE))</f>
        <v/>
      </c>
      <c r="X3">
        <f>IF(VLOOKUP($E3,TaskValues!$E:$AG,25,FALSE)=0,"",VLOOKUP($E3,TaskValues!$E:$AG,25,FALSE))</f>
        <v>15</v>
      </c>
      <c r="Y3" t="str">
        <f>IF(VLOOKUP($E3,TaskValues!$E:$AG,26,FALSE)=0,"",VLOOKUP($E3,TaskValues!$E:$AG,26,FALSE))</f>
        <v/>
      </c>
      <c r="Z3" t="str">
        <f>IF(VLOOKUP($E3,TaskValues!$E:$AG,27,FALSE)=0,"",VLOOKUP($E3,TaskValues!$E:$AG,27,FALSE))</f>
        <v/>
      </c>
    </row>
    <row r="4" spans="1:26" x14ac:dyDescent="0.35">
      <c r="A4" s="355" t="s">
        <v>2169</v>
      </c>
      <c r="B4" s="355" t="s">
        <v>2170</v>
      </c>
      <c r="C4" s="356" t="s">
        <v>2192</v>
      </c>
      <c r="D4" s="353">
        <v>7</v>
      </c>
      <c r="E4" s="64" t="s">
        <v>2198</v>
      </c>
      <c r="F4" s="321" t="s">
        <v>2193</v>
      </c>
      <c r="G4" s="321" t="str">
        <f>VLOOKUP($E4,TaskValues!$E:$AG,3,FALSE)</f>
        <v>Clinical</v>
      </c>
      <c r="H4" s="321" t="str">
        <f>VLOOKUP($E4,TaskValues!$E:$AG,4,FALSE)</f>
        <v>Adult Preventive</v>
      </c>
      <c r="I4" s="321" t="str">
        <f>VLOOKUP($E4,TaskValues!$E:$AG,5,FALSE)</f>
        <v>Pregnancy</v>
      </c>
      <c r="J4" s="320" t="str">
        <f>VLOOKUP($E4,TaskValues!$E:$AG,6,FALSE)</f>
        <v>births</v>
      </c>
      <c r="K4" s="64">
        <f>VLOOKUP($E4,TaskValues!$E:$AG,10,FALSE)</f>
        <v>100</v>
      </c>
      <c r="L4" s="319">
        <f>VLOOKUP($E4,TaskValues!$E:$AG,11,FALSE)</f>
        <v>0</v>
      </c>
      <c r="M4" s="319">
        <f>VLOOKUP($E4,TaskValues!$E:$AG,12,FALSE)</f>
        <v>0</v>
      </c>
      <c r="N4" s="319">
        <f>VLOOKUP($E4,TaskValues!$E:$AG,13,FALSE)</f>
        <v>0</v>
      </c>
      <c r="O4" s="319">
        <f>VLOOKUP($E4,TaskValues!$E:$AG,14,FALSE)</f>
        <v>0</v>
      </c>
      <c r="P4" s="319">
        <f>VLOOKUP($E4,TaskValues!$E:$AG,15,FALSE)</f>
        <v>0</v>
      </c>
      <c r="Q4" s="320">
        <f>VLOOKUP($E4,TaskValues!$E:$AG,16,FALSE)</f>
        <v>100</v>
      </c>
      <c r="R4" s="321" t="str">
        <f>VLOOKUP($E4,TaskValues!$E:$AG,17,FALSE)</f>
        <v>National</v>
      </c>
      <c r="S4" s="195">
        <f>VLOOKUP($E4,TaskValues!$E:$AG,18,FALSE)</f>
        <v>1</v>
      </c>
      <c r="T4" s="321" t="str">
        <f>IF(VLOOKUP($E4,TaskValues!$E:$AG,20,FALSE)=0,"",VLOOKUP($E4,TaskValues!$E:$AG,20,FALSE))</f>
        <v/>
      </c>
      <c r="U4" s="89">
        <f>IF(VLOOKUP($E4,TaskValues!$E:$AG,22,FALSE)=0,"",VLOOKUP($E4,TaskValues!$E:$AG,22,FALSE))</f>
        <v>1</v>
      </c>
      <c r="V4">
        <f>IF(VLOOKUP($E4,TaskValues!$E:$AG,23,FALSE)=0,,VLOOKUP($E4,TaskValues!$E:$AG,23,FALSE))</f>
        <v>2</v>
      </c>
      <c r="W4" t="str">
        <f>IF(VLOOKUP($E4,TaskValues!$E:$AG,24,FALSE)=0,"",VLOOKUP($E4,TaskValues!$E:$AG,24,FALSE))</f>
        <v/>
      </c>
      <c r="X4">
        <f>IF(VLOOKUP($E4,TaskValues!$E:$AG,25,FALSE)=0,"",VLOOKUP($E4,TaskValues!$E:$AG,25,FALSE))</f>
        <v>60</v>
      </c>
      <c r="Y4" t="str">
        <f>IF(VLOOKUP($E4,TaskValues!$E:$AG,26,FALSE)=0,"",VLOOKUP($E4,TaskValues!$E:$AG,26,FALSE))</f>
        <v/>
      </c>
      <c r="Z4" t="str">
        <f>IF(VLOOKUP($E4,TaskValues!$E:$AG,27,FALSE)=0,"",VLOOKUP($E4,TaskValues!$E:$AG,27,FALSE))</f>
        <v/>
      </c>
    </row>
    <row r="5" spans="1:26" x14ac:dyDescent="0.35">
      <c r="A5" s="355" t="s">
        <v>2169</v>
      </c>
      <c r="B5" s="355" t="s">
        <v>2170</v>
      </c>
      <c r="C5" s="356" t="s">
        <v>2192</v>
      </c>
      <c r="D5" s="353">
        <v>9</v>
      </c>
      <c r="E5" s="64" t="s">
        <v>2200</v>
      </c>
      <c r="F5" s="321" t="s">
        <v>2195</v>
      </c>
      <c r="G5" s="321" t="str">
        <f>VLOOKUP($E5,TaskValues!$E:$AG,3,FALSE)</f>
        <v>Clinical</v>
      </c>
      <c r="H5" s="321" t="str">
        <f>VLOOKUP($E5,TaskValues!$E:$AG,4,FALSE)</f>
        <v>Adult Acute</v>
      </c>
      <c r="I5" s="321" t="str">
        <f>VLOOKUP($E5,TaskValues!$E:$AG,5,FALSE)</f>
        <v>Pregnancy</v>
      </c>
      <c r="J5" s="320" t="str">
        <f>VLOOKUP($E5,TaskValues!$E:$AG,6,FALSE)</f>
        <v>births</v>
      </c>
      <c r="K5" s="64">
        <f>VLOOKUP($E5,TaskValues!$E:$AG,10,FALSE)</f>
        <v>100</v>
      </c>
      <c r="L5" s="319">
        <f>VLOOKUP($E5,TaskValues!$E:$AG,11,FALSE)</f>
        <v>0</v>
      </c>
      <c r="M5" s="319">
        <f>VLOOKUP($E5,TaskValues!$E:$AG,12,FALSE)</f>
        <v>0</v>
      </c>
      <c r="N5" s="319">
        <f>VLOOKUP($E5,TaskValues!$E:$AG,13,FALSE)</f>
        <v>0</v>
      </c>
      <c r="O5" s="319">
        <f>VLOOKUP($E5,TaskValues!$E:$AG,14,FALSE)</f>
        <v>0</v>
      </c>
      <c r="P5" s="319">
        <f>VLOOKUP($E5,TaskValues!$E:$AG,15,FALSE)</f>
        <v>0</v>
      </c>
      <c r="Q5" s="320">
        <f>VLOOKUP($E5,TaskValues!$E:$AG,16,FALSE)</f>
        <v>100</v>
      </c>
      <c r="R5" s="321" t="str">
        <f>VLOOKUP($E5,TaskValues!$E:$AG,17,FALSE)</f>
        <v>National</v>
      </c>
      <c r="S5" s="195">
        <f>VLOOKUP($E5,TaskValues!$E:$AG,18,FALSE)</f>
        <v>9.5000000000000001E-2</v>
      </c>
      <c r="T5" s="321" t="str">
        <f>IF(VLOOKUP($E5,TaskValues!$E:$AG,20,FALSE)=0,"",VLOOKUP($E5,TaskValues!$E:$AG,20,FALSE))</f>
        <v/>
      </c>
      <c r="U5" s="89">
        <f>IF(VLOOKUP($E5,TaskValues!$E:$AG,22,FALSE)=0,"",VLOOKUP($E5,TaskValues!$E:$AG,22,FALSE))</f>
        <v>1</v>
      </c>
      <c r="V5">
        <f>IF(VLOOKUP($E5,TaskValues!$E:$AG,23,FALSE)=0,,VLOOKUP($E5,TaskValues!$E:$AG,23,FALSE))</f>
        <v>3</v>
      </c>
      <c r="W5" t="str">
        <f>IF(VLOOKUP($E5,TaskValues!$E:$AG,24,FALSE)=0,"",VLOOKUP($E5,TaskValues!$E:$AG,24,FALSE))</f>
        <v/>
      </c>
      <c r="X5">
        <f>IF(VLOOKUP($E5,TaskValues!$E:$AG,25,FALSE)=0,"",VLOOKUP($E5,TaskValues!$E:$AG,25,FALSE))</f>
        <v>10</v>
      </c>
      <c r="Y5" t="str">
        <f>IF(VLOOKUP($E5,TaskValues!$E:$AG,26,FALSE)=0,"",VLOOKUP($E5,TaskValues!$E:$AG,26,FALSE))</f>
        <v/>
      </c>
      <c r="Z5" t="str">
        <f>IF(VLOOKUP($E5,TaskValues!$E:$AG,27,FALSE)=0,"",VLOOKUP($E5,TaskValues!$E:$AG,27,FALSE))</f>
        <v/>
      </c>
    </row>
    <row r="6" spans="1:26" x14ac:dyDescent="0.35">
      <c r="A6" s="355" t="s">
        <v>2169</v>
      </c>
      <c r="B6" s="355" t="s">
        <v>2170</v>
      </c>
      <c r="C6" s="356" t="s">
        <v>2192</v>
      </c>
      <c r="D6" s="353">
        <v>11</v>
      </c>
      <c r="E6" s="64" t="s">
        <v>2210</v>
      </c>
      <c r="F6" s="321" t="s">
        <v>2197</v>
      </c>
      <c r="G6" s="321" t="str">
        <f>VLOOKUP($E6,TaskValues!$E:$AG,3,FALSE)</f>
        <v>Referral</v>
      </c>
      <c r="H6" s="321" t="str">
        <f>VLOOKUP($E6,TaskValues!$E:$AG,4,FALSE)</f>
        <v>Adult Preventive</v>
      </c>
      <c r="I6" s="321" t="str">
        <f>VLOOKUP($E6,TaskValues!$E:$AG,5,FALSE)</f>
        <v>Pregnancy</v>
      </c>
      <c r="J6" s="320" t="str">
        <f>VLOOKUP($E6,TaskValues!$E:$AG,6,FALSE)</f>
        <v>births</v>
      </c>
      <c r="K6" s="64">
        <f>VLOOKUP($E6,TaskValues!$E:$AG,10,FALSE)</f>
        <v>100</v>
      </c>
      <c r="L6" s="319">
        <f>VLOOKUP($E6,TaskValues!$E:$AG,11,FALSE)</f>
        <v>0</v>
      </c>
      <c r="M6" s="319">
        <f>VLOOKUP($E6,TaskValues!$E:$AG,12,FALSE)</f>
        <v>0</v>
      </c>
      <c r="N6" s="319">
        <f>VLOOKUP($E6,TaskValues!$E:$AG,13,FALSE)</f>
        <v>0</v>
      </c>
      <c r="O6" s="319">
        <f>VLOOKUP($E6,TaskValues!$E:$AG,14,FALSE)</f>
        <v>0</v>
      </c>
      <c r="P6" s="319">
        <f>VLOOKUP($E6,TaskValues!$E:$AG,15,FALSE)</f>
        <v>0</v>
      </c>
      <c r="Q6" s="320">
        <f>VLOOKUP($E6,TaskValues!$E:$AG,16,FALSE)</f>
        <v>100</v>
      </c>
      <c r="R6" s="321" t="str">
        <f>VLOOKUP($E6,TaskValues!$E:$AG,17,FALSE)</f>
        <v>National</v>
      </c>
      <c r="S6" s="195">
        <f>VLOOKUP($E6,TaskValues!$E:$AG,18,FALSE)</f>
        <v>0.16600000000000001</v>
      </c>
      <c r="T6" s="321" t="str">
        <f>IF(VLOOKUP($E6,TaskValues!$E:$AG,20,FALSE)=0,"",VLOOKUP($E6,TaskValues!$E:$AG,20,FALSE))</f>
        <v/>
      </c>
      <c r="U6" s="89">
        <f>IF(VLOOKUP($E6,TaskValues!$E:$AG,22,FALSE)=0,"",VLOOKUP($E6,TaskValues!$E:$AG,22,FALSE))</f>
        <v>1</v>
      </c>
      <c r="V6">
        <f>IF(VLOOKUP($E6,TaskValues!$E:$AG,23,FALSE)=0,,VLOOKUP($E6,TaskValues!$E:$AG,23,FALSE))</f>
        <v>1</v>
      </c>
      <c r="W6" t="str">
        <f>IF(VLOOKUP($E6,TaskValues!$E:$AG,24,FALSE)=0,"",VLOOKUP($E6,TaskValues!$E:$AG,24,FALSE))</f>
        <v/>
      </c>
      <c r="X6">
        <f>IF(VLOOKUP($E6,TaskValues!$E:$AG,25,FALSE)=0,"",VLOOKUP($E6,TaskValues!$E:$AG,25,FALSE))</f>
        <v>10</v>
      </c>
      <c r="Y6" t="str">
        <f>IF(VLOOKUP($E6,TaskValues!$E:$AG,26,FALSE)=0,"",VLOOKUP($E6,TaskValues!$E:$AG,26,FALSE))</f>
        <v/>
      </c>
      <c r="Z6" t="str">
        <f>IF(VLOOKUP($E6,TaskValues!$E:$AG,27,FALSE)=0,"",VLOOKUP($E6,TaskValues!$E:$AG,27,FALSE))</f>
        <v/>
      </c>
    </row>
    <row r="7" spans="1:26" x14ac:dyDescent="0.35">
      <c r="A7" s="355" t="s">
        <v>2169</v>
      </c>
      <c r="B7" s="355" t="s">
        <v>2170</v>
      </c>
      <c r="C7" s="356" t="s">
        <v>2214</v>
      </c>
      <c r="D7" s="353">
        <v>12</v>
      </c>
      <c r="E7" s="64" t="s">
        <v>2215</v>
      </c>
      <c r="F7" s="321" t="s">
        <v>2216</v>
      </c>
      <c r="G7" s="321" t="str">
        <f>VLOOKUP($E7,TaskValues!$E:$AG,3,FALSE)</f>
        <v>Surveillance</v>
      </c>
      <c r="H7" s="321" t="str">
        <f>VLOOKUP($E7,TaskValues!$E:$AG,4,FALSE)</f>
        <v>Public Health</v>
      </c>
      <c r="I7" s="321" t="str">
        <f>VLOOKUP($E7,TaskValues!$E:$AG,5,FALSE)</f>
        <v>-</v>
      </c>
      <c r="J7" s="320" t="str">
        <f>VLOOKUP($E7,TaskValues!$E:$AG,6,FALSE)</f>
        <v>-</v>
      </c>
      <c r="K7" s="64">
        <f>VLOOKUP($E7,TaskValues!$E:$AG,10,FALSE)</f>
        <v>0</v>
      </c>
      <c r="L7" s="319">
        <f>VLOOKUP($E7,TaskValues!$E:$AG,11,FALSE)</f>
        <v>100</v>
      </c>
      <c r="M7" s="319">
        <f>VLOOKUP($E7,TaskValues!$E:$AG,12,FALSE)</f>
        <v>0</v>
      </c>
      <c r="N7" s="319">
        <f>VLOOKUP($E7,TaskValues!$E:$AG,13,FALSE)</f>
        <v>0</v>
      </c>
      <c r="O7" s="319">
        <f>VLOOKUP($E7,TaskValues!$E:$AG,14,FALSE)</f>
        <v>0</v>
      </c>
      <c r="P7" s="319">
        <f>VLOOKUP($E7,TaskValues!$E:$AG,15,FALSE)</f>
        <v>0</v>
      </c>
      <c r="Q7" s="320">
        <f>VLOOKUP($E7,TaskValues!$E:$AG,16,FALSE)</f>
        <v>100</v>
      </c>
      <c r="R7" s="321" t="str">
        <f>VLOOKUP($E7,TaskValues!$E:$AG,17,FALSE)</f>
        <v>National</v>
      </c>
      <c r="S7" s="195">
        <f>VLOOKUP($E7,TaskValues!$E:$AG,18,FALSE)</f>
        <v>0</v>
      </c>
      <c r="T7" s="321" t="str">
        <f>IF(VLOOKUP($E7,TaskValues!$E:$AG,20,FALSE)=0,"",VLOOKUP($E7,TaskValues!$E:$AG,20,FALSE))</f>
        <v/>
      </c>
      <c r="U7" s="89" t="str">
        <f>IF(VLOOKUP($E7,TaskValues!$E:$AG,22,FALSE)=0,"",VLOOKUP($E7,TaskValues!$E:$AG,22,FALSE))</f>
        <v/>
      </c>
      <c r="V7">
        <f>IF(VLOOKUP($E7,TaskValues!$E:$AG,23,FALSE)=0,,VLOOKUP($E7,TaskValues!$E:$AG,23,FALSE))</f>
        <v>0</v>
      </c>
      <c r="W7" t="str">
        <f>IF(VLOOKUP($E7,TaskValues!$E:$AG,24,FALSE)=0,"",VLOOKUP($E7,TaskValues!$E:$AG,24,FALSE))</f>
        <v/>
      </c>
      <c r="X7" t="str">
        <f>IF(VLOOKUP($E7,TaskValues!$E:$AG,25,FALSE)=0,"",VLOOKUP($E7,TaskValues!$E:$AG,25,FALSE))</f>
        <v/>
      </c>
      <c r="Y7" t="str">
        <f>IF(VLOOKUP($E7,TaskValues!$E:$AG,26,FALSE)=0,"",VLOOKUP($E7,TaskValues!$E:$AG,26,FALSE))</f>
        <v/>
      </c>
      <c r="Z7" t="str">
        <f>IF(VLOOKUP($E7,TaskValues!$E:$AG,27,FALSE)=0,"",VLOOKUP($E7,TaskValues!$E:$AG,27,FALSE))</f>
        <v/>
      </c>
    </row>
    <row r="8" spans="1:26" x14ac:dyDescent="0.35">
      <c r="A8" s="355" t="s">
        <v>2169</v>
      </c>
      <c r="B8" s="355" t="s">
        <v>2170</v>
      </c>
      <c r="C8" s="356" t="s">
        <v>2214</v>
      </c>
      <c r="D8" s="353">
        <v>13</v>
      </c>
      <c r="E8" s="64" t="s">
        <v>2215</v>
      </c>
      <c r="F8" s="321" t="s">
        <v>2217</v>
      </c>
      <c r="G8" s="321" t="str">
        <f>VLOOKUP($E8,TaskValues!$E:$AG,3,FALSE)</f>
        <v>Surveillance</v>
      </c>
      <c r="H8" s="321" t="str">
        <f>VLOOKUP($E8,TaskValues!$E:$AG,4,FALSE)</f>
        <v>Public Health</v>
      </c>
      <c r="I8" s="321" t="str">
        <f>VLOOKUP($E8,TaskValues!$E:$AG,5,FALSE)</f>
        <v>-</v>
      </c>
      <c r="J8" s="320" t="str">
        <f>VLOOKUP($E8,TaskValues!$E:$AG,6,FALSE)</f>
        <v>-</v>
      </c>
      <c r="K8" s="64">
        <f>VLOOKUP($E8,TaskValues!$E:$AG,10,FALSE)</f>
        <v>0</v>
      </c>
      <c r="L8" s="319">
        <f>VLOOKUP($E8,TaskValues!$E:$AG,11,FALSE)</f>
        <v>100</v>
      </c>
      <c r="M8" s="319">
        <f>VLOOKUP($E8,TaskValues!$E:$AG,12,FALSE)</f>
        <v>0</v>
      </c>
      <c r="N8" s="319">
        <f>VLOOKUP($E8,TaskValues!$E:$AG,13,FALSE)</f>
        <v>0</v>
      </c>
      <c r="O8" s="319">
        <f>VLOOKUP($E8,TaskValues!$E:$AG,14,FALSE)</f>
        <v>0</v>
      </c>
      <c r="P8" s="319">
        <f>VLOOKUP($E8,TaskValues!$E:$AG,15,FALSE)</f>
        <v>0</v>
      </c>
      <c r="Q8" s="320">
        <f>VLOOKUP($E8,TaskValues!$E:$AG,16,FALSE)</f>
        <v>100</v>
      </c>
      <c r="R8" s="321" t="str">
        <f>VLOOKUP($E8,TaskValues!$E:$AG,17,FALSE)</f>
        <v>National</v>
      </c>
      <c r="S8" s="195">
        <f>VLOOKUP($E8,TaskValues!$E:$AG,18,FALSE)</f>
        <v>0</v>
      </c>
      <c r="T8" s="321" t="str">
        <f>IF(VLOOKUP($E8,TaskValues!$E:$AG,20,FALSE)=0,"",VLOOKUP($E8,TaskValues!$E:$AG,20,FALSE))</f>
        <v/>
      </c>
      <c r="U8" s="89" t="str">
        <f>IF(VLOOKUP($E8,TaskValues!$E:$AG,22,FALSE)=0,"",VLOOKUP($E8,TaskValues!$E:$AG,22,FALSE))</f>
        <v/>
      </c>
      <c r="V8">
        <f>IF(VLOOKUP($E8,TaskValues!$E:$AG,23,FALSE)=0,,VLOOKUP($E8,TaskValues!$E:$AG,23,FALSE))</f>
        <v>0</v>
      </c>
      <c r="W8" t="str">
        <f>IF(VLOOKUP($E8,TaskValues!$E:$AG,24,FALSE)=0,"",VLOOKUP($E8,TaskValues!$E:$AG,24,FALSE))</f>
        <v/>
      </c>
      <c r="X8" t="str">
        <f>IF(VLOOKUP($E8,TaskValues!$E:$AG,25,FALSE)=0,"",VLOOKUP($E8,TaskValues!$E:$AG,25,FALSE))</f>
        <v/>
      </c>
      <c r="Y8" t="str">
        <f>IF(VLOOKUP($E8,TaskValues!$E:$AG,26,FALSE)=0,"",VLOOKUP($E8,TaskValues!$E:$AG,26,FALSE))</f>
        <v/>
      </c>
      <c r="Z8" t="str">
        <f>IF(VLOOKUP($E8,TaskValues!$E:$AG,27,FALSE)=0,"",VLOOKUP($E8,TaskValues!$E:$AG,27,FALSE))</f>
        <v/>
      </c>
    </row>
    <row r="9" spans="1:26" x14ac:dyDescent="0.35">
      <c r="A9" s="355" t="s">
        <v>2169</v>
      </c>
      <c r="B9" s="355" t="s">
        <v>2170</v>
      </c>
      <c r="C9" s="356" t="s">
        <v>2214</v>
      </c>
      <c r="D9" s="353">
        <v>14</v>
      </c>
      <c r="E9" s="64" t="s">
        <v>2215</v>
      </c>
      <c r="F9" s="321" t="s">
        <v>2218</v>
      </c>
      <c r="G9" s="321" t="str">
        <f>VLOOKUP($E9,TaskValues!$E:$AG,3,FALSE)</f>
        <v>Surveillance</v>
      </c>
      <c r="H9" s="321" t="str">
        <f>VLOOKUP($E9,TaskValues!$E:$AG,4,FALSE)</f>
        <v>Public Health</v>
      </c>
      <c r="I9" s="321" t="str">
        <f>VLOOKUP($E9,TaskValues!$E:$AG,5,FALSE)</f>
        <v>-</v>
      </c>
      <c r="J9" s="320" t="str">
        <f>VLOOKUP($E9,TaskValues!$E:$AG,6,FALSE)</f>
        <v>-</v>
      </c>
      <c r="K9" s="64">
        <f>VLOOKUP($E9,TaskValues!$E:$AG,10,FALSE)</f>
        <v>0</v>
      </c>
      <c r="L9" s="319">
        <f>VLOOKUP($E9,TaskValues!$E:$AG,11,FALSE)</f>
        <v>100</v>
      </c>
      <c r="M9" s="319">
        <f>VLOOKUP($E9,TaskValues!$E:$AG,12,FALSE)</f>
        <v>0</v>
      </c>
      <c r="N9" s="319">
        <f>VLOOKUP($E9,TaskValues!$E:$AG,13,FALSE)</f>
        <v>0</v>
      </c>
      <c r="O9" s="319">
        <f>VLOOKUP($E9,TaskValues!$E:$AG,14,FALSE)</f>
        <v>0</v>
      </c>
      <c r="P9" s="319">
        <f>VLOOKUP($E9,TaskValues!$E:$AG,15,FALSE)</f>
        <v>0</v>
      </c>
      <c r="Q9" s="320">
        <f>VLOOKUP($E9,TaskValues!$E:$AG,16,FALSE)</f>
        <v>100</v>
      </c>
      <c r="R9" s="321" t="str">
        <f>VLOOKUP($E9,TaskValues!$E:$AG,17,FALSE)</f>
        <v>National</v>
      </c>
      <c r="S9" s="195">
        <f>VLOOKUP($E9,TaskValues!$E:$AG,18,FALSE)</f>
        <v>0</v>
      </c>
      <c r="T9" s="321" t="str">
        <f>IF(VLOOKUP($E9,TaskValues!$E:$AG,20,FALSE)=0,"",VLOOKUP($E9,TaskValues!$E:$AG,20,FALSE))</f>
        <v/>
      </c>
      <c r="U9" s="89" t="str">
        <f>IF(VLOOKUP($E9,TaskValues!$E:$AG,22,FALSE)=0,"",VLOOKUP($E9,TaskValues!$E:$AG,22,FALSE))</f>
        <v/>
      </c>
      <c r="V9">
        <f>IF(VLOOKUP($E9,TaskValues!$E:$AG,23,FALSE)=0,,VLOOKUP($E9,TaskValues!$E:$AG,23,FALSE))</f>
        <v>0</v>
      </c>
      <c r="W9" t="str">
        <f>IF(VLOOKUP($E9,TaskValues!$E:$AG,24,FALSE)=0,"",VLOOKUP($E9,TaskValues!$E:$AG,24,FALSE))</f>
        <v/>
      </c>
      <c r="X9" t="str">
        <f>IF(VLOOKUP($E9,TaskValues!$E:$AG,25,FALSE)=0,"",VLOOKUP($E9,TaskValues!$E:$AG,25,FALSE))</f>
        <v/>
      </c>
      <c r="Y9" t="str">
        <f>IF(VLOOKUP($E9,TaskValues!$E:$AG,26,FALSE)=0,"",VLOOKUP($E9,TaskValues!$E:$AG,26,FALSE))</f>
        <v/>
      </c>
      <c r="Z9" t="str">
        <f>IF(VLOOKUP($E9,TaskValues!$E:$AG,27,FALSE)=0,"",VLOOKUP($E9,TaskValues!$E:$AG,27,FALSE))</f>
        <v/>
      </c>
    </row>
    <row r="10" spans="1:26" x14ac:dyDescent="0.35">
      <c r="A10" s="355" t="s">
        <v>2169</v>
      </c>
      <c r="B10" s="356" t="s">
        <v>2221</v>
      </c>
      <c r="C10" s="356"/>
      <c r="D10" s="353">
        <v>15</v>
      </c>
      <c r="E10" s="64" t="str">
        <f>_xlfn.CONCAT("FH.MN.",D10)</f>
        <v>FH.MN.15</v>
      </c>
      <c r="F10" s="321" t="s">
        <v>295</v>
      </c>
      <c r="G10" s="321" t="str">
        <f>VLOOKUP($E10,TaskValues!$E:$AG,3,FALSE)</f>
        <v>Clinical</v>
      </c>
      <c r="H10" s="321" t="str">
        <f>VLOOKUP($E10,TaskValues!$E:$AG,4,FALSE)</f>
        <v>Child Preventive</v>
      </c>
      <c r="I10" s="321" t="str">
        <f>VLOOKUP($E10,TaskValues!$E:$AG,5,FALSE)</f>
        <v>Pregnancy</v>
      </c>
      <c r="J10" s="320" t="str">
        <f>VLOOKUP($E10,TaskValues!$E:$AG,6,FALSE)</f>
        <v>births</v>
      </c>
      <c r="K10" s="64">
        <f>VLOOKUP($E10,TaskValues!$E:$AG,10,FALSE)</f>
        <v>0</v>
      </c>
      <c r="L10" s="319">
        <f>VLOOKUP($E10,TaskValues!$E:$AG,11,FALSE)</f>
        <v>0</v>
      </c>
      <c r="M10" s="319">
        <f>VLOOKUP($E10,TaskValues!$E:$AG,12,FALSE)</f>
        <v>100</v>
      </c>
      <c r="N10" s="319">
        <f>VLOOKUP($E10,TaskValues!$E:$AG,13,FALSE)</f>
        <v>0</v>
      </c>
      <c r="O10" s="319">
        <f>VLOOKUP($E10,TaskValues!$E:$AG,14,FALSE)</f>
        <v>0</v>
      </c>
      <c r="P10" s="319">
        <f>VLOOKUP($E10,TaskValues!$E:$AG,15,FALSE)</f>
        <v>0</v>
      </c>
      <c r="Q10" s="320">
        <f>VLOOKUP($E10,TaskValues!$E:$AG,16,FALSE)</f>
        <v>100</v>
      </c>
      <c r="R10" s="321" t="str">
        <f>VLOOKUP($E10,TaskValues!$E:$AG,17,FALSE)</f>
        <v>National</v>
      </c>
      <c r="S10" s="195">
        <f>VLOOKUP($E10,TaskValues!$E:$AG,18,FALSE)</f>
        <v>1</v>
      </c>
      <c r="T10" s="321" t="str">
        <f>IF(VLOOKUP($E10,TaskValues!$E:$AG,20,FALSE)=0,"",VLOOKUP($E10,TaskValues!$E:$AG,20,FALSE))</f>
        <v/>
      </c>
      <c r="U10" s="89">
        <f>IF(VLOOKUP($E10,TaskValues!$E:$AG,22,FALSE)=0,"",VLOOKUP($E10,TaskValues!$E:$AG,22,FALSE))</f>
        <v>1</v>
      </c>
      <c r="V10">
        <f>IF(VLOOKUP($E10,TaskValues!$E:$AG,23,FALSE)=0,,VLOOKUP($E10,TaskValues!$E:$AG,23,FALSE))</f>
        <v>2</v>
      </c>
      <c r="W10" t="str">
        <f>IF(VLOOKUP($E10,TaskValues!$E:$AG,24,FALSE)=0,"",VLOOKUP($E10,TaskValues!$E:$AG,24,FALSE))</f>
        <v/>
      </c>
      <c r="X10">
        <f>IF(VLOOKUP($E10,TaskValues!$E:$AG,25,FALSE)=0,"",VLOOKUP($E10,TaskValues!$E:$AG,25,FALSE))</f>
        <v>30</v>
      </c>
      <c r="Y10" t="str">
        <f>IF(VLOOKUP($E10,TaskValues!$E:$AG,26,FALSE)=0,"",VLOOKUP($E10,TaskValues!$E:$AG,26,FALSE))</f>
        <v/>
      </c>
      <c r="Z10" t="str">
        <f>IF(VLOOKUP($E10,TaskValues!$E:$AG,27,FALSE)=0,"",VLOOKUP($E10,TaskValues!$E:$AG,27,FALSE))</f>
        <v/>
      </c>
    </row>
    <row r="11" spans="1:26" x14ac:dyDescent="0.35">
      <c r="A11" s="355" t="s">
        <v>2169</v>
      </c>
      <c r="B11" s="356" t="s">
        <v>2221</v>
      </c>
      <c r="C11" s="356"/>
      <c r="D11" s="353">
        <v>16</v>
      </c>
      <c r="E11" s="64" t="str">
        <f>_xlfn.CONCAT("FH.MN.",D11)</f>
        <v>FH.MN.16</v>
      </c>
      <c r="F11" s="321" t="s">
        <v>2222</v>
      </c>
      <c r="G11" s="321" t="str">
        <f>VLOOKUP($E11,TaskValues!$E:$AG,3,FALSE)</f>
        <v>Clinical</v>
      </c>
      <c r="H11" s="321" t="str">
        <f>VLOOKUP($E11,TaskValues!$E:$AG,4,FALSE)</f>
        <v>Child Preventive</v>
      </c>
      <c r="I11" s="321" t="str">
        <f>VLOOKUP($E11,TaskValues!$E:$AG,5,FALSE)</f>
        <v>Pregnancy</v>
      </c>
      <c r="J11" s="320" t="str">
        <f>VLOOKUP($E11,TaskValues!$E:$AG,6,FALSE)</f>
        <v>births</v>
      </c>
      <c r="K11" s="64">
        <f>VLOOKUP($E11,TaskValues!$E:$AG,10,FALSE)</f>
        <v>0</v>
      </c>
      <c r="L11" s="319">
        <f>VLOOKUP($E11,TaskValues!$E:$AG,11,FALSE)</f>
        <v>0</v>
      </c>
      <c r="M11" s="319">
        <f>VLOOKUP($E11,TaskValues!$E:$AG,12,FALSE)</f>
        <v>100</v>
      </c>
      <c r="N11" s="319">
        <f>VLOOKUP($E11,TaskValues!$E:$AG,13,FALSE)</f>
        <v>0</v>
      </c>
      <c r="O11" s="319">
        <f>VLOOKUP($E11,TaskValues!$E:$AG,14,FALSE)</f>
        <v>0</v>
      </c>
      <c r="P11" s="319">
        <f>VLOOKUP($E11,TaskValues!$E:$AG,15,FALSE)</f>
        <v>0</v>
      </c>
      <c r="Q11" s="320">
        <f>VLOOKUP($E11,TaskValues!$E:$AG,16,FALSE)</f>
        <v>100</v>
      </c>
      <c r="R11" s="321" t="str">
        <f>VLOOKUP($E11,TaskValues!$E:$AG,17,FALSE)</f>
        <v>National</v>
      </c>
      <c r="S11" s="195">
        <f>VLOOKUP($E11,TaskValues!$E:$AG,18,FALSE)</f>
        <v>1</v>
      </c>
      <c r="T11" s="321" t="str">
        <f>IF(VLOOKUP($E11,TaskValues!$E:$AG,20,FALSE)=0,"",VLOOKUP($E11,TaskValues!$E:$AG,20,FALSE))</f>
        <v/>
      </c>
      <c r="U11" s="89">
        <f>IF(VLOOKUP($E11,TaskValues!$E:$AG,22,FALSE)=0,"",VLOOKUP($E11,TaskValues!$E:$AG,22,FALSE))</f>
        <v>1</v>
      </c>
      <c r="V11">
        <f>IF(VLOOKUP($E11,TaskValues!$E:$AG,23,FALSE)=0,,VLOOKUP($E11,TaskValues!$E:$AG,23,FALSE))</f>
        <v>0</v>
      </c>
      <c r="W11" t="str">
        <f>IF(VLOOKUP($E11,TaskValues!$E:$AG,24,FALSE)=0,"",VLOOKUP($E11,TaskValues!$E:$AG,24,FALSE))</f>
        <v/>
      </c>
      <c r="X11" t="str">
        <f>IF(VLOOKUP($E11,TaskValues!$E:$AG,25,FALSE)=0,"",VLOOKUP($E11,TaskValues!$E:$AG,25,FALSE))</f>
        <v/>
      </c>
      <c r="Y11" t="str">
        <f>IF(VLOOKUP($E11,TaskValues!$E:$AG,26,FALSE)=0,"",VLOOKUP($E11,TaskValues!$E:$AG,26,FALSE))</f>
        <v/>
      </c>
      <c r="Z11" t="str">
        <f>IF(VLOOKUP($E11,TaskValues!$E:$AG,27,FALSE)=0,"",VLOOKUP($E11,TaskValues!$E:$AG,27,FALSE))</f>
        <v/>
      </c>
    </row>
    <row r="12" spans="1:26" x14ac:dyDescent="0.35">
      <c r="A12" s="355" t="s">
        <v>2169</v>
      </c>
      <c r="B12" s="356" t="s">
        <v>2221</v>
      </c>
      <c r="C12" s="356"/>
      <c r="D12" s="353">
        <v>17</v>
      </c>
      <c r="E12" s="64" t="str">
        <f>_xlfn.CONCAT("FH.MN.",D12)</f>
        <v>FH.MN.17</v>
      </c>
      <c r="F12" s="321" t="s">
        <v>2223</v>
      </c>
      <c r="G12" s="321" t="str">
        <f>VLOOKUP($E12,TaskValues!$E:$AG,3,FALSE)</f>
        <v>Clinical</v>
      </c>
      <c r="H12" s="321" t="str">
        <f>VLOOKUP($E12,TaskValues!$E:$AG,4,FALSE)</f>
        <v>Child Preventive</v>
      </c>
      <c r="I12" s="321" t="str">
        <f>VLOOKUP($E12,TaskValues!$E:$AG,5,FALSE)</f>
        <v>Pregnancy</v>
      </c>
      <c r="J12" s="320" t="str">
        <f>VLOOKUP($E12,TaskValues!$E:$AG,6,FALSE)</f>
        <v>births</v>
      </c>
      <c r="K12" s="64">
        <f>VLOOKUP($E12,TaskValues!$E:$AG,10,FALSE)</f>
        <v>0</v>
      </c>
      <c r="L12" s="319">
        <f>VLOOKUP($E12,TaskValues!$E:$AG,11,FALSE)</f>
        <v>0</v>
      </c>
      <c r="M12" s="319">
        <f>VLOOKUP($E12,TaskValues!$E:$AG,12,FALSE)</f>
        <v>100</v>
      </c>
      <c r="N12" s="319">
        <f>VLOOKUP($E12,TaskValues!$E:$AG,13,FALSE)</f>
        <v>0</v>
      </c>
      <c r="O12" s="319">
        <f>VLOOKUP($E12,TaskValues!$E:$AG,14,FALSE)</f>
        <v>0</v>
      </c>
      <c r="P12" s="319">
        <f>VLOOKUP($E12,TaskValues!$E:$AG,15,FALSE)</f>
        <v>0</v>
      </c>
      <c r="Q12" s="320">
        <f>VLOOKUP($E12,TaskValues!$E:$AG,16,FALSE)</f>
        <v>100</v>
      </c>
      <c r="R12" s="321" t="str">
        <f>VLOOKUP($E12,TaskValues!$E:$AG,17,FALSE)</f>
        <v>National</v>
      </c>
      <c r="S12" s="195">
        <f>VLOOKUP($E12,TaskValues!$E:$AG,18,FALSE)</f>
        <v>1</v>
      </c>
      <c r="T12" s="321" t="str">
        <f>IF(VLOOKUP($E12,TaskValues!$E:$AG,20,FALSE)=0,"",VLOOKUP($E12,TaskValues!$E:$AG,20,FALSE))</f>
        <v/>
      </c>
      <c r="U12" s="89">
        <f>IF(VLOOKUP($E12,TaskValues!$E:$AG,22,FALSE)=0,"",VLOOKUP($E12,TaskValues!$E:$AG,22,FALSE))</f>
        <v>1</v>
      </c>
      <c r="V12">
        <f>IF(VLOOKUP($E12,TaskValues!$E:$AG,23,FALSE)=0,,VLOOKUP($E12,TaskValues!$E:$AG,23,FALSE))</f>
        <v>0</v>
      </c>
      <c r="W12" t="str">
        <f>IF(VLOOKUP($E12,TaskValues!$E:$AG,24,FALSE)=0,"",VLOOKUP($E12,TaskValues!$E:$AG,24,FALSE))</f>
        <v/>
      </c>
      <c r="X12" t="str">
        <f>IF(VLOOKUP($E12,TaskValues!$E:$AG,25,FALSE)=0,"",VLOOKUP($E12,TaskValues!$E:$AG,25,FALSE))</f>
        <v/>
      </c>
      <c r="Y12" t="str">
        <f>IF(VLOOKUP($E12,TaskValues!$E:$AG,26,FALSE)=0,"",VLOOKUP($E12,TaskValues!$E:$AG,26,FALSE))</f>
        <v/>
      </c>
      <c r="Z12" t="str">
        <f>IF(VLOOKUP($E12,TaskValues!$E:$AG,27,FALSE)=0,"",VLOOKUP($E12,TaskValues!$E:$AG,27,FALSE))</f>
        <v/>
      </c>
    </row>
    <row r="13" spans="1:26" x14ac:dyDescent="0.35">
      <c r="A13" s="355" t="s">
        <v>2169</v>
      </c>
      <c r="B13" s="356" t="s">
        <v>2221</v>
      </c>
      <c r="C13" s="356"/>
      <c r="D13" s="353">
        <v>18</v>
      </c>
      <c r="E13" s="64" t="str">
        <f>_xlfn.CONCAT("FH.MN.",D13)</f>
        <v>FH.MN.18</v>
      </c>
      <c r="F13" s="321" t="s">
        <v>2224</v>
      </c>
      <c r="G13" s="321" t="str">
        <f>VLOOKUP($E13,TaskValues!$E:$AG,3,FALSE)</f>
        <v>Referral</v>
      </c>
      <c r="H13" s="321" t="str">
        <f>VLOOKUP($E13,TaskValues!$E:$AG,4,FALSE)</f>
        <v>Child Chronic</v>
      </c>
      <c r="I13" s="321" t="str">
        <f>VLOOKUP($E13,TaskValues!$E:$AG,5,FALSE)</f>
        <v>Sick child</v>
      </c>
      <c r="J13" s="320" t="str">
        <f>VLOOKUP($E13,TaskValues!$E:$AG,6,FALSE)</f>
        <v>births</v>
      </c>
      <c r="K13" s="64">
        <f>VLOOKUP($E13,TaskValues!$E:$AG,10,FALSE)</f>
        <v>0</v>
      </c>
      <c r="L13" s="319">
        <f>VLOOKUP($E13,TaskValues!$E:$AG,11,FALSE)</f>
        <v>0</v>
      </c>
      <c r="M13" s="319">
        <f>VLOOKUP($E13,TaskValues!$E:$AG,12,FALSE)</f>
        <v>100</v>
      </c>
      <c r="N13" s="319">
        <f>VLOOKUP($E13,TaskValues!$E:$AG,13,FALSE)</f>
        <v>0</v>
      </c>
      <c r="O13" s="319">
        <f>VLOOKUP($E13,TaskValues!$E:$AG,14,FALSE)</f>
        <v>0</v>
      </c>
      <c r="P13" s="319">
        <f>VLOOKUP($E13,TaskValues!$E:$AG,15,FALSE)</f>
        <v>0</v>
      </c>
      <c r="Q13" s="320">
        <f>VLOOKUP($E13,TaskValues!$E:$AG,16,FALSE)</f>
        <v>100</v>
      </c>
      <c r="R13" s="321" t="str">
        <f>VLOOKUP($E13,TaskValues!$E:$AG,17,FALSE)</f>
        <v>National</v>
      </c>
      <c r="S13" s="195">
        <f>VLOOKUP($E13,TaskValues!$E:$AG,18,FALSE)</f>
        <v>1</v>
      </c>
      <c r="T13" s="321" t="str">
        <f>IF(VLOOKUP($E13,TaskValues!$E:$AG,20,FALSE)=0,"",VLOOKUP($E13,TaskValues!$E:$AG,20,FALSE))</f>
        <v/>
      </c>
      <c r="U13" s="89">
        <f>IF(VLOOKUP($E13,TaskValues!$E:$AG,22,FALSE)=0,"",VLOOKUP($E13,TaskValues!$E:$AG,22,FALSE))</f>
        <v>1</v>
      </c>
      <c r="V13">
        <f>IF(VLOOKUP($E13,TaskValues!$E:$AG,23,FALSE)=0,,VLOOKUP($E13,TaskValues!$E:$AG,23,FALSE))</f>
        <v>0</v>
      </c>
      <c r="W13" t="str">
        <f>IF(VLOOKUP($E13,TaskValues!$E:$AG,24,FALSE)=0,"",VLOOKUP($E13,TaskValues!$E:$AG,24,FALSE))</f>
        <v/>
      </c>
      <c r="X13" t="str">
        <f>IF(VLOOKUP($E13,TaskValues!$E:$AG,25,FALSE)=0,"",VLOOKUP($E13,TaskValues!$E:$AG,25,FALSE))</f>
        <v/>
      </c>
      <c r="Y13" t="str">
        <f>IF(VLOOKUP($E13,TaskValues!$E:$AG,26,FALSE)=0,"",VLOOKUP($E13,TaskValues!$E:$AG,26,FALSE))</f>
        <v/>
      </c>
      <c r="Z13" t="str">
        <f>IF(VLOOKUP($E13,TaskValues!$E:$AG,27,FALSE)=0,"",VLOOKUP($E13,TaskValues!$E:$AG,27,FALSE))</f>
        <v/>
      </c>
    </row>
    <row r="14" spans="1:26" x14ac:dyDescent="0.35">
      <c r="A14" s="355" t="s">
        <v>2169</v>
      </c>
      <c r="B14" s="356" t="s">
        <v>2221</v>
      </c>
      <c r="C14" s="356"/>
      <c r="D14" s="353">
        <v>19</v>
      </c>
      <c r="E14" s="64" t="s">
        <v>2233</v>
      </c>
      <c r="F14" s="58" t="s">
        <v>2240</v>
      </c>
      <c r="G14" s="321" t="str">
        <f>VLOOKUP($E14,TaskValues!$E:$AG,3,FALSE)</f>
        <v>Clinical</v>
      </c>
      <c r="H14" s="321" t="str">
        <f>VLOOKUP($E14,TaskValues!$E:$AG,4,FALSE)</f>
        <v>Child Acute</v>
      </c>
      <c r="I14" s="321" t="str">
        <f>VLOOKUP($E14,TaskValues!$E:$AG,5,FALSE)</f>
        <v>Sick child</v>
      </c>
      <c r="J14" s="320" t="str">
        <f>VLOOKUP($E14,TaskValues!$E:$AG,6,FALSE)</f>
        <v>1-4</v>
      </c>
      <c r="K14" s="64">
        <f>VLOOKUP($E14,TaskValues!$E:$AG,10,FALSE)</f>
        <v>0</v>
      </c>
      <c r="L14" s="319">
        <f>VLOOKUP($E14,TaskValues!$E:$AG,11,FALSE)</f>
        <v>0</v>
      </c>
      <c r="M14" s="319">
        <f>VLOOKUP($E14,TaskValues!$E:$AG,12,FALSE)</f>
        <v>100</v>
      </c>
      <c r="N14" s="319">
        <f>VLOOKUP($E14,TaskValues!$E:$AG,13,FALSE)</f>
        <v>0</v>
      </c>
      <c r="O14" s="319">
        <f>VLOOKUP($E14,TaskValues!$E:$AG,14,FALSE)</f>
        <v>0</v>
      </c>
      <c r="P14" s="319">
        <f>VLOOKUP($E14,TaskValues!$E:$AG,15,FALSE)</f>
        <v>0</v>
      </c>
      <c r="Q14" s="320">
        <f>VLOOKUP($E14,TaskValues!$E:$AG,16,FALSE)</f>
        <v>100</v>
      </c>
      <c r="R14" s="321" t="str">
        <f>VLOOKUP($E14,TaskValues!$E:$AG,17,FALSE)</f>
        <v>National</v>
      </c>
      <c r="S14" s="195">
        <f>VLOOKUP($E14,TaskValues!$E:$AG,18,FALSE)</f>
        <v>2</v>
      </c>
      <c r="T14" s="321" t="str">
        <f>IF(VLOOKUP($E14,TaskValues!$E:$AG,20,FALSE)=0,"",VLOOKUP($E14,TaskValues!$E:$AG,20,FALSE))</f>
        <v/>
      </c>
      <c r="U14" s="89">
        <f>IF(VLOOKUP($E14,TaskValues!$E:$AG,22,FALSE)=0,"",VLOOKUP($E14,TaskValues!$E:$AG,22,FALSE))</f>
        <v>0.98</v>
      </c>
      <c r="V14">
        <f>IF(VLOOKUP($E14,TaskValues!$E:$AG,23,FALSE)=0,,VLOOKUP($E14,TaskValues!$E:$AG,23,FALSE))</f>
        <v>1</v>
      </c>
      <c r="W14" t="str">
        <f>IF(VLOOKUP($E14,TaskValues!$E:$AG,24,FALSE)=0,"",VLOOKUP($E14,TaskValues!$E:$AG,24,FALSE))</f>
        <v/>
      </c>
      <c r="X14">
        <f>IF(VLOOKUP($E14,TaskValues!$E:$AG,25,FALSE)=0,"",VLOOKUP($E14,TaskValues!$E:$AG,25,FALSE))</f>
        <v>5</v>
      </c>
      <c r="Y14" t="str">
        <f>IF(VLOOKUP($E14,TaskValues!$E:$AG,26,FALSE)=0,"",VLOOKUP($E14,TaskValues!$E:$AG,26,FALSE))</f>
        <v/>
      </c>
      <c r="Z14" t="str">
        <f>IF(VLOOKUP($E14,TaskValues!$E:$AG,27,FALSE)=0,"",VLOOKUP($E14,TaskValues!$E:$AG,27,FALSE))</f>
        <v/>
      </c>
    </row>
    <row r="15" spans="1:26" x14ac:dyDescent="0.35">
      <c r="A15" s="355" t="s">
        <v>2169</v>
      </c>
      <c r="B15" s="356" t="s">
        <v>2221</v>
      </c>
      <c r="C15" s="356"/>
      <c r="D15" s="353">
        <v>19</v>
      </c>
      <c r="E15" s="64" t="s">
        <v>2235</v>
      </c>
      <c r="F15" s="58" t="s">
        <v>171</v>
      </c>
      <c r="G15" s="321" t="str">
        <f>VLOOKUP($E15,TaskValues!$E:$AG,3,FALSE)</f>
        <v>Clinical</v>
      </c>
      <c r="H15" s="321" t="str">
        <f>VLOOKUP($E15,TaskValues!$E:$AG,4,FALSE)</f>
        <v>Child Acute</v>
      </c>
      <c r="I15" s="321" t="str">
        <f>VLOOKUP($E15,TaskValues!$E:$AG,5,FALSE)</f>
        <v>Sick child</v>
      </c>
      <c r="J15" s="320" t="str">
        <f>VLOOKUP($E15,TaskValues!$E:$AG,6,FALSE)</f>
        <v>1-4</v>
      </c>
      <c r="K15" s="64">
        <f>VLOOKUP($E15,TaskValues!$E:$AG,10,FALSE)</f>
        <v>0</v>
      </c>
      <c r="L15" s="319">
        <f>VLOOKUP($E15,TaskValues!$E:$AG,11,FALSE)</f>
        <v>0</v>
      </c>
      <c r="M15" s="319">
        <f>VLOOKUP($E15,TaskValues!$E:$AG,12,FALSE)</f>
        <v>100</v>
      </c>
      <c r="N15" s="319">
        <f>VLOOKUP($E15,TaskValues!$E:$AG,13,FALSE)</f>
        <v>0</v>
      </c>
      <c r="O15" s="319">
        <f>VLOOKUP($E15,TaskValues!$E:$AG,14,FALSE)</f>
        <v>0</v>
      </c>
      <c r="P15" s="319">
        <f>VLOOKUP($E15,TaskValues!$E:$AG,15,FALSE)</f>
        <v>0</v>
      </c>
      <c r="Q15" s="320">
        <f>VLOOKUP($E15,TaskValues!$E:$AG,16,FALSE)</f>
        <v>100</v>
      </c>
      <c r="R15" s="321" t="str">
        <f>VLOOKUP($E15,TaskValues!$E:$AG,17,FALSE)</f>
        <v>National</v>
      </c>
      <c r="S15" s="195">
        <f>VLOOKUP($E15,TaskValues!$E:$AG,18,FALSE)</f>
        <v>3</v>
      </c>
      <c r="T15" s="321" t="str">
        <f>IF(VLOOKUP($E15,TaskValues!$E:$AG,20,FALSE)=0,"",VLOOKUP($E15,TaskValues!$E:$AG,20,FALSE))</f>
        <v/>
      </c>
      <c r="U15" s="89">
        <f>IF(VLOOKUP($E15,TaskValues!$E:$AG,22,FALSE)=0,"",VLOOKUP($E15,TaskValues!$E:$AG,22,FALSE))</f>
        <v>0.98</v>
      </c>
      <c r="V15">
        <f>IF(VLOOKUP($E15,TaskValues!$E:$AG,23,FALSE)=0,,VLOOKUP($E15,TaskValues!$E:$AG,23,FALSE))</f>
        <v>1</v>
      </c>
      <c r="W15" t="str">
        <f>IF(VLOOKUP($E15,TaskValues!$E:$AG,24,FALSE)=0,"",VLOOKUP($E15,TaskValues!$E:$AG,24,FALSE))</f>
        <v/>
      </c>
      <c r="X15">
        <f>IF(VLOOKUP($E15,TaskValues!$E:$AG,25,FALSE)=0,"",VLOOKUP($E15,TaskValues!$E:$AG,25,FALSE))</f>
        <v>5</v>
      </c>
      <c r="Y15" t="str">
        <f>IF(VLOOKUP($E15,TaskValues!$E:$AG,26,FALSE)=0,"",VLOOKUP($E15,TaskValues!$E:$AG,26,FALSE))</f>
        <v/>
      </c>
      <c r="Z15" t="str">
        <f>IF(VLOOKUP($E15,TaskValues!$E:$AG,27,FALSE)=0,"",VLOOKUP($E15,TaskValues!$E:$AG,27,FALSE))</f>
        <v/>
      </c>
    </row>
    <row r="16" spans="1:26" x14ac:dyDescent="0.35">
      <c r="A16" s="355" t="s">
        <v>2169</v>
      </c>
      <c r="B16" s="356" t="s">
        <v>2221</v>
      </c>
      <c r="C16" s="356"/>
      <c r="D16" s="353">
        <v>19</v>
      </c>
      <c r="E16" s="64" t="s">
        <v>2236</v>
      </c>
      <c r="F16" s="58" t="s">
        <v>173</v>
      </c>
      <c r="G16" s="321" t="str">
        <f>VLOOKUP($E16,TaskValues!$E:$AG,3,FALSE)</f>
        <v>Clinical</v>
      </c>
      <c r="H16" s="321" t="str">
        <f>VLOOKUP($E16,TaskValues!$E:$AG,4,FALSE)</f>
        <v>Child Acute</v>
      </c>
      <c r="I16" s="321" t="str">
        <f>VLOOKUP($E16,TaskValues!$E:$AG,5,FALSE)</f>
        <v>Sick child</v>
      </c>
      <c r="J16" s="320" t="str">
        <f>VLOOKUP($E16,TaskValues!$E:$AG,6,FALSE)</f>
        <v>1-4</v>
      </c>
      <c r="K16" s="64">
        <f>VLOOKUP($E16,TaskValues!$E:$AG,10,FALSE)</f>
        <v>0</v>
      </c>
      <c r="L16" s="319">
        <f>VLOOKUP($E16,TaskValues!$E:$AG,11,FALSE)</f>
        <v>0</v>
      </c>
      <c r="M16" s="319">
        <f>VLOOKUP($E16,TaskValues!$E:$AG,12,FALSE)</f>
        <v>100</v>
      </c>
      <c r="N16" s="319">
        <f>VLOOKUP($E16,TaskValues!$E:$AG,13,FALSE)</f>
        <v>0</v>
      </c>
      <c r="O16" s="319">
        <f>VLOOKUP($E16,TaskValues!$E:$AG,14,FALSE)</f>
        <v>0</v>
      </c>
      <c r="P16" s="319">
        <f>VLOOKUP($E16,TaskValues!$E:$AG,15,FALSE)</f>
        <v>0</v>
      </c>
      <c r="Q16" s="320">
        <f>VLOOKUP($E16,TaskValues!$E:$AG,16,FALSE)</f>
        <v>100</v>
      </c>
      <c r="R16" s="321" t="str">
        <f>VLOOKUP($E16,TaskValues!$E:$AG,17,FALSE)</f>
        <v>National</v>
      </c>
      <c r="S16" s="195">
        <f>VLOOKUP($E16,TaskValues!$E:$AG,18,FALSE)</f>
        <v>0.46089999999999998</v>
      </c>
      <c r="T16" s="321" t="str">
        <f>IF(VLOOKUP($E16,TaskValues!$E:$AG,20,FALSE)=0,"",VLOOKUP($E16,TaskValues!$E:$AG,20,FALSE))</f>
        <v/>
      </c>
      <c r="U16" s="89">
        <f>IF(VLOOKUP($E16,TaskValues!$E:$AG,22,FALSE)=0,"",VLOOKUP($E16,TaskValues!$E:$AG,22,FALSE))</f>
        <v>0.98</v>
      </c>
      <c r="V16">
        <f>IF(VLOOKUP($E16,TaskValues!$E:$AG,23,FALSE)=0,,VLOOKUP($E16,TaskValues!$E:$AG,23,FALSE))</f>
        <v>2</v>
      </c>
      <c r="W16" t="str">
        <f>IF(VLOOKUP($E16,TaskValues!$E:$AG,24,FALSE)=0,"",VLOOKUP($E16,TaskValues!$E:$AG,24,FALSE))</f>
        <v/>
      </c>
      <c r="X16">
        <f>IF(VLOOKUP($E16,TaskValues!$E:$AG,25,FALSE)=0,"",VLOOKUP($E16,TaskValues!$E:$AG,25,FALSE))</f>
        <v>5</v>
      </c>
      <c r="Y16" t="str">
        <f>IF(VLOOKUP($E16,TaskValues!$E:$AG,26,FALSE)=0,"",VLOOKUP($E16,TaskValues!$E:$AG,26,FALSE))</f>
        <v/>
      </c>
      <c r="Z16" t="str">
        <f>IF(VLOOKUP($E16,TaskValues!$E:$AG,27,FALSE)=0,"",VLOOKUP($E16,TaskValues!$E:$AG,27,FALSE))</f>
        <v/>
      </c>
    </row>
    <row r="17" spans="1:26" x14ac:dyDescent="0.35">
      <c r="A17" s="355" t="s">
        <v>2169</v>
      </c>
      <c r="B17" s="356" t="s">
        <v>2221</v>
      </c>
      <c r="C17" s="356"/>
      <c r="D17" s="353">
        <v>21</v>
      </c>
      <c r="E17" s="64" t="s">
        <v>2234</v>
      </c>
      <c r="F17" s="321" t="s">
        <v>2232</v>
      </c>
      <c r="G17" s="321" t="str">
        <f>VLOOKUP($E17,TaskValues!$E:$AG,3,FALSE)</f>
        <v>Clinical</v>
      </c>
      <c r="H17" s="321" t="str">
        <f>VLOOKUP($E17,TaskValues!$E:$AG,4,FALSE)</f>
        <v>Child Preventive</v>
      </c>
      <c r="I17" s="321" t="str">
        <f>VLOOKUP($E17,TaskValues!$E:$AG,5,FALSE)</f>
        <v>Nutrition</v>
      </c>
      <c r="J17" s="320" t="str">
        <f>VLOOKUP($E17,TaskValues!$E:$AG,6,FALSE)</f>
        <v>1-4</v>
      </c>
      <c r="K17" s="64">
        <f>VLOOKUP($E17,TaskValues!$E:$AG,10,FALSE)</f>
        <v>0</v>
      </c>
      <c r="L17" s="319">
        <f>VLOOKUP($E17,TaskValues!$E:$AG,11,FALSE)</f>
        <v>0</v>
      </c>
      <c r="M17" s="319">
        <f>VLOOKUP($E17,TaskValues!$E:$AG,12,FALSE)</f>
        <v>100</v>
      </c>
      <c r="N17" s="319">
        <f>VLOOKUP($E17,TaskValues!$E:$AG,13,FALSE)</f>
        <v>0</v>
      </c>
      <c r="O17" s="319">
        <f>VLOOKUP($E17,TaskValues!$E:$AG,14,FALSE)</f>
        <v>0</v>
      </c>
      <c r="P17" s="319">
        <f>VLOOKUP($E17,TaskValues!$E:$AG,15,FALSE)</f>
        <v>0</v>
      </c>
      <c r="Q17" s="320">
        <f>VLOOKUP($E17,TaskValues!$E:$AG,16,FALSE)</f>
        <v>100</v>
      </c>
      <c r="R17" s="321" t="str">
        <f>VLOOKUP($E17,TaskValues!$E:$AG,17,FALSE)</f>
        <v>National</v>
      </c>
      <c r="S17" s="195">
        <f>VLOOKUP($E17,TaskValues!$E:$AG,18,FALSE)</f>
        <v>1</v>
      </c>
      <c r="T17" s="321" t="str">
        <f>IF(VLOOKUP($E17,TaskValues!$E:$AG,20,FALSE)=0,"",VLOOKUP($E17,TaskValues!$E:$AG,20,FALSE))</f>
        <v/>
      </c>
      <c r="U17" s="89">
        <f>IF(VLOOKUP($E17,TaskValues!$E:$AG,22,FALSE)=0,"",VLOOKUP($E17,TaskValues!$E:$AG,22,FALSE))</f>
        <v>1</v>
      </c>
      <c r="V17">
        <f>IF(VLOOKUP($E17,TaskValues!$E:$AG,23,FALSE)=0,,VLOOKUP($E17,TaskValues!$E:$AG,23,FALSE))</f>
        <v>0</v>
      </c>
      <c r="W17">
        <f>IF(VLOOKUP($E17,TaskValues!$E:$AG,24,FALSE)=0,"",VLOOKUP($E17,TaskValues!$E:$AG,24,FALSE))</f>
        <v>1</v>
      </c>
      <c r="X17">
        <f>IF(VLOOKUP($E17,TaskValues!$E:$AG,25,FALSE)=0,"",VLOOKUP($E17,TaskValues!$E:$AG,25,FALSE))</f>
        <v>5</v>
      </c>
      <c r="Y17" t="str">
        <f>IF(VLOOKUP($E17,TaskValues!$E:$AG,26,FALSE)=0,"",VLOOKUP($E17,TaskValues!$E:$AG,26,FALSE))</f>
        <v/>
      </c>
      <c r="Z17" t="str">
        <f>IF(VLOOKUP($E17,TaskValues!$E:$AG,27,FALSE)=0,"",VLOOKUP($E17,TaskValues!$E:$AG,27,FALSE))</f>
        <v/>
      </c>
    </row>
    <row r="18" spans="1:26" x14ac:dyDescent="0.35">
      <c r="A18" s="355" t="s">
        <v>2169</v>
      </c>
      <c r="B18" s="356" t="s">
        <v>2221</v>
      </c>
      <c r="C18" s="356"/>
      <c r="D18" s="353">
        <v>21</v>
      </c>
      <c r="E18" s="64" t="str">
        <f t="shared" ref="E18:E25" si="0">_xlfn.CONCAT("FH.MN.",D18)</f>
        <v>FH.MN.21</v>
      </c>
      <c r="F18" s="321" t="s">
        <v>2228</v>
      </c>
      <c r="G18" s="321" t="str">
        <f>VLOOKUP($E18,TaskValues!$E:$AG,3,FALSE)</f>
        <v>Clinical</v>
      </c>
      <c r="H18" s="321" t="str">
        <f>VLOOKUP($E18,TaskValues!$E:$AG,4,FALSE)</f>
        <v>Child Acute</v>
      </c>
      <c r="I18" s="321" t="str">
        <f>VLOOKUP($E18,TaskValues!$E:$AG,5,FALSE)</f>
        <v>Nutrition</v>
      </c>
      <c r="J18" s="320" t="str">
        <f>VLOOKUP($E18,TaskValues!$E:$AG,6,FALSE)</f>
        <v>1-4</v>
      </c>
      <c r="K18" s="64">
        <f>VLOOKUP($E18,TaskValues!$E:$AG,10,FALSE)</f>
        <v>0</v>
      </c>
      <c r="L18" s="319">
        <f>VLOOKUP($E18,TaskValues!$E:$AG,11,FALSE)</f>
        <v>0</v>
      </c>
      <c r="M18" s="319">
        <f>VLOOKUP($E18,TaskValues!$E:$AG,12,FALSE)</f>
        <v>100</v>
      </c>
      <c r="N18" s="319">
        <f>VLOOKUP($E18,TaskValues!$E:$AG,13,FALSE)</f>
        <v>0</v>
      </c>
      <c r="O18" s="319">
        <f>VLOOKUP($E18,TaskValues!$E:$AG,14,FALSE)</f>
        <v>0</v>
      </c>
      <c r="P18" s="319">
        <f>VLOOKUP($E18,TaskValues!$E:$AG,15,FALSE)</f>
        <v>0</v>
      </c>
      <c r="Q18" s="320">
        <f>VLOOKUP($E18,TaskValues!$E:$AG,16,FALSE)</f>
        <v>100</v>
      </c>
      <c r="R18" s="321" t="str">
        <f>VLOOKUP($E18,TaskValues!$E:$AG,17,FALSE)</f>
        <v>National</v>
      </c>
      <c r="S18" s="195">
        <f>VLOOKUP($E18,TaskValues!$E:$AG,18,FALSE)</f>
        <v>4.8500000000000001E-2</v>
      </c>
      <c r="T18" s="321" t="str">
        <f>IF(VLOOKUP($E18,TaskValues!$E:$AG,20,FALSE)=0,"",VLOOKUP($E18,TaskValues!$E:$AG,20,FALSE))</f>
        <v/>
      </c>
      <c r="U18" s="89">
        <f>IF(VLOOKUP($E18,TaskValues!$E:$AG,22,FALSE)=0,"",VLOOKUP($E18,TaskValues!$E:$AG,22,FALSE))</f>
        <v>0.98</v>
      </c>
      <c r="V18">
        <f>IF(VLOOKUP($E18,TaskValues!$E:$AG,23,FALSE)=0,,VLOOKUP($E18,TaskValues!$E:$AG,23,FALSE))</f>
        <v>4</v>
      </c>
      <c r="W18" t="str">
        <f>IF(VLOOKUP($E18,TaskValues!$E:$AG,24,FALSE)=0,"",VLOOKUP($E18,TaskValues!$E:$AG,24,FALSE))</f>
        <v/>
      </c>
      <c r="X18">
        <f>IF(VLOOKUP($E18,TaskValues!$E:$AG,25,FALSE)=0,"",VLOOKUP($E18,TaskValues!$E:$AG,25,FALSE))</f>
        <v>5</v>
      </c>
      <c r="Y18" t="str">
        <f>IF(VLOOKUP($E18,TaskValues!$E:$AG,26,FALSE)=0,"",VLOOKUP($E18,TaskValues!$E:$AG,26,FALSE))</f>
        <v/>
      </c>
      <c r="Z18" t="str">
        <f>IF(VLOOKUP($E18,TaskValues!$E:$AG,27,FALSE)=0,"",VLOOKUP($E18,TaskValues!$E:$AG,27,FALSE))</f>
        <v/>
      </c>
    </row>
    <row r="19" spans="1:26" x14ac:dyDescent="0.35">
      <c r="A19" s="355" t="s">
        <v>2169</v>
      </c>
      <c r="B19" s="356" t="s">
        <v>2221</v>
      </c>
      <c r="C19" s="356"/>
      <c r="D19" s="353">
        <v>22</v>
      </c>
      <c r="E19" s="64" t="str">
        <f t="shared" si="0"/>
        <v>FH.MN.22</v>
      </c>
      <c r="F19" s="321" t="s">
        <v>2227</v>
      </c>
      <c r="G19" s="321" t="str">
        <f>VLOOKUP($E19,TaskValues!$E:$AG,3,FALSE)</f>
        <v>Clinical</v>
      </c>
      <c r="H19" s="321" t="str">
        <f>VLOOKUP($E19,TaskValues!$E:$AG,4,FALSE)</f>
        <v>Child Acute</v>
      </c>
      <c r="I19" s="321" t="str">
        <f>VLOOKUP($E19,TaskValues!$E:$AG,5,FALSE)</f>
        <v>Nutrition</v>
      </c>
      <c r="J19" s="320" t="str">
        <f>VLOOKUP($E19,TaskValues!$E:$AG,6,FALSE)</f>
        <v>1-4</v>
      </c>
      <c r="K19" s="64">
        <f>VLOOKUP($E19,TaskValues!$E:$AG,10,FALSE)</f>
        <v>0</v>
      </c>
      <c r="L19" s="319">
        <f>VLOOKUP($E19,TaskValues!$E:$AG,11,FALSE)</f>
        <v>0</v>
      </c>
      <c r="M19" s="319">
        <f>VLOOKUP($E19,TaskValues!$E:$AG,12,FALSE)</f>
        <v>100</v>
      </c>
      <c r="N19" s="319">
        <f>VLOOKUP($E19,TaskValues!$E:$AG,13,FALSE)</f>
        <v>0</v>
      </c>
      <c r="O19" s="319">
        <f>VLOOKUP($E19,TaskValues!$E:$AG,14,FALSE)</f>
        <v>0</v>
      </c>
      <c r="P19" s="319">
        <f>VLOOKUP($E19,TaskValues!$E:$AG,15,FALSE)</f>
        <v>0</v>
      </c>
      <c r="Q19" s="320">
        <f>VLOOKUP($E19,TaskValues!$E:$AG,16,FALSE)</f>
        <v>100</v>
      </c>
      <c r="R19" s="321" t="str">
        <f>VLOOKUP($E19,TaskValues!$E:$AG,17,FALSE)</f>
        <v>National</v>
      </c>
      <c r="S19" s="195">
        <f>VLOOKUP($E19,TaskValues!$E:$AG,18,FALSE)</f>
        <v>0.48499999999999999</v>
      </c>
      <c r="T19" s="321" t="str">
        <f>IF(VLOOKUP($E19,TaskValues!$E:$AG,20,FALSE)=0,"",VLOOKUP($E19,TaskValues!$E:$AG,20,FALSE))</f>
        <v/>
      </c>
      <c r="U19" s="89">
        <f>IF(VLOOKUP($E19,TaskValues!$E:$AG,22,FALSE)=0,"",VLOOKUP($E19,TaskValues!$E:$AG,22,FALSE))</f>
        <v>0.98</v>
      </c>
      <c r="V19">
        <f>IF(VLOOKUP($E19,TaskValues!$E:$AG,23,FALSE)=0,,VLOOKUP($E19,TaskValues!$E:$AG,23,FALSE))</f>
        <v>2</v>
      </c>
      <c r="W19" t="str">
        <f>IF(VLOOKUP($E19,TaskValues!$E:$AG,24,FALSE)=0,"",VLOOKUP($E19,TaskValues!$E:$AG,24,FALSE))</f>
        <v/>
      </c>
      <c r="X19">
        <f>IF(VLOOKUP($E19,TaskValues!$E:$AG,25,FALSE)=0,"",VLOOKUP($E19,TaskValues!$E:$AG,25,FALSE))</f>
        <v>5</v>
      </c>
      <c r="Y19" t="str">
        <f>IF(VLOOKUP($E19,TaskValues!$E:$AG,26,FALSE)=0,"",VLOOKUP($E19,TaskValues!$E:$AG,26,FALSE))</f>
        <v/>
      </c>
      <c r="Z19" t="str">
        <f>IF(VLOOKUP($E19,TaskValues!$E:$AG,27,FALSE)=0,"",VLOOKUP($E19,TaskValues!$E:$AG,27,FALSE))</f>
        <v/>
      </c>
    </row>
    <row r="20" spans="1:26" x14ac:dyDescent="0.35">
      <c r="A20" s="355" t="s">
        <v>2169</v>
      </c>
      <c r="B20" s="356" t="s">
        <v>2221</v>
      </c>
      <c r="C20" s="356"/>
      <c r="D20" s="353">
        <v>23</v>
      </c>
      <c r="E20" s="64" t="str">
        <f t="shared" si="0"/>
        <v>FH.MN.23</v>
      </c>
      <c r="F20" s="321" t="s">
        <v>2229</v>
      </c>
      <c r="G20" s="321" t="str">
        <f>VLOOKUP($E20,TaskValues!$E:$AG,3,FALSE)</f>
        <v>Clinical</v>
      </c>
      <c r="H20" s="321" t="str">
        <f>VLOOKUP($E20,TaskValues!$E:$AG,4,FALSE)</f>
        <v>Child Preventive</v>
      </c>
      <c r="I20" s="321" t="str">
        <f>VLOOKUP($E20,TaskValues!$E:$AG,5,FALSE)</f>
        <v>Nutrition</v>
      </c>
      <c r="J20" s="320" t="str">
        <f>VLOOKUP($E20,TaskValues!$E:$AG,6,FALSE)</f>
        <v>1-4</v>
      </c>
      <c r="K20" s="64">
        <f>VLOOKUP($E20,TaskValues!$E:$AG,10,FALSE)</f>
        <v>0</v>
      </c>
      <c r="L20" s="319">
        <f>VLOOKUP($E20,TaskValues!$E:$AG,11,FALSE)</f>
        <v>0</v>
      </c>
      <c r="M20" s="319">
        <f>VLOOKUP($E20,TaskValues!$E:$AG,12,FALSE)</f>
        <v>100</v>
      </c>
      <c r="N20" s="319">
        <f>VLOOKUP($E20,TaskValues!$E:$AG,13,FALSE)</f>
        <v>0</v>
      </c>
      <c r="O20" s="319">
        <f>VLOOKUP($E20,TaskValues!$E:$AG,14,FALSE)</f>
        <v>0</v>
      </c>
      <c r="P20" s="319">
        <f>VLOOKUP($E20,TaskValues!$E:$AG,15,FALSE)</f>
        <v>0</v>
      </c>
      <c r="Q20" s="320">
        <f>VLOOKUP($E20,TaskValues!$E:$AG,16,FALSE)</f>
        <v>100</v>
      </c>
      <c r="R20" s="321" t="str">
        <f>VLOOKUP($E20,TaskValues!$E:$AG,17,FALSE)</f>
        <v>National</v>
      </c>
      <c r="S20" s="195">
        <f>VLOOKUP($E20,TaskValues!$E:$AG,18,FALSE)</f>
        <v>1</v>
      </c>
      <c r="T20" s="321" t="str">
        <f>IF(VLOOKUP($E20,TaskValues!$E:$AG,20,FALSE)=0,"",VLOOKUP($E20,TaskValues!$E:$AG,20,FALSE))</f>
        <v/>
      </c>
      <c r="U20" s="89">
        <f>IF(VLOOKUP($E20,TaskValues!$E:$AG,22,FALSE)=0,"",VLOOKUP($E20,TaskValues!$E:$AG,22,FALSE))</f>
        <v>1</v>
      </c>
      <c r="V20">
        <f>IF(VLOOKUP($E20,TaskValues!$E:$AG,23,FALSE)=0,,VLOOKUP($E20,TaskValues!$E:$AG,23,FALSE))</f>
        <v>0</v>
      </c>
      <c r="W20">
        <f>IF(VLOOKUP($E20,TaskValues!$E:$AG,24,FALSE)=0,"",VLOOKUP($E20,TaskValues!$E:$AG,24,FALSE))</f>
        <v>2</v>
      </c>
      <c r="X20">
        <f>IF(VLOOKUP($E20,TaskValues!$E:$AG,25,FALSE)=0,"",VLOOKUP($E20,TaskValues!$E:$AG,25,FALSE))</f>
        <v>5</v>
      </c>
      <c r="Y20" t="str">
        <f>IF(VLOOKUP($E20,TaskValues!$E:$AG,26,FALSE)=0,"",VLOOKUP($E20,TaskValues!$E:$AG,26,FALSE))</f>
        <v/>
      </c>
      <c r="Z20" t="str">
        <f>IF(VLOOKUP($E20,TaskValues!$E:$AG,27,FALSE)=0,"",VLOOKUP($E20,TaskValues!$E:$AG,27,FALSE))</f>
        <v/>
      </c>
    </row>
    <row r="21" spans="1:26" x14ac:dyDescent="0.35">
      <c r="A21" s="355" t="s">
        <v>2169</v>
      </c>
      <c r="B21" s="356" t="s">
        <v>2221</v>
      </c>
      <c r="C21" s="356"/>
      <c r="D21" s="353">
        <v>24</v>
      </c>
      <c r="E21" s="64" t="str">
        <f t="shared" si="0"/>
        <v>FH.MN.24</v>
      </c>
      <c r="F21" s="321" t="s">
        <v>2230</v>
      </c>
      <c r="G21" s="321" t="str">
        <f>VLOOKUP($E21,TaskValues!$E:$AG,3,FALSE)</f>
        <v>Clinical</v>
      </c>
      <c r="H21" s="321" t="str">
        <f>VLOOKUP($E21,TaskValues!$E:$AG,4,FALSE)</f>
        <v>Child Acute</v>
      </c>
      <c r="I21" s="321" t="str">
        <f>VLOOKUP($E21,TaskValues!$E:$AG,5,FALSE)</f>
        <v>Sick child</v>
      </c>
      <c r="J21" s="320" t="str">
        <f>VLOOKUP($E21,TaskValues!$E:$AG,6,FALSE)</f>
        <v>1-4</v>
      </c>
      <c r="K21" s="64">
        <f>VLOOKUP($E21,TaskValues!$E:$AG,10,FALSE)</f>
        <v>0</v>
      </c>
      <c r="L21" s="319">
        <f>VLOOKUP($E21,TaskValues!$E:$AG,11,FALSE)</f>
        <v>0</v>
      </c>
      <c r="M21" s="319">
        <f>VLOOKUP($E21,TaskValues!$E:$AG,12,FALSE)</f>
        <v>100</v>
      </c>
      <c r="N21" s="319">
        <f>VLOOKUP($E21,TaskValues!$E:$AG,13,FALSE)</f>
        <v>0</v>
      </c>
      <c r="O21" s="319">
        <f>VLOOKUP($E21,TaskValues!$E:$AG,14,FALSE)</f>
        <v>0</v>
      </c>
      <c r="P21" s="319">
        <f>VLOOKUP($E21,TaskValues!$E:$AG,15,FALSE)</f>
        <v>0</v>
      </c>
      <c r="Q21" s="320">
        <f>VLOOKUP($E21,TaskValues!$E:$AG,16,FALSE)</f>
        <v>100</v>
      </c>
      <c r="R21" s="321" t="str">
        <f>VLOOKUP($E21,TaskValues!$E:$AG,17,FALSE)</f>
        <v>National</v>
      </c>
      <c r="S21" s="195">
        <f>VLOOKUP($E21,TaskValues!$E:$AG,18,FALSE)</f>
        <v>3.5500000000000006E-3</v>
      </c>
      <c r="T21" s="321" t="str">
        <f>IF(VLOOKUP($E21,TaskValues!$E:$AG,20,FALSE)=0,"",VLOOKUP($E21,TaskValues!$E:$AG,20,FALSE))</f>
        <v/>
      </c>
      <c r="U21" s="89">
        <f>IF(VLOOKUP($E21,TaskValues!$E:$AG,22,FALSE)=0,"",VLOOKUP($E21,TaskValues!$E:$AG,22,FALSE))</f>
        <v>0.95480225988700573</v>
      </c>
      <c r="V21">
        <f>IF(VLOOKUP($E21,TaskValues!$E:$AG,23,FALSE)=0,,VLOOKUP($E21,TaskValues!$E:$AG,23,FALSE))</f>
        <v>1</v>
      </c>
      <c r="W21" t="str">
        <f>IF(VLOOKUP($E21,TaskValues!$E:$AG,24,FALSE)=0,"",VLOOKUP($E21,TaskValues!$E:$AG,24,FALSE))</f>
        <v/>
      </c>
      <c r="X21">
        <f>IF(VLOOKUP($E21,TaskValues!$E:$AG,25,FALSE)=0,"",VLOOKUP($E21,TaskValues!$E:$AG,25,FALSE))</f>
        <v>15</v>
      </c>
      <c r="Y21" t="str">
        <f>IF(VLOOKUP($E21,TaskValues!$E:$AG,26,FALSE)=0,"",VLOOKUP($E21,TaskValues!$E:$AG,26,FALSE))</f>
        <v/>
      </c>
      <c r="Z21" t="str">
        <f>IF(VLOOKUP($E21,TaskValues!$E:$AG,27,FALSE)=0,"",VLOOKUP($E21,TaskValues!$E:$AG,27,FALSE))</f>
        <v/>
      </c>
    </row>
    <row r="22" spans="1:26" x14ac:dyDescent="0.35">
      <c r="A22" s="355" t="s">
        <v>2169</v>
      </c>
      <c r="B22" s="356" t="s">
        <v>2221</v>
      </c>
      <c r="C22" s="356"/>
      <c r="D22" s="353">
        <v>25</v>
      </c>
      <c r="E22" s="64" t="str">
        <f t="shared" si="0"/>
        <v>FH.MN.25</v>
      </c>
      <c r="F22" s="321" t="s">
        <v>2231</v>
      </c>
      <c r="G22" s="321" t="str">
        <f>VLOOKUP($E22,TaskValues!$E:$AG,3,FALSE)</f>
        <v>Clinical</v>
      </c>
      <c r="H22" s="321" t="str">
        <f>VLOOKUP($E22,TaskValues!$E:$AG,4,FALSE)</f>
        <v>Child Acute</v>
      </c>
      <c r="I22" s="321" t="str">
        <f>VLOOKUP($E22,TaskValues!$E:$AG,5,FALSE)</f>
        <v>Sick child</v>
      </c>
      <c r="J22" s="320" t="str">
        <f>VLOOKUP($E22,TaskValues!$E:$AG,6,FALSE)</f>
        <v>1-4</v>
      </c>
      <c r="K22" s="64">
        <f>VLOOKUP($E22,TaskValues!$E:$AG,10,FALSE)</f>
        <v>0</v>
      </c>
      <c r="L22" s="319">
        <f>VLOOKUP($E22,TaskValues!$E:$AG,11,FALSE)</f>
        <v>0</v>
      </c>
      <c r="M22" s="319">
        <f>VLOOKUP($E22,TaskValues!$E:$AG,12,FALSE)</f>
        <v>100</v>
      </c>
      <c r="N22" s="319">
        <f>VLOOKUP($E22,TaskValues!$E:$AG,13,FALSE)</f>
        <v>0</v>
      </c>
      <c r="O22" s="319">
        <f>VLOOKUP($E22,TaskValues!$E:$AG,14,FALSE)</f>
        <v>0</v>
      </c>
      <c r="P22" s="319">
        <f>VLOOKUP($E22,TaskValues!$E:$AG,15,FALSE)</f>
        <v>0</v>
      </c>
      <c r="Q22" s="320">
        <f>VLOOKUP($E22,TaskValues!$E:$AG,16,FALSE)</f>
        <v>100</v>
      </c>
      <c r="R22" s="321" t="str">
        <f>VLOOKUP($E22,TaskValues!$E:$AG,17,FALSE)</f>
        <v>National</v>
      </c>
      <c r="S22" s="195">
        <f>VLOOKUP($E22,TaskValues!$E:$AG,18,FALSE)</f>
        <v>0</v>
      </c>
      <c r="T22" s="321" t="str">
        <f>IF(VLOOKUP($E22,TaskValues!$E:$AG,20,FALSE)=0,"",VLOOKUP($E22,TaskValues!$E:$AG,20,FALSE))</f>
        <v/>
      </c>
      <c r="U22" s="89">
        <f>IF(VLOOKUP($E22,TaskValues!$E:$AG,22,FALSE)=0,"",VLOOKUP($E22,TaskValues!$E:$AG,22,FALSE))</f>
        <v>0.98</v>
      </c>
      <c r="V22">
        <f>IF(VLOOKUP($E22,TaskValues!$E:$AG,23,FALSE)=0,,VLOOKUP($E22,TaskValues!$E:$AG,23,FALSE))</f>
        <v>1</v>
      </c>
      <c r="W22" t="str">
        <f>IF(VLOOKUP($E22,TaskValues!$E:$AG,24,FALSE)=0,"",VLOOKUP($E22,TaskValues!$E:$AG,24,FALSE))</f>
        <v/>
      </c>
      <c r="X22">
        <f>IF(VLOOKUP($E22,TaskValues!$E:$AG,25,FALSE)=0,"",VLOOKUP($E22,TaskValues!$E:$AG,25,FALSE))</f>
        <v>10</v>
      </c>
      <c r="Y22" t="str">
        <f>IF(VLOOKUP($E22,TaskValues!$E:$AG,26,FALSE)=0,"",VLOOKUP($E22,TaskValues!$E:$AG,26,FALSE))</f>
        <v/>
      </c>
      <c r="Z22" t="str">
        <f>IF(VLOOKUP($E22,TaskValues!$E:$AG,27,FALSE)=0,"",VLOOKUP($E22,TaskValues!$E:$AG,27,FALSE))</f>
        <v/>
      </c>
    </row>
    <row r="23" spans="1:26" x14ac:dyDescent="0.35">
      <c r="A23" s="355" t="s">
        <v>2169</v>
      </c>
      <c r="B23" s="356" t="s">
        <v>2221</v>
      </c>
      <c r="C23" s="356"/>
      <c r="D23" s="353">
        <v>28</v>
      </c>
      <c r="E23" s="64" t="str">
        <f t="shared" si="0"/>
        <v>FH.MN.28</v>
      </c>
      <c r="F23" s="321" t="s">
        <v>2247</v>
      </c>
      <c r="G23" s="321" t="str">
        <f>VLOOKUP($E23,TaskValues!$E:$AG,3,FALSE)</f>
        <v>Clinical</v>
      </c>
      <c r="H23" s="321" t="str">
        <f>VLOOKUP($E23,TaskValues!$E:$AG,4,FALSE)</f>
        <v>Child Acute</v>
      </c>
      <c r="I23" s="321" t="str">
        <f>VLOOKUP($E23,TaskValues!$E:$AG,5,FALSE)</f>
        <v>Sick child</v>
      </c>
      <c r="J23" s="320" t="str">
        <f>VLOOKUP($E23,TaskValues!$E:$AG,6,FALSE)</f>
        <v>15 yo</v>
      </c>
      <c r="K23" s="64">
        <f>VLOOKUP($E23,TaskValues!$E:$AG,10,FALSE)</f>
        <v>0</v>
      </c>
      <c r="L23" s="319">
        <f>VLOOKUP($E23,TaskValues!$E:$AG,11,FALSE)</f>
        <v>0</v>
      </c>
      <c r="M23" s="319">
        <f>VLOOKUP($E23,TaskValues!$E:$AG,12,FALSE)</f>
        <v>100</v>
      </c>
      <c r="N23" s="319">
        <f>VLOOKUP($E23,TaskValues!$E:$AG,13,FALSE)</f>
        <v>0</v>
      </c>
      <c r="O23" s="319">
        <f>VLOOKUP($E23,TaskValues!$E:$AG,14,FALSE)</f>
        <v>0</v>
      </c>
      <c r="P23" s="319">
        <f>VLOOKUP($E23,TaskValues!$E:$AG,15,FALSE)</f>
        <v>0</v>
      </c>
      <c r="Q23" s="320">
        <f>VLOOKUP($E23,TaskValues!$E:$AG,16,FALSE)</f>
        <v>100</v>
      </c>
      <c r="R23" s="321" t="str">
        <f>VLOOKUP($E23,TaskValues!$E:$AG,17,FALSE)</f>
        <v>National</v>
      </c>
      <c r="S23" s="195">
        <f>VLOOKUP($E23,TaskValues!$E:$AG,18,FALSE)</f>
        <v>0.14499999999999999</v>
      </c>
      <c r="T23" s="321" t="str">
        <f>IF(VLOOKUP($E23,TaskValues!$E:$AG,20,FALSE)=0,"",VLOOKUP($E23,TaskValues!$E:$AG,20,FALSE))</f>
        <v/>
      </c>
      <c r="U23" s="89">
        <f>IF(VLOOKUP($E23,TaskValues!$E:$AG,22,FALSE)=0,"",VLOOKUP($E23,TaskValues!$E:$AG,22,FALSE))</f>
        <v>0.98</v>
      </c>
      <c r="V23">
        <f>IF(VLOOKUP($E23,TaskValues!$E:$AG,23,FALSE)=0,,VLOOKUP($E23,TaskValues!$E:$AG,23,FALSE))</f>
        <v>1</v>
      </c>
      <c r="W23" t="str">
        <f>IF(VLOOKUP($E23,TaskValues!$E:$AG,24,FALSE)=0,"",VLOOKUP($E23,TaskValues!$E:$AG,24,FALSE))</f>
        <v/>
      </c>
      <c r="X23">
        <f>IF(VLOOKUP($E23,TaskValues!$E:$AG,25,FALSE)=0,"",VLOOKUP($E23,TaskValues!$E:$AG,25,FALSE))</f>
        <v>5</v>
      </c>
      <c r="Y23" t="str">
        <f>IF(VLOOKUP($E23,TaskValues!$E:$AG,26,FALSE)=0,"",VLOOKUP($E23,TaskValues!$E:$AG,26,FALSE))</f>
        <v/>
      </c>
      <c r="Z23" t="str">
        <f>IF(VLOOKUP($E23,TaskValues!$E:$AG,27,FALSE)=0,"",VLOOKUP($E23,TaskValues!$E:$AG,27,FALSE))</f>
        <v/>
      </c>
    </row>
    <row r="24" spans="1:26" x14ac:dyDescent="0.35">
      <c r="A24" s="355" t="s">
        <v>2169</v>
      </c>
      <c r="B24" s="356" t="s">
        <v>2221</v>
      </c>
      <c r="C24" s="356"/>
      <c r="D24" s="353">
        <v>29</v>
      </c>
      <c r="E24" s="64" t="str">
        <f t="shared" si="0"/>
        <v>FH.MN.29</v>
      </c>
      <c r="F24" s="321" t="s">
        <v>2248</v>
      </c>
      <c r="G24" s="321" t="str">
        <f>VLOOKUP($E24,TaskValues!$E:$AG,3,FALSE)</f>
        <v>Social services</v>
      </c>
      <c r="H24" s="321" t="str">
        <f>VLOOKUP($E24,TaskValues!$E:$AG,4,FALSE)</f>
        <v>Public Health</v>
      </c>
      <c r="I24" s="321" t="str">
        <f>VLOOKUP($E24,TaskValues!$E:$AG,5,FALSE)</f>
        <v>-</v>
      </c>
      <c r="J24" s="320" t="str">
        <f>VLOOKUP($E24,TaskValues!$E:$AG,6,FALSE)</f>
        <v>18 yo adults</v>
      </c>
      <c r="K24" s="64">
        <f>VLOOKUP($E24,TaskValues!$E:$AG,10,FALSE)</f>
        <v>0</v>
      </c>
      <c r="L24" s="319">
        <f>VLOOKUP($E24,TaskValues!$E:$AG,11,FALSE)</f>
        <v>0</v>
      </c>
      <c r="M24" s="319">
        <f>VLOOKUP($E24,TaskValues!$E:$AG,12,FALSE)</f>
        <v>100</v>
      </c>
      <c r="N24" s="319">
        <f>VLOOKUP($E24,TaskValues!$E:$AG,13,FALSE)</f>
        <v>0</v>
      </c>
      <c r="O24" s="319">
        <f>VLOOKUP($E24,TaskValues!$E:$AG,14,FALSE)</f>
        <v>0</v>
      </c>
      <c r="P24" s="319">
        <f>VLOOKUP($E24,TaskValues!$E:$AG,15,FALSE)</f>
        <v>0</v>
      </c>
      <c r="Q24" s="320">
        <f>VLOOKUP($E24,TaskValues!$E:$AG,16,FALSE)</f>
        <v>100</v>
      </c>
      <c r="R24" s="321" t="str">
        <f>VLOOKUP($E24,TaskValues!$E:$AG,17,FALSE)</f>
        <v>National</v>
      </c>
      <c r="S24" s="195">
        <f>VLOOKUP($E24,TaskValues!$E:$AG,18,FALSE)</f>
        <v>0.1</v>
      </c>
      <c r="T24" s="321" t="str">
        <f>IF(VLOOKUP($E24,TaskValues!$E:$AG,20,FALSE)=0,"",VLOOKUP($E24,TaskValues!$E:$AG,20,FALSE))</f>
        <v/>
      </c>
      <c r="U24" s="89">
        <f>IF(VLOOKUP($E24,TaskValues!$E:$AG,22,FALSE)=0,"",VLOOKUP($E24,TaskValues!$E:$AG,22,FALSE))</f>
        <v>1</v>
      </c>
      <c r="V24">
        <f>IF(VLOOKUP($E24,TaskValues!$E:$AG,23,FALSE)=0,,VLOOKUP($E24,TaskValues!$E:$AG,23,FALSE))</f>
        <v>2</v>
      </c>
      <c r="W24" t="str">
        <f>IF(VLOOKUP($E24,TaskValues!$E:$AG,24,FALSE)=0,"",VLOOKUP($E24,TaskValues!$E:$AG,24,FALSE))</f>
        <v/>
      </c>
      <c r="X24">
        <f>IF(VLOOKUP($E24,TaskValues!$E:$AG,25,FALSE)=0,"",VLOOKUP($E24,TaskValues!$E:$AG,25,FALSE))</f>
        <v>15</v>
      </c>
      <c r="Y24" t="str">
        <f>IF(VLOOKUP($E24,TaskValues!$E:$AG,26,FALSE)=0,"",VLOOKUP($E24,TaskValues!$E:$AG,26,FALSE))</f>
        <v/>
      </c>
      <c r="Z24" t="str">
        <f>IF(VLOOKUP($E24,TaskValues!$E:$AG,27,FALSE)=0,"",VLOOKUP($E24,TaskValues!$E:$AG,27,FALSE))</f>
        <v/>
      </c>
    </row>
    <row r="25" spans="1:26" x14ac:dyDescent="0.35">
      <c r="A25" s="355" t="s">
        <v>2169</v>
      </c>
      <c r="B25" s="356" t="s">
        <v>2221</v>
      </c>
      <c r="C25" s="356"/>
      <c r="D25" s="353">
        <v>30</v>
      </c>
      <c r="E25" s="64" t="str">
        <f t="shared" si="0"/>
        <v>FH.MN.30</v>
      </c>
      <c r="F25" s="321" t="s">
        <v>2249</v>
      </c>
      <c r="G25" s="321" t="str">
        <f>VLOOKUP($E25,TaskValues!$E:$AG,3,FALSE)</f>
        <v>Social services</v>
      </c>
      <c r="H25" s="321" t="str">
        <f>VLOOKUP($E25,TaskValues!$E:$AG,4,FALSE)</f>
        <v>Public Health</v>
      </c>
      <c r="I25" s="321" t="str">
        <f>VLOOKUP($E25,TaskValues!$E:$AG,5,FALSE)</f>
        <v>-</v>
      </c>
      <c r="J25" s="320" t="str">
        <f>VLOOKUP($E25,TaskValues!$E:$AG,6,FALSE)</f>
        <v>1-18</v>
      </c>
      <c r="K25" s="64">
        <f>VLOOKUP($E25,TaskValues!$E:$AG,10,FALSE)</f>
        <v>0</v>
      </c>
      <c r="L25" s="319">
        <f>VLOOKUP($E25,TaskValues!$E:$AG,11,FALSE)</f>
        <v>0</v>
      </c>
      <c r="M25" s="319">
        <f>VLOOKUP($E25,TaskValues!$E:$AG,12,FALSE)</f>
        <v>100</v>
      </c>
      <c r="N25" s="319">
        <f>VLOOKUP($E25,TaskValues!$E:$AG,13,FALSE)</f>
        <v>0</v>
      </c>
      <c r="O25" s="319">
        <f>VLOOKUP($E25,TaskValues!$E:$AG,14,FALSE)</f>
        <v>0</v>
      </c>
      <c r="P25" s="319">
        <f>VLOOKUP($E25,TaskValues!$E:$AG,15,FALSE)</f>
        <v>0</v>
      </c>
      <c r="Q25" s="320">
        <f>VLOOKUP($E25,TaskValues!$E:$AG,16,FALSE)</f>
        <v>100</v>
      </c>
      <c r="R25" s="321" t="str">
        <f>VLOOKUP($E25,TaskValues!$E:$AG,17,FALSE)</f>
        <v>National</v>
      </c>
      <c r="S25" s="195">
        <f>VLOOKUP($E25,TaskValues!$E:$AG,18,FALSE)</f>
        <v>0</v>
      </c>
      <c r="T25" s="321" t="str">
        <f>IF(VLOOKUP($E25,TaskValues!$E:$AG,20,FALSE)=0,"",VLOOKUP($E25,TaskValues!$E:$AG,20,FALSE))</f>
        <v/>
      </c>
      <c r="U25" s="89">
        <f>IF(VLOOKUP($E25,TaskValues!$E:$AG,22,FALSE)=0,"",VLOOKUP($E25,TaskValues!$E:$AG,22,FALSE))</f>
        <v>1</v>
      </c>
      <c r="V25">
        <f>IF(VLOOKUP($E25,TaskValues!$E:$AG,23,FALSE)=0,,VLOOKUP($E25,TaskValues!$E:$AG,23,FALSE))</f>
        <v>2</v>
      </c>
      <c r="W25" t="str">
        <f>IF(VLOOKUP($E25,TaskValues!$E:$AG,24,FALSE)=0,"",VLOOKUP($E25,TaskValues!$E:$AG,24,FALSE))</f>
        <v/>
      </c>
      <c r="X25">
        <f>IF(VLOOKUP($E25,TaskValues!$E:$AG,25,FALSE)=0,"",VLOOKUP($E25,TaskValues!$E:$AG,25,FALSE))</f>
        <v>15</v>
      </c>
      <c r="Y25" t="str">
        <f>IF(VLOOKUP($E25,TaskValues!$E:$AG,26,FALSE)=0,"",VLOOKUP($E25,TaskValues!$E:$AG,26,FALSE))</f>
        <v/>
      </c>
      <c r="Z25" t="str">
        <f>IF(VLOOKUP($E25,TaskValues!$E:$AG,27,FALSE)=0,"",VLOOKUP($E25,TaskValues!$E:$AG,27,FALSE))</f>
        <v/>
      </c>
    </row>
    <row r="26" spans="1:26" x14ac:dyDescent="0.35">
      <c r="A26" s="355" t="s">
        <v>2169</v>
      </c>
      <c r="B26" s="356" t="s">
        <v>2245</v>
      </c>
      <c r="C26" s="356"/>
      <c r="D26" s="353">
        <v>31</v>
      </c>
      <c r="E26" s="64" t="s">
        <v>2264</v>
      </c>
      <c r="F26" s="321" t="s">
        <v>2252</v>
      </c>
      <c r="G26" s="321" t="str">
        <f>VLOOKUP($E26,TaskValues!$E:$AG,3,FALSE)</f>
        <v>Non-clinical</v>
      </c>
      <c r="H26" s="321" t="str">
        <f>VLOOKUP($E26,TaskValues!$E:$AG,4,FALSE)</f>
        <v>Public Health</v>
      </c>
      <c r="I26" s="321" t="str">
        <f>VLOOKUP($E26,TaskValues!$E:$AG,5,FALSE)</f>
        <v>Immunization</v>
      </c>
      <c r="J26" s="320" t="str">
        <f>VLOOKUP($E26,TaskValues!$E:$AG,6,FALSE)</f>
        <v>-</v>
      </c>
      <c r="K26" s="64">
        <f>VLOOKUP($E26,TaskValues!$E:$AG,10,FALSE)</f>
        <v>0</v>
      </c>
      <c r="L26" s="319">
        <f>VLOOKUP($E26,TaskValues!$E:$AG,11,FALSE)</f>
        <v>0</v>
      </c>
      <c r="M26" s="319">
        <f>VLOOKUP($E26,TaskValues!$E:$AG,12,FALSE)</f>
        <v>100</v>
      </c>
      <c r="N26" s="319">
        <f>VLOOKUP($E26,TaskValues!$E:$AG,13,FALSE)</f>
        <v>0</v>
      </c>
      <c r="O26" s="319">
        <f>VLOOKUP($E26,TaskValues!$E:$AG,14,FALSE)</f>
        <v>0</v>
      </c>
      <c r="P26" s="319">
        <f>VLOOKUP($E26,TaskValues!$E:$AG,15,FALSE)</f>
        <v>0</v>
      </c>
      <c r="Q26" s="320">
        <f>VLOOKUP($E26,TaskValues!$E:$AG,16,FALSE)</f>
        <v>100</v>
      </c>
      <c r="R26" s="321" t="str">
        <f>VLOOKUP($E26,TaskValues!$E:$AG,17,FALSE)</f>
        <v>National</v>
      </c>
      <c r="S26" s="195">
        <f>VLOOKUP($E26,TaskValues!$E:$AG,18,FALSE)</f>
        <v>0</v>
      </c>
      <c r="T26" s="321" t="str">
        <f>IF(VLOOKUP($E26,TaskValues!$E:$AG,20,FALSE)=0,"",VLOOKUP($E26,TaskValues!$E:$AG,20,FALSE))</f>
        <v/>
      </c>
      <c r="U26" s="89" t="str">
        <f>IF(VLOOKUP($E26,TaskValues!$E:$AG,22,FALSE)=0,"",VLOOKUP($E26,TaskValues!$E:$AG,22,FALSE))</f>
        <v/>
      </c>
      <c r="V26">
        <f>IF(VLOOKUP($E26,TaskValues!$E:$AG,23,FALSE)=0,,VLOOKUP($E26,TaskValues!$E:$AG,23,FALSE))</f>
        <v>0</v>
      </c>
      <c r="W26" t="str">
        <f>IF(VLOOKUP($E26,TaskValues!$E:$AG,24,FALSE)=0,"",VLOOKUP($E26,TaskValues!$E:$AG,24,FALSE))</f>
        <v/>
      </c>
      <c r="X26" t="str">
        <f>IF(VLOOKUP($E26,TaskValues!$E:$AG,25,FALSE)=0,"",VLOOKUP($E26,TaskValues!$E:$AG,25,FALSE))</f>
        <v/>
      </c>
      <c r="Y26" t="str">
        <f>IF(VLOOKUP($E26,TaskValues!$E:$AG,26,FALSE)=0,"",VLOOKUP($E26,TaskValues!$E:$AG,26,FALSE))</f>
        <v/>
      </c>
      <c r="Z26" t="str">
        <f>IF(VLOOKUP($E26,TaskValues!$E:$AG,27,FALSE)=0,"",VLOOKUP($E26,TaskValues!$E:$AG,27,FALSE))</f>
        <v/>
      </c>
    </row>
    <row r="27" spans="1:26" x14ac:dyDescent="0.35">
      <c r="A27" s="355" t="s">
        <v>2169</v>
      </c>
      <c r="B27" s="356" t="s">
        <v>2245</v>
      </c>
      <c r="C27" s="356"/>
      <c r="D27" s="353">
        <v>32</v>
      </c>
      <c r="E27" s="64" t="s">
        <v>2270</v>
      </c>
      <c r="F27" s="319" t="s">
        <v>176</v>
      </c>
      <c r="G27" s="321" t="str">
        <f>VLOOKUP($E27,TaskValues!$E:$AG,3,FALSE)</f>
        <v>Clinical</v>
      </c>
      <c r="H27" s="321" t="str">
        <f>VLOOKUP($E27,TaskValues!$E:$AG,4,FALSE)</f>
        <v>Child Preventive</v>
      </c>
      <c r="I27" s="321" t="str">
        <f>VLOOKUP($E27,TaskValues!$E:$AG,5,FALSE)</f>
        <v>Immunization</v>
      </c>
      <c r="J27" s="320" t="str">
        <f>VLOOKUP($E27,TaskValues!$E:$AG,6,FALSE)</f>
        <v>births</v>
      </c>
      <c r="K27" s="64">
        <f>VLOOKUP($E27,TaskValues!$E:$AG,10,FALSE)</f>
        <v>0</v>
      </c>
      <c r="L27" s="319">
        <f>VLOOKUP($E27,TaskValues!$E:$AG,11,FALSE)</f>
        <v>0</v>
      </c>
      <c r="M27" s="319">
        <f>VLOOKUP($E27,TaskValues!$E:$AG,12,FALSE)</f>
        <v>50</v>
      </c>
      <c r="N27" s="319">
        <f>VLOOKUP($E27,TaskValues!$E:$AG,13,FALSE)</f>
        <v>0</v>
      </c>
      <c r="O27" s="319">
        <f>VLOOKUP($E27,TaskValues!$E:$AG,14,FALSE)</f>
        <v>50</v>
      </c>
      <c r="P27" s="319">
        <f>VLOOKUP($E27,TaskValues!$E:$AG,15,FALSE)</f>
        <v>0</v>
      </c>
      <c r="Q27" s="320">
        <f>VLOOKUP($E27,TaskValues!$E:$AG,16,FALSE)</f>
        <v>100</v>
      </c>
      <c r="R27" s="321" t="str">
        <f>VLOOKUP($E27,TaskValues!$E:$AG,17,FALSE)</f>
        <v>National</v>
      </c>
      <c r="S27" s="195">
        <f>VLOOKUP($E27,TaskValues!$E:$AG,18,FALSE)</f>
        <v>1</v>
      </c>
      <c r="T27" s="321" t="str">
        <f>IF(VLOOKUP($E27,TaskValues!$E:$AG,20,FALSE)=0,"",VLOOKUP($E27,TaskValues!$E:$AG,20,FALSE))</f>
        <v/>
      </c>
      <c r="U27" s="89">
        <f>IF(VLOOKUP($E27,TaskValues!$E:$AG,22,FALSE)=0,"",VLOOKUP($E27,TaskValues!$E:$AG,22,FALSE))</f>
        <v>1</v>
      </c>
      <c r="V27">
        <f>IF(VLOOKUP($E27,TaskValues!$E:$AG,23,FALSE)=0,,VLOOKUP($E27,TaskValues!$E:$AG,23,FALSE))</f>
        <v>1</v>
      </c>
      <c r="W27" t="str">
        <f>IF(VLOOKUP($E27,TaskValues!$E:$AG,24,FALSE)=0,"",VLOOKUP($E27,TaskValues!$E:$AG,24,FALSE))</f>
        <v/>
      </c>
      <c r="X27" t="str">
        <f>IF(VLOOKUP($E27,TaskValues!$E:$AG,25,FALSE)=0,"",VLOOKUP($E27,TaskValues!$E:$AG,25,FALSE))</f>
        <v/>
      </c>
      <c r="Y27" t="str">
        <f>IF(VLOOKUP($E27,TaskValues!$E:$AG,26,FALSE)=0,"",VLOOKUP($E27,TaskValues!$E:$AG,26,FALSE))</f>
        <v/>
      </c>
      <c r="Z27" t="str">
        <f>IF(VLOOKUP($E27,TaskValues!$E:$AG,27,FALSE)=0,"",VLOOKUP($E27,TaskValues!$E:$AG,27,FALSE))</f>
        <v/>
      </c>
    </row>
    <row r="28" spans="1:26" x14ac:dyDescent="0.35">
      <c r="A28" s="355" t="s">
        <v>2169</v>
      </c>
      <c r="B28" s="356" t="s">
        <v>2245</v>
      </c>
      <c r="C28" s="356"/>
      <c r="D28" s="353">
        <v>32</v>
      </c>
      <c r="E28" s="64" t="s">
        <v>2271</v>
      </c>
      <c r="F28" s="319" t="s">
        <v>178</v>
      </c>
      <c r="G28" s="321" t="str">
        <f>VLOOKUP($E28,TaskValues!$E:$AG,3,FALSE)</f>
        <v>Clinical</v>
      </c>
      <c r="H28" s="321" t="str">
        <f>VLOOKUP($E28,TaskValues!$E:$AG,4,FALSE)</f>
        <v>Child Preventive</v>
      </c>
      <c r="I28" s="321" t="str">
        <f>VLOOKUP($E28,TaskValues!$E:$AG,5,FALSE)</f>
        <v>Immunization</v>
      </c>
      <c r="J28" s="320" t="str">
        <f>VLOOKUP($E28,TaskValues!$E:$AG,6,FALSE)</f>
        <v>1 yo</v>
      </c>
      <c r="K28" s="64">
        <f>VLOOKUP($E28,TaskValues!$E:$AG,10,FALSE)</f>
        <v>0</v>
      </c>
      <c r="L28" s="319">
        <f>VLOOKUP($E28,TaskValues!$E:$AG,11,FALSE)</f>
        <v>0</v>
      </c>
      <c r="M28" s="319">
        <f>VLOOKUP($E28,TaskValues!$E:$AG,12,FALSE)</f>
        <v>50</v>
      </c>
      <c r="N28" s="319">
        <f>VLOOKUP($E28,TaskValues!$E:$AG,13,FALSE)</f>
        <v>0</v>
      </c>
      <c r="O28" s="319">
        <f>VLOOKUP($E28,TaskValues!$E:$AG,14,FALSE)</f>
        <v>50</v>
      </c>
      <c r="P28" s="319">
        <f>VLOOKUP($E28,TaskValues!$E:$AG,15,FALSE)</f>
        <v>0</v>
      </c>
      <c r="Q28" s="320">
        <f>VLOOKUP($E28,TaskValues!$E:$AG,16,FALSE)</f>
        <v>100</v>
      </c>
      <c r="R28" s="321" t="str">
        <f>VLOOKUP($E28,TaskValues!$E:$AG,17,FALSE)</f>
        <v>National</v>
      </c>
      <c r="S28" s="195">
        <f>VLOOKUP($E28,TaskValues!$E:$AG,18,FALSE)</f>
        <v>1</v>
      </c>
      <c r="T28" s="321" t="str">
        <f>IF(VLOOKUP($E28,TaskValues!$E:$AG,20,FALSE)=0,"",VLOOKUP($E28,TaskValues!$E:$AG,20,FALSE))</f>
        <v/>
      </c>
      <c r="U28" s="89">
        <f>IF(VLOOKUP($E28,TaskValues!$E:$AG,22,FALSE)=0,"",VLOOKUP($E28,TaskValues!$E:$AG,22,FALSE))</f>
        <v>1</v>
      </c>
      <c r="V28">
        <f>IF(VLOOKUP($E28,TaskValues!$E:$AG,23,FALSE)=0,,VLOOKUP($E28,TaskValues!$E:$AG,23,FALSE))</f>
        <v>4</v>
      </c>
      <c r="W28" t="str">
        <f>IF(VLOOKUP($E28,TaskValues!$E:$AG,24,FALSE)=0,"",VLOOKUP($E28,TaskValues!$E:$AG,24,FALSE))</f>
        <v/>
      </c>
      <c r="X28">
        <f>IF(VLOOKUP($E28,TaskValues!$E:$AG,25,FALSE)=0,"",VLOOKUP($E28,TaskValues!$E:$AG,25,FALSE))</f>
        <v>5</v>
      </c>
      <c r="Y28" t="str">
        <f>IF(VLOOKUP($E28,TaskValues!$E:$AG,26,FALSE)=0,"",VLOOKUP($E28,TaskValues!$E:$AG,26,FALSE))</f>
        <v/>
      </c>
      <c r="Z28" t="str">
        <f>IF(VLOOKUP($E28,TaskValues!$E:$AG,27,FALSE)=0,"",VLOOKUP($E28,TaskValues!$E:$AG,27,FALSE))</f>
        <v/>
      </c>
    </row>
    <row r="29" spans="1:26" x14ac:dyDescent="0.35">
      <c r="A29" s="355" t="s">
        <v>2169</v>
      </c>
      <c r="B29" s="356" t="s">
        <v>2245</v>
      </c>
      <c r="C29" s="356"/>
      <c r="D29" s="353">
        <v>32</v>
      </c>
      <c r="E29" s="64" t="s">
        <v>2272</v>
      </c>
      <c r="F29" s="319" t="s">
        <v>181</v>
      </c>
      <c r="G29" s="321" t="str">
        <f>VLOOKUP($E29,TaskValues!$E:$AG,3,FALSE)</f>
        <v>Clinical</v>
      </c>
      <c r="H29" s="321" t="str">
        <f>VLOOKUP($E29,TaskValues!$E:$AG,4,FALSE)</f>
        <v>Child Preventive</v>
      </c>
      <c r="I29" s="321" t="str">
        <f>VLOOKUP($E29,TaskValues!$E:$AG,5,FALSE)</f>
        <v>Immunization</v>
      </c>
      <c r="J29" s="320" t="str">
        <f>VLOOKUP($E29,TaskValues!$E:$AG,6,FALSE)</f>
        <v>2 yo</v>
      </c>
      <c r="K29" s="64">
        <f>VLOOKUP($E29,TaskValues!$E:$AG,10,FALSE)</f>
        <v>0</v>
      </c>
      <c r="L29" s="319">
        <f>VLOOKUP($E29,TaskValues!$E:$AG,11,FALSE)</f>
        <v>0</v>
      </c>
      <c r="M29" s="319">
        <f>VLOOKUP($E29,TaskValues!$E:$AG,12,FALSE)</f>
        <v>50</v>
      </c>
      <c r="N29" s="319">
        <f>VLOOKUP($E29,TaskValues!$E:$AG,13,FALSE)</f>
        <v>0</v>
      </c>
      <c r="O29" s="319">
        <f>VLOOKUP($E29,TaskValues!$E:$AG,14,FALSE)</f>
        <v>50</v>
      </c>
      <c r="P29" s="319">
        <f>VLOOKUP($E29,TaskValues!$E:$AG,15,FALSE)</f>
        <v>0</v>
      </c>
      <c r="Q29" s="320">
        <f>VLOOKUP($E29,TaskValues!$E:$AG,16,FALSE)</f>
        <v>100</v>
      </c>
      <c r="R29" s="321" t="str">
        <f>VLOOKUP($E29,TaskValues!$E:$AG,17,FALSE)</f>
        <v>National</v>
      </c>
      <c r="S29" s="195">
        <f>VLOOKUP($E29,TaskValues!$E:$AG,18,FALSE)</f>
        <v>1</v>
      </c>
      <c r="T29" s="321" t="str">
        <f>IF(VLOOKUP($E29,TaskValues!$E:$AG,20,FALSE)=0,"",VLOOKUP($E29,TaskValues!$E:$AG,20,FALSE))</f>
        <v/>
      </c>
      <c r="U29" s="89">
        <f>IF(VLOOKUP($E29,TaskValues!$E:$AG,22,FALSE)=0,"",VLOOKUP($E29,TaskValues!$E:$AG,22,FALSE))</f>
        <v>1</v>
      </c>
      <c r="V29">
        <f>IF(VLOOKUP($E29,TaskValues!$E:$AG,23,FALSE)=0,,VLOOKUP($E29,TaskValues!$E:$AG,23,FALSE))</f>
        <v>1</v>
      </c>
      <c r="W29" t="str">
        <f>IF(VLOOKUP($E29,TaskValues!$E:$AG,24,FALSE)=0,"",VLOOKUP($E29,TaskValues!$E:$AG,24,FALSE))</f>
        <v/>
      </c>
      <c r="X29">
        <f>IF(VLOOKUP($E29,TaskValues!$E:$AG,25,FALSE)=0,"",VLOOKUP($E29,TaskValues!$E:$AG,25,FALSE))</f>
        <v>5</v>
      </c>
      <c r="Y29" t="str">
        <f>IF(VLOOKUP($E29,TaskValues!$E:$AG,26,FALSE)=0,"",VLOOKUP($E29,TaskValues!$E:$AG,26,FALSE))</f>
        <v/>
      </c>
      <c r="Z29" t="str">
        <f>IF(VLOOKUP($E29,TaskValues!$E:$AG,27,FALSE)=0,"",VLOOKUP($E29,TaskValues!$E:$AG,27,FALSE))</f>
        <v/>
      </c>
    </row>
    <row r="30" spans="1:26" x14ac:dyDescent="0.35">
      <c r="A30" s="355" t="s">
        <v>2169</v>
      </c>
      <c r="B30" s="356" t="s">
        <v>2245</v>
      </c>
      <c r="C30" s="356"/>
      <c r="D30" s="353">
        <v>32</v>
      </c>
      <c r="E30" s="64" t="s">
        <v>2273</v>
      </c>
      <c r="F30" s="319" t="s">
        <v>184</v>
      </c>
      <c r="G30" s="321" t="str">
        <f>VLOOKUP($E30,TaskValues!$E:$AG,3,FALSE)</f>
        <v>Clinical</v>
      </c>
      <c r="H30" s="321" t="str">
        <f>VLOOKUP($E30,TaskValues!$E:$AG,4,FALSE)</f>
        <v>Child Preventive</v>
      </c>
      <c r="I30" s="321" t="str">
        <f>VLOOKUP($E30,TaskValues!$E:$AG,5,FALSE)</f>
        <v>Immunization</v>
      </c>
      <c r="J30" s="320" t="str">
        <f>VLOOKUP($E30,TaskValues!$E:$AG,6,FALSE)</f>
        <v>births</v>
      </c>
      <c r="K30" s="64">
        <f>VLOOKUP($E30,TaskValues!$E:$AG,10,FALSE)</f>
        <v>0</v>
      </c>
      <c r="L30" s="319">
        <f>VLOOKUP($E30,TaskValues!$E:$AG,11,FALSE)</f>
        <v>0</v>
      </c>
      <c r="M30" s="319">
        <f>VLOOKUP($E30,TaskValues!$E:$AG,12,FALSE)</f>
        <v>50</v>
      </c>
      <c r="N30" s="319">
        <f>VLOOKUP($E30,TaskValues!$E:$AG,13,FALSE)</f>
        <v>0</v>
      </c>
      <c r="O30" s="319">
        <f>VLOOKUP($E30,TaskValues!$E:$AG,14,FALSE)</f>
        <v>50</v>
      </c>
      <c r="P30" s="319">
        <f>VLOOKUP($E30,TaskValues!$E:$AG,15,FALSE)</f>
        <v>0</v>
      </c>
      <c r="Q30" s="320">
        <f>VLOOKUP($E30,TaskValues!$E:$AG,16,FALSE)</f>
        <v>100</v>
      </c>
      <c r="R30" s="321" t="str">
        <f>VLOOKUP($E30,TaskValues!$E:$AG,17,FALSE)</f>
        <v>National</v>
      </c>
      <c r="S30" s="195">
        <f>VLOOKUP($E30,TaskValues!$E:$AG,18,FALSE)</f>
        <v>1</v>
      </c>
      <c r="T30" s="321" t="str">
        <f>IF(VLOOKUP($E30,TaskValues!$E:$AG,20,FALSE)=0,"",VLOOKUP($E30,TaskValues!$E:$AG,20,FALSE))</f>
        <v/>
      </c>
      <c r="U30" s="89">
        <f>IF(VLOOKUP($E30,TaskValues!$E:$AG,22,FALSE)=0,"",VLOOKUP($E30,TaskValues!$E:$AG,22,FALSE))</f>
        <v>1</v>
      </c>
      <c r="V30">
        <f>IF(VLOOKUP($E30,TaskValues!$E:$AG,23,FALSE)=0,,VLOOKUP($E30,TaskValues!$E:$AG,23,FALSE))</f>
        <v>2</v>
      </c>
      <c r="W30" t="str">
        <f>IF(VLOOKUP($E30,TaskValues!$E:$AG,24,FALSE)=0,"",VLOOKUP($E30,TaskValues!$E:$AG,24,FALSE))</f>
        <v/>
      </c>
      <c r="X30" t="str">
        <f>IF(VLOOKUP($E30,TaskValues!$E:$AG,25,FALSE)=0,"",VLOOKUP($E30,TaskValues!$E:$AG,25,FALSE))</f>
        <v/>
      </c>
      <c r="Y30" t="str">
        <f>IF(VLOOKUP($E30,TaskValues!$E:$AG,26,FALSE)=0,"",VLOOKUP($E30,TaskValues!$E:$AG,26,FALSE))</f>
        <v/>
      </c>
      <c r="Z30" t="str">
        <f>IF(VLOOKUP($E30,TaskValues!$E:$AG,27,FALSE)=0,"",VLOOKUP($E30,TaskValues!$E:$AG,27,FALSE))</f>
        <v/>
      </c>
    </row>
    <row r="31" spans="1:26" x14ac:dyDescent="0.35">
      <c r="A31" s="355" t="s">
        <v>2169</v>
      </c>
      <c r="B31" s="356" t="s">
        <v>2245</v>
      </c>
      <c r="C31" s="356"/>
      <c r="D31" s="353">
        <v>33</v>
      </c>
      <c r="E31" s="64" t="s">
        <v>2265</v>
      </c>
      <c r="F31" s="321" t="s">
        <v>2254</v>
      </c>
      <c r="G31" s="321" t="str">
        <f>VLOOKUP($E31,TaskValues!$E:$AG,3,FALSE)</f>
        <v>Clinical</v>
      </c>
      <c r="H31" s="321" t="str">
        <f>VLOOKUP($E31,TaskValues!$E:$AG,4,FALSE)</f>
        <v>Child Preventive</v>
      </c>
      <c r="I31" s="321" t="str">
        <f>VLOOKUP($E31,TaskValues!$E:$AG,5,FALSE)</f>
        <v>Immunization</v>
      </c>
      <c r="J31" s="320" t="str">
        <f>VLOOKUP($E31,TaskValues!$E:$AG,6,FALSE)</f>
        <v>1-4</v>
      </c>
      <c r="K31" s="64">
        <f>VLOOKUP($E31,TaskValues!$E:$AG,10,FALSE)</f>
        <v>0</v>
      </c>
      <c r="L31" s="319">
        <f>VLOOKUP($E31,TaskValues!$E:$AG,11,FALSE)</f>
        <v>0</v>
      </c>
      <c r="M31" s="319">
        <f>VLOOKUP($E31,TaskValues!$E:$AG,12,FALSE)</f>
        <v>100</v>
      </c>
      <c r="N31" s="319">
        <f>VLOOKUP($E31,TaskValues!$E:$AG,13,FALSE)</f>
        <v>0</v>
      </c>
      <c r="O31" s="319">
        <f>VLOOKUP($E31,TaskValues!$E:$AG,14,FALSE)</f>
        <v>0</v>
      </c>
      <c r="P31" s="319">
        <f>VLOOKUP($E31,TaskValues!$E:$AG,15,FALSE)</f>
        <v>0</v>
      </c>
      <c r="Q31" s="320">
        <f>VLOOKUP($E31,TaskValues!$E:$AG,16,FALSE)</f>
        <v>100</v>
      </c>
      <c r="R31" s="321" t="str">
        <f>VLOOKUP($E31,TaskValues!$E:$AG,17,FALSE)</f>
        <v>National</v>
      </c>
      <c r="S31" s="195">
        <f>VLOOKUP($E31,TaskValues!$E:$AG,18,FALSE)</f>
        <v>1</v>
      </c>
      <c r="T31" s="321" t="str">
        <f>IF(VLOOKUP($E31,TaskValues!$E:$AG,20,FALSE)=0,"",VLOOKUP($E31,TaskValues!$E:$AG,20,FALSE))</f>
        <v/>
      </c>
      <c r="U31" s="89" t="str">
        <f>IF(VLOOKUP($E31,TaskValues!$E:$AG,22,FALSE)=0,"",VLOOKUP($E31,TaskValues!$E:$AG,22,FALSE))</f>
        <v/>
      </c>
      <c r="V31">
        <f>IF(VLOOKUP($E31,TaskValues!$E:$AG,23,FALSE)=0,,VLOOKUP($E31,TaskValues!$E:$AG,23,FALSE))</f>
        <v>0</v>
      </c>
      <c r="W31">
        <f>IF(VLOOKUP($E31,TaskValues!$E:$AG,24,FALSE)=0,"",VLOOKUP($E31,TaskValues!$E:$AG,24,FALSE))</f>
        <v>1</v>
      </c>
      <c r="X31">
        <f>IF(VLOOKUP($E31,TaskValues!$E:$AG,25,FALSE)=0,"",VLOOKUP($E31,TaskValues!$E:$AG,25,FALSE))</f>
        <v>2</v>
      </c>
      <c r="Y31" t="str">
        <f>IF(VLOOKUP($E31,TaskValues!$E:$AG,26,FALSE)=0,"",VLOOKUP($E31,TaskValues!$E:$AG,26,FALSE))</f>
        <v/>
      </c>
      <c r="Z31" t="str">
        <f>IF(VLOOKUP($E31,TaskValues!$E:$AG,27,FALSE)=0,"",VLOOKUP($E31,TaskValues!$E:$AG,27,FALSE))</f>
        <v/>
      </c>
    </row>
    <row r="32" spans="1:26" x14ac:dyDescent="0.35">
      <c r="A32" s="355" t="s">
        <v>2169</v>
      </c>
      <c r="B32" s="356" t="s">
        <v>2245</v>
      </c>
      <c r="C32" s="356"/>
      <c r="D32" s="353">
        <v>34</v>
      </c>
      <c r="E32" s="64" t="s">
        <v>2266</v>
      </c>
      <c r="F32" s="321" t="s">
        <v>2255</v>
      </c>
      <c r="G32" s="321" t="str">
        <f>VLOOKUP($E32,TaskValues!$E:$AG,3,FALSE)</f>
        <v>Clinical</v>
      </c>
      <c r="H32" s="321" t="str">
        <f>VLOOKUP($E32,TaskValues!$E:$AG,4,FALSE)</f>
        <v>Child Acute</v>
      </c>
      <c r="I32" s="321" t="str">
        <f>VLOOKUP($E32,TaskValues!$E:$AG,5,FALSE)</f>
        <v>Immunization</v>
      </c>
      <c r="J32" s="320" t="str">
        <f>VLOOKUP($E32,TaskValues!$E:$AG,6,FALSE)</f>
        <v>-</v>
      </c>
      <c r="K32" s="64">
        <f>VLOOKUP($E32,TaskValues!$E:$AG,10,FALSE)</f>
        <v>0</v>
      </c>
      <c r="L32" s="319">
        <f>VLOOKUP($E32,TaskValues!$E:$AG,11,FALSE)</f>
        <v>0</v>
      </c>
      <c r="M32" s="319">
        <f>VLOOKUP($E32,TaskValues!$E:$AG,12,FALSE)</f>
        <v>100</v>
      </c>
      <c r="N32" s="319">
        <f>VLOOKUP($E32,TaskValues!$E:$AG,13,FALSE)</f>
        <v>0</v>
      </c>
      <c r="O32" s="319">
        <f>VLOOKUP($E32,TaskValues!$E:$AG,14,FALSE)</f>
        <v>0</v>
      </c>
      <c r="P32" s="319">
        <f>VLOOKUP($E32,TaskValues!$E:$AG,15,FALSE)</f>
        <v>0</v>
      </c>
      <c r="Q32" s="320">
        <f>VLOOKUP($E32,TaskValues!$E:$AG,16,FALSE)</f>
        <v>100</v>
      </c>
      <c r="R32" s="321" t="str">
        <f>VLOOKUP($E32,TaskValues!$E:$AG,17,FALSE)</f>
        <v>National</v>
      </c>
      <c r="S32" s="195">
        <f>VLOOKUP($E32,TaskValues!$E:$AG,18,FALSE)</f>
        <v>1.4999999999999999E-2</v>
      </c>
      <c r="T32" s="321" t="str">
        <f>IF(VLOOKUP($E32,TaskValues!$E:$AG,20,FALSE)=0,"",VLOOKUP($E32,TaskValues!$E:$AG,20,FALSE))</f>
        <v/>
      </c>
      <c r="U32" s="89">
        <f>IF(VLOOKUP($E32,TaskValues!$E:$AG,22,FALSE)=0,"",VLOOKUP($E32,TaskValues!$E:$AG,22,FALSE))</f>
        <v>1</v>
      </c>
      <c r="V32">
        <f>IF(VLOOKUP($E32,TaskValues!$E:$AG,23,FALSE)=0,,VLOOKUP($E32,TaskValues!$E:$AG,23,FALSE))</f>
        <v>1</v>
      </c>
      <c r="W32" t="str">
        <f>IF(VLOOKUP($E32,TaskValues!$E:$AG,24,FALSE)=0,"",VLOOKUP($E32,TaskValues!$E:$AG,24,FALSE))</f>
        <v/>
      </c>
      <c r="X32">
        <f>IF(VLOOKUP($E32,TaskValues!$E:$AG,25,FALSE)=0,"",VLOOKUP($E32,TaskValues!$E:$AG,25,FALSE))</f>
        <v>5</v>
      </c>
      <c r="Y32" t="str">
        <f>IF(VLOOKUP($E32,TaskValues!$E:$AG,26,FALSE)=0,"",VLOOKUP($E32,TaskValues!$E:$AG,26,FALSE))</f>
        <v/>
      </c>
      <c r="Z32" t="str">
        <f>IF(VLOOKUP($E32,TaskValues!$E:$AG,27,FALSE)=0,"",VLOOKUP($E32,TaskValues!$E:$AG,27,FALSE))</f>
        <v/>
      </c>
    </row>
    <row r="33" spans="1:26" x14ac:dyDescent="0.35">
      <c r="A33" s="355" t="s">
        <v>2169</v>
      </c>
      <c r="B33" s="356" t="s">
        <v>2245</v>
      </c>
      <c r="C33" s="356"/>
      <c r="D33" s="353">
        <v>35</v>
      </c>
      <c r="E33" s="64" t="s">
        <v>2267</v>
      </c>
      <c r="F33" s="321" t="s">
        <v>2256</v>
      </c>
      <c r="G33" s="321" t="str">
        <f>VLOOKUP($E33,TaskValues!$E:$AG,3,FALSE)</f>
        <v>Surveillance</v>
      </c>
      <c r="H33" s="321" t="str">
        <f>VLOOKUP($E33,TaskValues!$E:$AG,4,FALSE)</f>
        <v>Public Health</v>
      </c>
      <c r="I33" s="321" t="str">
        <f>VLOOKUP($E33,TaskValues!$E:$AG,5,FALSE)</f>
        <v>Immunization</v>
      </c>
      <c r="J33" s="320" t="str">
        <f>VLOOKUP($E33,TaskValues!$E:$AG,6,FALSE)</f>
        <v>-</v>
      </c>
      <c r="K33" s="64">
        <f>VLOOKUP($E33,TaskValues!$E:$AG,10,FALSE)</f>
        <v>0</v>
      </c>
      <c r="L33" s="319">
        <f>VLOOKUP($E33,TaskValues!$E:$AG,11,FALSE)</f>
        <v>0</v>
      </c>
      <c r="M33" s="319">
        <f>VLOOKUP($E33,TaskValues!$E:$AG,12,FALSE)</f>
        <v>100</v>
      </c>
      <c r="N33" s="319">
        <f>VLOOKUP($E33,TaskValues!$E:$AG,13,FALSE)</f>
        <v>0</v>
      </c>
      <c r="O33" s="319">
        <f>VLOOKUP($E33,TaskValues!$E:$AG,14,FALSE)</f>
        <v>0</v>
      </c>
      <c r="P33" s="319">
        <f>VLOOKUP($E33,TaskValues!$E:$AG,15,FALSE)</f>
        <v>0</v>
      </c>
      <c r="Q33" s="320">
        <f>VLOOKUP($E33,TaskValues!$E:$AG,16,FALSE)</f>
        <v>100</v>
      </c>
      <c r="R33" s="321" t="str">
        <f>VLOOKUP($E33,TaskValues!$E:$AG,17,FALSE)</f>
        <v>National</v>
      </c>
      <c r="S33" s="195">
        <f>VLOOKUP($E33,TaskValues!$E:$AG,18,FALSE)</f>
        <v>0</v>
      </c>
      <c r="T33" s="321" t="str">
        <f>IF(VLOOKUP($E33,TaskValues!$E:$AG,20,FALSE)=0,"",VLOOKUP($E33,TaskValues!$E:$AG,20,FALSE))</f>
        <v/>
      </c>
      <c r="U33" s="89" t="str">
        <f>IF(VLOOKUP($E33,TaskValues!$E:$AG,22,FALSE)=0,"",VLOOKUP($E33,TaskValues!$E:$AG,22,FALSE))</f>
        <v/>
      </c>
      <c r="V33">
        <f>IF(VLOOKUP($E33,TaskValues!$E:$AG,23,FALSE)=0,,VLOOKUP($E33,TaskValues!$E:$AG,23,FALSE))</f>
        <v>0</v>
      </c>
      <c r="W33" t="str">
        <f>IF(VLOOKUP($E33,TaskValues!$E:$AG,24,FALSE)=0,"",VLOOKUP($E33,TaskValues!$E:$AG,24,FALSE))</f>
        <v/>
      </c>
      <c r="X33" t="str">
        <f>IF(VLOOKUP($E33,TaskValues!$E:$AG,25,FALSE)=0,"",VLOOKUP($E33,TaskValues!$E:$AG,25,FALSE))</f>
        <v/>
      </c>
      <c r="Y33" t="str">
        <f>IF(VLOOKUP($E33,TaskValues!$E:$AG,26,FALSE)=0,"",VLOOKUP($E33,TaskValues!$E:$AG,26,FALSE))</f>
        <v/>
      </c>
      <c r="Z33" t="str">
        <f>IF(VLOOKUP($E33,TaskValues!$E:$AG,27,FALSE)=0,"",VLOOKUP($E33,TaskValues!$E:$AG,27,FALSE))</f>
        <v/>
      </c>
    </row>
    <row r="34" spans="1:26" x14ac:dyDescent="0.35">
      <c r="A34" s="355" t="s">
        <v>2169</v>
      </c>
      <c r="B34" s="356" t="s">
        <v>2245</v>
      </c>
      <c r="C34" s="356"/>
      <c r="D34" s="353">
        <v>36</v>
      </c>
      <c r="E34" s="64" t="s">
        <v>2268</v>
      </c>
      <c r="F34" s="321" t="s">
        <v>2257</v>
      </c>
      <c r="G34" s="321" t="str">
        <f>VLOOKUP($E34,TaskValues!$E:$AG,3,FALSE)</f>
        <v>Non-clinical</v>
      </c>
      <c r="H34" s="321" t="str">
        <f>VLOOKUP($E34,TaskValues!$E:$AG,4,FALSE)</f>
        <v>Public Health</v>
      </c>
      <c r="I34" s="321" t="str">
        <f>VLOOKUP($E34,TaskValues!$E:$AG,5,FALSE)</f>
        <v>Immunization</v>
      </c>
      <c r="J34" s="320" t="str">
        <f>VLOOKUP($E34,TaskValues!$E:$AG,6,FALSE)</f>
        <v>-</v>
      </c>
      <c r="K34" s="64">
        <f>VLOOKUP($E34,TaskValues!$E:$AG,10,FALSE)</f>
        <v>0</v>
      </c>
      <c r="L34" s="319">
        <f>VLOOKUP($E34,TaskValues!$E:$AG,11,FALSE)</f>
        <v>0</v>
      </c>
      <c r="M34" s="319">
        <f>VLOOKUP($E34,TaskValues!$E:$AG,12,FALSE)</f>
        <v>100</v>
      </c>
      <c r="N34" s="319">
        <f>VLOOKUP($E34,TaskValues!$E:$AG,13,FALSE)</f>
        <v>0</v>
      </c>
      <c r="O34" s="319">
        <f>VLOOKUP($E34,TaskValues!$E:$AG,14,FALSE)</f>
        <v>0</v>
      </c>
      <c r="P34" s="319">
        <f>VLOOKUP($E34,TaskValues!$E:$AG,15,FALSE)</f>
        <v>0</v>
      </c>
      <c r="Q34" s="320">
        <f>VLOOKUP($E34,TaskValues!$E:$AG,16,FALSE)</f>
        <v>100</v>
      </c>
      <c r="R34" s="321" t="str">
        <f>VLOOKUP($E34,TaskValues!$E:$AG,17,FALSE)</f>
        <v>National</v>
      </c>
      <c r="S34" s="195">
        <f>VLOOKUP($E34,TaskValues!$E:$AG,18,FALSE)</f>
        <v>0</v>
      </c>
      <c r="T34" s="321" t="str">
        <f>IF(VLOOKUP($E34,TaskValues!$E:$AG,20,FALSE)=0,"",VLOOKUP($E34,TaskValues!$E:$AG,20,FALSE))</f>
        <v/>
      </c>
      <c r="U34" s="89" t="str">
        <f>IF(VLOOKUP($E34,TaskValues!$E:$AG,22,FALSE)=0,"",VLOOKUP($E34,TaskValues!$E:$AG,22,FALSE))</f>
        <v/>
      </c>
      <c r="V34">
        <f>IF(VLOOKUP($E34,TaskValues!$E:$AG,23,FALSE)=0,,VLOOKUP($E34,TaskValues!$E:$AG,23,FALSE))</f>
        <v>0</v>
      </c>
      <c r="W34" t="str">
        <f>IF(VLOOKUP($E34,TaskValues!$E:$AG,24,FALSE)=0,"",VLOOKUP($E34,TaskValues!$E:$AG,24,FALSE))</f>
        <v/>
      </c>
      <c r="X34" t="str">
        <f>IF(VLOOKUP($E34,TaskValues!$E:$AG,25,FALSE)=0,"",VLOOKUP($E34,TaskValues!$E:$AG,25,FALSE))</f>
        <v/>
      </c>
      <c r="Y34" t="str">
        <f>IF(VLOOKUP($E34,TaskValues!$E:$AG,26,FALSE)=0,"",VLOOKUP($E34,TaskValues!$E:$AG,26,FALSE))</f>
        <v/>
      </c>
      <c r="Z34" t="str">
        <f>IF(VLOOKUP($E34,TaskValues!$E:$AG,27,FALSE)=0,"",VLOOKUP($E34,TaskValues!$E:$AG,27,FALSE))</f>
        <v/>
      </c>
    </row>
    <row r="35" spans="1:26" x14ac:dyDescent="0.35">
      <c r="A35" s="355" t="s">
        <v>2169</v>
      </c>
      <c r="B35" s="356" t="s">
        <v>2245</v>
      </c>
      <c r="C35" s="356"/>
      <c r="D35" s="353">
        <v>37</v>
      </c>
      <c r="E35" s="64" t="s">
        <v>2269</v>
      </c>
      <c r="F35" s="321" t="s">
        <v>2258</v>
      </c>
      <c r="G35" s="321" t="str">
        <f>VLOOKUP($E35,TaskValues!$E:$AG,3,FALSE)</f>
        <v>Surveillance</v>
      </c>
      <c r="H35" s="321" t="str">
        <f>VLOOKUP($E35,TaskValues!$E:$AG,4,FALSE)</f>
        <v>Public Health</v>
      </c>
      <c r="I35" s="321" t="str">
        <f>VLOOKUP($E35,TaskValues!$E:$AG,5,FALSE)</f>
        <v>Immunization</v>
      </c>
      <c r="J35" s="320" t="str">
        <f>VLOOKUP($E35,TaskValues!$E:$AG,6,FALSE)</f>
        <v>-</v>
      </c>
      <c r="K35" s="64">
        <f>VLOOKUP($E35,TaskValues!$E:$AG,10,FALSE)</f>
        <v>0</v>
      </c>
      <c r="L35" s="319">
        <f>VLOOKUP($E35,TaskValues!$E:$AG,11,FALSE)</f>
        <v>0</v>
      </c>
      <c r="M35" s="319">
        <f>VLOOKUP($E35,TaskValues!$E:$AG,12,FALSE)</f>
        <v>100</v>
      </c>
      <c r="N35" s="319">
        <f>VLOOKUP($E35,TaskValues!$E:$AG,13,FALSE)</f>
        <v>0</v>
      </c>
      <c r="O35" s="319">
        <f>VLOOKUP($E35,TaskValues!$E:$AG,14,FALSE)</f>
        <v>0</v>
      </c>
      <c r="P35" s="319">
        <f>VLOOKUP($E35,TaskValues!$E:$AG,15,FALSE)</f>
        <v>0</v>
      </c>
      <c r="Q35" s="320">
        <f>VLOOKUP($E35,TaskValues!$E:$AG,16,FALSE)</f>
        <v>100</v>
      </c>
      <c r="R35" s="321" t="str">
        <f>VLOOKUP($E35,TaskValues!$E:$AG,17,FALSE)</f>
        <v>National</v>
      </c>
      <c r="S35" s="195">
        <f>VLOOKUP($E35,TaskValues!$E:$AG,18,FALSE)</f>
        <v>0</v>
      </c>
      <c r="T35" s="321" t="str">
        <f>IF(VLOOKUP($E35,TaskValues!$E:$AG,20,FALSE)=0,"",VLOOKUP($E35,TaskValues!$E:$AG,20,FALSE))</f>
        <v/>
      </c>
      <c r="U35" s="89" t="str">
        <f>IF(VLOOKUP($E35,TaskValues!$E:$AG,22,FALSE)=0,"",VLOOKUP($E35,TaskValues!$E:$AG,22,FALSE))</f>
        <v/>
      </c>
      <c r="V35">
        <f>IF(VLOOKUP($E35,TaskValues!$E:$AG,23,FALSE)=0,,VLOOKUP($E35,TaskValues!$E:$AG,23,FALSE))</f>
        <v>0</v>
      </c>
      <c r="W35" t="str">
        <f>IF(VLOOKUP($E35,TaskValues!$E:$AG,24,FALSE)=0,"",VLOOKUP($E35,TaskValues!$E:$AG,24,FALSE))</f>
        <v/>
      </c>
      <c r="X35" t="str">
        <f>IF(VLOOKUP($E35,TaskValues!$E:$AG,25,FALSE)=0,"",VLOOKUP($E35,TaskValues!$E:$AG,25,FALSE))</f>
        <v/>
      </c>
      <c r="Y35" t="str">
        <f>IF(VLOOKUP($E35,TaskValues!$E:$AG,26,FALSE)=0,"",VLOOKUP($E35,TaskValues!$E:$AG,26,FALSE))</f>
        <v/>
      </c>
      <c r="Z35" t="str">
        <f>IF(VLOOKUP($E35,TaskValues!$E:$AG,27,FALSE)=0,"",VLOOKUP($E35,TaskValues!$E:$AG,27,FALSE))</f>
        <v/>
      </c>
    </row>
    <row r="36" spans="1:26" x14ac:dyDescent="0.35">
      <c r="A36" s="355" t="s">
        <v>2169</v>
      </c>
      <c r="B36" s="356" t="s">
        <v>2277</v>
      </c>
      <c r="C36" s="356"/>
      <c r="D36" s="353">
        <v>38</v>
      </c>
      <c r="E36" s="64" t="s">
        <v>2305</v>
      </c>
      <c r="F36" s="58" t="s">
        <v>2301</v>
      </c>
      <c r="G36" s="321" t="str">
        <f>VLOOKUP($E36,TaskValues!$E:$AG,3,FALSE)</f>
        <v>Clinical</v>
      </c>
      <c r="H36" s="321" t="str">
        <f>VLOOKUP($E36,TaskValues!$E:$AG,4,FALSE)</f>
        <v>Adult Preventive</v>
      </c>
      <c r="I36" s="321" t="str">
        <f>VLOOKUP($E36,TaskValues!$E:$AG,5,FALSE)</f>
        <v>Family planning</v>
      </c>
      <c r="J36" s="320" t="str">
        <f>VLOOKUP($E36,TaskValues!$E:$AG,6,FALSE)</f>
        <v>18 yo women</v>
      </c>
      <c r="K36" s="64">
        <f>VLOOKUP($E36,TaskValues!$E:$AG,10,FALSE)</f>
        <v>0</v>
      </c>
      <c r="L36" s="319">
        <f>VLOOKUP($E36,TaskValues!$E:$AG,11,FALSE)</f>
        <v>0</v>
      </c>
      <c r="M36" s="319">
        <f>VLOOKUP($E36,TaskValues!$E:$AG,12,FALSE)</f>
        <v>100</v>
      </c>
      <c r="N36" s="319">
        <f>VLOOKUP($E36,TaskValues!$E:$AG,13,FALSE)</f>
        <v>0</v>
      </c>
      <c r="O36" s="319">
        <f>VLOOKUP($E36,TaskValues!$E:$AG,14,FALSE)</f>
        <v>0</v>
      </c>
      <c r="P36" s="319">
        <f>VLOOKUP($E36,TaskValues!$E:$AG,15,FALSE)</f>
        <v>0</v>
      </c>
      <c r="Q36" s="320">
        <f>VLOOKUP($E36,TaskValues!$E:$AG,16,FALSE)</f>
        <v>100</v>
      </c>
      <c r="R36" s="321" t="str">
        <f>VLOOKUP($E36,TaskValues!$E:$AG,17,FALSE)</f>
        <v>National</v>
      </c>
      <c r="S36" s="195">
        <f>VLOOKUP($E36,TaskValues!$E:$AG,18,FALSE)</f>
        <v>0.58399999999999996</v>
      </c>
      <c r="T36" s="321" t="str">
        <f>IF(VLOOKUP($E36,TaskValues!$E:$AG,20,FALSE)=0,"",VLOOKUP($E36,TaskValues!$E:$AG,20,FALSE))</f>
        <v/>
      </c>
      <c r="U36" s="89">
        <f>IF(VLOOKUP($E36,TaskValues!$E:$AG,22,FALSE)=0,"",VLOOKUP($E36,TaskValues!$E:$AG,22,FALSE))</f>
        <v>1</v>
      </c>
      <c r="V36">
        <f>IF(VLOOKUP($E36,TaskValues!$E:$AG,23,FALSE)=0,,VLOOKUP($E36,TaskValues!$E:$AG,23,FALSE))</f>
        <v>1</v>
      </c>
      <c r="W36" t="str">
        <f>IF(VLOOKUP($E36,TaskValues!$E:$AG,24,FALSE)=0,"",VLOOKUP($E36,TaskValues!$E:$AG,24,FALSE))</f>
        <v/>
      </c>
      <c r="X36">
        <f>IF(VLOOKUP($E36,TaskValues!$E:$AG,25,FALSE)=0,"",VLOOKUP($E36,TaskValues!$E:$AG,25,FALSE))</f>
        <v>15</v>
      </c>
      <c r="Y36" t="str">
        <f>IF(VLOOKUP($E36,TaskValues!$E:$AG,26,FALSE)=0,"",VLOOKUP($E36,TaskValues!$E:$AG,26,FALSE))</f>
        <v/>
      </c>
      <c r="Z36" t="str">
        <f>IF(VLOOKUP($E36,TaskValues!$E:$AG,27,FALSE)=0,"",VLOOKUP($E36,TaskValues!$E:$AG,27,FALSE))</f>
        <v/>
      </c>
    </row>
    <row r="37" spans="1:26" x14ac:dyDescent="0.35">
      <c r="A37" s="355" t="s">
        <v>2169</v>
      </c>
      <c r="B37" s="356" t="s">
        <v>2277</v>
      </c>
      <c r="C37" s="356"/>
      <c r="D37" s="353">
        <v>38</v>
      </c>
      <c r="E37" s="64" t="s">
        <v>2306</v>
      </c>
      <c r="F37" s="58" t="s">
        <v>2302</v>
      </c>
      <c r="G37" s="321" t="str">
        <f>VLOOKUP($E37,TaskValues!$E:$AG,3,FALSE)</f>
        <v>Clinical</v>
      </c>
      <c r="H37" s="321" t="str">
        <f>VLOOKUP($E37,TaskValues!$E:$AG,4,FALSE)</f>
        <v>Adult Preventive</v>
      </c>
      <c r="I37" s="321" t="str">
        <f>VLOOKUP($E37,TaskValues!$E:$AG,5,FALSE)</f>
        <v>Family planning</v>
      </c>
      <c r="J37" s="320" t="str">
        <f>VLOOKUP($E37,TaskValues!$E:$AG,6,FALSE)</f>
        <v>births</v>
      </c>
      <c r="K37" s="64">
        <f>VLOOKUP($E37,TaskValues!$E:$AG,10,FALSE)</f>
        <v>50</v>
      </c>
      <c r="L37" s="319">
        <f>VLOOKUP($E37,TaskValues!$E:$AG,11,FALSE)</f>
        <v>0</v>
      </c>
      <c r="M37" s="319">
        <f>VLOOKUP($E37,TaskValues!$E:$AG,12,FALSE)</f>
        <v>50</v>
      </c>
      <c r="N37" s="319">
        <f>VLOOKUP($E37,TaskValues!$E:$AG,13,FALSE)</f>
        <v>0</v>
      </c>
      <c r="O37" s="319">
        <f>VLOOKUP($E37,TaskValues!$E:$AG,14,FALSE)</f>
        <v>0</v>
      </c>
      <c r="P37" s="319">
        <f>VLOOKUP($E37,TaskValues!$E:$AG,15,FALSE)</f>
        <v>0</v>
      </c>
      <c r="Q37" s="320">
        <f>VLOOKUP($E37,TaskValues!$E:$AG,16,FALSE)</f>
        <v>100</v>
      </c>
      <c r="R37" s="321" t="str">
        <f>VLOOKUP($E37,TaskValues!$E:$AG,17,FALSE)</f>
        <v>National</v>
      </c>
      <c r="S37" s="195">
        <f>VLOOKUP($E37,TaskValues!$E:$AG,18,FALSE)</f>
        <v>1</v>
      </c>
      <c r="T37" s="321" t="str">
        <f>IF(VLOOKUP($E37,TaskValues!$E:$AG,20,FALSE)=0,"",VLOOKUP($E37,TaskValues!$E:$AG,20,FALSE))</f>
        <v/>
      </c>
      <c r="U37" s="89">
        <f>IF(VLOOKUP($E37,TaskValues!$E:$AG,22,FALSE)=0,"",VLOOKUP($E37,TaskValues!$E:$AG,22,FALSE))</f>
        <v>1</v>
      </c>
      <c r="V37">
        <f>IF(VLOOKUP($E37,TaskValues!$E:$AG,23,FALSE)=0,,VLOOKUP($E37,TaskValues!$E:$AG,23,FALSE))</f>
        <v>1</v>
      </c>
      <c r="W37" t="str">
        <f>IF(VLOOKUP($E37,TaskValues!$E:$AG,24,FALSE)=0,"",VLOOKUP($E37,TaskValues!$E:$AG,24,FALSE))</f>
        <v/>
      </c>
      <c r="X37">
        <f>IF(VLOOKUP($E37,TaskValues!$E:$AG,25,FALSE)=0,"",VLOOKUP($E37,TaskValues!$E:$AG,25,FALSE))</f>
        <v>15</v>
      </c>
      <c r="Y37" t="str">
        <f>IF(VLOOKUP($E37,TaskValues!$E:$AG,26,FALSE)=0,"",VLOOKUP($E37,TaskValues!$E:$AG,26,FALSE))</f>
        <v/>
      </c>
      <c r="Z37" t="str">
        <f>IF(VLOOKUP($E37,TaskValues!$E:$AG,27,FALSE)=0,"",VLOOKUP($E37,TaskValues!$E:$AG,27,FALSE))</f>
        <v/>
      </c>
    </row>
    <row r="38" spans="1:26" x14ac:dyDescent="0.35">
      <c r="A38" s="355" t="s">
        <v>2169</v>
      </c>
      <c r="B38" s="356" t="s">
        <v>2277</v>
      </c>
      <c r="C38" s="356"/>
      <c r="D38" s="353">
        <v>38</v>
      </c>
      <c r="E38" s="64" t="s">
        <v>2307</v>
      </c>
      <c r="F38" s="58" t="s">
        <v>2303</v>
      </c>
      <c r="G38" s="321" t="str">
        <f>VLOOKUP($E38,TaskValues!$E:$AG,3,FALSE)</f>
        <v>Clinical</v>
      </c>
      <c r="H38" s="321" t="str">
        <f>VLOOKUP($E38,TaskValues!$E:$AG,4,FALSE)</f>
        <v>Adult Preventive</v>
      </c>
      <c r="I38" s="321" t="str">
        <f>VLOOKUP($E38,TaskValues!$E:$AG,5,FALSE)</f>
        <v>Family planning</v>
      </c>
      <c r="J38" s="320" t="str">
        <f>VLOOKUP($E38,TaskValues!$E:$AG,6,FALSE)</f>
        <v>women 15-49</v>
      </c>
      <c r="K38" s="64">
        <f>VLOOKUP($E38,TaskValues!$E:$AG,10,FALSE)</f>
        <v>0</v>
      </c>
      <c r="L38" s="319">
        <f>VLOOKUP($E38,TaskValues!$E:$AG,11,FALSE)</f>
        <v>0</v>
      </c>
      <c r="M38" s="319">
        <f>VLOOKUP($E38,TaskValues!$E:$AG,12,FALSE)</f>
        <v>50</v>
      </c>
      <c r="N38" s="319">
        <f>VLOOKUP($E38,TaskValues!$E:$AG,13,FALSE)</f>
        <v>0</v>
      </c>
      <c r="O38" s="319">
        <f>VLOOKUP($E38,TaskValues!$E:$AG,14,FALSE)</f>
        <v>50</v>
      </c>
      <c r="P38" s="319">
        <f>VLOOKUP($E38,TaskValues!$E:$AG,15,FALSE)</f>
        <v>0</v>
      </c>
      <c r="Q38" s="320">
        <f>VLOOKUP($E38,TaskValues!$E:$AG,16,FALSE)</f>
        <v>100</v>
      </c>
      <c r="R38" s="321" t="str">
        <f>VLOOKUP($E38,TaskValues!$E:$AG,17,FALSE)</f>
        <v>National</v>
      </c>
      <c r="S38" s="195">
        <f>VLOOKUP($E38,TaskValues!$E:$AG,18,FALSE)</f>
        <v>5.0116865018980945E-2</v>
      </c>
      <c r="T38" s="321" t="str">
        <f>IF(VLOOKUP($E38,TaskValues!$E:$AG,20,FALSE)=0,"",VLOOKUP($E38,TaskValues!$E:$AG,20,FALSE))</f>
        <v/>
      </c>
      <c r="U38" s="89">
        <f>IF(VLOOKUP($E38,TaskValues!$E:$AG,22,FALSE)=0,"",VLOOKUP($E38,TaskValues!$E:$AG,22,FALSE))</f>
        <v>1</v>
      </c>
      <c r="V38">
        <f>IF(VLOOKUP($E38,TaskValues!$E:$AG,23,FALSE)=0,,VLOOKUP($E38,TaskValues!$E:$AG,23,FALSE))</f>
        <v>1</v>
      </c>
      <c r="W38" t="str">
        <f>IF(VLOOKUP($E38,TaskValues!$E:$AG,24,FALSE)=0,"",VLOOKUP($E38,TaskValues!$E:$AG,24,FALSE))</f>
        <v/>
      </c>
      <c r="X38">
        <f>IF(VLOOKUP($E38,TaskValues!$E:$AG,25,FALSE)=0,"",VLOOKUP($E38,TaskValues!$E:$AG,25,FALSE))</f>
        <v>15</v>
      </c>
      <c r="Y38" t="str">
        <f>IF(VLOOKUP($E38,TaskValues!$E:$AG,26,FALSE)=0,"",VLOOKUP($E38,TaskValues!$E:$AG,26,FALSE))</f>
        <v/>
      </c>
      <c r="Z38" t="str">
        <f>IF(VLOOKUP($E38,TaskValues!$E:$AG,27,FALSE)=0,"",VLOOKUP($E38,TaskValues!$E:$AG,27,FALSE))</f>
        <v/>
      </c>
    </row>
    <row r="39" spans="1:26" x14ac:dyDescent="0.35">
      <c r="A39" s="355" t="s">
        <v>2169</v>
      </c>
      <c r="B39" s="356" t="s">
        <v>2277</v>
      </c>
      <c r="C39" s="356"/>
      <c r="D39" s="353">
        <v>38</v>
      </c>
      <c r="E39" s="64" t="s">
        <v>2308</v>
      </c>
      <c r="F39" s="58" t="s">
        <v>2304</v>
      </c>
      <c r="G39" s="321" t="str">
        <f>VLOOKUP($E39,TaskValues!$E:$AG,3,FALSE)</f>
        <v>Clinical</v>
      </c>
      <c r="H39" s="321" t="str">
        <f>VLOOKUP($E39,TaskValues!$E:$AG,4,FALSE)</f>
        <v>Adult Preventive</v>
      </c>
      <c r="I39" s="321" t="str">
        <f>VLOOKUP($E39,TaskValues!$E:$AG,5,FALSE)</f>
        <v>Family planning</v>
      </c>
      <c r="J39" s="320" t="str">
        <f>VLOOKUP($E39,TaskValues!$E:$AG,6,FALSE)</f>
        <v>women 15-49</v>
      </c>
      <c r="K39" s="64">
        <f>VLOOKUP($E39,TaskValues!$E:$AG,10,FALSE)</f>
        <v>0</v>
      </c>
      <c r="L39" s="319">
        <f>VLOOKUP($E39,TaskValues!$E:$AG,11,FALSE)</f>
        <v>0</v>
      </c>
      <c r="M39" s="319">
        <f>VLOOKUP($E39,TaskValues!$E:$AG,12,FALSE)</f>
        <v>50</v>
      </c>
      <c r="N39" s="319">
        <f>VLOOKUP($E39,TaskValues!$E:$AG,13,FALSE)</f>
        <v>0</v>
      </c>
      <c r="O39" s="319">
        <f>VLOOKUP($E39,TaskValues!$E:$AG,14,FALSE)</f>
        <v>50</v>
      </c>
      <c r="P39" s="319">
        <f>VLOOKUP($E39,TaskValues!$E:$AG,15,FALSE)</f>
        <v>0</v>
      </c>
      <c r="Q39" s="320">
        <f>VLOOKUP($E39,TaskValues!$E:$AG,16,FALSE)</f>
        <v>100</v>
      </c>
      <c r="R39" s="321" t="str">
        <f>VLOOKUP($E39,TaskValues!$E:$AG,17,FALSE)</f>
        <v>National</v>
      </c>
      <c r="S39" s="195">
        <f>VLOOKUP($E39,TaskValues!$E:$AG,18,FALSE)</f>
        <v>0.26812151014720248</v>
      </c>
      <c r="T39" s="321" t="str">
        <f>IF(VLOOKUP($E39,TaskValues!$E:$AG,20,FALSE)=0,"",VLOOKUP($E39,TaskValues!$E:$AG,20,FALSE))</f>
        <v/>
      </c>
      <c r="U39" s="89">
        <f>IF(VLOOKUP($E39,TaskValues!$E:$AG,22,FALSE)=0,"",VLOOKUP($E39,TaskValues!$E:$AG,22,FALSE))</f>
        <v>1</v>
      </c>
      <c r="V39">
        <f>IF(VLOOKUP($E39,TaskValues!$E:$AG,23,FALSE)=0,,VLOOKUP($E39,TaskValues!$E:$AG,23,FALSE))</f>
        <v>1</v>
      </c>
      <c r="W39" t="str">
        <f>IF(VLOOKUP($E39,TaskValues!$E:$AG,24,FALSE)=0,"",VLOOKUP($E39,TaskValues!$E:$AG,24,FALSE))</f>
        <v/>
      </c>
      <c r="X39">
        <f>IF(VLOOKUP($E39,TaskValues!$E:$AG,25,FALSE)=0,"",VLOOKUP($E39,TaskValues!$E:$AG,25,FALSE))</f>
        <v>15</v>
      </c>
      <c r="Y39" t="str">
        <f>IF(VLOOKUP($E39,TaskValues!$E:$AG,26,FALSE)=0,"",VLOOKUP($E39,TaskValues!$E:$AG,26,FALSE))</f>
        <v/>
      </c>
      <c r="Z39" t="str">
        <f>IF(VLOOKUP($E39,TaskValues!$E:$AG,27,FALSE)=0,"",VLOOKUP($E39,TaskValues!$E:$AG,27,FALSE))</f>
        <v/>
      </c>
    </row>
    <row r="40" spans="1:26" x14ac:dyDescent="0.35">
      <c r="A40" s="355" t="s">
        <v>2169</v>
      </c>
      <c r="B40" s="356" t="s">
        <v>2277</v>
      </c>
      <c r="C40" s="356"/>
      <c r="D40" s="353">
        <v>39</v>
      </c>
      <c r="E40" s="64" t="str">
        <f t="shared" ref="E40:E61" si="1">_xlfn.CONCAT("FH.FP.",D40)</f>
        <v>FH.FP.39</v>
      </c>
      <c r="F40" s="321" t="s">
        <v>2279</v>
      </c>
      <c r="G40" s="321" t="str">
        <f>VLOOKUP($E40,TaskValues!$E:$AG,3,FALSE)</f>
        <v>Clinical</v>
      </c>
      <c r="H40" s="321" t="str">
        <f>VLOOKUP($E40,TaskValues!$E:$AG,4,FALSE)</f>
        <v>Adult Preventive</v>
      </c>
      <c r="I40" s="321" t="str">
        <f>VLOOKUP($E40,TaskValues!$E:$AG,5,FALSE)</f>
        <v>Family planning</v>
      </c>
      <c r="J40" s="320" t="str">
        <f>VLOOKUP($E40,TaskValues!$E:$AG,6,FALSE)</f>
        <v>women 15-49</v>
      </c>
      <c r="K40" s="64">
        <f>VLOOKUP($E40,TaskValues!$E:$AG,10,FALSE)</f>
        <v>0</v>
      </c>
      <c r="L40" s="319">
        <f>VLOOKUP($E40,TaskValues!$E:$AG,11,FALSE)</f>
        <v>0</v>
      </c>
      <c r="M40" s="319">
        <f>VLOOKUP($E40,TaskValues!$E:$AG,12,FALSE)</f>
        <v>100</v>
      </c>
      <c r="N40" s="319">
        <f>VLOOKUP($E40,TaskValues!$E:$AG,13,FALSE)</f>
        <v>0</v>
      </c>
      <c r="O40" s="319">
        <f>VLOOKUP($E40,TaskValues!$E:$AG,14,FALSE)</f>
        <v>0</v>
      </c>
      <c r="P40" s="319">
        <f>VLOOKUP($E40,TaskValues!$E:$AG,15,FALSE)</f>
        <v>0</v>
      </c>
      <c r="Q40" s="320">
        <f>VLOOKUP($E40,TaskValues!$E:$AG,16,FALSE)</f>
        <v>100</v>
      </c>
      <c r="R40" s="321" t="str">
        <f>VLOOKUP($E40,TaskValues!$E:$AG,17,FALSE)</f>
        <v>National</v>
      </c>
      <c r="S40" s="195">
        <f>VLOOKUP($E40,TaskValues!$E:$AG,18,FALSE)</f>
        <v>0.40457124527547378</v>
      </c>
      <c r="T40" s="321" t="str">
        <f>IF(VLOOKUP($E40,TaskValues!$E:$AG,20,FALSE)=0,"",VLOOKUP($E40,TaskValues!$E:$AG,20,FALSE))</f>
        <v/>
      </c>
      <c r="U40" s="89">
        <f>IF(VLOOKUP($E40,TaskValues!$E:$AG,22,FALSE)=0,"",VLOOKUP($E40,TaskValues!$E:$AG,22,FALSE))</f>
        <v>1</v>
      </c>
      <c r="V40">
        <f>IF(VLOOKUP($E40,TaskValues!$E:$AG,23,FALSE)=0,,VLOOKUP($E40,TaskValues!$E:$AG,23,FALSE))</f>
        <v>0</v>
      </c>
      <c r="W40">
        <f>IF(VLOOKUP($E40,TaskValues!$E:$AG,24,FALSE)=0,"",VLOOKUP($E40,TaskValues!$E:$AG,24,FALSE))</f>
        <v>4</v>
      </c>
      <c r="X40">
        <f>IF(VLOOKUP($E40,TaskValues!$E:$AG,25,FALSE)=0,"",VLOOKUP($E40,TaskValues!$E:$AG,25,FALSE))</f>
        <v>5</v>
      </c>
      <c r="Y40" t="str">
        <f>IF(VLOOKUP($E40,TaskValues!$E:$AG,26,FALSE)=0,"",VLOOKUP($E40,TaskValues!$E:$AG,26,FALSE))</f>
        <v/>
      </c>
      <c r="Z40" t="str">
        <f>IF(VLOOKUP($E40,TaskValues!$E:$AG,27,FALSE)=0,"",VLOOKUP($E40,TaskValues!$E:$AG,27,FALSE))</f>
        <v/>
      </c>
    </row>
    <row r="41" spans="1:26" x14ac:dyDescent="0.35">
      <c r="A41" s="355" t="s">
        <v>2169</v>
      </c>
      <c r="B41" s="356" t="s">
        <v>2277</v>
      </c>
      <c r="C41" s="356"/>
      <c r="D41" s="353">
        <v>40</v>
      </c>
      <c r="E41" s="64" t="str">
        <f t="shared" si="1"/>
        <v>FH.FP.40</v>
      </c>
      <c r="F41" s="321" t="s">
        <v>2300</v>
      </c>
      <c r="G41" s="321" t="str">
        <f>VLOOKUP($E41,TaskValues!$E:$AG,3,FALSE)</f>
        <v>Clinical</v>
      </c>
      <c r="H41" s="321" t="str">
        <f>VLOOKUP($E41,TaskValues!$E:$AG,4,FALSE)</f>
        <v>Adult Preventive</v>
      </c>
      <c r="I41" s="321" t="str">
        <f>VLOOKUP($E41,TaskValues!$E:$AG,5,FALSE)</f>
        <v>Family planning</v>
      </c>
      <c r="J41" s="320" t="str">
        <f>VLOOKUP($E41,TaskValues!$E:$AG,6,FALSE)</f>
        <v>women 15-49</v>
      </c>
      <c r="K41" s="64">
        <f>VLOOKUP($E41,TaskValues!$E:$AG,10,FALSE)</f>
        <v>0</v>
      </c>
      <c r="L41" s="319">
        <f>VLOOKUP($E41,TaskValues!$E:$AG,11,FALSE)</f>
        <v>0</v>
      </c>
      <c r="M41" s="319">
        <f>VLOOKUP($E41,TaskValues!$E:$AG,12,FALSE)</f>
        <v>0</v>
      </c>
      <c r="N41" s="319">
        <f>VLOOKUP($E41,TaskValues!$E:$AG,13,FALSE)</f>
        <v>0</v>
      </c>
      <c r="O41" s="319">
        <f>VLOOKUP($E41,TaskValues!$E:$AG,14,FALSE)</f>
        <v>100</v>
      </c>
      <c r="P41" s="319">
        <f>VLOOKUP($E41,TaskValues!$E:$AG,15,FALSE)</f>
        <v>0</v>
      </c>
      <c r="Q41" s="320">
        <f>VLOOKUP($E41,TaskValues!$E:$AG,16,FALSE)</f>
        <v>100</v>
      </c>
      <c r="R41" s="321" t="str">
        <f>VLOOKUP($E41,TaskValues!$E:$AG,17,FALSE)</f>
        <v>National</v>
      </c>
      <c r="S41" s="195">
        <f>VLOOKUP($E41,TaskValues!$E:$AG,18,FALSE)</f>
        <v>0.16460099968756312</v>
      </c>
      <c r="T41" s="321">
        <f>IF(VLOOKUP($E41,TaskValues!$E:$AG,20,FALSE)=0,"",VLOOKUP($E41,TaskValues!$E:$AG,20,FALSE))</f>
        <v>0.25</v>
      </c>
      <c r="U41" s="89">
        <f>IF(VLOOKUP($E41,TaskValues!$E:$AG,22,FALSE)=0,"",VLOOKUP($E41,TaskValues!$E:$AG,22,FALSE))</f>
        <v>1</v>
      </c>
      <c r="V41">
        <f>IF(VLOOKUP($E41,TaskValues!$E:$AG,23,FALSE)=0,,VLOOKUP($E41,TaskValues!$E:$AG,23,FALSE))</f>
        <v>1</v>
      </c>
      <c r="W41" t="str">
        <f>IF(VLOOKUP($E41,TaskValues!$E:$AG,24,FALSE)=0,"",VLOOKUP($E41,TaskValues!$E:$AG,24,FALSE))</f>
        <v/>
      </c>
      <c r="X41">
        <f>IF(VLOOKUP($E41,TaskValues!$E:$AG,25,FALSE)=0,"",VLOOKUP($E41,TaskValues!$E:$AG,25,FALSE))</f>
        <v>20</v>
      </c>
      <c r="Y41" t="str">
        <f>IF(VLOOKUP($E41,TaskValues!$E:$AG,26,FALSE)=0,"",VLOOKUP($E41,TaskValues!$E:$AG,26,FALSE))</f>
        <v/>
      </c>
      <c r="Z41" t="str">
        <f>IF(VLOOKUP($E41,TaskValues!$E:$AG,27,FALSE)=0,"",VLOOKUP($E41,TaskValues!$E:$AG,27,FALSE))</f>
        <v/>
      </c>
    </row>
    <row r="42" spans="1:26" x14ac:dyDescent="0.35">
      <c r="A42" s="355" t="s">
        <v>2169</v>
      </c>
      <c r="B42" s="356" t="s">
        <v>2277</v>
      </c>
      <c r="C42" s="356"/>
      <c r="D42" s="353">
        <v>42</v>
      </c>
      <c r="E42" s="64" t="str">
        <f t="shared" si="1"/>
        <v>FH.FP.42</v>
      </c>
      <c r="F42" s="321" t="s">
        <v>2280</v>
      </c>
      <c r="G42" s="321" t="str">
        <f>VLOOKUP($E42,TaskValues!$E:$AG,3,FALSE)</f>
        <v>Clinical</v>
      </c>
      <c r="H42" s="321" t="str">
        <f>VLOOKUP($E42,TaskValues!$E:$AG,4,FALSE)</f>
        <v>Adult Preventive</v>
      </c>
      <c r="I42" s="321" t="str">
        <f>VLOOKUP($E42,TaskValues!$E:$AG,5,FALSE)</f>
        <v>Family planning</v>
      </c>
      <c r="J42" s="320" t="str">
        <f>VLOOKUP($E42,TaskValues!$E:$AG,6,FALSE)</f>
        <v>women 15-49</v>
      </c>
      <c r="K42" s="64">
        <f>VLOOKUP($E42,TaskValues!$E:$AG,10,FALSE)</f>
        <v>0</v>
      </c>
      <c r="L42" s="319">
        <f>VLOOKUP($E42,TaskValues!$E:$AG,11,FALSE)</f>
        <v>0</v>
      </c>
      <c r="M42" s="319">
        <f>VLOOKUP($E42,TaskValues!$E:$AG,12,FALSE)</f>
        <v>100</v>
      </c>
      <c r="N42" s="319">
        <f>VLOOKUP($E42,TaskValues!$E:$AG,13,FALSE)</f>
        <v>0</v>
      </c>
      <c r="O42" s="319">
        <f>VLOOKUP($E42,TaskValues!$E:$AG,14,FALSE)</f>
        <v>0</v>
      </c>
      <c r="P42" s="319">
        <f>VLOOKUP($E42,TaskValues!$E:$AG,15,FALSE)</f>
        <v>0</v>
      </c>
      <c r="Q42" s="320">
        <f>VLOOKUP($E42,TaskValues!$E:$AG,16,FALSE)</f>
        <v>100</v>
      </c>
      <c r="R42" s="321" t="str">
        <f>VLOOKUP($E42,TaskValues!$E:$AG,17,FALSE)</f>
        <v>National</v>
      </c>
      <c r="S42" s="195">
        <f>VLOOKUP($E42,TaskValues!$E:$AG,18,FALSE)</f>
        <v>0</v>
      </c>
      <c r="T42" s="321" t="str">
        <f>IF(VLOOKUP($E42,TaskValues!$E:$AG,20,FALSE)=0,"",VLOOKUP($E42,TaskValues!$E:$AG,20,FALSE))</f>
        <v/>
      </c>
      <c r="U42" s="89">
        <f>IF(VLOOKUP($E42,TaskValues!$E:$AG,22,FALSE)=0,"",VLOOKUP($E42,TaskValues!$E:$AG,22,FALSE))</f>
        <v>1</v>
      </c>
      <c r="V42">
        <f>IF(VLOOKUP($E42,TaskValues!$E:$AG,23,FALSE)=0,,VLOOKUP($E42,TaskValues!$E:$AG,23,FALSE))</f>
        <v>1</v>
      </c>
      <c r="W42" t="str">
        <f>IF(VLOOKUP($E42,TaskValues!$E:$AG,24,FALSE)=0,"",VLOOKUP($E42,TaskValues!$E:$AG,24,FALSE))</f>
        <v/>
      </c>
      <c r="X42">
        <f>IF(VLOOKUP($E42,TaskValues!$E:$AG,25,FALSE)=0,"",VLOOKUP($E42,TaskValues!$E:$AG,25,FALSE))</f>
        <v>15</v>
      </c>
      <c r="Y42" t="str">
        <f>IF(VLOOKUP($E42,TaskValues!$E:$AG,26,FALSE)=0,"",VLOOKUP($E42,TaskValues!$E:$AG,26,FALSE))</f>
        <v/>
      </c>
      <c r="Z42" t="str">
        <f>IF(VLOOKUP($E42,TaskValues!$E:$AG,27,FALSE)=0,"",VLOOKUP($E42,TaskValues!$E:$AG,27,FALSE))</f>
        <v/>
      </c>
    </row>
    <row r="43" spans="1:26" x14ac:dyDescent="0.35">
      <c r="A43" s="355" t="s">
        <v>2169</v>
      </c>
      <c r="B43" s="356" t="s">
        <v>2277</v>
      </c>
      <c r="C43" s="356"/>
      <c r="D43" s="353">
        <v>44</v>
      </c>
      <c r="E43" s="64" t="str">
        <f t="shared" si="1"/>
        <v>FH.FP.44</v>
      </c>
      <c r="F43" s="321" t="s">
        <v>2282</v>
      </c>
      <c r="G43" s="321" t="str">
        <f>VLOOKUP($E43,TaskValues!$E:$AG,3,FALSE)</f>
        <v>Clinical</v>
      </c>
      <c r="H43" s="321" t="str">
        <f>VLOOKUP($E43,TaskValues!$E:$AG,4,FALSE)</f>
        <v>Adult Acute</v>
      </c>
      <c r="I43" s="321" t="str">
        <f>VLOOKUP($E43,TaskValues!$E:$AG,5,FALSE)</f>
        <v>Family planning</v>
      </c>
      <c r="J43" s="320" t="str">
        <f>VLOOKUP($E43,TaskValues!$E:$AG,6,FALSE)</f>
        <v>births</v>
      </c>
      <c r="K43" s="64">
        <f>VLOOKUP($E43,TaskValues!$E:$AG,10,FALSE)</f>
        <v>0</v>
      </c>
      <c r="L43" s="319">
        <f>VLOOKUP($E43,TaskValues!$E:$AG,11,FALSE)</f>
        <v>0</v>
      </c>
      <c r="M43" s="319">
        <f>VLOOKUP($E43,TaskValues!$E:$AG,12,FALSE)</f>
        <v>100</v>
      </c>
      <c r="N43" s="319">
        <f>VLOOKUP($E43,TaskValues!$E:$AG,13,FALSE)</f>
        <v>0</v>
      </c>
      <c r="O43" s="319">
        <f>VLOOKUP($E43,TaskValues!$E:$AG,14,FALSE)</f>
        <v>0</v>
      </c>
      <c r="P43" s="319">
        <f>VLOOKUP($E43,TaskValues!$E:$AG,15,FALSE)</f>
        <v>0</v>
      </c>
      <c r="Q43" s="320">
        <f>VLOOKUP($E43,TaskValues!$E:$AG,16,FALSE)</f>
        <v>100</v>
      </c>
      <c r="R43" s="321" t="str">
        <f>VLOOKUP($E43,TaskValues!$E:$AG,17,FALSE)</f>
        <v>National</v>
      </c>
      <c r="S43" s="195">
        <f>VLOOKUP($E43,TaskValues!$E:$AG,18,FALSE)</f>
        <v>9.6000000000000002E-2</v>
      </c>
      <c r="T43" s="321" t="str">
        <f>IF(VLOOKUP($E43,TaskValues!$E:$AG,20,FALSE)=0,"",VLOOKUP($E43,TaskValues!$E:$AG,20,FALSE))</f>
        <v/>
      </c>
      <c r="U43" s="89">
        <f>IF(VLOOKUP($E43,TaskValues!$E:$AG,22,FALSE)=0,"",VLOOKUP($E43,TaskValues!$E:$AG,22,FALSE))</f>
        <v>1</v>
      </c>
      <c r="V43">
        <f>IF(VLOOKUP($E43,TaskValues!$E:$AG,23,FALSE)=0,,VLOOKUP($E43,TaskValues!$E:$AG,23,FALSE))</f>
        <v>1</v>
      </c>
      <c r="W43" t="str">
        <f>IF(VLOOKUP($E43,TaskValues!$E:$AG,24,FALSE)=0,"",VLOOKUP($E43,TaskValues!$E:$AG,24,FALSE))</f>
        <v/>
      </c>
      <c r="X43">
        <f>IF(VLOOKUP($E43,TaskValues!$E:$AG,25,FALSE)=0,"",VLOOKUP($E43,TaskValues!$E:$AG,25,FALSE))</f>
        <v>10</v>
      </c>
      <c r="Y43" t="str">
        <f>IF(VLOOKUP($E43,TaskValues!$E:$AG,26,FALSE)=0,"",VLOOKUP($E43,TaskValues!$E:$AG,26,FALSE))</f>
        <v/>
      </c>
      <c r="Z43" t="str">
        <f>IF(VLOOKUP($E43,TaskValues!$E:$AG,27,FALSE)=0,"",VLOOKUP($E43,TaskValues!$E:$AG,27,FALSE))</f>
        <v/>
      </c>
    </row>
    <row r="44" spans="1:26" x14ac:dyDescent="0.35">
      <c r="A44" s="355" t="s">
        <v>2169</v>
      </c>
      <c r="B44" s="356" t="s">
        <v>2277</v>
      </c>
      <c r="C44" s="356"/>
      <c r="D44" s="353">
        <v>45</v>
      </c>
      <c r="E44" s="64" t="str">
        <f t="shared" si="1"/>
        <v>FH.FP.45</v>
      </c>
      <c r="F44" s="321" t="s">
        <v>2283</v>
      </c>
      <c r="G44" s="321" t="str">
        <f>VLOOKUP($E44,TaskValues!$E:$AG,3,FALSE)</f>
        <v>Non-clinical</v>
      </c>
      <c r="H44" s="321" t="str">
        <f>VLOOKUP($E44,TaskValues!$E:$AG,4,FALSE)</f>
        <v>Public Health</v>
      </c>
      <c r="I44" s="321" t="str">
        <f>VLOOKUP($E44,TaskValues!$E:$AG,5,FALSE)</f>
        <v>Sexual health</v>
      </c>
      <c r="J44" s="320" t="str">
        <f>VLOOKUP($E44,TaskValues!$E:$AG,6,FALSE)</f>
        <v>18 yo women</v>
      </c>
      <c r="K44" s="64">
        <f>VLOOKUP($E44,TaskValues!$E:$AG,10,FALSE)</f>
        <v>0</v>
      </c>
      <c r="L44" s="319">
        <f>VLOOKUP($E44,TaskValues!$E:$AG,11,FALSE)</f>
        <v>0</v>
      </c>
      <c r="M44" s="319">
        <f>VLOOKUP($E44,TaskValues!$E:$AG,12,FALSE)</f>
        <v>100</v>
      </c>
      <c r="N44" s="319">
        <f>VLOOKUP($E44,TaskValues!$E:$AG,13,FALSE)</f>
        <v>0</v>
      </c>
      <c r="O44" s="319">
        <f>VLOOKUP($E44,TaskValues!$E:$AG,14,FALSE)</f>
        <v>0</v>
      </c>
      <c r="P44" s="319">
        <f>VLOOKUP($E44,TaskValues!$E:$AG,15,FALSE)</f>
        <v>0</v>
      </c>
      <c r="Q44" s="320">
        <f>VLOOKUP($E44,TaskValues!$E:$AG,16,FALSE)</f>
        <v>100</v>
      </c>
      <c r="R44" s="321" t="str">
        <f>VLOOKUP($E44,TaskValues!$E:$AG,17,FALSE)</f>
        <v>National</v>
      </c>
      <c r="S44" s="195">
        <f>VLOOKUP($E44,TaskValues!$E:$AG,18,FALSE)</f>
        <v>1</v>
      </c>
      <c r="T44" s="321" t="str">
        <f>IF(VLOOKUP($E44,TaskValues!$E:$AG,20,FALSE)=0,"",VLOOKUP($E44,TaskValues!$E:$AG,20,FALSE))</f>
        <v/>
      </c>
      <c r="U44" s="89">
        <f>IF(VLOOKUP($E44,TaskValues!$E:$AG,22,FALSE)=0,"",VLOOKUP($E44,TaskValues!$E:$AG,22,FALSE))</f>
        <v>1</v>
      </c>
      <c r="V44">
        <f>IF(VLOOKUP($E44,TaskValues!$E:$AG,23,FALSE)=0,,VLOOKUP($E44,TaskValues!$E:$AG,23,FALSE))</f>
        <v>0</v>
      </c>
      <c r="W44" t="str">
        <f>IF(VLOOKUP($E44,TaskValues!$E:$AG,24,FALSE)=0,"",VLOOKUP($E44,TaskValues!$E:$AG,24,FALSE))</f>
        <v/>
      </c>
      <c r="X44" t="str">
        <f>IF(VLOOKUP($E44,TaskValues!$E:$AG,25,FALSE)=0,"",VLOOKUP($E44,TaskValues!$E:$AG,25,FALSE))</f>
        <v/>
      </c>
      <c r="Y44" t="str">
        <f>IF(VLOOKUP($E44,TaskValues!$E:$AG,26,FALSE)=0,"",VLOOKUP($E44,TaskValues!$E:$AG,26,FALSE))</f>
        <v/>
      </c>
      <c r="Z44" t="str">
        <f>IF(VLOOKUP($E44,TaskValues!$E:$AG,27,FALSE)=0,"",VLOOKUP($E44,TaskValues!$E:$AG,27,FALSE))</f>
        <v/>
      </c>
    </row>
    <row r="45" spans="1:26" x14ac:dyDescent="0.35">
      <c r="A45" s="355" t="s">
        <v>2169</v>
      </c>
      <c r="B45" s="356" t="s">
        <v>2277</v>
      </c>
      <c r="C45" s="356"/>
      <c r="D45" s="353">
        <v>46</v>
      </c>
      <c r="E45" s="64" t="str">
        <f t="shared" si="1"/>
        <v>FH.FP.46</v>
      </c>
      <c r="F45" s="321" t="s">
        <v>2284</v>
      </c>
      <c r="G45" s="321" t="str">
        <f>VLOOKUP($E45,TaskValues!$E:$AG,3,FALSE)</f>
        <v>Clinical</v>
      </c>
      <c r="H45" s="321" t="str">
        <f>VLOOKUP($E45,TaskValues!$E:$AG,4,FALSE)</f>
        <v>Adult Acute</v>
      </c>
      <c r="I45" s="321" t="str">
        <f>VLOOKUP($E45,TaskValues!$E:$AG,5,FALSE)</f>
        <v>Sexual health</v>
      </c>
      <c r="J45" s="320" t="str">
        <f>VLOOKUP($E45,TaskValues!$E:$AG,6,FALSE)</f>
        <v>women 15-49</v>
      </c>
      <c r="K45" s="64">
        <f>VLOOKUP($E45,TaskValues!$E:$AG,10,FALSE)</f>
        <v>0</v>
      </c>
      <c r="L45" s="319">
        <f>VLOOKUP($E45,TaskValues!$E:$AG,11,FALSE)</f>
        <v>0</v>
      </c>
      <c r="M45" s="319">
        <f>VLOOKUP($E45,TaskValues!$E:$AG,12,FALSE)</f>
        <v>100</v>
      </c>
      <c r="N45" s="319">
        <f>VLOOKUP($E45,TaskValues!$E:$AG,13,FALSE)</f>
        <v>0</v>
      </c>
      <c r="O45" s="319">
        <f>VLOOKUP($E45,TaskValues!$E:$AG,14,FALSE)</f>
        <v>0</v>
      </c>
      <c r="P45" s="319">
        <f>VLOOKUP($E45,TaskValues!$E:$AG,15,FALSE)</f>
        <v>0</v>
      </c>
      <c r="Q45" s="320">
        <f>VLOOKUP($E45,TaskValues!$E:$AG,16,FALSE)</f>
        <v>100</v>
      </c>
      <c r="R45" s="321" t="str">
        <f>VLOOKUP($E45,TaskValues!$E:$AG,17,FALSE)</f>
        <v>National</v>
      </c>
      <c r="S45" s="195">
        <f>VLOOKUP($E45,TaskValues!$E:$AG,18,FALSE)</f>
        <v>0.14000000000000001</v>
      </c>
      <c r="T45" s="321" t="str">
        <f>IF(VLOOKUP($E45,TaskValues!$E:$AG,20,FALSE)=0,"",VLOOKUP($E45,TaskValues!$E:$AG,20,FALSE))</f>
        <v/>
      </c>
      <c r="U45" s="89">
        <f>IF(VLOOKUP($E45,TaskValues!$E:$AG,22,FALSE)=0,"",VLOOKUP($E45,TaskValues!$E:$AG,22,FALSE))</f>
        <v>1</v>
      </c>
      <c r="V45">
        <f>IF(VLOOKUP($E45,TaskValues!$E:$AG,23,FALSE)=0,,VLOOKUP($E45,TaskValues!$E:$AG,23,FALSE))</f>
        <v>1</v>
      </c>
      <c r="W45">
        <f>IF(VLOOKUP($E45,TaskValues!$E:$AG,24,FALSE)=0,"",VLOOKUP($E45,TaskValues!$E:$AG,24,FALSE))</f>
        <v>0.2</v>
      </c>
      <c r="X45">
        <f>IF(VLOOKUP($E45,TaskValues!$E:$AG,25,FALSE)=0,"",VLOOKUP($E45,TaskValues!$E:$AG,25,FALSE))</f>
        <v>10</v>
      </c>
      <c r="Y45" t="str">
        <f>IF(VLOOKUP($E45,TaskValues!$E:$AG,26,FALSE)=0,"",VLOOKUP($E45,TaskValues!$E:$AG,26,FALSE))</f>
        <v/>
      </c>
      <c r="Z45" t="str">
        <f>IF(VLOOKUP($E45,TaskValues!$E:$AG,27,FALSE)=0,"",VLOOKUP($E45,TaskValues!$E:$AG,27,FALSE))</f>
        <v/>
      </c>
    </row>
    <row r="46" spans="1:26" x14ac:dyDescent="0.35">
      <c r="A46" s="355" t="s">
        <v>2169</v>
      </c>
      <c r="B46" s="356" t="s">
        <v>2277</v>
      </c>
      <c r="C46" s="356"/>
      <c r="D46" s="353">
        <v>47</v>
      </c>
      <c r="E46" s="64" t="str">
        <f t="shared" si="1"/>
        <v>FH.FP.47</v>
      </c>
      <c r="F46" s="321" t="s">
        <v>2285</v>
      </c>
      <c r="G46" s="321" t="str">
        <f>VLOOKUP($E46,TaskValues!$E:$AG,3,FALSE)</f>
        <v>Non-clinical</v>
      </c>
      <c r="H46" s="321" t="str">
        <f>VLOOKUP($E46,TaskValues!$E:$AG,4,FALSE)</f>
        <v>Adult Preventive</v>
      </c>
      <c r="I46" s="321" t="str">
        <f>VLOOKUP($E46,TaskValues!$E:$AG,5,FALSE)</f>
        <v>Sexual health</v>
      </c>
      <c r="J46" s="320" t="str">
        <f>VLOOKUP($E46,TaskValues!$E:$AG,6,FALSE)</f>
        <v>18 yo women</v>
      </c>
      <c r="K46" s="64">
        <f>VLOOKUP($E46,TaskValues!$E:$AG,10,FALSE)</f>
        <v>0</v>
      </c>
      <c r="L46" s="319">
        <f>VLOOKUP($E46,TaskValues!$E:$AG,11,FALSE)</f>
        <v>0</v>
      </c>
      <c r="M46" s="319">
        <f>VLOOKUP($E46,TaskValues!$E:$AG,12,FALSE)</f>
        <v>100</v>
      </c>
      <c r="N46" s="319">
        <f>VLOOKUP($E46,TaskValues!$E:$AG,13,FALSE)</f>
        <v>0</v>
      </c>
      <c r="O46" s="319">
        <f>VLOOKUP($E46,TaskValues!$E:$AG,14,FALSE)</f>
        <v>0</v>
      </c>
      <c r="P46" s="319">
        <f>VLOOKUP($E46,TaskValues!$E:$AG,15,FALSE)</f>
        <v>0</v>
      </c>
      <c r="Q46" s="320">
        <f>VLOOKUP($E46,TaskValues!$E:$AG,16,FALSE)</f>
        <v>100</v>
      </c>
      <c r="R46" s="321" t="str">
        <f>VLOOKUP($E46,TaskValues!$E:$AG,17,FALSE)</f>
        <v>National</v>
      </c>
      <c r="S46" s="195">
        <f>VLOOKUP($E46,TaskValues!$E:$AG,18,FALSE)</f>
        <v>1</v>
      </c>
      <c r="T46" s="321" t="str">
        <f>IF(VLOOKUP($E46,TaskValues!$E:$AG,20,FALSE)=0,"",VLOOKUP($E46,TaskValues!$E:$AG,20,FALSE))</f>
        <v/>
      </c>
      <c r="U46" s="89">
        <f>IF(VLOOKUP($E46,TaskValues!$E:$AG,22,FALSE)=0,"",VLOOKUP($E46,TaskValues!$E:$AG,22,FALSE))</f>
        <v>1</v>
      </c>
      <c r="V46">
        <f>IF(VLOOKUP($E46,TaskValues!$E:$AG,23,FALSE)=0,,VLOOKUP($E46,TaskValues!$E:$AG,23,FALSE))</f>
        <v>0</v>
      </c>
      <c r="W46" t="str">
        <f>IF(VLOOKUP($E46,TaskValues!$E:$AG,24,FALSE)=0,"",VLOOKUP($E46,TaskValues!$E:$AG,24,FALSE))</f>
        <v/>
      </c>
      <c r="X46" t="str">
        <f>IF(VLOOKUP($E46,TaskValues!$E:$AG,25,FALSE)=0,"",VLOOKUP($E46,TaskValues!$E:$AG,25,FALSE))</f>
        <v/>
      </c>
      <c r="Y46" t="str">
        <f>IF(VLOOKUP($E46,TaskValues!$E:$AG,26,FALSE)=0,"",VLOOKUP($E46,TaskValues!$E:$AG,26,FALSE))</f>
        <v/>
      </c>
      <c r="Z46" t="str">
        <f>IF(VLOOKUP($E46,TaskValues!$E:$AG,27,FALSE)=0,"",VLOOKUP($E46,TaskValues!$E:$AG,27,FALSE))</f>
        <v/>
      </c>
    </row>
    <row r="47" spans="1:26" x14ac:dyDescent="0.35">
      <c r="A47" s="355" t="s">
        <v>2169</v>
      </c>
      <c r="B47" s="356" t="s">
        <v>2277</v>
      </c>
      <c r="C47" s="356"/>
      <c r="D47" s="353">
        <v>48</v>
      </c>
      <c r="E47" s="64" t="str">
        <f t="shared" si="1"/>
        <v>FH.FP.48</v>
      </c>
      <c r="F47" s="321" t="s">
        <v>2286</v>
      </c>
      <c r="G47" s="321" t="str">
        <f>VLOOKUP($E47,TaskValues!$E:$AG,3,FALSE)</f>
        <v>Clinical</v>
      </c>
      <c r="H47" s="321" t="str">
        <f>VLOOKUP($E47,TaskValues!$E:$AG,4,FALSE)</f>
        <v>Adult Preventive</v>
      </c>
      <c r="I47" s="321" t="str">
        <f>VLOOKUP($E47,TaskValues!$E:$AG,5,FALSE)</f>
        <v>Immunization</v>
      </c>
      <c r="J47" s="320" t="str">
        <f>VLOOKUP($E47,TaskValues!$E:$AG,6,FALSE)</f>
        <v>15 yo girls</v>
      </c>
      <c r="K47" s="64">
        <f>VLOOKUP($E47,TaskValues!$E:$AG,10,FALSE)</f>
        <v>0</v>
      </c>
      <c r="L47" s="319">
        <f>VLOOKUP($E47,TaskValues!$E:$AG,11,FALSE)</f>
        <v>0</v>
      </c>
      <c r="M47" s="319">
        <f>VLOOKUP($E47,TaskValues!$E:$AG,12,FALSE)</f>
        <v>100</v>
      </c>
      <c r="N47" s="319">
        <f>VLOOKUP($E47,TaskValues!$E:$AG,13,FALSE)</f>
        <v>0</v>
      </c>
      <c r="O47" s="319">
        <f>VLOOKUP($E47,TaskValues!$E:$AG,14,FALSE)</f>
        <v>0</v>
      </c>
      <c r="P47" s="319">
        <f>VLOOKUP($E47,TaskValues!$E:$AG,15,FALSE)</f>
        <v>0</v>
      </c>
      <c r="Q47" s="320">
        <f>VLOOKUP($E47,TaskValues!$E:$AG,16,FALSE)</f>
        <v>100</v>
      </c>
      <c r="R47" s="321" t="str">
        <f>VLOOKUP($E47,TaskValues!$E:$AG,17,FALSE)</f>
        <v>National</v>
      </c>
      <c r="S47" s="195">
        <f>VLOOKUP($E47,TaskValues!$E:$AG,18,FALSE)</f>
        <v>1</v>
      </c>
      <c r="T47" s="321" t="str">
        <f>IF(VLOOKUP($E47,TaskValues!$E:$AG,20,FALSE)=0,"",VLOOKUP($E47,TaskValues!$E:$AG,20,FALSE))</f>
        <v/>
      </c>
      <c r="U47" s="89">
        <f>IF(VLOOKUP($E47,TaskValues!$E:$AG,22,FALSE)=0,"",VLOOKUP($E47,TaskValues!$E:$AG,22,FALSE))</f>
        <v>1</v>
      </c>
      <c r="V47">
        <f>IF(VLOOKUP($E47,TaskValues!$E:$AG,23,FALSE)=0,,VLOOKUP($E47,TaskValues!$E:$AG,23,FALSE))</f>
        <v>2</v>
      </c>
      <c r="W47" t="str">
        <f>IF(VLOOKUP($E47,TaskValues!$E:$AG,24,FALSE)=0,"",VLOOKUP($E47,TaskValues!$E:$AG,24,FALSE))</f>
        <v/>
      </c>
      <c r="X47" t="str">
        <f>IF(VLOOKUP($E47,TaskValues!$E:$AG,25,FALSE)=0,"",VLOOKUP($E47,TaskValues!$E:$AG,25,FALSE))</f>
        <v/>
      </c>
      <c r="Y47" t="str">
        <f>IF(VLOOKUP($E47,TaskValues!$E:$AG,26,FALSE)=0,"",VLOOKUP($E47,TaskValues!$E:$AG,26,FALSE))</f>
        <v/>
      </c>
      <c r="Z47" t="str">
        <f>IF(VLOOKUP($E47,TaskValues!$E:$AG,27,FALSE)=0,"",VLOOKUP($E47,TaskValues!$E:$AG,27,FALSE))</f>
        <v/>
      </c>
    </row>
    <row r="48" spans="1:26" x14ac:dyDescent="0.35">
      <c r="A48" s="355" t="s">
        <v>2169</v>
      </c>
      <c r="B48" s="356" t="s">
        <v>2277</v>
      </c>
      <c r="C48" s="356"/>
      <c r="D48" s="353">
        <v>49</v>
      </c>
      <c r="E48" s="64" t="str">
        <f t="shared" si="1"/>
        <v>FH.FP.49</v>
      </c>
      <c r="F48" s="321" t="s">
        <v>2287</v>
      </c>
      <c r="G48" s="321" t="str">
        <f>VLOOKUP($E48,TaskValues!$E:$AG,3,FALSE)</f>
        <v>Non-clinical</v>
      </c>
      <c r="H48" s="321" t="str">
        <f>VLOOKUP($E48,TaskValues!$E:$AG,4,FALSE)</f>
        <v>Public Health</v>
      </c>
      <c r="I48" s="321" t="str">
        <f>VLOOKUP($E48,TaskValues!$E:$AG,5,FALSE)</f>
        <v>Sexual health</v>
      </c>
      <c r="J48" s="320" t="str">
        <f>VLOOKUP($E48,TaskValues!$E:$AG,6,FALSE)</f>
        <v>women 15-49</v>
      </c>
      <c r="K48" s="64">
        <f>VLOOKUP($E48,TaskValues!$E:$AG,10,FALSE)</f>
        <v>0</v>
      </c>
      <c r="L48" s="319">
        <f>VLOOKUP($E48,TaskValues!$E:$AG,11,FALSE)</f>
        <v>0</v>
      </c>
      <c r="M48" s="319">
        <f>VLOOKUP($E48,TaskValues!$E:$AG,12,FALSE)</f>
        <v>100</v>
      </c>
      <c r="N48" s="319">
        <f>VLOOKUP($E48,TaskValues!$E:$AG,13,FALSE)</f>
        <v>0</v>
      </c>
      <c r="O48" s="319">
        <f>VLOOKUP($E48,TaskValues!$E:$AG,14,FALSE)</f>
        <v>0</v>
      </c>
      <c r="P48" s="319">
        <f>VLOOKUP($E48,TaskValues!$E:$AG,15,FALSE)</f>
        <v>0</v>
      </c>
      <c r="Q48" s="320">
        <f>VLOOKUP($E48,TaskValues!$E:$AG,16,FALSE)</f>
        <v>100</v>
      </c>
      <c r="R48" s="321" t="str">
        <f>VLOOKUP($E48,TaskValues!$E:$AG,17,FALSE)</f>
        <v>National</v>
      </c>
      <c r="S48" s="195">
        <f>VLOOKUP($E48,TaskValues!$E:$AG,18,FALSE)</f>
        <v>0</v>
      </c>
      <c r="T48" s="321" t="str">
        <f>IF(VLOOKUP($E48,TaskValues!$E:$AG,20,FALSE)=0,"",VLOOKUP($E48,TaskValues!$E:$AG,20,FALSE))</f>
        <v/>
      </c>
      <c r="U48" s="89" t="str">
        <f>IF(VLOOKUP($E48,TaskValues!$E:$AG,22,FALSE)=0,"",VLOOKUP($E48,TaskValues!$E:$AG,22,FALSE))</f>
        <v/>
      </c>
      <c r="V48">
        <f>IF(VLOOKUP($E48,TaskValues!$E:$AG,23,FALSE)=0,,VLOOKUP($E48,TaskValues!$E:$AG,23,FALSE))</f>
        <v>0</v>
      </c>
      <c r="W48" t="str">
        <f>IF(VLOOKUP($E48,TaskValues!$E:$AG,24,FALSE)=0,"",VLOOKUP($E48,TaskValues!$E:$AG,24,FALSE))</f>
        <v/>
      </c>
      <c r="X48" t="str">
        <f>IF(VLOOKUP($E48,TaskValues!$E:$AG,25,FALSE)=0,"",VLOOKUP($E48,TaskValues!$E:$AG,25,FALSE))</f>
        <v/>
      </c>
      <c r="Y48" t="str">
        <f>IF(VLOOKUP($E48,TaskValues!$E:$AG,26,FALSE)=0,"",VLOOKUP($E48,TaskValues!$E:$AG,26,FALSE))</f>
        <v/>
      </c>
      <c r="Z48" t="str">
        <f>IF(VLOOKUP($E48,TaskValues!$E:$AG,27,FALSE)=0,"",VLOOKUP($E48,TaskValues!$E:$AG,27,FALSE))</f>
        <v/>
      </c>
    </row>
    <row r="49" spans="1:26" x14ac:dyDescent="0.35">
      <c r="A49" s="355" t="s">
        <v>2169</v>
      </c>
      <c r="B49" s="356" t="s">
        <v>2277</v>
      </c>
      <c r="C49" s="356"/>
      <c r="D49" s="353">
        <v>50</v>
      </c>
      <c r="E49" s="64" t="str">
        <f t="shared" si="1"/>
        <v>FH.FP.50</v>
      </c>
      <c r="F49" s="321" t="s">
        <v>2288</v>
      </c>
      <c r="G49" s="321" t="str">
        <f>VLOOKUP($E49,TaskValues!$E:$AG,3,FALSE)</f>
        <v>Clinical</v>
      </c>
      <c r="H49" s="321" t="str">
        <f>VLOOKUP($E49,TaskValues!$E:$AG,4,FALSE)</f>
        <v>Adult Preventive</v>
      </c>
      <c r="I49" s="321" t="str">
        <f>VLOOKUP($E49,TaskValues!$E:$AG,5,FALSE)</f>
        <v>Family planning</v>
      </c>
      <c r="J49" s="320" t="str">
        <f>VLOOKUP($E49,TaskValues!$E:$AG,6,FALSE)</f>
        <v>15 yo girls</v>
      </c>
      <c r="K49" s="64">
        <f>VLOOKUP($E49,TaskValues!$E:$AG,10,FALSE)</f>
        <v>0</v>
      </c>
      <c r="L49" s="319">
        <f>VLOOKUP($E49,TaskValues!$E:$AG,11,FALSE)</f>
        <v>0</v>
      </c>
      <c r="M49" s="319">
        <f>VLOOKUP($E49,TaskValues!$E:$AG,12,FALSE)</f>
        <v>100</v>
      </c>
      <c r="N49" s="319">
        <f>VLOOKUP($E49,TaskValues!$E:$AG,13,FALSE)</f>
        <v>0</v>
      </c>
      <c r="O49" s="319">
        <f>VLOOKUP($E49,TaskValues!$E:$AG,14,FALSE)</f>
        <v>0</v>
      </c>
      <c r="P49" s="319">
        <f>VLOOKUP($E49,TaskValues!$E:$AG,15,FALSE)</f>
        <v>0</v>
      </c>
      <c r="Q49" s="320">
        <f>VLOOKUP($E49,TaskValues!$E:$AG,16,FALSE)</f>
        <v>100</v>
      </c>
      <c r="R49" s="321" t="str">
        <f>VLOOKUP($E49,TaskValues!$E:$AG,17,FALSE)</f>
        <v>National</v>
      </c>
      <c r="S49" s="195">
        <f>VLOOKUP($E49,TaskValues!$E:$AG,18,FALSE)</f>
        <v>0</v>
      </c>
      <c r="T49" s="321" t="str">
        <f>IF(VLOOKUP($E49,TaskValues!$E:$AG,20,FALSE)=0,"",VLOOKUP($E49,TaskValues!$E:$AG,20,FALSE))</f>
        <v/>
      </c>
      <c r="U49" s="89" t="str">
        <f>IF(VLOOKUP($E49,TaskValues!$E:$AG,22,FALSE)=0,"",VLOOKUP($E49,TaskValues!$E:$AG,22,FALSE))</f>
        <v/>
      </c>
      <c r="V49">
        <f>IF(VLOOKUP($E49,TaskValues!$E:$AG,23,FALSE)=0,,VLOOKUP($E49,TaskValues!$E:$AG,23,FALSE))</f>
        <v>0</v>
      </c>
      <c r="W49" t="str">
        <f>IF(VLOOKUP($E49,TaskValues!$E:$AG,24,FALSE)=0,"",VLOOKUP($E49,TaskValues!$E:$AG,24,FALSE))</f>
        <v/>
      </c>
      <c r="X49" t="str">
        <f>IF(VLOOKUP($E49,TaskValues!$E:$AG,25,FALSE)=0,"",VLOOKUP($E49,TaskValues!$E:$AG,25,FALSE))</f>
        <v/>
      </c>
      <c r="Y49" t="str">
        <f>IF(VLOOKUP($E49,TaskValues!$E:$AG,26,FALSE)=0,"",VLOOKUP($E49,TaskValues!$E:$AG,26,FALSE))</f>
        <v/>
      </c>
      <c r="Z49" t="str">
        <f>IF(VLOOKUP($E49,TaskValues!$E:$AG,27,FALSE)=0,"",VLOOKUP($E49,TaskValues!$E:$AG,27,FALSE))</f>
        <v/>
      </c>
    </row>
    <row r="50" spans="1:26" x14ac:dyDescent="0.35">
      <c r="A50" s="355" t="s">
        <v>2169</v>
      </c>
      <c r="B50" s="356" t="s">
        <v>2277</v>
      </c>
      <c r="C50" s="356"/>
      <c r="D50" s="353">
        <v>51</v>
      </c>
      <c r="E50" s="64" t="str">
        <f t="shared" si="1"/>
        <v>FH.FP.51</v>
      </c>
      <c r="F50" s="321" t="s">
        <v>2289</v>
      </c>
      <c r="G50" s="321" t="str">
        <f>VLOOKUP($E50,TaskValues!$E:$AG,3,FALSE)</f>
        <v>Clinical</v>
      </c>
      <c r="H50" s="321" t="str">
        <f>VLOOKUP($E50,TaskValues!$E:$AG,4,FALSE)</f>
        <v>Adult Preventive</v>
      </c>
      <c r="I50" s="321" t="str">
        <f>VLOOKUP($E50,TaskValues!$E:$AG,5,FALSE)</f>
        <v>Family planning</v>
      </c>
      <c r="J50" s="320" t="str">
        <f>VLOOKUP($E50,TaskValues!$E:$AG,6,FALSE)</f>
        <v>15 yo girls</v>
      </c>
      <c r="K50" s="64">
        <f>VLOOKUP($E50,TaskValues!$E:$AG,10,FALSE)</f>
        <v>0</v>
      </c>
      <c r="L50" s="319">
        <f>VLOOKUP($E50,TaskValues!$E:$AG,11,FALSE)</f>
        <v>0</v>
      </c>
      <c r="M50" s="319">
        <f>VLOOKUP($E50,TaskValues!$E:$AG,12,FALSE)</f>
        <v>100</v>
      </c>
      <c r="N50" s="319">
        <f>VLOOKUP($E50,TaskValues!$E:$AG,13,FALSE)</f>
        <v>0</v>
      </c>
      <c r="O50" s="319">
        <f>VLOOKUP($E50,TaskValues!$E:$AG,14,FALSE)</f>
        <v>0</v>
      </c>
      <c r="P50" s="319">
        <f>VLOOKUP($E50,TaskValues!$E:$AG,15,FALSE)</f>
        <v>0</v>
      </c>
      <c r="Q50" s="320">
        <f>VLOOKUP($E50,TaskValues!$E:$AG,16,FALSE)</f>
        <v>100</v>
      </c>
      <c r="R50" s="321" t="str">
        <f>VLOOKUP($E50,TaskValues!$E:$AG,17,FALSE)</f>
        <v>National</v>
      </c>
      <c r="S50" s="195">
        <f>VLOOKUP($E50,TaskValues!$E:$AG,18,FALSE)</f>
        <v>0</v>
      </c>
      <c r="T50" s="321" t="str">
        <f>IF(VLOOKUP($E50,TaskValues!$E:$AG,20,FALSE)=0,"",VLOOKUP($E50,TaskValues!$E:$AG,20,FALSE))</f>
        <v/>
      </c>
      <c r="U50" s="89" t="str">
        <f>IF(VLOOKUP($E50,TaskValues!$E:$AG,22,FALSE)=0,"",VLOOKUP($E50,TaskValues!$E:$AG,22,FALSE))</f>
        <v/>
      </c>
      <c r="V50">
        <f>IF(VLOOKUP($E50,TaskValues!$E:$AG,23,FALSE)=0,,VLOOKUP($E50,TaskValues!$E:$AG,23,FALSE))</f>
        <v>0</v>
      </c>
      <c r="W50" t="str">
        <f>IF(VLOOKUP($E50,TaskValues!$E:$AG,24,FALSE)=0,"",VLOOKUP($E50,TaskValues!$E:$AG,24,FALSE))</f>
        <v/>
      </c>
      <c r="X50" t="str">
        <f>IF(VLOOKUP($E50,TaskValues!$E:$AG,25,FALSE)=0,"",VLOOKUP($E50,TaskValues!$E:$AG,25,FALSE))</f>
        <v/>
      </c>
      <c r="Y50" t="str">
        <f>IF(VLOOKUP($E50,TaskValues!$E:$AG,26,FALSE)=0,"",VLOOKUP($E50,TaskValues!$E:$AG,26,FALSE))</f>
        <v/>
      </c>
      <c r="Z50" t="str">
        <f>IF(VLOOKUP($E50,TaskValues!$E:$AG,27,FALSE)=0,"",VLOOKUP($E50,TaskValues!$E:$AG,27,FALSE))</f>
        <v/>
      </c>
    </row>
    <row r="51" spans="1:26" x14ac:dyDescent="0.35">
      <c r="A51" s="355" t="s">
        <v>2169</v>
      </c>
      <c r="B51" s="356" t="s">
        <v>2277</v>
      </c>
      <c r="C51" s="356"/>
      <c r="D51" s="353">
        <v>52</v>
      </c>
      <c r="E51" s="64" t="str">
        <f t="shared" si="1"/>
        <v>FH.FP.52</v>
      </c>
      <c r="F51" s="321" t="s">
        <v>2290</v>
      </c>
      <c r="G51" s="321" t="str">
        <f>VLOOKUP($E51,TaskValues!$E:$AG,3,FALSE)</f>
        <v>Non-clinical</v>
      </c>
      <c r="H51" s="321" t="str">
        <f>VLOOKUP($E51,TaskValues!$E:$AG,4,FALSE)</f>
        <v>Public Health</v>
      </c>
      <c r="I51" s="321" t="str">
        <f>VLOOKUP($E51,TaskValues!$E:$AG,5,FALSE)</f>
        <v>Sexual health</v>
      </c>
      <c r="J51" s="320" t="str">
        <f>VLOOKUP($E51,TaskValues!$E:$AG,6,FALSE)</f>
        <v>-</v>
      </c>
      <c r="K51" s="64">
        <f>VLOOKUP($E51,TaskValues!$E:$AG,10,FALSE)</f>
        <v>0</v>
      </c>
      <c r="L51" s="319">
        <f>VLOOKUP($E51,TaskValues!$E:$AG,11,FALSE)</f>
        <v>0</v>
      </c>
      <c r="M51" s="319">
        <f>VLOOKUP($E51,TaskValues!$E:$AG,12,FALSE)</f>
        <v>100</v>
      </c>
      <c r="N51" s="319">
        <f>VLOOKUP($E51,TaskValues!$E:$AG,13,FALSE)</f>
        <v>0</v>
      </c>
      <c r="O51" s="319">
        <f>VLOOKUP($E51,TaskValues!$E:$AG,14,FALSE)</f>
        <v>0</v>
      </c>
      <c r="P51" s="319">
        <f>VLOOKUP($E51,TaskValues!$E:$AG,15,FALSE)</f>
        <v>0</v>
      </c>
      <c r="Q51" s="320">
        <f>VLOOKUP($E51,TaskValues!$E:$AG,16,FALSE)</f>
        <v>100</v>
      </c>
      <c r="R51" s="321" t="str">
        <f>VLOOKUP($E51,TaskValues!$E:$AG,17,FALSE)</f>
        <v>National</v>
      </c>
      <c r="S51" s="195">
        <f>VLOOKUP($E51,TaskValues!$E:$AG,18,FALSE)</f>
        <v>0</v>
      </c>
      <c r="T51" s="321" t="str">
        <f>IF(VLOOKUP($E51,TaskValues!$E:$AG,20,FALSE)=0,"",VLOOKUP($E51,TaskValues!$E:$AG,20,FALSE))</f>
        <v/>
      </c>
      <c r="U51" s="89" t="str">
        <f>IF(VLOOKUP($E51,TaskValues!$E:$AG,22,FALSE)=0,"",VLOOKUP($E51,TaskValues!$E:$AG,22,FALSE))</f>
        <v/>
      </c>
      <c r="V51">
        <f>IF(VLOOKUP($E51,TaskValues!$E:$AG,23,FALSE)=0,,VLOOKUP($E51,TaskValues!$E:$AG,23,FALSE))</f>
        <v>0</v>
      </c>
      <c r="W51" t="str">
        <f>IF(VLOOKUP($E51,TaskValues!$E:$AG,24,FALSE)=0,"",VLOOKUP($E51,TaskValues!$E:$AG,24,FALSE))</f>
        <v/>
      </c>
      <c r="X51" t="str">
        <f>IF(VLOOKUP($E51,TaskValues!$E:$AG,25,FALSE)=0,"",VLOOKUP($E51,TaskValues!$E:$AG,25,FALSE))</f>
        <v/>
      </c>
      <c r="Y51" t="str">
        <f>IF(VLOOKUP($E51,TaskValues!$E:$AG,26,FALSE)=0,"",VLOOKUP($E51,TaskValues!$E:$AG,26,FALSE))</f>
        <v/>
      </c>
      <c r="Z51" t="str">
        <f>IF(VLOOKUP($E51,TaskValues!$E:$AG,27,FALSE)=0,"",VLOOKUP($E51,TaskValues!$E:$AG,27,FALSE))</f>
        <v/>
      </c>
    </row>
    <row r="52" spans="1:26" x14ac:dyDescent="0.35">
      <c r="A52" s="355" t="s">
        <v>2169</v>
      </c>
      <c r="B52" s="356" t="s">
        <v>2277</v>
      </c>
      <c r="C52" s="356"/>
      <c r="D52" s="353">
        <v>53</v>
      </c>
      <c r="E52" s="64" t="str">
        <f t="shared" si="1"/>
        <v>FH.FP.53</v>
      </c>
      <c r="F52" s="321" t="s">
        <v>2291</v>
      </c>
      <c r="G52" s="321" t="str">
        <f>VLOOKUP($E52,TaskValues!$E:$AG,3,FALSE)</f>
        <v>Non-clinical</v>
      </c>
      <c r="H52" s="321" t="str">
        <f>VLOOKUP($E52,TaskValues!$E:$AG,4,FALSE)</f>
        <v>Public Health</v>
      </c>
      <c r="I52" s="321" t="str">
        <f>VLOOKUP($E52,TaskValues!$E:$AG,5,FALSE)</f>
        <v>Sexual health</v>
      </c>
      <c r="J52" s="320" t="str">
        <f>VLOOKUP($E52,TaskValues!$E:$AG,6,FALSE)</f>
        <v>-</v>
      </c>
      <c r="K52" s="64">
        <f>VLOOKUP($E52,TaskValues!$E:$AG,10,FALSE)</f>
        <v>0</v>
      </c>
      <c r="L52" s="319">
        <f>VLOOKUP($E52,TaskValues!$E:$AG,11,FALSE)</f>
        <v>0</v>
      </c>
      <c r="M52" s="319">
        <f>VLOOKUP($E52,TaskValues!$E:$AG,12,FALSE)</f>
        <v>100</v>
      </c>
      <c r="N52" s="319">
        <f>VLOOKUP($E52,TaskValues!$E:$AG,13,FALSE)</f>
        <v>0</v>
      </c>
      <c r="O52" s="319">
        <f>VLOOKUP($E52,TaskValues!$E:$AG,14,FALSE)</f>
        <v>0</v>
      </c>
      <c r="P52" s="319">
        <f>VLOOKUP($E52,TaskValues!$E:$AG,15,FALSE)</f>
        <v>0</v>
      </c>
      <c r="Q52" s="320">
        <f>VLOOKUP($E52,TaskValues!$E:$AG,16,FALSE)</f>
        <v>100</v>
      </c>
      <c r="R52" s="321" t="str">
        <f>VLOOKUP($E52,TaskValues!$E:$AG,17,FALSE)</f>
        <v>National</v>
      </c>
      <c r="S52" s="195">
        <f>VLOOKUP($E52,TaskValues!$E:$AG,18,FALSE)</f>
        <v>0</v>
      </c>
      <c r="T52" s="321" t="str">
        <f>IF(VLOOKUP($E52,TaskValues!$E:$AG,20,FALSE)=0,"",VLOOKUP($E52,TaskValues!$E:$AG,20,FALSE))</f>
        <v/>
      </c>
      <c r="U52" s="89" t="str">
        <f>IF(VLOOKUP($E52,TaskValues!$E:$AG,22,FALSE)=0,"",VLOOKUP($E52,TaskValues!$E:$AG,22,FALSE))</f>
        <v/>
      </c>
      <c r="V52">
        <f>IF(VLOOKUP($E52,TaskValues!$E:$AG,23,FALSE)=0,,VLOOKUP($E52,TaskValues!$E:$AG,23,FALSE))</f>
        <v>0</v>
      </c>
      <c r="W52" t="str">
        <f>IF(VLOOKUP($E52,TaskValues!$E:$AG,24,FALSE)=0,"",VLOOKUP($E52,TaskValues!$E:$AG,24,FALSE))</f>
        <v/>
      </c>
      <c r="X52" t="str">
        <f>IF(VLOOKUP($E52,TaskValues!$E:$AG,25,FALSE)=0,"",VLOOKUP($E52,TaskValues!$E:$AG,25,FALSE))</f>
        <v/>
      </c>
      <c r="Y52" t="str">
        <f>IF(VLOOKUP($E52,TaskValues!$E:$AG,26,FALSE)=0,"",VLOOKUP($E52,TaskValues!$E:$AG,26,FALSE))</f>
        <v/>
      </c>
      <c r="Z52" t="str">
        <f>IF(VLOOKUP($E52,TaskValues!$E:$AG,27,FALSE)=0,"",VLOOKUP($E52,TaskValues!$E:$AG,27,FALSE))</f>
        <v/>
      </c>
    </row>
    <row r="53" spans="1:26" x14ac:dyDescent="0.35">
      <c r="A53" s="355" t="s">
        <v>2169</v>
      </c>
      <c r="B53" s="356" t="s">
        <v>2277</v>
      </c>
      <c r="C53" s="356"/>
      <c r="D53" s="353">
        <v>54</v>
      </c>
      <c r="E53" s="64" t="str">
        <f t="shared" si="1"/>
        <v>FH.FP.54</v>
      </c>
      <c r="F53" s="321" t="s">
        <v>2292</v>
      </c>
      <c r="G53" s="321" t="str">
        <f>VLOOKUP($E53,TaskValues!$E:$AG,3,FALSE)</f>
        <v>Clinical</v>
      </c>
      <c r="H53" s="321" t="str">
        <f>VLOOKUP($E53,TaskValues!$E:$AG,4,FALSE)</f>
        <v>Adult Acute</v>
      </c>
      <c r="I53" s="321" t="str">
        <f>VLOOKUP($E53,TaskValues!$E:$AG,5,FALSE)</f>
        <v>Sexual health</v>
      </c>
      <c r="J53" s="320" t="str">
        <f>VLOOKUP($E53,TaskValues!$E:$AG,6,FALSE)</f>
        <v>women 15-49</v>
      </c>
      <c r="K53" s="64">
        <f>VLOOKUP($E53,TaskValues!$E:$AG,10,FALSE)</f>
        <v>0</v>
      </c>
      <c r="L53" s="319">
        <f>VLOOKUP($E53,TaskValues!$E:$AG,11,FALSE)</f>
        <v>0</v>
      </c>
      <c r="M53" s="319">
        <f>VLOOKUP($E53,TaskValues!$E:$AG,12,FALSE)</f>
        <v>100</v>
      </c>
      <c r="N53" s="319">
        <f>VLOOKUP($E53,TaskValues!$E:$AG,13,FALSE)</f>
        <v>0</v>
      </c>
      <c r="O53" s="319">
        <f>VLOOKUP($E53,TaskValues!$E:$AG,14,FALSE)</f>
        <v>0</v>
      </c>
      <c r="P53" s="319">
        <f>VLOOKUP($E53,TaskValues!$E:$AG,15,FALSE)</f>
        <v>0</v>
      </c>
      <c r="Q53" s="320">
        <f>VLOOKUP($E53,TaskValues!$E:$AG,16,FALSE)</f>
        <v>100</v>
      </c>
      <c r="R53" s="321" t="str">
        <f>VLOOKUP($E53,TaskValues!$E:$AG,17,FALSE)</f>
        <v>National</v>
      </c>
      <c r="S53" s="195">
        <f>VLOOKUP($E53,TaskValues!$E:$AG,18,FALSE)</f>
        <v>3.8294117647058828E-3</v>
      </c>
      <c r="T53" s="321" t="str">
        <f>IF(VLOOKUP($E53,TaskValues!$E:$AG,20,FALSE)=0,"",VLOOKUP($E53,TaskValues!$E:$AG,20,FALSE))</f>
        <v/>
      </c>
      <c r="U53" s="89">
        <f>IF(VLOOKUP($E53,TaskValues!$E:$AG,22,FALSE)=0,"",VLOOKUP($E53,TaskValues!$E:$AG,22,FALSE))</f>
        <v>0.98</v>
      </c>
      <c r="V53">
        <f>IF(VLOOKUP($E53,TaskValues!$E:$AG,23,FALSE)=0,,VLOOKUP($E53,TaskValues!$E:$AG,23,FALSE))</f>
        <v>1</v>
      </c>
      <c r="W53" t="str">
        <f>IF(VLOOKUP($E53,TaskValues!$E:$AG,24,FALSE)=0,"",VLOOKUP($E53,TaskValues!$E:$AG,24,FALSE))</f>
        <v/>
      </c>
      <c r="X53">
        <f>IF(VLOOKUP($E53,TaskValues!$E:$AG,25,FALSE)=0,"",VLOOKUP($E53,TaskValues!$E:$AG,25,FALSE))</f>
        <v>5</v>
      </c>
      <c r="Y53" t="str">
        <f>IF(VLOOKUP($E53,TaskValues!$E:$AG,26,FALSE)=0,"",VLOOKUP($E53,TaskValues!$E:$AG,26,FALSE))</f>
        <v/>
      </c>
      <c r="Z53" t="str">
        <f>IF(VLOOKUP($E53,TaskValues!$E:$AG,27,FALSE)=0,"",VLOOKUP($E53,TaskValues!$E:$AG,27,FALSE))</f>
        <v/>
      </c>
    </row>
    <row r="54" spans="1:26" x14ac:dyDescent="0.35">
      <c r="A54" s="355" t="s">
        <v>2169</v>
      </c>
      <c r="B54" s="356" t="s">
        <v>2277</v>
      </c>
      <c r="C54" s="356"/>
      <c r="D54" s="353">
        <v>55</v>
      </c>
      <c r="E54" s="64" t="str">
        <f t="shared" si="1"/>
        <v>FH.FP.55</v>
      </c>
      <c r="F54" s="321" t="s">
        <v>2314</v>
      </c>
      <c r="G54" s="321" t="str">
        <f>VLOOKUP($E54,TaskValues!$E:$AG,3,FALSE)</f>
        <v>Clinical</v>
      </c>
      <c r="H54" s="321" t="str">
        <f>VLOOKUP($E54,TaskValues!$E:$AG,4,FALSE)</f>
        <v>Adult Acute</v>
      </c>
      <c r="I54" s="321" t="str">
        <f>VLOOKUP($E54,TaskValues!$E:$AG,5,FALSE)</f>
        <v>Sexual health</v>
      </c>
      <c r="J54" s="320" t="str">
        <f>VLOOKUP($E54,TaskValues!$E:$AG,6,FALSE)</f>
        <v>women 15-49</v>
      </c>
      <c r="K54" s="64">
        <f>VLOOKUP($E54,TaskValues!$E:$AG,10,FALSE)</f>
        <v>0</v>
      </c>
      <c r="L54" s="319">
        <f>VLOOKUP($E54,TaskValues!$E:$AG,11,FALSE)</f>
        <v>0</v>
      </c>
      <c r="M54" s="319">
        <f>VLOOKUP($E54,TaskValues!$E:$AG,12,FALSE)</f>
        <v>100</v>
      </c>
      <c r="N54" s="319">
        <f>VLOOKUP($E54,TaskValues!$E:$AG,13,FALSE)</f>
        <v>0</v>
      </c>
      <c r="O54" s="319">
        <f>VLOOKUP($E54,TaskValues!$E:$AG,14,FALSE)</f>
        <v>0</v>
      </c>
      <c r="P54" s="319">
        <f>VLOOKUP($E54,TaskValues!$E:$AG,15,FALSE)</f>
        <v>0</v>
      </c>
      <c r="Q54" s="320">
        <f>VLOOKUP($E54,TaskValues!$E:$AG,16,FALSE)</f>
        <v>100</v>
      </c>
      <c r="R54" s="321" t="str">
        <f>VLOOKUP($E54,TaskValues!$E:$AG,17,FALSE)</f>
        <v>National</v>
      </c>
      <c r="S54" s="195">
        <f>VLOOKUP($E54,TaskValues!$E:$AG,18,FALSE)</f>
        <v>3.8294117647058828E-3</v>
      </c>
      <c r="T54" s="321" t="str">
        <f>IF(VLOOKUP($E54,TaskValues!$E:$AG,20,FALSE)=0,"",VLOOKUP($E54,TaskValues!$E:$AG,20,FALSE))</f>
        <v/>
      </c>
      <c r="U54" s="89">
        <f>IF(VLOOKUP($E54,TaskValues!$E:$AG,22,FALSE)=0,"",VLOOKUP($E54,TaskValues!$E:$AG,22,FALSE))</f>
        <v>0.98</v>
      </c>
      <c r="V54">
        <f>IF(VLOOKUP($E54,TaskValues!$E:$AG,23,FALSE)=0,,VLOOKUP($E54,TaskValues!$E:$AG,23,FALSE))</f>
        <v>3</v>
      </c>
      <c r="W54" t="str">
        <f>IF(VLOOKUP($E54,TaskValues!$E:$AG,24,FALSE)=0,"",VLOOKUP($E54,TaskValues!$E:$AG,24,FALSE))</f>
        <v/>
      </c>
      <c r="X54">
        <f>IF(VLOOKUP($E54,TaskValues!$E:$AG,25,FALSE)=0,"",VLOOKUP($E54,TaskValues!$E:$AG,25,FALSE))</f>
        <v>5</v>
      </c>
      <c r="Y54" t="str">
        <f>IF(VLOOKUP($E54,TaskValues!$E:$AG,26,FALSE)=0,"",VLOOKUP($E54,TaskValues!$E:$AG,26,FALSE))</f>
        <v/>
      </c>
      <c r="Z54" t="str">
        <f>IF(VLOOKUP($E54,TaskValues!$E:$AG,27,FALSE)=0,"",VLOOKUP($E54,TaskValues!$E:$AG,27,FALSE))</f>
        <v/>
      </c>
    </row>
    <row r="55" spans="1:26" x14ac:dyDescent="0.35">
      <c r="A55" s="355" t="s">
        <v>2169</v>
      </c>
      <c r="B55" s="356" t="s">
        <v>2277</v>
      </c>
      <c r="C55" s="356"/>
      <c r="D55" s="353">
        <v>56</v>
      </c>
      <c r="E55" s="64" t="str">
        <f t="shared" si="1"/>
        <v>FH.FP.56</v>
      </c>
      <c r="F55" s="321" t="s">
        <v>2293</v>
      </c>
      <c r="G55" s="321" t="str">
        <f>VLOOKUP($E55,TaskValues!$E:$AG,3,FALSE)</f>
        <v>Clinical</v>
      </c>
      <c r="H55" s="321" t="str">
        <f>VLOOKUP($E55,TaskValues!$E:$AG,4,FALSE)</f>
        <v>Adult Acute</v>
      </c>
      <c r="I55" s="321" t="str">
        <f>VLOOKUP($E55,TaskValues!$E:$AG,5,FALSE)</f>
        <v>Sexual health</v>
      </c>
      <c r="J55" s="320" t="str">
        <f>VLOOKUP($E55,TaskValues!$E:$AG,6,FALSE)</f>
        <v>women 15-49</v>
      </c>
      <c r="K55" s="64">
        <f>VLOOKUP($E55,TaskValues!$E:$AG,10,FALSE)</f>
        <v>0</v>
      </c>
      <c r="L55" s="319">
        <f>VLOOKUP($E55,TaskValues!$E:$AG,11,FALSE)</f>
        <v>0</v>
      </c>
      <c r="M55" s="319">
        <f>VLOOKUP($E55,TaskValues!$E:$AG,12,FALSE)</f>
        <v>100</v>
      </c>
      <c r="N55" s="319">
        <f>VLOOKUP($E55,TaskValues!$E:$AG,13,FALSE)</f>
        <v>0</v>
      </c>
      <c r="O55" s="319">
        <f>VLOOKUP($E55,TaskValues!$E:$AG,14,FALSE)</f>
        <v>0</v>
      </c>
      <c r="P55" s="319">
        <f>VLOOKUP($E55,TaskValues!$E:$AG,15,FALSE)</f>
        <v>0</v>
      </c>
      <c r="Q55" s="320">
        <f>VLOOKUP($E55,TaskValues!$E:$AG,16,FALSE)</f>
        <v>100</v>
      </c>
      <c r="R55" s="321" t="str">
        <f>VLOOKUP($E55,TaskValues!$E:$AG,17,FALSE)</f>
        <v>National</v>
      </c>
      <c r="S55" s="195">
        <f>VLOOKUP($E55,TaskValues!$E:$AG,18,FALSE)</f>
        <v>3.8294117647058828E-3</v>
      </c>
      <c r="T55" s="321" t="str">
        <f>IF(VLOOKUP($E55,TaskValues!$E:$AG,20,FALSE)=0,"",VLOOKUP($E55,TaskValues!$E:$AG,20,FALSE))</f>
        <v/>
      </c>
      <c r="U55" s="89">
        <f>IF(VLOOKUP($E55,TaskValues!$E:$AG,22,FALSE)=0,"",VLOOKUP($E55,TaskValues!$E:$AG,22,FALSE))</f>
        <v>0.98</v>
      </c>
      <c r="V55">
        <f>IF(VLOOKUP($E55,TaskValues!$E:$AG,23,FALSE)=0,,VLOOKUP($E55,TaskValues!$E:$AG,23,FALSE))</f>
        <v>1</v>
      </c>
      <c r="W55" t="str">
        <f>IF(VLOOKUP($E55,TaskValues!$E:$AG,24,FALSE)=0,"",VLOOKUP($E55,TaskValues!$E:$AG,24,FALSE))</f>
        <v/>
      </c>
      <c r="X55">
        <f>IF(VLOOKUP($E55,TaskValues!$E:$AG,25,FALSE)=0,"",VLOOKUP($E55,TaskValues!$E:$AG,25,FALSE))</f>
        <v>20</v>
      </c>
      <c r="Y55" t="str">
        <f>IF(VLOOKUP($E55,TaskValues!$E:$AG,26,FALSE)=0,"",VLOOKUP($E55,TaskValues!$E:$AG,26,FALSE))</f>
        <v/>
      </c>
      <c r="Z55" t="str">
        <f>IF(VLOOKUP($E55,TaskValues!$E:$AG,27,FALSE)=0,"",VLOOKUP($E55,TaskValues!$E:$AG,27,FALSE))</f>
        <v/>
      </c>
    </row>
    <row r="56" spans="1:26" x14ac:dyDescent="0.35">
      <c r="A56" s="355" t="s">
        <v>2169</v>
      </c>
      <c r="B56" s="356" t="s">
        <v>2277</v>
      </c>
      <c r="C56" s="356"/>
      <c r="D56" s="353">
        <v>57</v>
      </c>
      <c r="E56" s="64" t="str">
        <f t="shared" si="1"/>
        <v>FH.FP.57</v>
      </c>
      <c r="F56" s="321" t="s">
        <v>2294</v>
      </c>
      <c r="G56" s="321" t="str">
        <f>VLOOKUP($E56,TaskValues!$E:$AG,3,FALSE)</f>
        <v>Clinical</v>
      </c>
      <c r="H56" s="321" t="str">
        <f>VLOOKUP($E56,TaskValues!$E:$AG,4,FALSE)</f>
        <v>Adult Acute</v>
      </c>
      <c r="I56" s="321" t="str">
        <f>VLOOKUP($E56,TaskValues!$E:$AG,5,FALSE)</f>
        <v>Sexual health</v>
      </c>
      <c r="J56" s="320" t="str">
        <f>VLOOKUP($E56,TaskValues!$E:$AG,6,FALSE)</f>
        <v>women 15-49</v>
      </c>
      <c r="K56" s="64">
        <f>VLOOKUP($E56,TaskValues!$E:$AG,10,FALSE)</f>
        <v>0</v>
      </c>
      <c r="L56" s="319">
        <f>VLOOKUP($E56,TaskValues!$E:$AG,11,FALSE)</f>
        <v>0</v>
      </c>
      <c r="M56" s="319">
        <f>VLOOKUP($E56,TaskValues!$E:$AG,12,FALSE)</f>
        <v>100</v>
      </c>
      <c r="N56" s="319">
        <f>VLOOKUP($E56,TaskValues!$E:$AG,13,FALSE)</f>
        <v>0</v>
      </c>
      <c r="O56" s="319">
        <f>VLOOKUP($E56,TaskValues!$E:$AG,14,FALSE)</f>
        <v>0</v>
      </c>
      <c r="P56" s="319">
        <f>VLOOKUP($E56,TaskValues!$E:$AG,15,FALSE)</f>
        <v>0</v>
      </c>
      <c r="Q56" s="320">
        <f>VLOOKUP($E56,TaskValues!$E:$AG,16,FALSE)</f>
        <v>100</v>
      </c>
      <c r="R56" s="321" t="str">
        <f>VLOOKUP($E56,TaskValues!$E:$AG,17,FALSE)</f>
        <v>National</v>
      </c>
      <c r="S56" s="195">
        <f>VLOOKUP($E56,TaskValues!$E:$AG,18,FALSE)</f>
        <v>3.8294117647058828E-3</v>
      </c>
      <c r="T56" s="321" t="str">
        <f>IF(VLOOKUP($E56,TaskValues!$E:$AG,20,FALSE)=0,"",VLOOKUP($E56,TaskValues!$E:$AG,20,FALSE))</f>
        <v/>
      </c>
      <c r="U56" s="89">
        <f>IF(VLOOKUP($E56,TaskValues!$E:$AG,22,FALSE)=0,"",VLOOKUP($E56,TaskValues!$E:$AG,22,FALSE))</f>
        <v>0.98</v>
      </c>
      <c r="V56">
        <f>IF(VLOOKUP($E56,TaskValues!$E:$AG,23,FALSE)=0,,VLOOKUP($E56,TaskValues!$E:$AG,23,FALSE))</f>
        <v>1</v>
      </c>
      <c r="W56" t="str">
        <f>IF(VLOOKUP($E56,TaskValues!$E:$AG,24,FALSE)=0,"",VLOOKUP($E56,TaskValues!$E:$AG,24,FALSE))</f>
        <v/>
      </c>
      <c r="X56">
        <f>IF(VLOOKUP($E56,TaskValues!$E:$AG,25,FALSE)=0,"",VLOOKUP($E56,TaskValues!$E:$AG,25,FALSE))</f>
        <v>20</v>
      </c>
      <c r="Y56" t="str">
        <f>IF(VLOOKUP($E56,TaskValues!$E:$AG,26,FALSE)=0,"",VLOOKUP($E56,TaskValues!$E:$AG,26,FALSE))</f>
        <v/>
      </c>
      <c r="Z56" t="str">
        <f>IF(VLOOKUP($E56,TaskValues!$E:$AG,27,FALSE)=0,"",VLOOKUP($E56,TaskValues!$E:$AG,27,FALSE))</f>
        <v/>
      </c>
    </row>
    <row r="57" spans="1:26" x14ac:dyDescent="0.35">
      <c r="A57" s="355" t="s">
        <v>2169</v>
      </c>
      <c r="B57" s="356" t="s">
        <v>2277</v>
      </c>
      <c r="C57" s="356"/>
      <c r="D57" s="353">
        <v>58</v>
      </c>
      <c r="E57" s="64" t="str">
        <f t="shared" si="1"/>
        <v>FH.FP.58</v>
      </c>
      <c r="F57" s="321" t="s">
        <v>2295</v>
      </c>
      <c r="G57" s="321" t="str">
        <f>VLOOKUP($E57,TaskValues!$E:$AG,3,FALSE)</f>
        <v>Clinical</v>
      </c>
      <c r="H57" s="321" t="str">
        <f>VLOOKUP($E57,TaskValues!$E:$AG,4,FALSE)</f>
        <v>Adult Acute</v>
      </c>
      <c r="I57" s="321" t="str">
        <f>VLOOKUP($E57,TaskValues!$E:$AG,5,FALSE)</f>
        <v>Sexual health</v>
      </c>
      <c r="J57" s="320" t="str">
        <f>VLOOKUP($E57,TaskValues!$E:$AG,6,FALSE)</f>
        <v>women 15-49</v>
      </c>
      <c r="K57" s="64">
        <f>VLOOKUP($E57,TaskValues!$E:$AG,10,FALSE)</f>
        <v>0</v>
      </c>
      <c r="L57" s="319">
        <f>VLOOKUP($E57,TaskValues!$E:$AG,11,FALSE)</f>
        <v>0</v>
      </c>
      <c r="M57" s="319">
        <f>VLOOKUP($E57,TaskValues!$E:$AG,12,FALSE)</f>
        <v>100</v>
      </c>
      <c r="N57" s="319">
        <f>VLOOKUP($E57,TaskValues!$E:$AG,13,FALSE)</f>
        <v>0</v>
      </c>
      <c r="O57" s="319">
        <f>VLOOKUP($E57,TaskValues!$E:$AG,14,FALSE)</f>
        <v>0</v>
      </c>
      <c r="P57" s="319">
        <f>VLOOKUP($E57,TaskValues!$E:$AG,15,FALSE)</f>
        <v>0</v>
      </c>
      <c r="Q57" s="320">
        <f>VLOOKUP($E57,TaskValues!$E:$AG,16,FALSE)</f>
        <v>100</v>
      </c>
      <c r="R57" s="321" t="str">
        <f>VLOOKUP($E57,TaskValues!$E:$AG,17,FALSE)</f>
        <v>National</v>
      </c>
      <c r="S57" s="195">
        <f>VLOOKUP($E57,TaskValues!$E:$AG,18,FALSE)</f>
        <v>0.37019999999999997</v>
      </c>
      <c r="T57" s="321">
        <f>IF(VLOOKUP($E57,TaskValues!$E:$AG,20,FALSE)=0,"",VLOOKUP($E57,TaskValues!$E:$AG,20,FALSE))</f>
        <v>0.1</v>
      </c>
      <c r="U57" s="89">
        <f>IF(VLOOKUP($E57,TaskValues!$E:$AG,22,FALSE)=0,"",VLOOKUP($E57,TaskValues!$E:$AG,22,FALSE))</f>
        <v>0.98</v>
      </c>
      <c r="V57">
        <f>IF(VLOOKUP($E57,TaskValues!$E:$AG,23,FALSE)=0,,VLOOKUP($E57,TaskValues!$E:$AG,23,FALSE))</f>
        <v>1</v>
      </c>
      <c r="W57" t="str">
        <f>IF(VLOOKUP($E57,TaskValues!$E:$AG,24,FALSE)=0,"",VLOOKUP($E57,TaskValues!$E:$AG,24,FALSE))</f>
        <v/>
      </c>
      <c r="X57">
        <f>IF(VLOOKUP($E57,TaskValues!$E:$AG,25,FALSE)=0,"",VLOOKUP($E57,TaskValues!$E:$AG,25,FALSE))</f>
        <v>20</v>
      </c>
      <c r="Y57" t="str">
        <f>IF(VLOOKUP($E57,TaskValues!$E:$AG,26,FALSE)=0,"",VLOOKUP($E57,TaskValues!$E:$AG,26,FALSE))</f>
        <v/>
      </c>
      <c r="Z57" t="str">
        <f>IF(VLOOKUP($E57,TaskValues!$E:$AG,27,FALSE)=0,"",VLOOKUP($E57,TaskValues!$E:$AG,27,FALSE))</f>
        <v/>
      </c>
    </row>
    <row r="58" spans="1:26" x14ac:dyDescent="0.35">
      <c r="A58" s="355" t="s">
        <v>2169</v>
      </c>
      <c r="B58" s="356" t="s">
        <v>2277</v>
      </c>
      <c r="C58" s="356"/>
      <c r="D58" s="353">
        <v>59</v>
      </c>
      <c r="E58" s="64" t="str">
        <f t="shared" si="1"/>
        <v>FH.FP.59</v>
      </c>
      <c r="F58" s="321" t="s">
        <v>2296</v>
      </c>
      <c r="G58" s="321" t="str">
        <f>VLOOKUP($E58,TaskValues!$E:$AG,3,FALSE)</f>
        <v>Non-clinical</v>
      </c>
      <c r="H58" s="321" t="str">
        <f>VLOOKUP($E58,TaskValues!$E:$AG,4,FALSE)</f>
        <v>Public Health</v>
      </c>
      <c r="I58" s="321" t="str">
        <f>VLOOKUP($E58,TaskValues!$E:$AG,5,FALSE)</f>
        <v>Sexual health</v>
      </c>
      <c r="J58" s="320" t="str">
        <f>VLOOKUP($E58,TaskValues!$E:$AG,6,FALSE)</f>
        <v>-</v>
      </c>
      <c r="K58" s="64">
        <f>VLOOKUP($E58,TaskValues!$E:$AG,10,FALSE)</f>
        <v>0</v>
      </c>
      <c r="L58" s="319">
        <f>VLOOKUP($E58,TaskValues!$E:$AG,11,FALSE)</f>
        <v>0</v>
      </c>
      <c r="M58" s="319">
        <f>VLOOKUP($E58,TaskValues!$E:$AG,12,FALSE)</f>
        <v>100</v>
      </c>
      <c r="N58" s="319">
        <f>VLOOKUP($E58,TaskValues!$E:$AG,13,FALSE)</f>
        <v>0</v>
      </c>
      <c r="O58" s="319">
        <f>VLOOKUP($E58,TaskValues!$E:$AG,14,FALSE)</f>
        <v>0</v>
      </c>
      <c r="P58" s="319">
        <f>VLOOKUP($E58,TaskValues!$E:$AG,15,FALSE)</f>
        <v>0</v>
      </c>
      <c r="Q58" s="320">
        <f>VLOOKUP($E58,TaskValues!$E:$AG,16,FALSE)</f>
        <v>100</v>
      </c>
      <c r="R58" s="321" t="str">
        <f>VLOOKUP($E58,TaskValues!$E:$AG,17,FALSE)</f>
        <v>National</v>
      </c>
      <c r="S58" s="195">
        <f>VLOOKUP($E58,TaskValues!$E:$AG,18,FALSE)</f>
        <v>0</v>
      </c>
      <c r="T58" s="321" t="str">
        <f>IF(VLOOKUP($E58,TaskValues!$E:$AG,20,FALSE)=0,"",VLOOKUP($E58,TaskValues!$E:$AG,20,FALSE))</f>
        <v/>
      </c>
      <c r="U58" s="89" t="str">
        <f>IF(VLOOKUP($E58,TaskValues!$E:$AG,22,FALSE)=0,"",VLOOKUP($E58,TaskValues!$E:$AG,22,FALSE))</f>
        <v/>
      </c>
      <c r="V58">
        <f>IF(VLOOKUP($E58,TaskValues!$E:$AG,23,FALSE)=0,,VLOOKUP($E58,TaskValues!$E:$AG,23,FALSE))</f>
        <v>0</v>
      </c>
      <c r="W58" t="str">
        <f>IF(VLOOKUP($E58,TaskValues!$E:$AG,24,FALSE)=0,"",VLOOKUP($E58,TaskValues!$E:$AG,24,FALSE))</f>
        <v/>
      </c>
      <c r="X58" t="str">
        <f>IF(VLOOKUP($E58,TaskValues!$E:$AG,25,FALSE)=0,"",VLOOKUP($E58,TaskValues!$E:$AG,25,FALSE))</f>
        <v/>
      </c>
      <c r="Y58" t="str">
        <f>IF(VLOOKUP($E58,TaskValues!$E:$AG,26,FALSE)=0,"",VLOOKUP($E58,TaskValues!$E:$AG,26,FALSE))</f>
        <v/>
      </c>
      <c r="Z58" t="str">
        <f>IF(VLOOKUP($E58,TaskValues!$E:$AG,27,FALSE)=0,"",VLOOKUP($E58,TaskValues!$E:$AG,27,FALSE))</f>
        <v/>
      </c>
    </row>
    <row r="59" spans="1:26" x14ac:dyDescent="0.35">
      <c r="A59" s="355" t="s">
        <v>2169</v>
      </c>
      <c r="B59" s="356" t="s">
        <v>2277</v>
      </c>
      <c r="C59" s="356"/>
      <c r="D59" s="353">
        <v>60</v>
      </c>
      <c r="E59" s="64" t="str">
        <f t="shared" si="1"/>
        <v>FH.FP.60</v>
      </c>
      <c r="F59" s="321" t="s">
        <v>2297</v>
      </c>
      <c r="G59" s="321" t="str">
        <f>VLOOKUP($E59,TaskValues!$E:$AG,3,FALSE)</f>
        <v>Clinical</v>
      </c>
      <c r="H59" s="321" t="str">
        <f>VLOOKUP($E59,TaskValues!$E:$AG,4,FALSE)</f>
        <v>Adult Preventive</v>
      </c>
      <c r="I59" s="321" t="str">
        <f>VLOOKUP($E59,TaskValues!$E:$AG,5,FALSE)</f>
        <v>Family planning</v>
      </c>
      <c r="J59" s="320" t="str">
        <f>VLOOKUP($E59,TaskValues!$E:$AG,6,FALSE)</f>
        <v>15 yo girls</v>
      </c>
      <c r="K59" s="64">
        <f>VLOOKUP($E59,TaskValues!$E:$AG,10,FALSE)</f>
        <v>0</v>
      </c>
      <c r="L59" s="319">
        <f>VLOOKUP($E59,TaskValues!$E:$AG,11,FALSE)</f>
        <v>0</v>
      </c>
      <c r="M59" s="319">
        <f>VLOOKUP($E59,TaskValues!$E:$AG,12,FALSE)</f>
        <v>100</v>
      </c>
      <c r="N59" s="319">
        <f>VLOOKUP($E59,TaskValues!$E:$AG,13,FALSE)</f>
        <v>0</v>
      </c>
      <c r="O59" s="319">
        <f>VLOOKUP($E59,TaskValues!$E:$AG,14,FALSE)</f>
        <v>0</v>
      </c>
      <c r="P59" s="319">
        <f>VLOOKUP($E59,TaskValues!$E:$AG,15,FALSE)</f>
        <v>0</v>
      </c>
      <c r="Q59" s="320">
        <f>VLOOKUP($E59,TaskValues!$E:$AG,16,FALSE)</f>
        <v>100</v>
      </c>
      <c r="R59" s="321" t="str">
        <f>VLOOKUP($E59,TaskValues!$E:$AG,17,FALSE)</f>
        <v>National</v>
      </c>
      <c r="S59" s="195">
        <f>VLOOKUP($E59,TaskValues!$E:$AG,18,FALSE)</f>
        <v>0</v>
      </c>
      <c r="T59" s="321" t="str">
        <f>IF(VLOOKUP($E59,TaskValues!$E:$AG,20,FALSE)=0,"",VLOOKUP($E59,TaskValues!$E:$AG,20,FALSE))</f>
        <v/>
      </c>
      <c r="U59" s="89" t="str">
        <f>IF(VLOOKUP($E59,TaskValues!$E:$AG,22,FALSE)=0,"",VLOOKUP($E59,TaskValues!$E:$AG,22,FALSE))</f>
        <v/>
      </c>
      <c r="V59">
        <f>IF(VLOOKUP($E59,TaskValues!$E:$AG,23,FALSE)=0,,VLOOKUP($E59,TaskValues!$E:$AG,23,FALSE))</f>
        <v>0</v>
      </c>
      <c r="W59" t="str">
        <f>IF(VLOOKUP($E59,TaskValues!$E:$AG,24,FALSE)=0,"",VLOOKUP($E59,TaskValues!$E:$AG,24,FALSE))</f>
        <v/>
      </c>
      <c r="X59" t="str">
        <f>IF(VLOOKUP($E59,TaskValues!$E:$AG,25,FALSE)=0,"",VLOOKUP($E59,TaskValues!$E:$AG,25,FALSE))</f>
        <v/>
      </c>
      <c r="Y59" t="str">
        <f>IF(VLOOKUP($E59,TaskValues!$E:$AG,26,FALSE)=0,"",VLOOKUP($E59,TaskValues!$E:$AG,26,FALSE))</f>
        <v/>
      </c>
      <c r="Z59" t="str">
        <f>IF(VLOOKUP($E59,TaskValues!$E:$AG,27,FALSE)=0,"",VLOOKUP($E59,TaskValues!$E:$AG,27,FALSE))</f>
        <v/>
      </c>
    </row>
    <row r="60" spans="1:26" x14ac:dyDescent="0.35">
      <c r="A60" s="355" t="s">
        <v>2169</v>
      </c>
      <c r="B60" s="356" t="s">
        <v>2277</v>
      </c>
      <c r="C60" s="356"/>
      <c r="D60" s="353">
        <v>61</v>
      </c>
      <c r="E60" s="64" t="str">
        <f t="shared" si="1"/>
        <v>FH.FP.61</v>
      </c>
      <c r="F60" s="321" t="s">
        <v>2298</v>
      </c>
      <c r="G60" s="321" t="str">
        <f>VLOOKUP($E60,TaskValues!$E:$AG,3,FALSE)</f>
        <v>Clinical</v>
      </c>
      <c r="H60" s="321" t="str">
        <f>VLOOKUP($E60,TaskValues!$E:$AG,4,FALSE)</f>
        <v>Adult Preventive</v>
      </c>
      <c r="I60" s="321" t="str">
        <f>VLOOKUP($E60,TaskValues!$E:$AG,5,FALSE)</f>
        <v>Family planning</v>
      </c>
      <c r="J60" s="320" t="str">
        <f>VLOOKUP($E60,TaskValues!$E:$AG,6,FALSE)</f>
        <v>births</v>
      </c>
      <c r="K60" s="64">
        <f>VLOOKUP($E60,TaskValues!$E:$AG,10,FALSE)</f>
        <v>0</v>
      </c>
      <c r="L60" s="319">
        <f>VLOOKUP($E60,TaskValues!$E:$AG,11,FALSE)</f>
        <v>0</v>
      </c>
      <c r="M60" s="319">
        <f>VLOOKUP($E60,TaskValues!$E:$AG,12,FALSE)</f>
        <v>100</v>
      </c>
      <c r="N60" s="319">
        <f>VLOOKUP($E60,TaskValues!$E:$AG,13,FALSE)</f>
        <v>0</v>
      </c>
      <c r="O60" s="319">
        <f>VLOOKUP($E60,TaskValues!$E:$AG,14,FALSE)</f>
        <v>0</v>
      </c>
      <c r="P60" s="319">
        <f>VLOOKUP($E60,TaskValues!$E:$AG,15,FALSE)</f>
        <v>0</v>
      </c>
      <c r="Q60" s="320">
        <f>VLOOKUP($E60,TaskValues!$E:$AG,16,FALSE)</f>
        <v>100</v>
      </c>
      <c r="R60" s="321" t="str">
        <f>VLOOKUP($E60,TaskValues!$E:$AG,17,FALSE)</f>
        <v>National</v>
      </c>
      <c r="S60" s="195">
        <f>VLOOKUP($E60,TaskValues!$E:$AG,18,FALSE)</f>
        <v>1</v>
      </c>
      <c r="T60" s="321" t="str">
        <f>IF(VLOOKUP($E60,TaskValues!$E:$AG,20,FALSE)=0,"",VLOOKUP($E60,TaskValues!$E:$AG,20,FALSE))</f>
        <v/>
      </c>
      <c r="U60" s="89">
        <f>IF(VLOOKUP($E60,TaskValues!$E:$AG,22,FALSE)=0,"",VLOOKUP($E60,TaskValues!$E:$AG,22,FALSE))</f>
        <v>1</v>
      </c>
      <c r="V60">
        <f>IF(VLOOKUP($E60,TaskValues!$E:$AG,23,FALSE)=0,,VLOOKUP($E60,TaskValues!$E:$AG,23,FALSE))</f>
        <v>0</v>
      </c>
      <c r="W60" t="str">
        <f>IF(VLOOKUP($E60,TaskValues!$E:$AG,24,FALSE)=0,"",VLOOKUP($E60,TaskValues!$E:$AG,24,FALSE))</f>
        <v/>
      </c>
      <c r="X60" t="str">
        <f>IF(VLOOKUP($E60,TaskValues!$E:$AG,25,FALSE)=0,"",VLOOKUP($E60,TaskValues!$E:$AG,25,FALSE))</f>
        <v/>
      </c>
      <c r="Y60" t="str">
        <f>IF(VLOOKUP($E60,TaskValues!$E:$AG,26,FALSE)=0,"",VLOOKUP($E60,TaskValues!$E:$AG,26,FALSE))</f>
        <v/>
      </c>
      <c r="Z60" t="str">
        <f>IF(VLOOKUP($E60,TaskValues!$E:$AG,27,FALSE)=0,"",VLOOKUP($E60,TaskValues!$E:$AG,27,FALSE))</f>
        <v/>
      </c>
    </row>
    <row r="61" spans="1:26" x14ac:dyDescent="0.35">
      <c r="A61" s="355" t="s">
        <v>2169</v>
      </c>
      <c r="B61" s="356" t="s">
        <v>2277</v>
      </c>
      <c r="C61" s="356"/>
      <c r="D61" s="353">
        <v>62</v>
      </c>
      <c r="E61" s="64" t="str">
        <f t="shared" si="1"/>
        <v>FH.FP.62</v>
      </c>
      <c r="F61" s="321" t="s">
        <v>2313</v>
      </c>
      <c r="G61" s="321" t="str">
        <f>VLOOKUP($E61,TaskValues!$E:$AG,3,FALSE)</f>
        <v>Clinical</v>
      </c>
      <c r="H61" s="321" t="str">
        <f>VLOOKUP($E61,TaskValues!$E:$AG,4,FALSE)</f>
        <v>Adult Acute</v>
      </c>
      <c r="I61" s="321" t="str">
        <f>VLOOKUP($E61,TaskValues!$E:$AG,5,FALSE)</f>
        <v>Sexual health</v>
      </c>
      <c r="J61" s="320" t="str">
        <f>VLOOKUP($E61,TaskValues!$E:$AG,6,FALSE)</f>
        <v>women 15-49</v>
      </c>
      <c r="K61" s="64">
        <f>VLOOKUP($E61,TaskValues!$E:$AG,10,FALSE)</f>
        <v>0</v>
      </c>
      <c r="L61" s="319">
        <f>VLOOKUP($E61,TaskValues!$E:$AG,11,FALSE)</f>
        <v>0</v>
      </c>
      <c r="M61" s="319">
        <f>VLOOKUP($E61,TaskValues!$E:$AG,12,FALSE)</f>
        <v>100</v>
      </c>
      <c r="N61" s="319">
        <f>VLOOKUP($E61,TaskValues!$E:$AG,13,FALSE)</f>
        <v>0</v>
      </c>
      <c r="O61" s="319">
        <f>VLOOKUP($E61,TaskValues!$E:$AG,14,FALSE)</f>
        <v>0</v>
      </c>
      <c r="P61" s="319">
        <f>VLOOKUP($E61,TaskValues!$E:$AG,15,FALSE)</f>
        <v>0</v>
      </c>
      <c r="Q61" s="320">
        <f>VLOOKUP($E61,TaskValues!$E:$AG,16,FALSE)</f>
        <v>100</v>
      </c>
      <c r="R61" s="321" t="str">
        <f>VLOOKUP($E61,TaskValues!$E:$AG,17,FALSE)</f>
        <v>National</v>
      </c>
      <c r="S61" s="195">
        <f>VLOOKUP($E61,TaskValues!$E:$AG,18,FALSE)</f>
        <v>0</v>
      </c>
      <c r="T61" s="321" t="str">
        <f>IF(VLOOKUP($E61,TaskValues!$E:$AG,20,FALSE)=0,"",VLOOKUP($E61,TaskValues!$E:$AG,20,FALSE))</f>
        <v/>
      </c>
      <c r="U61" s="89">
        <f>IF(VLOOKUP($E61,TaskValues!$E:$AG,22,FALSE)=0,"",VLOOKUP($E61,TaskValues!$E:$AG,22,FALSE))</f>
        <v>1</v>
      </c>
      <c r="V61">
        <f>IF(VLOOKUP($E61,TaskValues!$E:$AG,23,FALSE)=0,,VLOOKUP($E61,TaskValues!$E:$AG,23,FALSE))</f>
        <v>1</v>
      </c>
      <c r="W61" t="str">
        <f>IF(VLOOKUP($E61,TaskValues!$E:$AG,24,FALSE)=0,"",VLOOKUP($E61,TaskValues!$E:$AG,24,FALSE))</f>
        <v/>
      </c>
      <c r="X61">
        <f>IF(VLOOKUP($E61,TaskValues!$E:$AG,25,FALSE)=0,"",VLOOKUP($E61,TaskValues!$E:$AG,25,FALSE))</f>
        <v>15</v>
      </c>
      <c r="Y61" t="str">
        <f>IF(VLOOKUP($E61,TaskValues!$E:$AG,26,FALSE)=0,"",VLOOKUP($E61,TaskValues!$E:$AG,26,FALSE))</f>
        <v/>
      </c>
      <c r="Z61" t="str">
        <f>IF(VLOOKUP($E61,TaskValues!$E:$AG,27,FALSE)=0,"",VLOOKUP($E61,TaskValues!$E:$AG,27,FALSE))</f>
        <v/>
      </c>
    </row>
    <row r="62" spans="1:26" x14ac:dyDescent="0.35">
      <c r="A62" s="355" t="s">
        <v>2169</v>
      </c>
      <c r="B62" s="356" t="s">
        <v>70</v>
      </c>
      <c r="C62" s="356"/>
      <c r="D62" s="353">
        <v>64</v>
      </c>
      <c r="E62" s="64" t="str">
        <f>_xlfn.CONCAT("FH.Ntr.",D62)</f>
        <v>FH.Ntr.64</v>
      </c>
      <c r="F62" s="321" t="s">
        <v>2315</v>
      </c>
      <c r="G62" s="321" t="str">
        <f>VLOOKUP($E62,TaskValues!$E:$AG,3,FALSE)</f>
        <v>Clinical</v>
      </c>
      <c r="H62" s="321" t="str">
        <f>VLOOKUP($E62,TaskValues!$E:$AG,4,FALSE)</f>
        <v>Child Preventive</v>
      </c>
      <c r="I62" s="321" t="str">
        <f>VLOOKUP($E62,TaskValues!$E:$AG,5,FALSE)</f>
        <v>Nutrition</v>
      </c>
      <c r="J62" s="320" t="str">
        <f>VLOOKUP($E62,TaskValues!$E:$AG,6,FALSE)</f>
        <v>births</v>
      </c>
      <c r="K62" s="64">
        <f>VLOOKUP($E62,TaskValues!$E:$AG,10,FALSE)</f>
        <v>0</v>
      </c>
      <c r="L62" s="319">
        <f>VLOOKUP($E62,TaskValues!$E:$AG,11,FALSE)</f>
        <v>0</v>
      </c>
      <c r="M62" s="319">
        <f>VLOOKUP($E62,TaskValues!$E:$AG,12,FALSE)</f>
        <v>100</v>
      </c>
      <c r="N62" s="319">
        <f>VLOOKUP($E62,TaskValues!$E:$AG,13,FALSE)</f>
        <v>0</v>
      </c>
      <c r="O62" s="319">
        <f>VLOOKUP($E62,TaskValues!$E:$AG,14,FALSE)</f>
        <v>0</v>
      </c>
      <c r="P62" s="319">
        <f>VLOOKUP($E62,TaskValues!$E:$AG,15,FALSE)</f>
        <v>0</v>
      </c>
      <c r="Q62" s="320">
        <f>VLOOKUP($E62,TaskValues!$E:$AG,16,FALSE)</f>
        <v>100</v>
      </c>
      <c r="R62" s="321" t="str">
        <f>VLOOKUP($E62,TaskValues!$E:$AG,17,FALSE)</f>
        <v>National</v>
      </c>
      <c r="S62" s="195">
        <f>VLOOKUP($E62,TaskValues!$E:$AG,18,FALSE)</f>
        <v>0</v>
      </c>
      <c r="T62" s="321" t="str">
        <f>IF(VLOOKUP($E62,TaskValues!$E:$AG,20,FALSE)=0,"",VLOOKUP($E62,TaskValues!$E:$AG,20,FALSE))</f>
        <v/>
      </c>
      <c r="U62" s="89" t="str">
        <f>IF(VLOOKUP($E62,TaskValues!$E:$AG,22,FALSE)=0,"",VLOOKUP($E62,TaskValues!$E:$AG,22,FALSE))</f>
        <v/>
      </c>
      <c r="V62">
        <f>IF(VLOOKUP($E62,TaskValues!$E:$AG,23,FALSE)=0,,VLOOKUP($E62,TaskValues!$E:$AG,23,FALSE))</f>
        <v>0</v>
      </c>
      <c r="W62" t="str">
        <f>IF(VLOOKUP($E62,TaskValues!$E:$AG,24,FALSE)=0,"",VLOOKUP($E62,TaskValues!$E:$AG,24,FALSE))</f>
        <v/>
      </c>
      <c r="X62" t="str">
        <f>IF(VLOOKUP($E62,TaskValues!$E:$AG,25,FALSE)=0,"",VLOOKUP($E62,TaskValues!$E:$AG,25,FALSE))</f>
        <v/>
      </c>
      <c r="Y62" t="str">
        <f>IF(VLOOKUP($E62,TaskValues!$E:$AG,26,FALSE)=0,"",VLOOKUP($E62,TaskValues!$E:$AG,26,FALSE))</f>
        <v/>
      </c>
      <c r="Z62" t="str">
        <f>IF(VLOOKUP($E62,TaskValues!$E:$AG,27,FALSE)=0,"",VLOOKUP($E62,TaskValues!$E:$AG,27,FALSE))</f>
        <v/>
      </c>
    </row>
    <row r="63" spans="1:26" x14ac:dyDescent="0.35">
      <c r="A63" s="355" t="s">
        <v>2169</v>
      </c>
      <c r="B63" s="356" t="s">
        <v>70</v>
      </c>
      <c r="C63" s="356"/>
      <c r="D63" s="353">
        <v>65</v>
      </c>
      <c r="E63" s="64" t="str">
        <f>_xlfn.CONCAT("FH.Ntr.",D63)</f>
        <v>FH.Ntr.65</v>
      </c>
      <c r="F63" s="321" t="s">
        <v>2316</v>
      </c>
      <c r="G63" s="321" t="str">
        <f>VLOOKUP($E63,TaskValues!$E:$AG,3,FALSE)</f>
        <v>Clinical</v>
      </c>
      <c r="H63" s="321" t="str">
        <f>VLOOKUP($E63,TaskValues!$E:$AG,4,FALSE)</f>
        <v>Child Preventive</v>
      </c>
      <c r="I63" s="321" t="str">
        <f>VLOOKUP($E63,TaskValues!$E:$AG,5,FALSE)</f>
        <v>Nutrition</v>
      </c>
      <c r="J63" s="320" t="str">
        <f>VLOOKUP($E63,TaskValues!$E:$AG,6,FALSE)</f>
        <v>births</v>
      </c>
      <c r="K63" s="64">
        <f>VLOOKUP($E63,TaskValues!$E:$AG,10,FALSE)</f>
        <v>0</v>
      </c>
      <c r="L63" s="319">
        <f>VLOOKUP($E63,TaskValues!$E:$AG,11,FALSE)</f>
        <v>0</v>
      </c>
      <c r="M63" s="319">
        <f>VLOOKUP($E63,TaskValues!$E:$AG,12,FALSE)</f>
        <v>100</v>
      </c>
      <c r="N63" s="319">
        <f>VLOOKUP($E63,TaskValues!$E:$AG,13,FALSE)</f>
        <v>0</v>
      </c>
      <c r="O63" s="319">
        <f>VLOOKUP($E63,TaskValues!$E:$AG,14,FALSE)</f>
        <v>0</v>
      </c>
      <c r="P63" s="319">
        <f>VLOOKUP($E63,TaskValues!$E:$AG,15,FALSE)</f>
        <v>0</v>
      </c>
      <c r="Q63" s="320">
        <f>VLOOKUP($E63,TaskValues!$E:$AG,16,FALSE)</f>
        <v>100</v>
      </c>
      <c r="R63" s="321" t="str">
        <f>VLOOKUP($E63,TaskValues!$E:$AG,17,FALSE)</f>
        <v>National</v>
      </c>
      <c r="S63" s="195">
        <f>VLOOKUP($E63,TaskValues!$E:$AG,18,FALSE)</f>
        <v>0</v>
      </c>
      <c r="T63" s="321" t="str">
        <f>IF(VLOOKUP($E63,TaskValues!$E:$AG,20,FALSE)=0,"",VLOOKUP($E63,TaskValues!$E:$AG,20,FALSE))</f>
        <v/>
      </c>
      <c r="U63" s="89" t="str">
        <f>IF(VLOOKUP($E63,TaskValues!$E:$AG,22,FALSE)=0,"",VLOOKUP($E63,TaskValues!$E:$AG,22,FALSE))</f>
        <v/>
      </c>
      <c r="V63">
        <f>IF(VLOOKUP($E63,TaskValues!$E:$AG,23,FALSE)=0,,VLOOKUP($E63,TaskValues!$E:$AG,23,FALSE))</f>
        <v>0</v>
      </c>
      <c r="W63" t="str">
        <f>IF(VLOOKUP($E63,TaskValues!$E:$AG,24,FALSE)=0,"",VLOOKUP($E63,TaskValues!$E:$AG,24,FALSE))</f>
        <v/>
      </c>
      <c r="X63" t="str">
        <f>IF(VLOOKUP($E63,TaskValues!$E:$AG,25,FALSE)=0,"",VLOOKUP($E63,TaskValues!$E:$AG,25,FALSE))</f>
        <v/>
      </c>
      <c r="Y63" t="str">
        <f>IF(VLOOKUP($E63,TaskValues!$E:$AG,26,FALSE)=0,"",VLOOKUP($E63,TaskValues!$E:$AG,26,FALSE))</f>
        <v/>
      </c>
      <c r="Z63" t="str">
        <f>IF(VLOOKUP($E63,TaskValues!$E:$AG,27,FALSE)=0,"",VLOOKUP($E63,TaskValues!$E:$AG,27,FALSE))</f>
        <v/>
      </c>
    </row>
    <row r="64" spans="1:26" x14ac:dyDescent="0.35">
      <c r="A64" s="355" t="s">
        <v>2169</v>
      </c>
      <c r="B64" s="356" t="s">
        <v>70</v>
      </c>
      <c r="C64" s="356"/>
      <c r="D64" s="353">
        <v>66</v>
      </c>
      <c r="E64" s="64" t="str">
        <f>_xlfn.CONCAT("FH.Ntr.",D64)</f>
        <v>FH.Ntr.66</v>
      </c>
      <c r="F64" s="321" t="s">
        <v>2317</v>
      </c>
      <c r="G64" s="321" t="str">
        <f>VLOOKUP($E64,TaskValues!$E:$AG,3,FALSE)</f>
        <v>Clinical</v>
      </c>
      <c r="H64" s="321" t="str">
        <f>VLOOKUP($E64,TaskValues!$E:$AG,4,FALSE)</f>
        <v>Child Preventive</v>
      </c>
      <c r="I64" s="321" t="str">
        <f>VLOOKUP($E64,TaskValues!$E:$AG,5,FALSE)</f>
        <v>Nutrition</v>
      </c>
      <c r="J64" s="320" t="str">
        <f>VLOOKUP($E64,TaskValues!$E:$AG,6,FALSE)</f>
        <v>births</v>
      </c>
      <c r="K64" s="64">
        <f>VLOOKUP($E64,TaskValues!$E:$AG,10,FALSE)</f>
        <v>0</v>
      </c>
      <c r="L64" s="319">
        <f>VLOOKUP($E64,TaskValues!$E:$AG,11,FALSE)</f>
        <v>0</v>
      </c>
      <c r="M64" s="319">
        <f>VLOOKUP($E64,TaskValues!$E:$AG,12,FALSE)</f>
        <v>100</v>
      </c>
      <c r="N64" s="319">
        <f>VLOOKUP($E64,TaskValues!$E:$AG,13,FALSE)</f>
        <v>0</v>
      </c>
      <c r="O64" s="319">
        <f>VLOOKUP($E64,TaskValues!$E:$AG,14,FALSE)</f>
        <v>0</v>
      </c>
      <c r="P64" s="319">
        <f>VLOOKUP($E64,TaskValues!$E:$AG,15,FALSE)</f>
        <v>0</v>
      </c>
      <c r="Q64" s="320">
        <f>VLOOKUP($E64,TaskValues!$E:$AG,16,FALSE)</f>
        <v>100</v>
      </c>
      <c r="R64" s="321" t="str">
        <f>VLOOKUP($E64,TaskValues!$E:$AG,17,FALSE)</f>
        <v>National</v>
      </c>
      <c r="S64" s="195">
        <f>VLOOKUP($E64,TaskValues!$E:$AG,18,FALSE)</f>
        <v>0</v>
      </c>
      <c r="T64" s="321" t="str">
        <f>IF(VLOOKUP($E64,TaskValues!$E:$AG,20,FALSE)=0,"",VLOOKUP($E64,TaskValues!$E:$AG,20,FALSE))</f>
        <v/>
      </c>
      <c r="U64" s="89" t="str">
        <f>IF(VLOOKUP($E64,TaskValues!$E:$AG,22,FALSE)=0,"",VLOOKUP($E64,TaskValues!$E:$AG,22,FALSE))</f>
        <v/>
      </c>
      <c r="V64">
        <f>IF(VLOOKUP($E64,TaskValues!$E:$AG,23,FALSE)=0,,VLOOKUP($E64,TaskValues!$E:$AG,23,FALSE))</f>
        <v>0</v>
      </c>
      <c r="W64" t="str">
        <f>IF(VLOOKUP($E64,TaskValues!$E:$AG,24,FALSE)=0,"",VLOOKUP($E64,TaskValues!$E:$AG,24,FALSE))</f>
        <v/>
      </c>
      <c r="X64" t="str">
        <f>IF(VLOOKUP($E64,TaskValues!$E:$AG,25,FALSE)=0,"",VLOOKUP($E64,TaskValues!$E:$AG,25,FALSE))</f>
        <v/>
      </c>
      <c r="Y64" t="str">
        <f>IF(VLOOKUP($E64,TaskValues!$E:$AG,26,FALSE)=0,"",VLOOKUP($E64,TaskValues!$E:$AG,26,FALSE))</f>
        <v/>
      </c>
      <c r="Z64" t="str">
        <f>IF(VLOOKUP($E64,TaskValues!$E:$AG,27,FALSE)=0,"",VLOOKUP($E64,TaskValues!$E:$AG,27,FALSE))</f>
        <v/>
      </c>
    </row>
    <row r="65" spans="1:26" x14ac:dyDescent="0.35">
      <c r="A65" s="355" t="s">
        <v>2169</v>
      </c>
      <c r="B65" s="356" t="s">
        <v>70</v>
      </c>
      <c r="C65" s="356"/>
      <c r="D65" s="353">
        <v>67</v>
      </c>
      <c r="E65" s="64" t="str">
        <f>_xlfn.CONCAT("FH.Ntr.",D65)</f>
        <v>FH.Ntr.67</v>
      </c>
      <c r="F65" s="321" t="s">
        <v>2318</v>
      </c>
      <c r="G65" s="321" t="str">
        <f>VLOOKUP($E65,TaskValues!$E:$AG,3,FALSE)</f>
        <v>Clinical</v>
      </c>
      <c r="H65" s="321" t="str">
        <f>VLOOKUP($E65,TaskValues!$E:$AG,4,FALSE)</f>
        <v>Adult Acute</v>
      </c>
      <c r="I65" s="321" t="str">
        <f>VLOOKUP($E65,TaskValues!$E:$AG,5,FALSE)</f>
        <v>Nutrition</v>
      </c>
      <c r="J65" s="320" t="str">
        <f>VLOOKUP($E65,TaskValues!$E:$AG,6,FALSE)</f>
        <v>births</v>
      </c>
      <c r="K65" s="64">
        <f>VLOOKUP($E65,TaskValues!$E:$AG,10,FALSE)</f>
        <v>0</v>
      </c>
      <c r="L65" s="319">
        <f>VLOOKUP($E65,TaskValues!$E:$AG,11,FALSE)</f>
        <v>0</v>
      </c>
      <c r="M65" s="319">
        <f>VLOOKUP($E65,TaskValues!$E:$AG,12,FALSE)</f>
        <v>100</v>
      </c>
      <c r="N65" s="319">
        <f>VLOOKUP($E65,TaskValues!$E:$AG,13,FALSE)</f>
        <v>0</v>
      </c>
      <c r="O65" s="319">
        <f>VLOOKUP($E65,TaskValues!$E:$AG,14,FALSE)</f>
        <v>0</v>
      </c>
      <c r="P65" s="319">
        <f>VLOOKUP($E65,TaskValues!$E:$AG,15,FALSE)</f>
        <v>0</v>
      </c>
      <c r="Q65" s="320">
        <f>VLOOKUP($E65,TaskValues!$E:$AG,16,FALSE)</f>
        <v>100</v>
      </c>
      <c r="R65" s="321" t="str">
        <f>VLOOKUP($E65,TaskValues!$E:$AG,17,FALSE)</f>
        <v>National</v>
      </c>
      <c r="S65" s="195">
        <f>VLOOKUP($E65,TaskValues!$E:$AG,18,FALSE)</f>
        <v>0</v>
      </c>
      <c r="T65" s="321" t="str">
        <f>IF(VLOOKUP($E65,TaskValues!$E:$AG,20,FALSE)=0,"",VLOOKUP($E65,TaskValues!$E:$AG,20,FALSE))</f>
        <v/>
      </c>
      <c r="U65" s="89" t="str">
        <f>IF(VLOOKUP($E65,TaskValues!$E:$AG,22,FALSE)=0,"",VLOOKUP($E65,TaskValues!$E:$AG,22,FALSE))</f>
        <v/>
      </c>
      <c r="V65">
        <f>IF(VLOOKUP($E65,TaskValues!$E:$AG,23,FALSE)=0,,VLOOKUP($E65,TaskValues!$E:$AG,23,FALSE))</f>
        <v>0</v>
      </c>
      <c r="W65" t="str">
        <f>IF(VLOOKUP($E65,TaskValues!$E:$AG,24,FALSE)=0,"",VLOOKUP($E65,TaskValues!$E:$AG,24,FALSE))</f>
        <v/>
      </c>
      <c r="X65" t="str">
        <f>IF(VLOOKUP($E65,TaskValues!$E:$AG,25,FALSE)=0,"",VLOOKUP($E65,TaskValues!$E:$AG,25,FALSE))</f>
        <v/>
      </c>
      <c r="Y65" t="str">
        <f>IF(VLOOKUP($E65,TaskValues!$E:$AG,26,FALSE)=0,"",VLOOKUP($E65,TaskValues!$E:$AG,26,FALSE))</f>
        <v/>
      </c>
      <c r="Z65" t="str">
        <f>IF(VLOOKUP($E65,TaskValues!$E:$AG,27,FALSE)=0,"",VLOOKUP($E65,TaskValues!$E:$AG,27,FALSE))</f>
        <v/>
      </c>
    </row>
    <row r="66" spans="1:26" x14ac:dyDescent="0.35">
      <c r="A66" s="355" t="s">
        <v>2169</v>
      </c>
      <c r="B66" s="356" t="s">
        <v>70</v>
      </c>
      <c r="C66" s="356"/>
      <c r="D66" s="353">
        <v>68</v>
      </c>
      <c r="E66" s="64" t="str">
        <f>_xlfn.CONCAT("FH.Ntr.",D66)</f>
        <v>FH.Ntr.68</v>
      </c>
      <c r="F66" s="321" t="s">
        <v>2319</v>
      </c>
      <c r="G66" s="321" t="str">
        <f>VLOOKUP($E66,TaskValues!$E:$AG,3,FALSE)</f>
        <v>Clinical</v>
      </c>
      <c r="H66" s="321" t="str">
        <f>VLOOKUP($E66,TaskValues!$E:$AG,4,FALSE)</f>
        <v>Adult Acute</v>
      </c>
      <c r="I66" s="321" t="str">
        <f>VLOOKUP($E66,TaskValues!$E:$AG,5,FALSE)</f>
        <v>Nutrition</v>
      </c>
      <c r="J66" s="320" t="str">
        <f>VLOOKUP($E66,TaskValues!$E:$AG,6,FALSE)</f>
        <v>births</v>
      </c>
      <c r="K66" s="64">
        <f>VLOOKUP($E66,TaskValues!$E:$AG,10,FALSE)</f>
        <v>0</v>
      </c>
      <c r="L66" s="319">
        <f>VLOOKUP($E66,TaskValues!$E:$AG,11,FALSE)</f>
        <v>0</v>
      </c>
      <c r="M66" s="319">
        <f>VLOOKUP($E66,TaskValues!$E:$AG,12,FALSE)</f>
        <v>100</v>
      </c>
      <c r="N66" s="319">
        <f>VLOOKUP($E66,TaskValues!$E:$AG,13,FALSE)</f>
        <v>0</v>
      </c>
      <c r="O66" s="319">
        <f>VLOOKUP($E66,TaskValues!$E:$AG,14,FALSE)</f>
        <v>0</v>
      </c>
      <c r="P66" s="319">
        <f>VLOOKUP($E66,TaskValues!$E:$AG,15,FALSE)</f>
        <v>0</v>
      </c>
      <c r="Q66" s="320">
        <f>VLOOKUP($E66,TaskValues!$E:$AG,16,FALSE)</f>
        <v>100</v>
      </c>
      <c r="R66" s="321" t="str">
        <f>VLOOKUP($E66,TaskValues!$E:$AG,17,FALSE)</f>
        <v>National</v>
      </c>
      <c r="S66" s="195">
        <f>VLOOKUP($E66,TaskValues!$E:$AG,18,FALSE)</f>
        <v>0.29070000000000001</v>
      </c>
      <c r="T66" s="321" t="str">
        <f>IF(VLOOKUP($E66,TaskValues!$E:$AG,20,FALSE)=0,"",VLOOKUP($E66,TaskValues!$E:$AG,20,FALSE))</f>
        <v/>
      </c>
      <c r="U66" s="89">
        <f>IF(VLOOKUP($E66,TaskValues!$E:$AG,22,FALSE)=0,"",VLOOKUP($E66,TaskValues!$E:$AG,22,FALSE))</f>
        <v>0.98</v>
      </c>
      <c r="V66">
        <f>IF(VLOOKUP($E66,TaskValues!$E:$AG,23,FALSE)=0,,VLOOKUP($E66,TaskValues!$E:$AG,23,FALSE))</f>
        <v>2</v>
      </c>
      <c r="W66" t="str">
        <f>IF(VLOOKUP($E66,TaskValues!$E:$AG,24,FALSE)=0,"",VLOOKUP($E66,TaskValues!$E:$AG,24,FALSE))</f>
        <v/>
      </c>
      <c r="X66">
        <f>IF(VLOOKUP($E66,TaskValues!$E:$AG,25,FALSE)=0,"",VLOOKUP($E66,TaskValues!$E:$AG,25,FALSE))</f>
        <v>10</v>
      </c>
      <c r="Y66" t="str">
        <f>IF(VLOOKUP($E66,TaskValues!$E:$AG,26,FALSE)=0,"",VLOOKUP($E66,TaskValues!$E:$AG,26,FALSE))</f>
        <v/>
      </c>
      <c r="Z66" t="str">
        <f>IF(VLOOKUP($E66,TaskValues!$E:$AG,27,FALSE)=0,"",VLOOKUP($E66,TaskValues!$E:$AG,27,FALSE))</f>
        <v/>
      </c>
    </row>
    <row r="67" spans="1:26" x14ac:dyDescent="0.35">
      <c r="A67" s="355" t="s">
        <v>2169</v>
      </c>
      <c r="B67" s="356" t="s">
        <v>70</v>
      </c>
      <c r="C67" s="356"/>
      <c r="D67" s="372"/>
      <c r="E67" s="265" t="s">
        <v>2641</v>
      </c>
      <c r="F67" s="321" t="s">
        <v>2556</v>
      </c>
      <c r="G67" s="321" t="str">
        <f>VLOOKUP($E67,TaskValues!$E:$AG,3,FALSE)</f>
        <v>Clinical</v>
      </c>
      <c r="H67" s="321" t="str">
        <f>VLOOKUP($E67,TaskValues!$E:$AG,4,FALSE)</f>
        <v>Child Acute</v>
      </c>
      <c r="I67" s="321" t="str">
        <f>VLOOKUP($E67,TaskValues!$E:$AG,5,FALSE)</f>
        <v>Nutrition</v>
      </c>
      <c r="J67" s="320" t="str">
        <f>VLOOKUP($E67,TaskValues!$E:$AG,6,FALSE)</f>
        <v>1-4</v>
      </c>
      <c r="K67" s="64">
        <f>VLOOKUP($E67,TaskValues!$E:$AG,10,FALSE)</f>
        <v>0</v>
      </c>
      <c r="L67" s="319">
        <f>VLOOKUP($E67,TaskValues!$E:$AG,11,FALSE)</f>
        <v>0</v>
      </c>
      <c r="M67" s="319">
        <f>VLOOKUP($E67,TaskValues!$E:$AG,12,FALSE)</f>
        <v>100</v>
      </c>
      <c r="N67" s="319">
        <f>VLOOKUP($E67,TaskValues!$E:$AG,13,FALSE)</f>
        <v>0</v>
      </c>
      <c r="O67" s="319">
        <f>VLOOKUP($E67,TaskValues!$E:$AG,14,FALSE)</f>
        <v>0</v>
      </c>
      <c r="P67" s="319">
        <f>VLOOKUP($E67,TaskValues!$E:$AG,15,FALSE)</f>
        <v>0</v>
      </c>
      <c r="Q67" s="320">
        <f>VLOOKUP($E67,TaskValues!$E:$AG,16,FALSE)</f>
        <v>100</v>
      </c>
      <c r="R67" s="321" t="str">
        <f>VLOOKUP($E67,TaskValues!$E:$AG,17,FALSE)</f>
        <v>National</v>
      </c>
      <c r="S67" s="195">
        <f>VLOOKUP($E67,TaskValues!$E:$AG,18,FALSE)</f>
        <v>0.03</v>
      </c>
      <c r="T67" s="321" t="str">
        <f>IF(VLOOKUP($E67,TaskValues!$E:$AG,20,FALSE)=0,"",VLOOKUP($E67,TaskValues!$E:$AG,20,FALSE))</f>
        <v/>
      </c>
      <c r="U67" s="89">
        <f>IF(VLOOKUP($E67,TaskValues!$E:$AG,22,FALSE)=0,"",VLOOKUP($E67,TaskValues!$E:$AG,22,FALSE))</f>
        <v>0.98</v>
      </c>
      <c r="V67">
        <f>IF(VLOOKUP($E67,TaskValues!$E:$AG,23,FALSE)=0,,VLOOKUP($E67,TaskValues!$E:$AG,23,FALSE))</f>
        <v>2</v>
      </c>
      <c r="W67" t="str">
        <f>IF(VLOOKUP($E67,TaskValues!$E:$AG,24,FALSE)=0,"",VLOOKUP($E67,TaskValues!$E:$AG,24,FALSE))</f>
        <v/>
      </c>
      <c r="X67">
        <f>IF(VLOOKUP($E67,TaskValues!$E:$AG,25,FALSE)=0,"",VLOOKUP($E67,TaskValues!$E:$AG,25,FALSE))</f>
        <v>10</v>
      </c>
      <c r="Y67" t="str">
        <f>IF(VLOOKUP($E67,TaskValues!$E:$AG,26,FALSE)=0,"",VLOOKUP($E67,TaskValues!$E:$AG,26,FALSE))</f>
        <v/>
      </c>
      <c r="Z67" t="str">
        <f>IF(VLOOKUP($E67,TaskValues!$E:$AG,27,FALSE)=0,"",VLOOKUP($E67,TaskValues!$E:$AG,27,FALSE))</f>
        <v/>
      </c>
    </row>
    <row r="68" spans="1:26" x14ac:dyDescent="0.35">
      <c r="A68" s="355" t="s">
        <v>2169</v>
      </c>
      <c r="B68" s="356" t="s">
        <v>70</v>
      </c>
      <c r="C68" s="356"/>
      <c r="D68" s="372"/>
      <c r="E68" s="265" t="s">
        <v>2554</v>
      </c>
      <c r="F68" s="321" t="s">
        <v>2557</v>
      </c>
      <c r="G68" s="321" t="str">
        <f>VLOOKUP($E68,TaskValues!$E:$AG,3,FALSE)</f>
        <v>Clinical</v>
      </c>
      <c r="H68" s="321" t="str">
        <f>VLOOKUP($E68,TaskValues!$E:$AG,4,FALSE)</f>
        <v>Child Acute</v>
      </c>
      <c r="I68" s="321" t="str">
        <f>VLOOKUP($E68,TaskValues!$E:$AG,5,FALSE)</f>
        <v>Nutrition</v>
      </c>
      <c r="J68" s="320" t="str">
        <f>VLOOKUP($E68,TaskValues!$E:$AG,6,FALSE)</f>
        <v>5-18</v>
      </c>
      <c r="K68" s="64">
        <f>VLOOKUP($E68,TaskValues!$E:$AG,10,FALSE)</f>
        <v>0</v>
      </c>
      <c r="L68" s="319">
        <f>VLOOKUP($E68,TaskValues!$E:$AG,11,FALSE)</f>
        <v>0</v>
      </c>
      <c r="M68" s="319">
        <f>VLOOKUP($E68,TaskValues!$E:$AG,12,FALSE)</f>
        <v>100</v>
      </c>
      <c r="N68" s="319">
        <f>VLOOKUP($E68,TaskValues!$E:$AG,13,FALSE)</f>
        <v>0</v>
      </c>
      <c r="O68" s="319">
        <f>VLOOKUP($E68,TaskValues!$E:$AG,14,FALSE)</f>
        <v>0</v>
      </c>
      <c r="P68" s="319">
        <f>VLOOKUP($E68,TaskValues!$E:$AG,15,FALSE)</f>
        <v>0</v>
      </c>
      <c r="Q68" s="320">
        <f>VLOOKUP($E68,TaskValues!$E:$AG,16,FALSE)</f>
        <v>100</v>
      </c>
      <c r="R68" s="321" t="str">
        <f>VLOOKUP($E68,TaskValues!$E:$AG,17,FALSE)</f>
        <v>National</v>
      </c>
      <c r="S68" s="195">
        <f>VLOOKUP($E68,TaskValues!$E:$AG,18,FALSE)</f>
        <v>0.02</v>
      </c>
      <c r="T68" s="321" t="str">
        <f>IF(VLOOKUP($E68,TaskValues!$E:$AG,20,FALSE)=0,"",VLOOKUP($E68,TaskValues!$E:$AG,20,FALSE))</f>
        <v/>
      </c>
      <c r="U68" s="89">
        <f>IF(VLOOKUP($E68,TaskValues!$E:$AG,22,FALSE)=0,"",VLOOKUP($E68,TaskValues!$E:$AG,22,FALSE))</f>
        <v>0.98</v>
      </c>
      <c r="V68">
        <f>IF(VLOOKUP($E68,TaskValues!$E:$AG,23,FALSE)=0,,VLOOKUP($E68,TaskValues!$E:$AG,23,FALSE))</f>
        <v>2</v>
      </c>
      <c r="W68" t="str">
        <f>IF(VLOOKUP($E68,TaskValues!$E:$AG,24,FALSE)=0,"",VLOOKUP($E68,TaskValues!$E:$AG,24,FALSE))</f>
        <v/>
      </c>
      <c r="X68">
        <f>IF(VLOOKUP($E68,TaskValues!$E:$AG,25,FALSE)=0,"",VLOOKUP($E68,TaskValues!$E:$AG,25,FALSE))</f>
        <v>10</v>
      </c>
      <c r="Y68" t="str">
        <f>IF(VLOOKUP($E68,TaskValues!$E:$AG,26,FALSE)=0,"",VLOOKUP($E68,TaskValues!$E:$AG,26,FALSE))</f>
        <v/>
      </c>
      <c r="Z68" t="str">
        <f>IF(VLOOKUP($E68,TaskValues!$E:$AG,27,FALSE)=0,"",VLOOKUP($E68,TaskValues!$E:$AG,27,FALSE))</f>
        <v/>
      </c>
    </row>
    <row r="69" spans="1:26" x14ac:dyDescent="0.35">
      <c r="A69" s="355" t="s">
        <v>2169</v>
      </c>
      <c r="B69" s="356" t="s">
        <v>70</v>
      </c>
      <c r="C69" s="356"/>
      <c r="D69" s="372"/>
      <c r="E69" s="265" t="s">
        <v>2555</v>
      </c>
      <c r="F69" s="321" t="s">
        <v>2558</v>
      </c>
      <c r="G69" s="321" t="str">
        <f>VLOOKUP($E69,TaskValues!$E:$AG,3,FALSE)</f>
        <v>Clinical</v>
      </c>
      <c r="H69" s="321" t="str">
        <f>VLOOKUP($E69,TaskValues!$E:$AG,4,FALSE)</f>
        <v>Adult Acute</v>
      </c>
      <c r="I69" s="321" t="str">
        <f>VLOOKUP($E69,TaskValues!$E:$AG,5,FALSE)</f>
        <v>Nutrition</v>
      </c>
      <c r="J69" s="320" t="str">
        <f>VLOOKUP($E69,TaskValues!$E:$AG,6,FALSE)</f>
        <v>adults 18+</v>
      </c>
      <c r="K69" s="64">
        <f>VLOOKUP($E69,TaskValues!$E:$AG,10,FALSE)</f>
        <v>0</v>
      </c>
      <c r="L69" s="319">
        <f>VLOOKUP($E69,TaskValues!$E:$AG,11,FALSE)</f>
        <v>0</v>
      </c>
      <c r="M69" s="319">
        <f>VLOOKUP($E69,TaskValues!$E:$AG,12,FALSE)</f>
        <v>100</v>
      </c>
      <c r="N69" s="319">
        <f>VLOOKUP($E69,TaskValues!$E:$AG,13,FALSE)</f>
        <v>0</v>
      </c>
      <c r="O69" s="319">
        <f>VLOOKUP($E69,TaskValues!$E:$AG,14,FALSE)</f>
        <v>0</v>
      </c>
      <c r="P69" s="319">
        <f>VLOOKUP($E69,TaskValues!$E:$AG,15,FALSE)</f>
        <v>0</v>
      </c>
      <c r="Q69" s="320">
        <f>VLOOKUP($E69,TaskValues!$E:$AG,16,FALSE)</f>
        <v>100</v>
      </c>
      <c r="R69" s="321" t="str">
        <f>VLOOKUP($E69,TaskValues!$E:$AG,17,FALSE)</f>
        <v>National</v>
      </c>
      <c r="S69" s="195">
        <f>VLOOKUP($E69,TaskValues!$E:$AG,18,FALSE)</f>
        <v>0.01</v>
      </c>
      <c r="T69" s="321" t="str">
        <f>IF(VLOOKUP($E69,TaskValues!$E:$AG,20,FALSE)=0,"",VLOOKUP($E69,TaskValues!$E:$AG,20,FALSE))</f>
        <v/>
      </c>
      <c r="U69" s="89">
        <f>IF(VLOOKUP($E69,TaskValues!$E:$AG,22,FALSE)=0,"",VLOOKUP($E69,TaskValues!$E:$AG,22,FALSE))</f>
        <v>0.98</v>
      </c>
      <c r="V69">
        <f>IF(VLOOKUP($E69,TaskValues!$E:$AG,23,FALSE)=0,,VLOOKUP($E69,TaskValues!$E:$AG,23,FALSE))</f>
        <v>2</v>
      </c>
      <c r="W69" t="str">
        <f>IF(VLOOKUP($E69,TaskValues!$E:$AG,24,FALSE)=0,"",VLOOKUP($E69,TaskValues!$E:$AG,24,FALSE))</f>
        <v/>
      </c>
      <c r="X69">
        <f>IF(VLOOKUP($E69,TaskValues!$E:$AG,25,FALSE)=0,"",VLOOKUP($E69,TaskValues!$E:$AG,25,FALSE))</f>
        <v>10</v>
      </c>
      <c r="Y69" t="str">
        <f>IF(VLOOKUP($E69,TaskValues!$E:$AG,26,FALSE)=0,"",VLOOKUP($E69,TaskValues!$E:$AG,26,FALSE))</f>
        <v/>
      </c>
      <c r="Z69" t="str">
        <f>IF(VLOOKUP($E69,TaskValues!$E:$AG,27,FALSE)=0,"",VLOOKUP($E69,TaskValues!$E:$AG,27,FALSE))</f>
        <v/>
      </c>
    </row>
    <row r="70" spans="1:26" x14ac:dyDescent="0.35">
      <c r="A70" s="355" t="s">
        <v>2169</v>
      </c>
      <c r="B70" s="356" t="s">
        <v>70</v>
      </c>
      <c r="C70" s="356"/>
      <c r="D70" s="372">
        <v>70</v>
      </c>
      <c r="E70" s="64" t="str">
        <f t="shared" ref="E70:E86" si="2">_xlfn.CONCAT("FH.Ntr.",D70)</f>
        <v>FH.Ntr.70</v>
      </c>
      <c r="F70" s="321" t="s">
        <v>2321</v>
      </c>
      <c r="G70" s="321" t="str">
        <f>VLOOKUP($E70,TaskValues!$E:$AG,3,FALSE)</f>
        <v>Non-clinical</v>
      </c>
      <c r="H70" s="321" t="str">
        <f>VLOOKUP($E70,TaskValues!$E:$AG,4,FALSE)</f>
        <v>Public Health</v>
      </c>
      <c r="I70" s="321" t="str">
        <f>VLOOKUP($E70,TaskValues!$E:$AG,5,FALSE)</f>
        <v>Nutrition</v>
      </c>
      <c r="J70" s="320" t="str">
        <f>VLOOKUP($E70,TaskValues!$E:$AG,6,FALSE)</f>
        <v>-</v>
      </c>
      <c r="K70" s="64">
        <f>VLOOKUP($E70,TaskValues!$E:$AG,10,FALSE)</f>
        <v>0</v>
      </c>
      <c r="L70" s="319">
        <f>VLOOKUP($E70,TaskValues!$E:$AG,11,FALSE)</f>
        <v>0</v>
      </c>
      <c r="M70" s="319">
        <f>VLOOKUP($E70,TaskValues!$E:$AG,12,FALSE)</f>
        <v>100</v>
      </c>
      <c r="N70" s="319">
        <f>VLOOKUP($E70,TaskValues!$E:$AG,13,FALSE)</f>
        <v>0</v>
      </c>
      <c r="O70" s="319">
        <f>VLOOKUP($E70,TaskValues!$E:$AG,14,FALSE)</f>
        <v>0</v>
      </c>
      <c r="P70" s="319">
        <f>VLOOKUP($E70,TaskValues!$E:$AG,15,FALSE)</f>
        <v>0</v>
      </c>
      <c r="Q70" s="320">
        <f>VLOOKUP($E70,TaskValues!$E:$AG,16,FALSE)</f>
        <v>100</v>
      </c>
      <c r="R70" s="321" t="str">
        <f>VLOOKUP($E70,TaskValues!$E:$AG,17,FALSE)</f>
        <v>National</v>
      </c>
      <c r="S70" s="195">
        <f>VLOOKUP($E70,TaskValues!$E:$AG,18,FALSE)</f>
        <v>0</v>
      </c>
      <c r="T70" s="321" t="str">
        <f>IF(VLOOKUP($E70,TaskValues!$E:$AG,20,FALSE)=0,"",VLOOKUP($E70,TaskValues!$E:$AG,20,FALSE))</f>
        <v/>
      </c>
      <c r="U70" s="89" t="str">
        <f>IF(VLOOKUP($E70,TaskValues!$E:$AG,22,FALSE)=0,"",VLOOKUP($E70,TaskValues!$E:$AG,22,FALSE))</f>
        <v/>
      </c>
      <c r="V70">
        <f>IF(VLOOKUP($E70,TaskValues!$E:$AG,23,FALSE)=0,,VLOOKUP($E70,TaskValues!$E:$AG,23,FALSE))</f>
        <v>0</v>
      </c>
      <c r="W70" t="str">
        <f>IF(VLOOKUP($E70,TaskValues!$E:$AG,24,FALSE)=0,"",VLOOKUP($E70,TaskValues!$E:$AG,24,FALSE))</f>
        <v/>
      </c>
      <c r="X70" t="str">
        <f>IF(VLOOKUP($E70,TaskValues!$E:$AG,25,FALSE)=0,"",VLOOKUP($E70,TaskValues!$E:$AG,25,FALSE))</f>
        <v/>
      </c>
      <c r="Y70" t="str">
        <f>IF(VLOOKUP($E70,TaskValues!$E:$AG,26,FALSE)=0,"",VLOOKUP($E70,TaskValues!$E:$AG,26,FALSE))</f>
        <v/>
      </c>
      <c r="Z70" t="str">
        <f>IF(VLOOKUP($E70,TaskValues!$E:$AG,27,FALSE)=0,"",VLOOKUP($E70,TaskValues!$E:$AG,27,FALSE))</f>
        <v/>
      </c>
    </row>
    <row r="71" spans="1:26" x14ac:dyDescent="0.35">
      <c r="A71" s="355" t="s">
        <v>2169</v>
      </c>
      <c r="B71" s="356" t="s">
        <v>70</v>
      </c>
      <c r="C71" s="356"/>
      <c r="D71" s="372">
        <v>71</v>
      </c>
      <c r="E71" s="64" t="str">
        <f t="shared" si="2"/>
        <v>FH.Ntr.71</v>
      </c>
      <c r="F71" s="321" t="s">
        <v>2322</v>
      </c>
      <c r="G71" s="321" t="str">
        <f>VLOOKUP($E71,TaskValues!$E:$AG,3,FALSE)</f>
        <v>Non-clinical</v>
      </c>
      <c r="H71" s="321" t="str">
        <f>VLOOKUP($E71,TaskValues!$E:$AG,4,FALSE)</f>
        <v>Public Health</v>
      </c>
      <c r="I71" s="321" t="str">
        <f>VLOOKUP($E71,TaskValues!$E:$AG,5,FALSE)</f>
        <v>Nutrition</v>
      </c>
      <c r="J71" s="320" t="str">
        <f>VLOOKUP($E71,TaskValues!$E:$AG,6,FALSE)</f>
        <v>-</v>
      </c>
      <c r="K71" s="64">
        <f>VLOOKUP($E71,TaskValues!$E:$AG,10,FALSE)</f>
        <v>0</v>
      </c>
      <c r="L71" s="319">
        <f>VLOOKUP($E71,TaskValues!$E:$AG,11,FALSE)</f>
        <v>0</v>
      </c>
      <c r="M71" s="319">
        <f>VLOOKUP($E71,TaskValues!$E:$AG,12,FALSE)</f>
        <v>100</v>
      </c>
      <c r="N71" s="319">
        <f>VLOOKUP($E71,TaskValues!$E:$AG,13,FALSE)</f>
        <v>0</v>
      </c>
      <c r="O71" s="319">
        <f>VLOOKUP($E71,TaskValues!$E:$AG,14,FALSE)</f>
        <v>0</v>
      </c>
      <c r="P71" s="319">
        <f>VLOOKUP($E71,TaskValues!$E:$AG,15,FALSE)</f>
        <v>0</v>
      </c>
      <c r="Q71" s="320">
        <f>VLOOKUP($E71,TaskValues!$E:$AG,16,FALSE)</f>
        <v>100</v>
      </c>
      <c r="R71" s="321" t="str">
        <f>VLOOKUP($E71,TaskValues!$E:$AG,17,FALSE)</f>
        <v>National</v>
      </c>
      <c r="S71" s="195">
        <f>VLOOKUP($E71,TaskValues!$E:$AG,18,FALSE)</f>
        <v>0</v>
      </c>
      <c r="T71" s="321" t="str">
        <f>IF(VLOOKUP($E71,TaskValues!$E:$AG,20,FALSE)=0,"",VLOOKUP($E71,TaskValues!$E:$AG,20,FALSE))</f>
        <v/>
      </c>
      <c r="U71" s="89" t="str">
        <f>IF(VLOOKUP($E71,TaskValues!$E:$AG,22,FALSE)=0,"",VLOOKUP($E71,TaskValues!$E:$AG,22,FALSE))</f>
        <v/>
      </c>
      <c r="V71">
        <f>IF(VLOOKUP($E71,TaskValues!$E:$AG,23,FALSE)=0,,VLOOKUP($E71,TaskValues!$E:$AG,23,FALSE))</f>
        <v>0</v>
      </c>
      <c r="W71" t="str">
        <f>IF(VLOOKUP($E71,TaskValues!$E:$AG,24,FALSE)=0,"",VLOOKUP($E71,TaskValues!$E:$AG,24,FALSE))</f>
        <v/>
      </c>
      <c r="X71" t="str">
        <f>IF(VLOOKUP($E71,TaskValues!$E:$AG,25,FALSE)=0,"",VLOOKUP($E71,TaskValues!$E:$AG,25,FALSE))</f>
        <v/>
      </c>
      <c r="Y71" t="str">
        <f>IF(VLOOKUP($E71,TaskValues!$E:$AG,26,FALSE)=0,"",VLOOKUP($E71,TaskValues!$E:$AG,26,FALSE))</f>
        <v/>
      </c>
      <c r="Z71" t="str">
        <f>IF(VLOOKUP($E71,TaskValues!$E:$AG,27,FALSE)=0,"",VLOOKUP($E71,TaskValues!$E:$AG,27,FALSE))</f>
        <v/>
      </c>
    </row>
    <row r="72" spans="1:26" x14ac:dyDescent="0.35">
      <c r="A72" s="355" t="s">
        <v>2169</v>
      </c>
      <c r="B72" s="356" t="s">
        <v>70</v>
      </c>
      <c r="C72" s="356"/>
      <c r="D72" s="372">
        <v>72</v>
      </c>
      <c r="E72" s="64" t="str">
        <f t="shared" si="2"/>
        <v>FH.Ntr.72</v>
      </c>
      <c r="F72" s="321" t="s">
        <v>2323</v>
      </c>
      <c r="G72" s="321" t="str">
        <f>VLOOKUP($E72,TaskValues!$E:$AG,3,FALSE)</f>
        <v>Clinical</v>
      </c>
      <c r="H72" s="321" t="str">
        <f>VLOOKUP($E72,TaskValues!$E:$AG,4,FALSE)</f>
        <v>Adult Preventive</v>
      </c>
      <c r="I72" s="321" t="str">
        <f>VLOOKUP($E72,TaskValues!$E:$AG,5,FALSE)</f>
        <v>Nutrition</v>
      </c>
      <c r="J72" s="320" t="str">
        <f>VLOOKUP($E72,TaskValues!$E:$AG,6,FALSE)</f>
        <v>births</v>
      </c>
      <c r="K72" s="64">
        <f>VLOOKUP($E72,TaskValues!$E:$AG,10,FALSE)</f>
        <v>0</v>
      </c>
      <c r="L72" s="319">
        <f>VLOOKUP($E72,TaskValues!$E:$AG,11,FALSE)</f>
        <v>0</v>
      </c>
      <c r="M72" s="319">
        <f>VLOOKUP($E72,TaskValues!$E:$AG,12,FALSE)</f>
        <v>100</v>
      </c>
      <c r="N72" s="319">
        <f>VLOOKUP($E72,TaskValues!$E:$AG,13,FALSE)</f>
        <v>0</v>
      </c>
      <c r="O72" s="319">
        <f>VLOOKUP($E72,TaskValues!$E:$AG,14,FALSE)</f>
        <v>0</v>
      </c>
      <c r="P72" s="319">
        <f>VLOOKUP($E72,TaskValues!$E:$AG,15,FALSE)</f>
        <v>0</v>
      </c>
      <c r="Q72" s="320">
        <f>VLOOKUP($E72,TaskValues!$E:$AG,16,FALSE)</f>
        <v>100</v>
      </c>
      <c r="R72" s="321" t="str">
        <f>VLOOKUP($E72,TaskValues!$E:$AG,17,FALSE)</f>
        <v>National</v>
      </c>
      <c r="S72" s="195">
        <f>VLOOKUP($E72,TaskValues!$E:$AG,18,FALSE)</f>
        <v>0</v>
      </c>
      <c r="T72" s="321" t="str">
        <f>IF(VLOOKUP($E72,TaskValues!$E:$AG,20,FALSE)=0,"",VLOOKUP($E72,TaskValues!$E:$AG,20,FALSE))</f>
        <v/>
      </c>
      <c r="U72" s="89" t="str">
        <f>IF(VLOOKUP($E72,TaskValues!$E:$AG,22,FALSE)=0,"",VLOOKUP($E72,TaskValues!$E:$AG,22,FALSE))</f>
        <v/>
      </c>
      <c r="V72">
        <f>IF(VLOOKUP($E72,TaskValues!$E:$AG,23,FALSE)=0,,VLOOKUP($E72,TaskValues!$E:$AG,23,FALSE))</f>
        <v>0</v>
      </c>
      <c r="W72" t="str">
        <f>IF(VLOOKUP($E72,TaskValues!$E:$AG,24,FALSE)=0,"",VLOOKUP($E72,TaskValues!$E:$AG,24,FALSE))</f>
        <v/>
      </c>
      <c r="X72" t="str">
        <f>IF(VLOOKUP($E72,TaskValues!$E:$AG,25,FALSE)=0,"",VLOOKUP($E72,TaskValues!$E:$AG,25,FALSE))</f>
        <v/>
      </c>
      <c r="Y72" t="str">
        <f>IF(VLOOKUP($E72,TaskValues!$E:$AG,26,FALSE)=0,"",VLOOKUP($E72,TaskValues!$E:$AG,26,FALSE))</f>
        <v/>
      </c>
      <c r="Z72" t="str">
        <f>IF(VLOOKUP($E72,TaskValues!$E:$AG,27,FALSE)=0,"",VLOOKUP($E72,TaskValues!$E:$AG,27,FALSE))</f>
        <v/>
      </c>
    </row>
    <row r="73" spans="1:26" x14ac:dyDescent="0.35">
      <c r="A73" s="355" t="s">
        <v>2169</v>
      </c>
      <c r="B73" s="356" t="s">
        <v>70</v>
      </c>
      <c r="C73" s="356"/>
      <c r="D73" s="372">
        <v>73</v>
      </c>
      <c r="E73" s="64" t="str">
        <f t="shared" si="2"/>
        <v>FH.Ntr.73</v>
      </c>
      <c r="F73" s="321" t="s">
        <v>2324</v>
      </c>
      <c r="G73" s="321" t="str">
        <f>VLOOKUP($E73,TaskValues!$E:$AG,3,FALSE)</f>
        <v>Clinical</v>
      </c>
      <c r="H73" s="321" t="str">
        <f>VLOOKUP($E73,TaskValues!$E:$AG,4,FALSE)</f>
        <v>Adult Preventive</v>
      </c>
      <c r="I73" s="321" t="str">
        <f>VLOOKUP($E73,TaskValues!$E:$AG,5,FALSE)</f>
        <v>Nutrition</v>
      </c>
      <c r="J73" s="320" t="str">
        <f>VLOOKUP($E73,TaskValues!$E:$AG,6,FALSE)</f>
        <v>adults 18+</v>
      </c>
      <c r="K73" s="64">
        <f>VLOOKUP($E73,TaskValues!$E:$AG,10,FALSE)</f>
        <v>0</v>
      </c>
      <c r="L73" s="319">
        <f>VLOOKUP($E73,TaskValues!$E:$AG,11,FALSE)</f>
        <v>0</v>
      </c>
      <c r="M73" s="319">
        <f>VLOOKUP($E73,TaskValues!$E:$AG,12,FALSE)</f>
        <v>100</v>
      </c>
      <c r="N73" s="319">
        <f>VLOOKUP($E73,TaskValues!$E:$AG,13,FALSE)</f>
        <v>0</v>
      </c>
      <c r="O73" s="319">
        <f>VLOOKUP($E73,TaskValues!$E:$AG,14,FALSE)</f>
        <v>0</v>
      </c>
      <c r="P73" s="319">
        <f>VLOOKUP($E73,TaskValues!$E:$AG,15,FALSE)</f>
        <v>0</v>
      </c>
      <c r="Q73" s="320">
        <f>VLOOKUP($E73,TaskValues!$E:$AG,16,FALSE)</f>
        <v>100</v>
      </c>
      <c r="R73" s="321" t="str">
        <f>VLOOKUP($E73,TaskValues!$E:$AG,17,FALSE)</f>
        <v>National</v>
      </c>
      <c r="S73" s="195">
        <f>VLOOKUP($E73,TaskValues!$E:$AG,18,FALSE)</f>
        <v>0</v>
      </c>
      <c r="T73" s="321" t="str">
        <f>IF(VLOOKUP($E73,TaskValues!$E:$AG,20,FALSE)=0,"",VLOOKUP($E73,TaskValues!$E:$AG,20,FALSE))</f>
        <v/>
      </c>
      <c r="U73" s="89" t="str">
        <f>IF(VLOOKUP($E73,TaskValues!$E:$AG,22,FALSE)=0,"",VLOOKUP($E73,TaskValues!$E:$AG,22,FALSE))</f>
        <v/>
      </c>
      <c r="V73">
        <f>IF(VLOOKUP($E73,TaskValues!$E:$AG,23,FALSE)=0,,VLOOKUP($E73,TaskValues!$E:$AG,23,FALSE))</f>
        <v>0</v>
      </c>
      <c r="W73" t="str">
        <f>IF(VLOOKUP($E73,TaskValues!$E:$AG,24,FALSE)=0,"",VLOOKUP($E73,TaskValues!$E:$AG,24,FALSE))</f>
        <v/>
      </c>
      <c r="X73" t="str">
        <f>IF(VLOOKUP($E73,TaskValues!$E:$AG,25,FALSE)=0,"",VLOOKUP($E73,TaskValues!$E:$AG,25,FALSE))</f>
        <v/>
      </c>
      <c r="Y73" t="str">
        <f>IF(VLOOKUP($E73,TaskValues!$E:$AG,26,FALSE)=0,"",VLOOKUP($E73,TaskValues!$E:$AG,26,FALSE))</f>
        <v/>
      </c>
      <c r="Z73" t="str">
        <f>IF(VLOOKUP($E73,TaskValues!$E:$AG,27,FALSE)=0,"",VLOOKUP($E73,TaskValues!$E:$AG,27,FALSE))</f>
        <v/>
      </c>
    </row>
    <row r="74" spans="1:26" x14ac:dyDescent="0.35">
      <c r="A74" s="355" t="s">
        <v>2169</v>
      </c>
      <c r="B74" s="356" t="s">
        <v>70</v>
      </c>
      <c r="C74" s="356"/>
      <c r="D74" s="372">
        <v>74</v>
      </c>
      <c r="E74" s="64" t="str">
        <f t="shared" si="2"/>
        <v>FH.Ntr.74</v>
      </c>
      <c r="F74" s="321" t="s">
        <v>2325</v>
      </c>
      <c r="G74" s="321" t="str">
        <f>VLOOKUP($E74,TaskValues!$E:$AG,3,FALSE)</f>
        <v>Non-clinical</v>
      </c>
      <c r="H74" s="321" t="str">
        <f>VLOOKUP($E74,TaskValues!$E:$AG,4,FALSE)</f>
        <v>Public Health</v>
      </c>
      <c r="I74" s="321" t="str">
        <f>VLOOKUP($E74,TaskValues!$E:$AG,5,FALSE)</f>
        <v>Nutrition</v>
      </c>
      <c r="J74" s="320" t="str">
        <f>VLOOKUP($E74,TaskValues!$E:$AG,6,FALSE)</f>
        <v>-</v>
      </c>
      <c r="K74" s="64">
        <f>VLOOKUP($E74,TaskValues!$E:$AG,10,FALSE)</f>
        <v>0</v>
      </c>
      <c r="L74" s="319">
        <f>VLOOKUP($E74,TaskValues!$E:$AG,11,FALSE)</f>
        <v>0</v>
      </c>
      <c r="M74" s="319">
        <f>VLOOKUP($E74,TaskValues!$E:$AG,12,FALSE)</f>
        <v>100</v>
      </c>
      <c r="N74" s="319">
        <f>VLOOKUP($E74,TaskValues!$E:$AG,13,FALSE)</f>
        <v>0</v>
      </c>
      <c r="O74" s="319">
        <f>VLOOKUP($E74,TaskValues!$E:$AG,14,FALSE)</f>
        <v>0</v>
      </c>
      <c r="P74" s="319">
        <f>VLOOKUP($E74,TaskValues!$E:$AG,15,FALSE)</f>
        <v>0</v>
      </c>
      <c r="Q74" s="320">
        <f>VLOOKUP($E74,TaskValues!$E:$AG,16,FALSE)</f>
        <v>100</v>
      </c>
      <c r="R74" s="321" t="str">
        <f>VLOOKUP($E74,TaskValues!$E:$AG,17,FALSE)</f>
        <v>National</v>
      </c>
      <c r="S74" s="195">
        <f>VLOOKUP($E74,TaskValues!$E:$AG,18,FALSE)</f>
        <v>0</v>
      </c>
      <c r="T74" s="321" t="str">
        <f>IF(VLOOKUP($E74,TaskValues!$E:$AG,20,FALSE)=0,"",VLOOKUP($E74,TaskValues!$E:$AG,20,FALSE))</f>
        <v/>
      </c>
      <c r="U74" s="89" t="str">
        <f>IF(VLOOKUP($E74,TaskValues!$E:$AG,22,FALSE)=0,"",VLOOKUP($E74,TaskValues!$E:$AG,22,FALSE))</f>
        <v/>
      </c>
      <c r="V74">
        <f>IF(VLOOKUP($E74,TaskValues!$E:$AG,23,FALSE)=0,,VLOOKUP($E74,TaskValues!$E:$AG,23,FALSE))</f>
        <v>0</v>
      </c>
      <c r="W74" t="str">
        <f>IF(VLOOKUP($E74,TaskValues!$E:$AG,24,FALSE)=0,"",VLOOKUP($E74,TaskValues!$E:$AG,24,FALSE))</f>
        <v/>
      </c>
      <c r="X74" t="str">
        <f>IF(VLOOKUP($E74,TaskValues!$E:$AG,25,FALSE)=0,"",VLOOKUP($E74,TaskValues!$E:$AG,25,FALSE))</f>
        <v/>
      </c>
      <c r="Y74" t="str">
        <f>IF(VLOOKUP($E74,TaskValues!$E:$AG,26,FALSE)=0,"",VLOOKUP($E74,TaskValues!$E:$AG,26,FALSE))</f>
        <v/>
      </c>
      <c r="Z74" t="str">
        <f>IF(VLOOKUP($E74,TaskValues!$E:$AG,27,FALSE)=0,"",VLOOKUP($E74,TaskValues!$E:$AG,27,FALSE))</f>
        <v/>
      </c>
    </row>
    <row r="75" spans="1:26" x14ac:dyDescent="0.35">
      <c r="A75" s="355" t="s">
        <v>2169</v>
      </c>
      <c r="B75" s="356" t="s">
        <v>70</v>
      </c>
      <c r="C75" s="356"/>
      <c r="D75" s="372">
        <v>75</v>
      </c>
      <c r="E75" s="64" t="str">
        <f t="shared" si="2"/>
        <v>FH.Ntr.75</v>
      </c>
      <c r="F75" s="321" t="s">
        <v>2326</v>
      </c>
      <c r="G75" s="321" t="str">
        <f>VLOOKUP($E75,TaskValues!$E:$AG,3,FALSE)</f>
        <v>Non-clinical</v>
      </c>
      <c r="H75" s="321" t="str">
        <f>VLOOKUP($E75,TaskValues!$E:$AG,4,FALSE)</f>
        <v>Public Health</v>
      </c>
      <c r="I75" s="321" t="str">
        <f>VLOOKUP($E75,TaskValues!$E:$AG,5,FALSE)</f>
        <v>Nutrition</v>
      </c>
      <c r="J75" s="320" t="str">
        <f>VLOOKUP($E75,TaskValues!$E:$AG,6,FALSE)</f>
        <v>-</v>
      </c>
      <c r="K75" s="64">
        <f>VLOOKUP($E75,TaskValues!$E:$AG,10,FALSE)</f>
        <v>0</v>
      </c>
      <c r="L75" s="319">
        <f>VLOOKUP($E75,TaskValues!$E:$AG,11,FALSE)</f>
        <v>0</v>
      </c>
      <c r="M75" s="319">
        <f>VLOOKUP($E75,TaskValues!$E:$AG,12,FALSE)</f>
        <v>100</v>
      </c>
      <c r="N75" s="319">
        <f>VLOOKUP($E75,TaskValues!$E:$AG,13,FALSE)</f>
        <v>0</v>
      </c>
      <c r="O75" s="319">
        <f>VLOOKUP($E75,TaskValues!$E:$AG,14,FALSE)</f>
        <v>0</v>
      </c>
      <c r="P75" s="319">
        <f>VLOOKUP($E75,TaskValues!$E:$AG,15,FALSE)</f>
        <v>0</v>
      </c>
      <c r="Q75" s="320">
        <f>VLOOKUP($E75,TaskValues!$E:$AG,16,FALSE)</f>
        <v>100</v>
      </c>
      <c r="R75" s="321" t="str">
        <f>VLOOKUP($E75,TaskValues!$E:$AG,17,FALSE)</f>
        <v>National</v>
      </c>
      <c r="S75" s="195">
        <f>VLOOKUP($E75,TaskValues!$E:$AG,18,FALSE)</f>
        <v>0</v>
      </c>
      <c r="T75" s="321" t="str">
        <f>IF(VLOOKUP($E75,TaskValues!$E:$AG,20,FALSE)=0,"",VLOOKUP($E75,TaskValues!$E:$AG,20,FALSE))</f>
        <v/>
      </c>
      <c r="U75" s="89" t="str">
        <f>IF(VLOOKUP($E75,TaskValues!$E:$AG,22,FALSE)=0,"",VLOOKUP($E75,TaskValues!$E:$AG,22,FALSE))</f>
        <v/>
      </c>
      <c r="V75">
        <f>IF(VLOOKUP($E75,TaskValues!$E:$AG,23,FALSE)=0,,VLOOKUP($E75,TaskValues!$E:$AG,23,FALSE))</f>
        <v>0</v>
      </c>
      <c r="W75" t="str">
        <f>IF(VLOOKUP($E75,TaskValues!$E:$AG,24,FALSE)=0,"",VLOOKUP($E75,TaskValues!$E:$AG,24,FALSE))</f>
        <v/>
      </c>
      <c r="X75" t="str">
        <f>IF(VLOOKUP($E75,TaskValues!$E:$AG,25,FALSE)=0,"",VLOOKUP($E75,TaskValues!$E:$AG,25,FALSE))</f>
        <v/>
      </c>
      <c r="Y75" t="str">
        <f>IF(VLOOKUP($E75,TaskValues!$E:$AG,26,FALSE)=0,"",VLOOKUP($E75,TaskValues!$E:$AG,26,FALSE))</f>
        <v/>
      </c>
      <c r="Z75" t="str">
        <f>IF(VLOOKUP($E75,TaskValues!$E:$AG,27,FALSE)=0,"",VLOOKUP($E75,TaskValues!$E:$AG,27,FALSE))</f>
        <v/>
      </c>
    </row>
    <row r="76" spans="1:26" x14ac:dyDescent="0.35">
      <c r="A76" s="355" t="s">
        <v>2169</v>
      </c>
      <c r="B76" s="356" t="s">
        <v>70</v>
      </c>
      <c r="C76" s="356"/>
      <c r="D76" s="372">
        <v>76</v>
      </c>
      <c r="E76" s="64" t="str">
        <f t="shared" si="2"/>
        <v>FH.Ntr.76</v>
      </c>
      <c r="F76" s="321" t="s">
        <v>2327</v>
      </c>
      <c r="G76" s="321" t="str">
        <f>VLOOKUP($E76,TaskValues!$E:$AG,3,FALSE)</f>
        <v>Non-clinical</v>
      </c>
      <c r="H76" s="321" t="str">
        <f>VLOOKUP($E76,TaskValues!$E:$AG,4,FALSE)</f>
        <v>Public Health</v>
      </c>
      <c r="I76" s="321" t="str">
        <f>VLOOKUP($E76,TaskValues!$E:$AG,5,FALSE)</f>
        <v>Nutrition</v>
      </c>
      <c r="J76" s="320" t="str">
        <f>VLOOKUP($E76,TaskValues!$E:$AG,6,FALSE)</f>
        <v>-</v>
      </c>
      <c r="K76" s="64">
        <f>VLOOKUP($E76,TaskValues!$E:$AG,10,FALSE)</f>
        <v>0</v>
      </c>
      <c r="L76" s="319">
        <f>VLOOKUP($E76,TaskValues!$E:$AG,11,FALSE)</f>
        <v>0</v>
      </c>
      <c r="M76" s="319">
        <f>VLOOKUP($E76,TaskValues!$E:$AG,12,FALSE)</f>
        <v>100</v>
      </c>
      <c r="N76" s="319">
        <f>VLOOKUP($E76,TaskValues!$E:$AG,13,FALSE)</f>
        <v>0</v>
      </c>
      <c r="O76" s="319">
        <f>VLOOKUP($E76,TaskValues!$E:$AG,14,FALSE)</f>
        <v>0</v>
      </c>
      <c r="P76" s="319">
        <f>VLOOKUP($E76,TaskValues!$E:$AG,15,FALSE)</f>
        <v>0</v>
      </c>
      <c r="Q76" s="320">
        <f>VLOOKUP($E76,TaskValues!$E:$AG,16,FALSE)</f>
        <v>100</v>
      </c>
      <c r="R76" s="321" t="str">
        <f>VLOOKUP($E76,TaskValues!$E:$AG,17,FALSE)</f>
        <v>National</v>
      </c>
      <c r="S76" s="195">
        <f>VLOOKUP($E76,TaskValues!$E:$AG,18,FALSE)</f>
        <v>0</v>
      </c>
      <c r="T76" s="321" t="str">
        <f>IF(VLOOKUP($E76,TaskValues!$E:$AG,20,FALSE)=0,"",VLOOKUP($E76,TaskValues!$E:$AG,20,FALSE))</f>
        <v/>
      </c>
      <c r="U76" s="89" t="str">
        <f>IF(VLOOKUP($E76,TaskValues!$E:$AG,22,FALSE)=0,"",VLOOKUP($E76,TaskValues!$E:$AG,22,FALSE))</f>
        <v/>
      </c>
      <c r="V76">
        <f>IF(VLOOKUP($E76,TaskValues!$E:$AG,23,FALSE)=0,,VLOOKUP($E76,TaskValues!$E:$AG,23,FALSE))</f>
        <v>0</v>
      </c>
      <c r="W76" t="str">
        <f>IF(VLOOKUP($E76,TaskValues!$E:$AG,24,FALSE)=0,"",VLOOKUP($E76,TaskValues!$E:$AG,24,FALSE))</f>
        <v/>
      </c>
      <c r="X76" t="str">
        <f>IF(VLOOKUP($E76,TaskValues!$E:$AG,25,FALSE)=0,"",VLOOKUP($E76,TaskValues!$E:$AG,25,FALSE))</f>
        <v/>
      </c>
      <c r="Y76" t="str">
        <f>IF(VLOOKUP($E76,TaskValues!$E:$AG,26,FALSE)=0,"",VLOOKUP($E76,TaskValues!$E:$AG,26,FALSE))</f>
        <v/>
      </c>
      <c r="Z76" t="str">
        <f>IF(VLOOKUP($E76,TaskValues!$E:$AG,27,FALSE)=0,"",VLOOKUP($E76,TaskValues!$E:$AG,27,FALSE))</f>
        <v/>
      </c>
    </row>
    <row r="77" spans="1:26" x14ac:dyDescent="0.35">
      <c r="A77" s="355" t="s">
        <v>2169</v>
      </c>
      <c r="B77" s="356" t="s">
        <v>70</v>
      </c>
      <c r="C77" s="356"/>
      <c r="D77" s="372">
        <v>77</v>
      </c>
      <c r="E77" s="64" t="str">
        <f t="shared" si="2"/>
        <v>FH.Ntr.77</v>
      </c>
      <c r="F77" s="321" t="s">
        <v>2328</v>
      </c>
      <c r="G77" s="321" t="str">
        <f>VLOOKUP($E77,TaskValues!$E:$AG,3,FALSE)</f>
        <v>Clinical</v>
      </c>
      <c r="H77" s="321" t="str">
        <f>VLOOKUP($E77,TaskValues!$E:$AG,4,FALSE)</f>
        <v>Public Health</v>
      </c>
      <c r="I77" s="321" t="str">
        <f>VLOOKUP($E77,TaskValues!$E:$AG,5,FALSE)</f>
        <v>Nutrition</v>
      </c>
      <c r="J77" s="320" t="str">
        <f>VLOOKUP($E77,TaskValues!$E:$AG,6,FALSE)</f>
        <v>-</v>
      </c>
      <c r="K77" s="64">
        <f>VLOOKUP($E77,TaskValues!$E:$AG,10,FALSE)</f>
        <v>0</v>
      </c>
      <c r="L77" s="319">
        <f>VLOOKUP($E77,TaskValues!$E:$AG,11,FALSE)</f>
        <v>0</v>
      </c>
      <c r="M77" s="319">
        <f>VLOOKUP($E77,TaskValues!$E:$AG,12,FALSE)</f>
        <v>100</v>
      </c>
      <c r="N77" s="319">
        <f>VLOOKUP($E77,TaskValues!$E:$AG,13,FALSE)</f>
        <v>0</v>
      </c>
      <c r="O77" s="319">
        <f>VLOOKUP($E77,TaskValues!$E:$AG,14,FALSE)</f>
        <v>0</v>
      </c>
      <c r="P77" s="319">
        <f>VLOOKUP($E77,TaskValues!$E:$AG,15,FALSE)</f>
        <v>0</v>
      </c>
      <c r="Q77" s="320">
        <f>VLOOKUP($E77,TaskValues!$E:$AG,16,FALSE)</f>
        <v>100</v>
      </c>
      <c r="R77" s="321" t="str">
        <f>VLOOKUP($E77,TaskValues!$E:$AG,17,FALSE)</f>
        <v>National</v>
      </c>
      <c r="S77" s="195">
        <f>VLOOKUP($E77,TaskValues!$E:$AG,18,FALSE)</f>
        <v>0</v>
      </c>
      <c r="T77" s="321" t="str">
        <f>IF(VLOOKUP($E77,TaskValues!$E:$AG,20,FALSE)=0,"",VLOOKUP($E77,TaskValues!$E:$AG,20,FALSE))</f>
        <v/>
      </c>
      <c r="U77" s="89" t="str">
        <f>IF(VLOOKUP($E77,TaskValues!$E:$AG,22,FALSE)=0,"",VLOOKUP($E77,TaskValues!$E:$AG,22,FALSE))</f>
        <v/>
      </c>
      <c r="V77">
        <f>IF(VLOOKUP($E77,TaskValues!$E:$AG,23,FALSE)=0,,VLOOKUP($E77,TaskValues!$E:$AG,23,FALSE))</f>
        <v>0</v>
      </c>
      <c r="W77" t="str">
        <f>IF(VLOOKUP($E77,TaskValues!$E:$AG,24,FALSE)=0,"",VLOOKUP($E77,TaskValues!$E:$AG,24,FALSE))</f>
        <v/>
      </c>
      <c r="X77" t="str">
        <f>IF(VLOOKUP($E77,TaskValues!$E:$AG,25,FALSE)=0,"",VLOOKUP($E77,TaskValues!$E:$AG,25,FALSE))</f>
        <v/>
      </c>
      <c r="Y77" t="str">
        <f>IF(VLOOKUP($E77,TaskValues!$E:$AG,26,FALSE)=0,"",VLOOKUP($E77,TaskValues!$E:$AG,26,FALSE))</f>
        <v/>
      </c>
      <c r="Z77" t="str">
        <f>IF(VLOOKUP($E77,TaskValues!$E:$AG,27,FALSE)=0,"",VLOOKUP($E77,TaskValues!$E:$AG,27,FALSE))</f>
        <v/>
      </c>
    </row>
    <row r="78" spans="1:26" x14ac:dyDescent="0.35">
      <c r="A78" s="355" t="s">
        <v>2169</v>
      </c>
      <c r="B78" s="356" t="s">
        <v>70</v>
      </c>
      <c r="C78" s="356"/>
      <c r="D78" s="372">
        <v>78</v>
      </c>
      <c r="E78" s="64" t="str">
        <f t="shared" si="2"/>
        <v>FH.Ntr.78</v>
      </c>
      <c r="F78" s="321" t="s">
        <v>2329</v>
      </c>
      <c r="G78" s="321" t="str">
        <f>VLOOKUP($E78,TaskValues!$E:$AG,3,FALSE)</f>
        <v>Non-clinical</v>
      </c>
      <c r="H78" s="321" t="str">
        <f>VLOOKUP($E78,TaskValues!$E:$AG,4,FALSE)</f>
        <v>Public Health</v>
      </c>
      <c r="I78" s="321" t="str">
        <f>VLOOKUP($E78,TaskValues!$E:$AG,5,FALSE)</f>
        <v>Nutrition</v>
      </c>
      <c r="J78" s="320" t="str">
        <f>VLOOKUP($E78,TaskValues!$E:$AG,6,FALSE)</f>
        <v>-</v>
      </c>
      <c r="K78" s="64">
        <f>VLOOKUP($E78,TaskValues!$E:$AG,10,FALSE)</f>
        <v>0</v>
      </c>
      <c r="L78" s="319">
        <f>VLOOKUP($E78,TaskValues!$E:$AG,11,FALSE)</f>
        <v>0</v>
      </c>
      <c r="M78" s="319">
        <f>VLOOKUP($E78,TaskValues!$E:$AG,12,FALSE)</f>
        <v>100</v>
      </c>
      <c r="N78" s="319">
        <f>VLOOKUP($E78,TaskValues!$E:$AG,13,FALSE)</f>
        <v>0</v>
      </c>
      <c r="O78" s="319">
        <f>VLOOKUP($E78,TaskValues!$E:$AG,14,FALSE)</f>
        <v>0</v>
      </c>
      <c r="P78" s="319">
        <f>VLOOKUP($E78,TaskValues!$E:$AG,15,FALSE)</f>
        <v>0</v>
      </c>
      <c r="Q78" s="320">
        <f>VLOOKUP($E78,TaskValues!$E:$AG,16,FALSE)</f>
        <v>100</v>
      </c>
      <c r="R78" s="321" t="str">
        <f>VLOOKUP($E78,TaskValues!$E:$AG,17,FALSE)</f>
        <v>National</v>
      </c>
      <c r="S78" s="195">
        <f>VLOOKUP($E78,TaskValues!$E:$AG,18,FALSE)</f>
        <v>0</v>
      </c>
      <c r="T78" s="321" t="str">
        <f>IF(VLOOKUP($E78,TaskValues!$E:$AG,20,FALSE)=0,"",VLOOKUP($E78,TaskValues!$E:$AG,20,FALSE))</f>
        <v/>
      </c>
      <c r="U78" s="89" t="str">
        <f>IF(VLOOKUP($E78,TaskValues!$E:$AG,22,FALSE)=0,"",VLOOKUP($E78,TaskValues!$E:$AG,22,FALSE))</f>
        <v/>
      </c>
      <c r="V78">
        <f>IF(VLOOKUP($E78,TaskValues!$E:$AG,23,FALSE)=0,,VLOOKUP($E78,TaskValues!$E:$AG,23,FALSE))</f>
        <v>0</v>
      </c>
      <c r="W78" t="str">
        <f>IF(VLOOKUP($E78,TaskValues!$E:$AG,24,FALSE)=0,"",VLOOKUP($E78,TaskValues!$E:$AG,24,FALSE))</f>
        <v/>
      </c>
      <c r="X78" t="str">
        <f>IF(VLOOKUP($E78,TaskValues!$E:$AG,25,FALSE)=0,"",VLOOKUP($E78,TaskValues!$E:$AG,25,FALSE))</f>
        <v/>
      </c>
      <c r="Y78" t="str">
        <f>IF(VLOOKUP($E78,TaskValues!$E:$AG,26,FALSE)=0,"",VLOOKUP($E78,TaskValues!$E:$AG,26,FALSE))</f>
        <v/>
      </c>
      <c r="Z78" t="str">
        <f>IF(VLOOKUP($E78,TaskValues!$E:$AG,27,FALSE)=0,"",VLOOKUP($E78,TaskValues!$E:$AG,27,FALSE))</f>
        <v/>
      </c>
    </row>
    <row r="79" spans="1:26" x14ac:dyDescent="0.35">
      <c r="A79" s="355" t="s">
        <v>2169</v>
      </c>
      <c r="B79" s="356" t="s">
        <v>70</v>
      </c>
      <c r="C79" s="356"/>
      <c r="D79" s="372">
        <v>79</v>
      </c>
      <c r="E79" s="64" t="str">
        <f t="shared" si="2"/>
        <v>FH.Ntr.79</v>
      </c>
      <c r="F79" s="321" t="s">
        <v>2330</v>
      </c>
      <c r="G79" s="321" t="str">
        <f>VLOOKUP($E79,TaskValues!$E:$AG,3,FALSE)</f>
        <v>Clinical</v>
      </c>
      <c r="H79" s="321" t="str">
        <f>VLOOKUP($E79,TaskValues!$E:$AG,4,FALSE)</f>
        <v>Child Preventive</v>
      </c>
      <c r="I79" s="321" t="str">
        <f>VLOOKUP($E79,TaskValues!$E:$AG,5,FALSE)</f>
        <v>Nutrition</v>
      </c>
      <c r="J79" s="320" t="str">
        <f>VLOOKUP($E79,TaskValues!$E:$AG,6,FALSE)</f>
        <v>births</v>
      </c>
      <c r="K79" s="64">
        <f>VLOOKUP($E79,TaskValues!$E:$AG,10,FALSE)</f>
        <v>0</v>
      </c>
      <c r="L79" s="319">
        <f>VLOOKUP($E79,TaskValues!$E:$AG,11,FALSE)</f>
        <v>0</v>
      </c>
      <c r="M79" s="319">
        <f>VLOOKUP($E79,TaskValues!$E:$AG,12,FALSE)</f>
        <v>100</v>
      </c>
      <c r="N79" s="319">
        <f>VLOOKUP($E79,TaskValues!$E:$AG,13,FALSE)</f>
        <v>0</v>
      </c>
      <c r="O79" s="319">
        <f>VLOOKUP($E79,TaskValues!$E:$AG,14,FALSE)</f>
        <v>0</v>
      </c>
      <c r="P79" s="319">
        <f>VLOOKUP($E79,TaskValues!$E:$AG,15,FALSE)</f>
        <v>0</v>
      </c>
      <c r="Q79" s="320">
        <f>VLOOKUP($E79,TaskValues!$E:$AG,16,FALSE)</f>
        <v>100</v>
      </c>
      <c r="R79" s="321" t="str">
        <f>VLOOKUP($E79,TaskValues!$E:$AG,17,FALSE)</f>
        <v>National</v>
      </c>
      <c r="S79" s="195">
        <f>VLOOKUP($E79,TaskValues!$E:$AG,18,FALSE)</f>
        <v>0</v>
      </c>
      <c r="T79" s="321" t="str">
        <f>IF(VLOOKUP($E79,TaskValues!$E:$AG,20,FALSE)=0,"",VLOOKUP($E79,TaskValues!$E:$AG,20,FALSE))</f>
        <v/>
      </c>
      <c r="U79" s="89" t="str">
        <f>IF(VLOOKUP($E79,TaskValues!$E:$AG,22,FALSE)=0,"",VLOOKUP($E79,TaskValues!$E:$AG,22,FALSE))</f>
        <v/>
      </c>
      <c r="V79">
        <f>IF(VLOOKUP($E79,TaskValues!$E:$AG,23,FALSE)=0,,VLOOKUP($E79,TaskValues!$E:$AG,23,FALSE))</f>
        <v>0</v>
      </c>
      <c r="W79" t="str">
        <f>IF(VLOOKUP($E79,TaskValues!$E:$AG,24,FALSE)=0,"",VLOOKUP($E79,TaskValues!$E:$AG,24,FALSE))</f>
        <v/>
      </c>
      <c r="X79" t="str">
        <f>IF(VLOOKUP($E79,TaskValues!$E:$AG,25,FALSE)=0,"",VLOOKUP($E79,TaskValues!$E:$AG,25,FALSE))</f>
        <v/>
      </c>
      <c r="Y79" t="str">
        <f>IF(VLOOKUP($E79,TaskValues!$E:$AG,26,FALSE)=0,"",VLOOKUP($E79,TaskValues!$E:$AG,26,FALSE))</f>
        <v/>
      </c>
      <c r="Z79" t="str">
        <f>IF(VLOOKUP($E79,TaskValues!$E:$AG,27,FALSE)=0,"",VLOOKUP($E79,TaskValues!$E:$AG,27,FALSE))</f>
        <v/>
      </c>
    </row>
    <row r="80" spans="1:26" x14ac:dyDescent="0.35">
      <c r="A80" s="355" t="s">
        <v>2169</v>
      </c>
      <c r="B80" s="356" t="s">
        <v>70</v>
      </c>
      <c r="C80" s="356"/>
      <c r="D80" s="372">
        <v>80</v>
      </c>
      <c r="E80" s="64" t="str">
        <f t="shared" si="2"/>
        <v>FH.Ntr.80</v>
      </c>
      <c r="F80" s="321" t="s">
        <v>2331</v>
      </c>
      <c r="G80" s="321" t="str">
        <f>VLOOKUP($E80,TaskValues!$E:$AG,3,FALSE)</f>
        <v>Clinical</v>
      </c>
      <c r="H80" s="321" t="str">
        <f>VLOOKUP($E80,TaskValues!$E:$AG,4,FALSE)</f>
        <v>Child Acute</v>
      </c>
      <c r="I80" s="321" t="str">
        <f>VLOOKUP($E80,TaskValues!$E:$AG,5,FALSE)</f>
        <v>Nutrition</v>
      </c>
      <c r="J80" s="320" t="str">
        <f>VLOOKUP($E80,TaskValues!$E:$AG,6,FALSE)</f>
        <v>1-4</v>
      </c>
      <c r="K80" s="64">
        <f>VLOOKUP($E80,TaskValues!$E:$AG,10,FALSE)</f>
        <v>0</v>
      </c>
      <c r="L80" s="319">
        <f>VLOOKUP($E80,TaskValues!$E:$AG,11,FALSE)</f>
        <v>0</v>
      </c>
      <c r="M80" s="319">
        <f>VLOOKUP($E80,TaskValues!$E:$AG,12,FALSE)</f>
        <v>100</v>
      </c>
      <c r="N80" s="319">
        <f>VLOOKUP($E80,TaskValues!$E:$AG,13,FALSE)</f>
        <v>0</v>
      </c>
      <c r="O80" s="319">
        <f>VLOOKUP($E80,TaskValues!$E:$AG,14,FALSE)</f>
        <v>0</v>
      </c>
      <c r="P80" s="319">
        <f>VLOOKUP($E80,TaskValues!$E:$AG,15,FALSE)</f>
        <v>0</v>
      </c>
      <c r="Q80" s="320">
        <f>VLOOKUP($E80,TaskValues!$E:$AG,16,FALSE)</f>
        <v>100</v>
      </c>
      <c r="R80" s="321" t="str">
        <f>VLOOKUP($E80,TaskValues!$E:$AG,17,FALSE)</f>
        <v>National</v>
      </c>
      <c r="S80" s="195">
        <f>VLOOKUP($E80,TaskValues!$E:$AG,18,FALSE)</f>
        <v>0</v>
      </c>
      <c r="T80" s="321" t="str">
        <f>IF(VLOOKUP($E80,TaskValues!$E:$AG,20,FALSE)=0,"",VLOOKUP($E80,TaskValues!$E:$AG,20,FALSE))</f>
        <v/>
      </c>
      <c r="U80" s="89" t="str">
        <f>IF(VLOOKUP($E80,TaskValues!$E:$AG,22,FALSE)=0,"",VLOOKUP($E80,TaskValues!$E:$AG,22,FALSE))</f>
        <v/>
      </c>
      <c r="V80">
        <f>IF(VLOOKUP($E80,TaskValues!$E:$AG,23,FALSE)=0,,VLOOKUP($E80,TaskValues!$E:$AG,23,FALSE))</f>
        <v>0</v>
      </c>
      <c r="W80" t="str">
        <f>IF(VLOOKUP($E80,TaskValues!$E:$AG,24,FALSE)=0,"",VLOOKUP($E80,TaskValues!$E:$AG,24,FALSE))</f>
        <v/>
      </c>
      <c r="X80" t="str">
        <f>IF(VLOOKUP($E80,TaskValues!$E:$AG,25,FALSE)=0,"",VLOOKUP($E80,TaskValues!$E:$AG,25,FALSE))</f>
        <v/>
      </c>
      <c r="Y80" t="str">
        <f>IF(VLOOKUP($E80,TaskValues!$E:$AG,26,FALSE)=0,"",VLOOKUP($E80,TaskValues!$E:$AG,26,FALSE))</f>
        <v/>
      </c>
      <c r="Z80" t="str">
        <f>IF(VLOOKUP($E80,TaskValues!$E:$AG,27,FALSE)=0,"",VLOOKUP($E80,TaskValues!$E:$AG,27,FALSE))</f>
        <v/>
      </c>
    </row>
    <row r="81" spans="1:26" x14ac:dyDescent="0.35">
      <c r="A81" s="355" t="s">
        <v>2169</v>
      </c>
      <c r="B81" s="356" t="s">
        <v>70</v>
      </c>
      <c r="C81" s="356"/>
      <c r="D81" s="372">
        <v>81</v>
      </c>
      <c r="E81" s="64" t="str">
        <f t="shared" si="2"/>
        <v>FH.Ntr.81</v>
      </c>
      <c r="F81" s="321" t="s">
        <v>2332</v>
      </c>
      <c r="G81" s="321" t="str">
        <f>VLOOKUP($E81,TaskValues!$E:$AG,3,FALSE)</f>
        <v>Clinical</v>
      </c>
      <c r="H81" s="321" t="str">
        <f>VLOOKUP($E81,TaskValues!$E:$AG,4,FALSE)</f>
        <v>Public Health</v>
      </c>
      <c r="I81" s="321" t="str">
        <f>VLOOKUP($E81,TaskValues!$E:$AG,5,FALSE)</f>
        <v>Nutrition</v>
      </c>
      <c r="J81" s="320" t="str">
        <f>VLOOKUP($E81,TaskValues!$E:$AG,6,FALSE)</f>
        <v>births</v>
      </c>
      <c r="K81" s="64">
        <f>VLOOKUP($E81,TaskValues!$E:$AG,10,FALSE)</f>
        <v>0</v>
      </c>
      <c r="L81" s="319">
        <f>VLOOKUP($E81,TaskValues!$E:$AG,11,FALSE)</f>
        <v>0</v>
      </c>
      <c r="M81" s="319">
        <f>VLOOKUP($E81,TaskValues!$E:$AG,12,FALSE)</f>
        <v>100</v>
      </c>
      <c r="N81" s="319">
        <f>VLOOKUP($E81,TaskValues!$E:$AG,13,FALSE)</f>
        <v>0</v>
      </c>
      <c r="O81" s="319">
        <f>VLOOKUP($E81,TaskValues!$E:$AG,14,FALSE)</f>
        <v>0</v>
      </c>
      <c r="P81" s="319">
        <f>VLOOKUP($E81,TaskValues!$E:$AG,15,FALSE)</f>
        <v>0</v>
      </c>
      <c r="Q81" s="320">
        <f>VLOOKUP($E81,TaskValues!$E:$AG,16,FALSE)</f>
        <v>100</v>
      </c>
      <c r="R81" s="321" t="str">
        <f>VLOOKUP($E81,TaskValues!$E:$AG,17,FALSE)</f>
        <v>National</v>
      </c>
      <c r="S81" s="195">
        <f>VLOOKUP($E81,TaskValues!$E:$AG,18,FALSE)</f>
        <v>0</v>
      </c>
      <c r="T81" s="321" t="str">
        <f>IF(VLOOKUP($E81,TaskValues!$E:$AG,20,FALSE)=0,"",VLOOKUP($E81,TaskValues!$E:$AG,20,FALSE))</f>
        <v/>
      </c>
      <c r="U81" s="89" t="str">
        <f>IF(VLOOKUP($E81,TaskValues!$E:$AG,22,FALSE)=0,"",VLOOKUP($E81,TaskValues!$E:$AG,22,FALSE))</f>
        <v/>
      </c>
      <c r="V81">
        <f>IF(VLOOKUP($E81,TaskValues!$E:$AG,23,FALSE)=0,,VLOOKUP($E81,TaskValues!$E:$AG,23,FALSE))</f>
        <v>0</v>
      </c>
      <c r="W81" t="str">
        <f>IF(VLOOKUP($E81,TaskValues!$E:$AG,24,FALSE)=0,"",VLOOKUP($E81,TaskValues!$E:$AG,24,FALSE))</f>
        <v/>
      </c>
      <c r="X81" t="str">
        <f>IF(VLOOKUP($E81,TaskValues!$E:$AG,25,FALSE)=0,"",VLOOKUP($E81,TaskValues!$E:$AG,25,FALSE))</f>
        <v/>
      </c>
      <c r="Y81" t="str">
        <f>IF(VLOOKUP($E81,TaskValues!$E:$AG,26,FALSE)=0,"",VLOOKUP($E81,TaskValues!$E:$AG,26,FALSE))</f>
        <v/>
      </c>
      <c r="Z81" t="str">
        <f>IF(VLOOKUP($E81,TaskValues!$E:$AG,27,FALSE)=0,"",VLOOKUP($E81,TaskValues!$E:$AG,27,FALSE))</f>
        <v/>
      </c>
    </row>
    <row r="82" spans="1:26" x14ac:dyDescent="0.35">
      <c r="A82" s="355" t="s">
        <v>2169</v>
      </c>
      <c r="B82" s="356" t="s">
        <v>70</v>
      </c>
      <c r="C82" s="356"/>
      <c r="D82" s="372">
        <v>82</v>
      </c>
      <c r="E82" s="64" t="str">
        <f t="shared" si="2"/>
        <v>FH.Ntr.82</v>
      </c>
      <c r="F82" s="321" t="s">
        <v>2333</v>
      </c>
      <c r="G82" s="321" t="str">
        <f>VLOOKUP($E82,TaskValues!$E:$AG,3,FALSE)</f>
        <v>Clinical</v>
      </c>
      <c r="H82" s="321" t="str">
        <f>VLOOKUP($E82,TaskValues!$E:$AG,4,FALSE)</f>
        <v>Public Health</v>
      </c>
      <c r="I82" s="321" t="str">
        <f>VLOOKUP($E82,TaskValues!$E:$AG,5,FALSE)</f>
        <v>Nutrition</v>
      </c>
      <c r="J82" s="320" t="str">
        <f>VLOOKUP($E82,TaskValues!$E:$AG,6,FALSE)</f>
        <v>births</v>
      </c>
      <c r="K82" s="64">
        <f>VLOOKUP($E82,TaskValues!$E:$AG,10,FALSE)</f>
        <v>0</v>
      </c>
      <c r="L82" s="319">
        <f>VLOOKUP($E82,TaskValues!$E:$AG,11,FALSE)</f>
        <v>0</v>
      </c>
      <c r="M82" s="319">
        <f>VLOOKUP($E82,TaskValues!$E:$AG,12,FALSE)</f>
        <v>100</v>
      </c>
      <c r="N82" s="319">
        <f>VLOOKUP($E82,TaskValues!$E:$AG,13,FALSE)</f>
        <v>0</v>
      </c>
      <c r="O82" s="319">
        <f>VLOOKUP($E82,TaskValues!$E:$AG,14,FALSE)</f>
        <v>0</v>
      </c>
      <c r="P82" s="319">
        <f>VLOOKUP($E82,TaskValues!$E:$AG,15,FALSE)</f>
        <v>0</v>
      </c>
      <c r="Q82" s="320">
        <f>VLOOKUP($E82,TaskValues!$E:$AG,16,FALSE)</f>
        <v>100</v>
      </c>
      <c r="R82" s="321" t="str">
        <f>VLOOKUP($E82,TaskValues!$E:$AG,17,FALSE)</f>
        <v>National</v>
      </c>
      <c r="S82" s="195">
        <f>VLOOKUP($E82,TaskValues!$E:$AG,18,FALSE)</f>
        <v>0</v>
      </c>
      <c r="T82" s="321" t="str">
        <f>IF(VLOOKUP($E82,TaskValues!$E:$AG,20,FALSE)=0,"",VLOOKUP($E82,TaskValues!$E:$AG,20,FALSE))</f>
        <v/>
      </c>
      <c r="U82" s="89" t="str">
        <f>IF(VLOOKUP($E82,TaskValues!$E:$AG,22,FALSE)=0,"",VLOOKUP($E82,TaskValues!$E:$AG,22,FALSE))</f>
        <v/>
      </c>
      <c r="V82">
        <f>IF(VLOOKUP($E82,TaskValues!$E:$AG,23,FALSE)=0,,VLOOKUP($E82,TaskValues!$E:$AG,23,FALSE))</f>
        <v>0</v>
      </c>
      <c r="W82" t="str">
        <f>IF(VLOOKUP($E82,TaskValues!$E:$AG,24,FALSE)=0,"",VLOOKUP($E82,TaskValues!$E:$AG,24,FALSE))</f>
        <v/>
      </c>
      <c r="X82" t="str">
        <f>IF(VLOOKUP($E82,TaskValues!$E:$AG,25,FALSE)=0,"",VLOOKUP($E82,TaskValues!$E:$AG,25,FALSE))</f>
        <v/>
      </c>
      <c r="Y82" t="str">
        <f>IF(VLOOKUP($E82,TaskValues!$E:$AG,26,FALSE)=0,"",VLOOKUP($E82,TaskValues!$E:$AG,26,FALSE))</f>
        <v/>
      </c>
      <c r="Z82" t="str">
        <f>IF(VLOOKUP($E82,TaskValues!$E:$AG,27,FALSE)=0,"",VLOOKUP($E82,TaskValues!$E:$AG,27,FALSE))</f>
        <v/>
      </c>
    </row>
    <row r="83" spans="1:26" x14ac:dyDescent="0.35">
      <c r="A83" s="355" t="s">
        <v>2169</v>
      </c>
      <c r="B83" s="356" t="s">
        <v>70</v>
      </c>
      <c r="C83" s="356"/>
      <c r="D83" s="372">
        <v>83</v>
      </c>
      <c r="E83" s="64" t="str">
        <f t="shared" si="2"/>
        <v>FH.Ntr.83</v>
      </c>
      <c r="F83" s="321" t="s">
        <v>2335</v>
      </c>
      <c r="G83" s="321" t="str">
        <f>VLOOKUP($E83,TaskValues!$E:$AG,3,FALSE)</f>
        <v>Clinical</v>
      </c>
      <c r="H83" s="321" t="str">
        <f>VLOOKUP($E83,TaskValues!$E:$AG,4,FALSE)</f>
        <v>Public Health</v>
      </c>
      <c r="I83" s="321" t="str">
        <f>VLOOKUP($E83,TaskValues!$E:$AG,5,FALSE)</f>
        <v>Nutrition</v>
      </c>
      <c r="J83" s="320" t="str">
        <f>VLOOKUP($E83,TaskValues!$E:$AG,6,FALSE)</f>
        <v>births</v>
      </c>
      <c r="K83" s="64">
        <f>VLOOKUP($E83,TaskValues!$E:$AG,10,FALSE)</f>
        <v>0</v>
      </c>
      <c r="L83" s="319">
        <f>VLOOKUP($E83,TaskValues!$E:$AG,11,FALSE)</f>
        <v>0</v>
      </c>
      <c r="M83" s="319">
        <f>VLOOKUP($E83,TaskValues!$E:$AG,12,FALSE)</f>
        <v>100</v>
      </c>
      <c r="N83" s="319">
        <f>VLOOKUP($E83,TaskValues!$E:$AG,13,FALSE)</f>
        <v>0</v>
      </c>
      <c r="O83" s="319">
        <f>VLOOKUP($E83,TaskValues!$E:$AG,14,FALSE)</f>
        <v>0</v>
      </c>
      <c r="P83" s="319">
        <f>VLOOKUP($E83,TaskValues!$E:$AG,15,FALSE)</f>
        <v>0</v>
      </c>
      <c r="Q83" s="320">
        <f>VLOOKUP($E83,TaskValues!$E:$AG,16,FALSE)</f>
        <v>100</v>
      </c>
      <c r="R83" s="321" t="str">
        <f>VLOOKUP($E83,TaskValues!$E:$AG,17,FALSE)</f>
        <v>National</v>
      </c>
      <c r="S83" s="195">
        <f>VLOOKUP($E83,TaskValues!$E:$AG,18,FALSE)</f>
        <v>0</v>
      </c>
      <c r="T83" s="321" t="str">
        <f>IF(VLOOKUP($E83,TaskValues!$E:$AG,20,FALSE)=0,"",VLOOKUP($E83,TaskValues!$E:$AG,20,FALSE))</f>
        <v/>
      </c>
      <c r="U83" s="89" t="str">
        <f>IF(VLOOKUP($E83,TaskValues!$E:$AG,22,FALSE)=0,"",VLOOKUP($E83,TaskValues!$E:$AG,22,FALSE))</f>
        <v/>
      </c>
      <c r="V83">
        <f>IF(VLOOKUP($E83,TaskValues!$E:$AG,23,FALSE)=0,,VLOOKUP($E83,TaskValues!$E:$AG,23,FALSE))</f>
        <v>0</v>
      </c>
      <c r="W83" t="str">
        <f>IF(VLOOKUP($E83,TaskValues!$E:$AG,24,FALSE)=0,"",VLOOKUP($E83,TaskValues!$E:$AG,24,FALSE))</f>
        <v/>
      </c>
      <c r="X83" t="str">
        <f>IF(VLOOKUP($E83,TaskValues!$E:$AG,25,FALSE)=0,"",VLOOKUP($E83,TaskValues!$E:$AG,25,FALSE))</f>
        <v/>
      </c>
      <c r="Y83" t="str">
        <f>IF(VLOOKUP($E83,TaskValues!$E:$AG,26,FALSE)=0,"",VLOOKUP($E83,TaskValues!$E:$AG,26,FALSE))</f>
        <v/>
      </c>
      <c r="Z83" t="str">
        <f>IF(VLOOKUP($E83,TaskValues!$E:$AG,27,FALSE)=0,"",VLOOKUP($E83,TaskValues!$E:$AG,27,FALSE))</f>
        <v/>
      </c>
    </row>
    <row r="84" spans="1:26" x14ac:dyDescent="0.35">
      <c r="A84" s="355" t="s">
        <v>2169</v>
      </c>
      <c r="B84" s="356" t="s">
        <v>70</v>
      </c>
      <c r="C84" s="356"/>
      <c r="D84" s="372">
        <v>84</v>
      </c>
      <c r="E84" s="64" t="str">
        <f t="shared" si="2"/>
        <v>FH.Ntr.84</v>
      </c>
      <c r="F84" s="321" t="s">
        <v>2334</v>
      </c>
      <c r="G84" s="321" t="str">
        <f>VLOOKUP($E84,TaskValues!$E:$AG,3,FALSE)</f>
        <v>Clinical</v>
      </c>
      <c r="H84" s="321" t="str">
        <f>VLOOKUP($E84,TaskValues!$E:$AG,4,FALSE)</f>
        <v>Public Health</v>
      </c>
      <c r="I84" s="321" t="str">
        <f>VLOOKUP($E84,TaskValues!$E:$AG,5,FALSE)</f>
        <v>Nutrition</v>
      </c>
      <c r="J84" s="320" t="str">
        <f>VLOOKUP($E84,TaskValues!$E:$AG,6,FALSE)</f>
        <v>births</v>
      </c>
      <c r="K84" s="64">
        <f>VLOOKUP($E84,TaskValues!$E:$AG,10,FALSE)</f>
        <v>0</v>
      </c>
      <c r="L84" s="319">
        <f>VLOOKUP($E84,TaskValues!$E:$AG,11,FALSE)</f>
        <v>0</v>
      </c>
      <c r="M84" s="319">
        <f>VLOOKUP($E84,TaskValues!$E:$AG,12,FALSE)</f>
        <v>100</v>
      </c>
      <c r="N84" s="319">
        <f>VLOOKUP($E84,TaskValues!$E:$AG,13,FALSE)</f>
        <v>0</v>
      </c>
      <c r="O84" s="319">
        <f>VLOOKUP($E84,TaskValues!$E:$AG,14,FALSE)</f>
        <v>0</v>
      </c>
      <c r="P84" s="319">
        <f>VLOOKUP($E84,TaskValues!$E:$AG,15,FALSE)</f>
        <v>0</v>
      </c>
      <c r="Q84" s="320">
        <f>VLOOKUP($E84,TaskValues!$E:$AG,16,FALSE)</f>
        <v>100</v>
      </c>
      <c r="R84" s="321" t="str">
        <f>VLOOKUP($E84,TaskValues!$E:$AG,17,FALSE)</f>
        <v>National</v>
      </c>
      <c r="S84" s="195">
        <f>VLOOKUP($E84,TaskValues!$E:$AG,18,FALSE)</f>
        <v>0</v>
      </c>
      <c r="T84" s="321" t="str">
        <f>IF(VLOOKUP($E84,TaskValues!$E:$AG,20,FALSE)=0,"",VLOOKUP($E84,TaskValues!$E:$AG,20,FALSE))</f>
        <v/>
      </c>
      <c r="U84" s="89" t="str">
        <f>IF(VLOOKUP($E84,TaskValues!$E:$AG,22,FALSE)=0,"",VLOOKUP($E84,TaskValues!$E:$AG,22,FALSE))</f>
        <v/>
      </c>
      <c r="V84">
        <f>IF(VLOOKUP($E84,TaskValues!$E:$AG,23,FALSE)=0,,VLOOKUP($E84,TaskValues!$E:$AG,23,FALSE))</f>
        <v>0</v>
      </c>
      <c r="W84" t="str">
        <f>IF(VLOOKUP($E84,TaskValues!$E:$AG,24,FALSE)=0,"",VLOOKUP($E84,TaskValues!$E:$AG,24,FALSE))</f>
        <v/>
      </c>
      <c r="X84" t="str">
        <f>IF(VLOOKUP($E84,TaskValues!$E:$AG,25,FALSE)=0,"",VLOOKUP($E84,TaskValues!$E:$AG,25,FALSE))</f>
        <v/>
      </c>
      <c r="Y84" t="str">
        <f>IF(VLOOKUP($E84,TaskValues!$E:$AG,26,FALSE)=0,"",VLOOKUP($E84,TaskValues!$E:$AG,26,FALSE))</f>
        <v/>
      </c>
      <c r="Z84" t="str">
        <f>IF(VLOOKUP($E84,TaskValues!$E:$AG,27,FALSE)=0,"",VLOOKUP($E84,TaskValues!$E:$AG,27,FALSE))</f>
        <v/>
      </c>
    </row>
    <row r="85" spans="1:26" x14ac:dyDescent="0.35">
      <c r="A85" s="355" t="s">
        <v>2169</v>
      </c>
      <c r="B85" s="356" t="s">
        <v>70</v>
      </c>
      <c r="C85" s="356"/>
      <c r="D85" s="372">
        <v>85</v>
      </c>
      <c r="E85" s="64" t="str">
        <f t="shared" si="2"/>
        <v>FH.Ntr.85</v>
      </c>
      <c r="F85" s="321" t="s">
        <v>2336</v>
      </c>
      <c r="G85" s="321" t="str">
        <f>VLOOKUP($E85,TaskValues!$E:$AG,3,FALSE)</f>
        <v>Non-clinical</v>
      </c>
      <c r="H85" s="321" t="str">
        <f>VLOOKUP($E85,TaskValues!$E:$AG,4,FALSE)</f>
        <v>Public Health</v>
      </c>
      <c r="I85" s="321" t="str">
        <f>VLOOKUP($E85,TaskValues!$E:$AG,5,FALSE)</f>
        <v>Nutrition</v>
      </c>
      <c r="J85" s="320" t="str">
        <f>VLOOKUP($E85,TaskValues!$E:$AG,6,FALSE)</f>
        <v>-</v>
      </c>
      <c r="K85" s="64">
        <f>VLOOKUP($E85,TaskValues!$E:$AG,10,FALSE)</f>
        <v>0</v>
      </c>
      <c r="L85" s="319">
        <f>VLOOKUP($E85,TaskValues!$E:$AG,11,FALSE)</f>
        <v>0</v>
      </c>
      <c r="M85" s="319">
        <f>VLOOKUP($E85,TaskValues!$E:$AG,12,FALSE)</f>
        <v>100</v>
      </c>
      <c r="N85" s="319">
        <f>VLOOKUP($E85,TaskValues!$E:$AG,13,FALSE)</f>
        <v>0</v>
      </c>
      <c r="O85" s="319">
        <f>VLOOKUP($E85,TaskValues!$E:$AG,14,FALSE)</f>
        <v>0</v>
      </c>
      <c r="P85" s="319">
        <f>VLOOKUP($E85,TaskValues!$E:$AG,15,FALSE)</f>
        <v>0</v>
      </c>
      <c r="Q85" s="320">
        <f>VLOOKUP($E85,TaskValues!$E:$AG,16,FALSE)</f>
        <v>100</v>
      </c>
      <c r="R85" s="321" t="str">
        <f>VLOOKUP($E85,TaskValues!$E:$AG,17,FALSE)</f>
        <v>National</v>
      </c>
      <c r="S85" s="195">
        <f>VLOOKUP($E85,TaskValues!$E:$AG,18,FALSE)</f>
        <v>0</v>
      </c>
      <c r="T85" s="321" t="str">
        <f>IF(VLOOKUP($E85,TaskValues!$E:$AG,20,FALSE)=0,"",VLOOKUP($E85,TaskValues!$E:$AG,20,FALSE))</f>
        <v/>
      </c>
      <c r="U85" s="89" t="str">
        <f>IF(VLOOKUP($E85,TaskValues!$E:$AG,22,FALSE)=0,"",VLOOKUP($E85,TaskValues!$E:$AG,22,FALSE))</f>
        <v/>
      </c>
      <c r="V85">
        <f>IF(VLOOKUP($E85,TaskValues!$E:$AG,23,FALSE)=0,,VLOOKUP($E85,TaskValues!$E:$AG,23,FALSE))</f>
        <v>0</v>
      </c>
      <c r="W85" t="str">
        <f>IF(VLOOKUP($E85,TaskValues!$E:$AG,24,FALSE)=0,"",VLOOKUP($E85,TaskValues!$E:$AG,24,FALSE))</f>
        <v/>
      </c>
      <c r="X85" t="str">
        <f>IF(VLOOKUP($E85,TaskValues!$E:$AG,25,FALSE)=0,"",VLOOKUP($E85,TaskValues!$E:$AG,25,FALSE))</f>
        <v/>
      </c>
      <c r="Y85" t="str">
        <f>IF(VLOOKUP($E85,TaskValues!$E:$AG,26,FALSE)=0,"",VLOOKUP($E85,TaskValues!$E:$AG,26,FALSE))</f>
        <v/>
      </c>
      <c r="Z85" t="str">
        <f>IF(VLOOKUP($E85,TaskValues!$E:$AG,27,FALSE)=0,"",VLOOKUP($E85,TaskValues!$E:$AG,27,FALSE))</f>
        <v/>
      </c>
    </row>
    <row r="86" spans="1:26" x14ac:dyDescent="0.35">
      <c r="A86" s="355" t="s">
        <v>2169</v>
      </c>
      <c r="B86" s="356" t="s">
        <v>70</v>
      </c>
      <c r="C86" s="356"/>
      <c r="D86" s="372">
        <v>86</v>
      </c>
      <c r="E86" s="64" t="str">
        <f t="shared" si="2"/>
        <v>FH.Ntr.86</v>
      </c>
      <c r="F86" s="321" t="s">
        <v>2337</v>
      </c>
      <c r="G86" s="321" t="str">
        <f>VLOOKUP($E86,TaskValues!$E:$AG,3,FALSE)</f>
        <v>Non-clinical</v>
      </c>
      <c r="H86" s="321" t="str">
        <f>VLOOKUP($E86,TaskValues!$E:$AG,4,FALSE)</f>
        <v>Public Health</v>
      </c>
      <c r="I86" s="321" t="str">
        <f>VLOOKUP($E86,TaskValues!$E:$AG,5,FALSE)</f>
        <v>Nutrition</v>
      </c>
      <c r="J86" s="320" t="str">
        <f>VLOOKUP($E86,TaskValues!$E:$AG,6,FALSE)</f>
        <v>-</v>
      </c>
      <c r="K86" s="64">
        <f>VLOOKUP($E86,TaskValues!$E:$AG,10,FALSE)</f>
        <v>0</v>
      </c>
      <c r="L86" s="319">
        <f>VLOOKUP($E86,TaskValues!$E:$AG,11,FALSE)</f>
        <v>0</v>
      </c>
      <c r="M86" s="319">
        <f>VLOOKUP($E86,TaskValues!$E:$AG,12,FALSE)</f>
        <v>100</v>
      </c>
      <c r="N86" s="319">
        <f>VLOOKUP($E86,TaskValues!$E:$AG,13,FALSE)</f>
        <v>0</v>
      </c>
      <c r="O86" s="319">
        <f>VLOOKUP($E86,TaskValues!$E:$AG,14,FALSE)</f>
        <v>0</v>
      </c>
      <c r="P86" s="319">
        <f>VLOOKUP($E86,TaskValues!$E:$AG,15,FALSE)</f>
        <v>0</v>
      </c>
      <c r="Q86" s="320">
        <f>VLOOKUP($E86,TaskValues!$E:$AG,16,FALSE)</f>
        <v>100</v>
      </c>
      <c r="R86" s="321" t="str">
        <f>VLOOKUP($E86,TaskValues!$E:$AG,17,FALSE)</f>
        <v>National</v>
      </c>
      <c r="S86" s="195">
        <f>VLOOKUP($E86,TaskValues!$E:$AG,18,FALSE)</f>
        <v>0</v>
      </c>
      <c r="T86" s="321" t="str">
        <f>IF(VLOOKUP($E86,TaskValues!$E:$AG,20,FALSE)=0,"",VLOOKUP($E86,TaskValues!$E:$AG,20,FALSE))</f>
        <v/>
      </c>
      <c r="U86" s="89" t="str">
        <f>IF(VLOOKUP($E86,TaskValues!$E:$AG,22,FALSE)=0,"",VLOOKUP($E86,TaskValues!$E:$AG,22,FALSE))</f>
        <v/>
      </c>
      <c r="V86">
        <f>IF(VLOOKUP($E86,TaskValues!$E:$AG,23,FALSE)=0,,VLOOKUP($E86,TaskValues!$E:$AG,23,FALSE))</f>
        <v>0</v>
      </c>
      <c r="W86" t="str">
        <f>IF(VLOOKUP($E86,TaskValues!$E:$AG,24,FALSE)=0,"",VLOOKUP($E86,TaskValues!$E:$AG,24,FALSE))</f>
        <v/>
      </c>
      <c r="X86" t="str">
        <f>IF(VLOOKUP($E86,TaskValues!$E:$AG,25,FALSE)=0,"",VLOOKUP($E86,TaskValues!$E:$AG,25,FALSE))</f>
        <v/>
      </c>
      <c r="Y86" t="str">
        <f>IF(VLOOKUP($E86,TaskValues!$E:$AG,26,FALSE)=0,"",VLOOKUP($E86,TaskValues!$E:$AG,26,FALSE))</f>
        <v/>
      </c>
      <c r="Z86" t="str">
        <f>IF(VLOOKUP($E86,TaskValues!$E:$AG,27,FALSE)=0,"",VLOOKUP($E86,TaskValues!$E:$AG,27,FALSE))</f>
        <v/>
      </c>
    </row>
    <row r="87" spans="1:26" x14ac:dyDescent="0.35">
      <c r="A87" s="357" t="s">
        <v>2350</v>
      </c>
      <c r="B87" s="357" t="s">
        <v>2348</v>
      </c>
      <c r="C87" s="357" t="s">
        <v>2349</v>
      </c>
      <c r="D87" s="66">
        <v>94</v>
      </c>
      <c r="E87" s="64" t="str">
        <f t="shared" ref="E87:E92" si="3">_xlfn.CONCAT("DPC.STI.",D87)</f>
        <v>DPC.STI.94</v>
      </c>
      <c r="F87" s="319" t="s">
        <v>2352</v>
      </c>
      <c r="G87" s="321" t="str">
        <f>VLOOKUP($E87,TaskValues!$E:$AG,3,FALSE)</f>
        <v>Clinical</v>
      </c>
      <c r="H87" s="321" t="str">
        <f>VLOOKUP($E87,TaskValues!$E:$AG,4,FALSE)</f>
        <v>Public Health</v>
      </c>
      <c r="I87" s="321" t="str">
        <f>VLOOKUP($E87,TaskValues!$E:$AG,5,FALSE)</f>
        <v>Sexual health</v>
      </c>
      <c r="J87" s="320" t="str">
        <f>VLOOKUP($E87,TaskValues!$E:$AG,6,FALSE)</f>
        <v>adults 18+</v>
      </c>
      <c r="K87" s="64">
        <f>VLOOKUP($E87,TaskValues!$E:$AG,10,FALSE)</f>
        <v>0</v>
      </c>
      <c r="L87" s="319">
        <f>VLOOKUP($E87,TaskValues!$E:$AG,11,FALSE)</f>
        <v>0</v>
      </c>
      <c r="M87" s="319">
        <f>VLOOKUP($E87,TaskValues!$E:$AG,12,FALSE)</f>
        <v>100</v>
      </c>
      <c r="N87" s="319">
        <f>VLOOKUP($E87,TaskValues!$E:$AG,13,FALSE)</f>
        <v>0</v>
      </c>
      <c r="O87" s="319">
        <f>VLOOKUP($E87,TaskValues!$E:$AG,14,FALSE)</f>
        <v>0</v>
      </c>
      <c r="P87" s="319">
        <f>VLOOKUP($E87,TaskValues!$E:$AG,15,FALSE)</f>
        <v>0</v>
      </c>
      <c r="Q87" s="320">
        <f>VLOOKUP($E87,TaskValues!$E:$AG,16,FALSE)</f>
        <v>100</v>
      </c>
      <c r="R87" s="321" t="str">
        <f>VLOOKUP($E87,TaskValues!$E:$AG,17,FALSE)</f>
        <v>National</v>
      </c>
      <c r="S87" s="195">
        <f>VLOOKUP($E87,TaskValues!$E:$AG,18,FALSE)</f>
        <v>0</v>
      </c>
      <c r="T87" s="321" t="str">
        <f>IF(VLOOKUP($E87,TaskValues!$E:$AG,20,FALSE)=0,"",VLOOKUP($E87,TaskValues!$E:$AG,20,FALSE))</f>
        <v/>
      </c>
      <c r="U87" s="89">
        <f>IF(VLOOKUP($E87,TaskValues!$E:$AG,22,FALSE)=0,"",VLOOKUP($E87,TaskValues!$E:$AG,22,FALSE))</f>
        <v>1</v>
      </c>
      <c r="V87">
        <f>IF(VLOOKUP($E87,TaskValues!$E:$AG,23,FALSE)=0,,VLOOKUP($E87,TaskValues!$E:$AG,23,FALSE))</f>
        <v>0</v>
      </c>
      <c r="W87">
        <f>IF(VLOOKUP($E87,TaskValues!$E:$AG,24,FALSE)=0,"",VLOOKUP($E87,TaskValues!$E:$AG,24,FALSE))</f>
        <v>1</v>
      </c>
      <c r="X87">
        <f>IF(VLOOKUP($E87,TaskValues!$E:$AG,25,FALSE)=0,"",VLOOKUP($E87,TaskValues!$E:$AG,25,FALSE))</f>
        <v>10</v>
      </c>
      <c r="Y87" t="str">
        <f>IF(VLOOKUP($E87,TaskValues!$E:$AG,26,FALSE)=0,"",VLOOKUP($E87,TaskValues!$E:$AG,26,FALSE))</f>
        <v/>
      </c>
      <c r="Z87" t="str">
        <f>IF(VLOOKUP($E87,TaskValues!$E:$AG,27,FALSE)=0,"",VLOOKUP($E87,TaskValues!$E:$AG,27,FALSE))</f>
        <v/>
      </c>
    </row>
    <row r="88" spans="1:26" x14ac:dyDescent="0.35">
      <c r="A88" s="357" t="s">
        <v>2350</v>
      </c>
      <c r="B88" s="357" t="s">
        <v>2348</v>
      </c>
      <c r="C88" s="357" t="s">
        <v>2349</v>
      </c>
      <c r="D88" s="66">
        <v>95</v>
      </c>
      <c r="E88" s="64" t="str">
        <f t="shared" si="3"/>
        <v>DPC.STI.95</v>
      </c>
      <c r="F88" s="319" t="s">
        <v>2353</v>
      </c>
      <c r="G88" s="321" t="str">
        <f>VLOOKUP($E88,TaskValues!$E:$AG,3,FALSE)</f>
        <v>Clinical</v>
      </c>
      <c r="H88" s="321" t="str">
        <f>VLOOKUP($E88,TaskValues!$E:$AG,4,FALSE)</f>
        <v>Public Health</v>
      </c>
      <c r="I88" s="321" t="str">
        <f>VLOOKUP($E88,TaskValues!$E:$AG,5,FALSE)</f>
        <v>Sexual health</v>
      </c>
      <c r="J88" s="320" t="str">
        <f>VLOOKUP($E88,TaskValues!$E:$AG,6,FALSE)</f>
        <v>adults 18+</v>
      </c>
      <c r="K88" s="64">
        <f>VLOOKUP($E88,TaskValues!$E:$AG,10,FALSE)</f>
        <v>0</v>
      </c>
      <c r="L88" s="319">
        <f>VLOOKUP($E88,TaskValues!$E:$AG,11,FALSE)</f>
        <v>0</v>
      </c>
      <c r="M88" s="319">
        <f>VLOOKUP($E88,TaskValues!$E:$AG,12,FALSE)</f>
        <v>100</v>
      </c>
      <c r="N88" s="319">
        <f>VLOOKUP($E88,TaskValues!$E:$AG,13,FALSE)</f>
        <v>0</v>
      </c>
      <c r="O88" s="319">
        <f>VLOOKUP($E88,TaskValues!$E:$AG,14,FALSE)</f>
        <v>0</v>
      </c>
      <c r="P88" s="319">
        <f>VLOOKUP($E88,TaskValues!$E:$AG,15,FALSE)</f>
        <v>0</v>
      </c>
      <c r="Q88" s="320">
        <f>VLOOKUP($E88,TaskValues!$E:$AG,16,FALSE)</f>
        <v>100</v>
      </c>
      <c r="R88" s="321" t="str">
        <f>VLOOKUP($E88,TaskValues!$E:$AG,17,FALSE)</f>
        <v>National</v>
      </c>
      <c r="S88" s="195">
        <f>VLOOKUP($E88,TaskValues!$E:$AG,18,FALSE)</f>
        <v>2.0926851436312916E-4</v>
      </c>
      <c r="T88" s="321" t="str">
        <f>IF(VLOOKUP($E88,TaskValues!$E:$AG,20,FALSE)=0,"",VLOOKUP($E88,TaskValues!$E:$AG,20,FALSE))</f>
        <v/>
      </c>
      <c r="U88" s="89">
        <f>IF(VLOOKUP($E88,TaskValues!$E:$AG,22,FALSE)=0,"",VLOOKUP($E88,TaskValues!$E:$AG,22,FALSE))</f>
        <v>0.90986310592664843</v>
      </c>
      <c r="V88">
        <f>IF(VLOOKUP($E88,TaskValues!$E:$AG,23,FALSE)=0,,VLOOKUP($E88,TaskValues!$E:$AG,23,FALSE))</f>
        <v>0</v>
      </c>
      <c r="W88">
        <f>IF(VLOOKUP($E88,TaskValues!$E:$AG,24,FALSE)=0,"",VLOOKUP($E88,TaskValues!$E:$AG,24,FALSE))</f>
        <v>1</v>
      </c>
      <c r="X88">
        <f>IF(VLOOKUP($E88,TaskValues!$E:$AG,25,FALSE)=0,"",VLOOKUP($E88,TaskValues!$E:$AG,25,FALSE))</f>
        <v>5</v>
      </c>
      <c r="Y88" t="str">
        <f>IF(VLOOKUP($E88,TaskValues!$E:$AG,26,FALSE)=0,"",VLOOKUP($E88,TaskValues!$E:$AG,26,FALSE))</f>
        <v/>
      </c>
      <c r="Z88" t="str">
        <f>IF(VLOOKUP($E88,TaskValues!$E:$AG,27,FALSE)=0,"",VLOOKUP($E88,TaskValues!$E:$AG,27,FALSE))</f>
        <v/>
      </c>
    </row>
    <row r="89" spans="1:26" x14ac:dyDescent="0.35">
      <c r="A89" s="357" t="s">
        <v>2350</v>
      </c>
      <c r="B89" s="357" t="s">
        <v>2348</v>
      </c>
      <c r="C89" s="357" t="s">
        <v>2349</v>
      </c>
      <c r="D89" s="66">
        <v>96</v>
      </c>
      <c r="E89" s="64" t="str">
        <f t="shared" si="3"/>
        <v>DPC.STI.96</v>
      </c>
      <c r="F89" s="321" t="s">
        <v>2354</v>
      </c>
      <c r="G89" s="321" t="str">
        <f>VLOOKUP($E89,TaskValues!$E:$AG,3,FALSE)</f>
        <v>Clinical</v>
      </c>
      <c r="H89" s="321" t="str">
        <f>VLOOKUP($E89,TaskValues!$E:$AG,4,FALSE)</f>
        <v>Adult Acute</v>
      </c>
      <c r="I89" s="321" t="str">
        <f>VLOOKUP($E89,TaskValues!$E:$AG,5,FALSE)</f>
        <v>HIV</v>
      </c>
      <c r="J89" s="320" t="str">
        <f>VLOOKUP($E89,TaskValues!$E:$AG,6,FALSE)</f>
        <v>adults 18+</v>
      </c>
      <c r="K89" s="64">
        <f>VLOOKUP($E89,TaskValues!$E:$AG,10,FALSE)</f>
        <v>0</v>
      </c>
      <c r="L89" s="319">
        <f>VLOOKUP($E89,TaskValues!$E:$AG,11,FALSE)</f>
        <v>0</v>
      </c>
      <c r="M89" s="319">
        <f>VLOOKUP($E89,TaskValues!$E:$AG,12,FALSE)</f>
        <v>100</v>
      </c>
      <c r="N89" s="319">
        <f>VLOOKUP($E89,TaskValues!$E:$AG,13,FALSE)</f>
        <v>0</v>
      </c>
      <c r="O89" s="319">
        <f>VLOOKUP($E89,TaskValues!$E:$AG,14,FALSE)</f>
        <v>0</v>
      </c>
      <c r="P89" s="319">
        <f>VLOOKUP($E89,TaskValues!$E:$AG,15,FALSE)</f>
        <v>0</v>
      </c>
      <c r="Q89" s="320">
        <f>VLOOKUP($E89,TaskValues!$E:$AG,16,FALSE)</f>
        <v>100</v>
      </c>
      <c r="R89" s="321" t="str">
        <f>VLOOKUP($E89,TaskValues!$E:$AG,17,FALSE)</f>
        <v>National</v>
      </c>
      <c r="S89" s="195">
        <f>VLOOKUP($E89,TaskValues!$E:$AG,18,FALSE)</f>
        <v>2.0926851436312916E-4</v>
      </c>
      <c r="T89" s="321">
        <f>IF(VLOOKUP($E89,TaskValues!$E:$AG,20,FALSE)=0,"",VLOOKUP($E89,TaskValues!$E:$AG,20,FALSE))</f>
        <v>4</v>
      </c>
      <c r="U89" s="89">
        <f>IF(VLOOKUP($E89,TaskValues!$E:$AG,22,FALSE)=0,"",VLOOKUP($E89,TaskValues!$E:$AG,22,FALSE))</f>
        <v>0.90986310592664843</v>
      </c>
      <c r="V89">
        <f>IF(VLOOKUP($E89,TaskValues!$E:$AG,23,FALSE)=0,,VLOOKUP($E89,TaskValues!$E:$AG,23,FALSE))</f>
        <v>1</v>
      </c>
      <c r="W89" t="str">
        <f>IF(VLOOKUP($E89,TaskValues!$E:$AG,24,FALSE)=0,"",VLOOKUP($E89,TaskValues!$E:$AG,24,FALSE))</f>
        <v/>
      </c>
      <c r="X89">
        <f>IF(VLOOKUP($E89,TaskValues!$E:$AG,25,FALSE)=0,"",VLOOKUP($E89,TaskValues!$E:$AG,25,FALSE))</f>
        <v>5</v>
      </c>
      <c r="Y89" t="str">
        <f>IF(VLOOKUP($E89,TaskValues!$E:$AG,26,FALSE)=0,"",VLOOKUP($E89,TaskValues!$E:$AG,26,FALSE))</f>
        <v/>
      </c>
      <c r="Z89" t="str">
        <f>IF(VLOOKUP($E89,TaskValues!$E:$AG,27,FALSE)=0,"",VLOOKUP($E89,TaskValues!$E:$AG,27,FALSE))</f>
        <v/>
      </c>
    </row>
    <row r="90" spans="1:26" x14ac:dyDescent="0.35">
      <c r="A90" s="357" t="s">
        <v>2350</v>
      </c>
      <c r="B90" s="357" t="s">
        <v>2348</v>
      </c>
      <c r="C90" s="357" t="s">
        <v>2349</v>
      </c>
      <c r="D90" s="66">
        <v>97</v>
      </c>
      <c r="E90" s="64" t="str">
        <f t="shared" si="3"/>
        <v>DPC.STI.97</v>
      </c>
      <c r="F90" s="321" t="s">
        <v>2358</v>
      </c>
      <c r="G90" s="321" t="str">
        <f>VLOOKUP($E90,TaskValues!$E:$AG,3,FALSE)</f>
        <v>Clinical</v>
      </c>
      <c r="H90" s="321" t="str">
        <f>VLOOKUP($E90,TaskValues!$E:$AG,4,FALSE)</f>
        <v>Adult Acute</v>
      </c>
      <c r="I90" s="321" t="str">
        <f>VLOOKUP($E90,TaskValues!$E:$AG,5,FALSE)</f>
        <v>HIV</v>
      </c>
      <c r="J90" s="320" t="str">
        <f>VLOOKUP($E90,TaskValues!$E:$AG,6,FALSE)</f>
        <v>adults 18+</v>
      </c>
      <c r="K90" s="64">
        <f>VLOOKUP($E90,TaskValues!$E:$AG,10,FALSE)</f>
        <v>0</v>
      </c>
      <c r="L90" s="319">
        <f>VLOOKUP($E90,TaskValues!$E:$AG,11,FALSE)</f>
        <v>0</v>
      </c>
      <c r="M90" s="319">
        <f>VLOOKUP($E90,TaskValues!$E:$AG,12,FALSE)</f>
        <v>100</v>
      </c>
      <c r="N90" s="319">
        <f>VLOOKUP($E90,TaskValues!$E:$AG,13,FALSE)</f>
        <v>0</v>
      </c>
      <c r="O90" s="319">
        <f>VLOOKUP($E90,TaskValues!$E:$AG,14,FALSE)</f>
        <v>0</v>
      </c>
      <c r="P90" s="319">
        <f>VLOOKUP($E90,TaskValues!$E:$AG,15,FALSE)</f>
        <v>0</v>
      </c>
      <c r="Q90" s="320">
        <f>VLOOKUP($E90,TaskValues!$E:$AG,16,FALSE)</f>
        <v>100</v>
      </c>
      <c r="R90" s="321" t="str">
        <f>VLOOKUP($E90,TaskValues!$E:$AG,17,FALSE)</f>
        <v>National</v>
      </c>
      <c r="S90" s="195">
        <f>VLOOKUP($E90,TaskValues!$E:$AG,18,FALSE)</f>
        <v>0</v>
      </c>
      <c r="T90" s="321" t="str">
        <f>IF(VLOOKUP($E90,TaskValues!$E:$AG,20,FALSE)=0,"",VLOOKUP($E90,TaskValues!$E:$AG,20,FALSE))</f>
        <v/>
      </c>
      <c r="U90" s="89">
        <f>IF(VLOOKUP($E90,TaskValues!$E:$AG,22,FALSE)=0,"",VLOOKUP($E90,TaskValues!$E:$AG,22,FALSE))</f>
        <v>0.90986310592664843</v>
      </c>
      <c r="V90">
        <f>IF(VLOOKUP($E90,TaskValues!$E:$AG,23,FALSE)=0,,VLOOKUP($E90,TaskValues!$E:$AG,23,FALSE))</f>
        <v>1</v>
      </c>
      <c r="W90" t="str">
        <f>IF(VLOOKUP($E90,TaskValues!$E:$AG,24,FALSE)=0,"",VLOOKUP($E90,TaskValues!$E:$AG,24,FALSE))</f>
        <v/>
      </c>
      <c r="X90">
        <f>IF(VLOOKUP($E90,TaskValues!$E:$AG,25,FALSE)=0,"",VLOOKUP($E90,TaskValues!$E:$AG,25,FALSE))</f>
        <v>5</v>
      </c>
      <c r="Y90" t="str">
        <f>IF(VLOOKUP($E90,TaskValues!$E:$AG,26,FALSE)=0,"",VLOOKUP($E90,TaskValues!$E:$AG,26,FALSE))</f>
        <v/>
      </c>
      <c r="Z90" t="str">
        <f>IF(VLOOKUP($E90,TaskValues!$E:$AG,27,FALSE)=0,"",VLOOKUP($E90,TaskValues!$E:$AG,27,FALSE))</f>
        <v/>
      </c>
    </row>
    <row r="91" spans="1:26" x14ac:dyDescent="0.35">
      <c r="A91" s="357" t="s">
        <v>2350</v>
      </c>
      <c r="B91" s="357" t="s">
        <v>2348</v>
      </c>
      <c r="C91" s="357" t="s">
        <v>2349</v>
      </c>
      <c r="D91" s="66">
        <v>98</v>
      </c>
      <c r="E91" s="64" t="str">
        <f t="shared" si="3"/>
        <v>DPC.STI.98</v>
      </c>
      <c r="F91" s="321" t="s">
        <v>2359</v>
      </c>
      <c r="G91" s="321" t="str">
        <f>VLOOKUP($E91,TaskValues!$E:$AG,3,FALSE)</f>
        <v>Clinical</v>
      </c>
      <c r="H91" s="321" t="str">
        <f>VLOOKUP($E91,TaskValues!$E:$AG,4,FALSE)</f>
        <v>Adult Acute</v>
      </c>
      <c r="I91" s="321" t="str">
        <f>VLOOKUP($E91,TaskValues!$E:$AG,5,FALSE)</f>
        <v>HIV</v>
      </c>
      <c r="J91" s="320" t="str">
        <f>VLOOKUP($E91,TaskValues!$E:$AG,6,FALSE)</f>
        <v>adults 18+</v>
      </c>
      <c r="K91" s="64">
        <f>VLOOKUP($E91,TaskValues!$E:$AG,10,FALSE)</f>
        <v>0</v>
      </c>
      <c r="L91" s="319">
        <f>VLOOKUP($E91,TaskValues!$E:$AG,11,FALSE)</f>
        <v>0</v>
      </c>
      <c r="M91" s="319">
        <f>VLOOKUP($E91,TaskValues!$E:$AG,12,FALSE)</f>
        <v>100</v>
      </c>
      <c r="N91" s="319">
        <f>VLOOKUP($E91,TaskValues!$E:$AG,13,FALSE)</f>
        <v>0</v>
      </c>
      <c r="O91" s="319">
        <f>VLOOKUP($E91,TaskValues!$E:$AG,14,FALSE)</f>
        <v>0</v>
      </c>
      <c r="P91" s="319">
        <f>VLOOKUP($E91,TaskValues!$E:$AG,15,FALSE)</f>
        <v>0</v>
      </c>
      <c r="Q91" s="320">
        <f>VLOOKUP($E91,TaskValues!$E:$AG,16,FALSE)</f>
        <v>100</v>
      </c>
      <c r="R91" s="321" t="str">
        <f>VLOOKUP($E91,TaskValues!$E:$AG,17,FALSE)</f>
        <v>National</v>
      </c>
      <c r="S91" s="195">
        <f>VLOOKUP($E91,TaskValues!$E:$AG,18,FALSE)</f>
        <v>0</v>
      </c>
      <c r="T91" s="321" t="str">
        <f>IF(VLOOKUP($E91,TaskValues!$E:$AG,20,FALSE)=0,"",VLOOKUP($E91,TaskValues!$E:$AG,20,FALSE))</f>
        <v/>
      </c>
      <c r="U91" s="89">
        <f>IF(VLOOKUP($E91,TaskValues!$E:$AG,22,FALSE)=0,"",VLOOKUP($E91,TaskValues!$E:$AG,22,FALSE))</f>
        <v>0.90986310592664843</v>
      </c>
      <c r="V91">
        <f>IF(VLOOKUP($E91,TaskValues!$E:$AG,23,FALSE)=0,,VLOOKUP($E91,TaskValues!$E:$AG,23,FALSE))</f>
        <v>1</v>
      </c>
      <c r="W91" t="str">
        <f>IF(VLOOKUP($E91,TaskValues!$E:$AG,24,FALSE)=0,"",VLOOKUP($E91,TaskValues!$E:$AG,24,FALSE))</f>
        <v/>
      </c>
      <c r="X91">
        <f>IF(VLOOKUP($E91,TaskValues!$E:$AG,25,FALSE)=0,"",VLOOKUP($E91,TaskValues!$E:$AG,25,FALSE))</f>
        <v>5</v>
      </c>
      <c r="Y91" t="str">
        <f>IF(VLOOKUP($E91,TaskValues!$E:$AG,26,FALSE)=0,"",VLOOKUP($E91,TaskValues!$E:$AG,26,FALSE))</f>
        <v/>
      </c>
      <c r="Z91" t="str">
        <f>IF(VLOOKUP($E91,TaskValues!$E:$AG,27,FALSE)=0,"",VLOOKUP($E91,TaskValues!$E:$AG,27,FALSE))</f>
        <v/>
      </c>
    </row>
    <row r="92" spans="1:26" x14ac:dyDescent="0.35">
      <c r="A92" s="357" t="s">
        <v>2350</v>
      </c>
      <c r="B92" s="357" t="s">
        <v>2348</v>
      </c>
      <c r="C92" s="357" t="s">
        <v>2349</v>
      </c>
      <c r="D92" s="66">
        <v>99</v>
      </c>
      <c r="E92" s="64" t="str">
        <f t="shared" si="3"/>
        <v>DPC.STI.99</v>
      </c>
      <c r="F92" s="321" t="s">
        <v>2355</v>
      </c>
      <c r="G92" s="321" t="str">
        <f>VLOOKUP($E92,TaskValues!$E:$AG,3,FALSE)</f>
        <v>Clinical</v>
      </c>
      <c r="H92" s="321" t="str">
        <f>VLOOKUP($E92,TaskValues!$E:$AG,4,FALSE)</f>
        <v>Adult Acute</v>
      </c>
      <c r="I92" s="321" t="str">
        <f>VLOOKUP($E92,TaskValues!$E:$AG,5,FALSE)</f>
        <v>HIV</v>
      </c>
      <c r="J92" s="320" t="str">
        <f>VLOOKUP($E92,TaskValues!$E:$AG,6,FALSE)</f>
        <v>adults 18+</v>
      </c>
      <c r="K92" s="64">
        <f>VLOOKUP($E92,TaskValues!$E:$AG,10,FALSE)</f>
        <v>0</v>
      </c>
      <c r="L92" s="319">
        <f>VLOOKUP($E92,TaskValues!$E:$AG,11,FALSE)</f>
        <v>0</v>
      </c>
      <c r="M92" s="319">
        <f>VLOOKUP($E92,TaskValues!$E:$AG,12,FALSE)</f>
        <v>100</v>
      </c>
      <c r="N92" s="319">
        <f>VLOOKUP($E92,TaskValues!$E:$AG,13,FALSE)</f>
        <v>0</v>
      </c>
      <c r="O92" s="319">
        <f>VLOOKUP($E92,TaskValues!$E:$AG,14,FALSE)</f>
        <v>0</v>
      </c>
      <c r="P92" s="319">
        <f>VLOOKUP($E92,TaskValues!$E:$AG,15,FALSE)</f>
        <v>0</v>
      </c>
      <c r="Q92" s="320">
        <f>VLOOKUP($E92,TaskValues!$E:$AG,16,FALSE)</f>
        <v>100</v>
      </c>
      <c r="R92" s="321" t="str">
        <f>VLOOKUP($E92,TaskValues!$E:$AG,17,FALSE)</f>
        <v>National</v>
      </c>
      <c r="S92" s="195">
        <f>VLOOKUP($E92,TaskValues!$E:$AG,18,FALSE)</f>
        <v>2.0926851436312916E-4</v>
      </c>
      <c r="T92" s="321" t="str">
        <f>IF(VLOOKUP($E92,TaskValues!$E:$AG,20,FALSE)=0,"",VLOOKUP($E92,TaskValues!$E:$AG,20,FALSE))</f>
        <v/>
      </c>
      <c r="U92" s="89">
        <f>IF(VLOOKUP($E92,TaskValues!$E:$AG,22,FALSE)=0,"",VLOOKUP($E92,TaskValues!$E:$AG,22,FALSE))</f>
        <v>0.90986310592664843</v>
      </c>
      <c r="V92">
        <f>IF(VLOOKUP($E92,TaskValues!$E:$AG,23,FALSE)=0,,VLOOKUP($E92,TaskValues!$E:$AG,23,FALSE))</f>
        <v>1</v>
      </c>
      <c r="W92" t="str">
        <f>IF(VLOOKUP($E92,TaskValues!$E:$AG,24,FALSE)=0,"",VLOOKUP($E92,TaskValues!$E:$AG,24,FALSE))</f>
        <v/>
      </c>
      <c r="X92">
        <f>IF(VLOOKUP($E92,TaskValues!$E:$AG,25,FALSE)=0,"",VLOOKUP($E92,TaskValues!$E:$AG,25,FALSE))</f>
        <v>15</v>
      </c>
      <c r="Y92" t="str">
        <f>IF(VLOOKUP($E92,TaskValues!$E:$AG,26,FALSE)=0,"",VLOOKUP($E92,TaskValues!$E:$AG,26,FALSE))</f>
        <v/>
      </c>
      <c r="Z92" t="str">
        <f>IF(VLOOKUP($E92,TaskValues!$E:$AG,27,FALSE)=0,"",VLOOKUP($E92,TaskValues!$E:$AG,27,FALSE))</f>
        <v/>
      </c>
    </row>
    <row r="93" spans="1:26" x14ac:dyDescent="0.35">
      <c r="A93" s="357" t="s">
        <v>2350</v>
      </c>
      <c r="B93" s="357" t="s">
        <v>2348</v>
      </c>
      <c r="C93" s="357" t="s">
        <v>69</v>
      </c>
      <c r="D93" s="66">
        <v>102</v>
      </c>
      <c r="E93" s="64" t="str">
        <f>_xlfn.CONCAT("DPC.Mlr.",D93)</f>
        <v>DPC.Mlr.102</v>
      </c>
      <c r="F93" s="321" t="s">
        <v>2363</v>
      </c>
      <c r="G93" s="321" t="str">
        <f>VLOOKUP($E93,TaskValues!$E:$AG,3,FALSE)</f>
        <v>Non-clinical</v>
      </c>
      <c r="H93" s="321" t="str">
        <f>VLOOKUP($E93,TaskValues!$E:$AG,4,FALSE)</f>
        <v>Public Health</v>
      </c>
      <c r="I93" s="321" t="str">
        <f>VLOOKUP($E93,TaskValues!$E:$AG,5,FALSE)</f>
        <v>Malaria</v>
      </c>
      <c r="J93" s="320" t="str">
        <f>VLOOKUP($E93,TaskValues!$E:$AG,6,FALSE)</f>
        <v>all</v>
      </c>
      <c r="K93" s="64">
        <f>VLOOKUP($E93,TaskValues!$E:$AG,10,FALSE)</f>
        <v>0</v>
      </c>
      <c r="L93" s="319">
        <f>VLOOKUP($E93,TaskValues!$E:$AG,11,FALSE)</f>
        <v>0</v>
      </c>
      <c r="M93" s="319">
        <f>VLOOKUP($E93,TaskValues!$E:$AG,12,FALSE)</f>
        <v>100</v>
      </c>
      <c r="N93" s="319">
        <f>VLOOKUP($E93,TaskValues!$E:$AG,13,FALSE)</f>
        <v>0</v>
      </c>
      <c r="O93" s="319">
        <f>VLOOKUP($E93,TaskValues!$E:$AG,14,FALSE)</f>
        <v>0</v>
      </c>
      <c r="P93" s="319">
        <f>VLOOKUP($E93,TaskValues!$E:$AG,15,FALSE)</f>
        <v>0</v>
      </c>
      <c r="Q93" s="320">
        <f>VLOOKUP($E93,TaskValues!$E:$AG,16,FALSE)</f>
        <v>100</v>
      </c>
      <c r="R93" s="321" t="str">
        <f>VLOOKUP($E93,TaskValues!$E:$AG,17,FALSE)</f>
        <v>National</v>
      </c>
      <c r="S93" s="195">
        <f>VLOOKUP($E93,TaskValues!$E:$AG,18,FALSE)</f>
        <v>0.21739130434782611</v>
      </c>
      <c r="T93" s="321" t="str">
        <f>IF(VLOOKUP($E93,TaskValues!$E:$AG,20,FALSE)=0,"",VLOOKUP($E93,TaskValues!$E:$AG,20,FALSE))</f>
        <v/>
      </c>
      <c r="U93" s="89" t="str">
        <f>IF(VLOOKUP($E93,TaskValues!$E:$AG,22,FALSE)=0,"",VLOOKUP($E93,TaskValues!$E:$AG,22,FALSE))</f>
        <v/>
      </c>
      <c r="V93">
        <f>IF(VLOOKUP($E93,TaskValues!$E:$AG,23,FALSE)=0,,VLOOKUP($E93,TaskValues!$E:$AG,23,FALSE))</f>
        <v>0</v>
      </c>
      <c r="W93">
        <f>IF(VLOOKUP($E93,TaskValues!$E:$AG,24,FALSE)=0,"",VLOOKUP($E93,TaskValues!$E:$AG,24,FALSE))</f>
        <v>1</v>
      </c>
      <c r="X93">
        <f>IF(VLOOKUP($E93,TaskValues!$E:$AG,25,FALSE)=0,"",VLOOKUP($E93,TaskValues!$E:$AG,25,FALSE))</f>
        <v>10</v>
      </c>
      <c r="Y93" t="str">
        <f>IF(VLOOKUP($E93,TaskValues!$E:$AG,26,FALSE)=0,"",VLOOKUP($E93,TaskValues!$E:$AG,26,FALSE))</f>
        <v/>
      </c>
      <c r="Z93" t="str">
        <f>IF(VLOOKUP($E93,TaskValues!$E:$AG,27,FALSE)=0,"",VLOOKUP($E93,TaskValues!$E:$AG,27,FALSE))</f>
        <v/>
      </c>
    </row>
    <row r="94" spans="1:26" x14ac:dyDescent="0.35">
      <c r="A94" s="357" t="s">
        <v>2350</v>
      </c>
      <c r="B94" s="357" t="s">
        <v>2348</v>
      </c>
      <c r="C94" s="357" t="s">
        <v>69</v>
      </c>
      <c r="D94" s="66">
        <v>103</v>
      </c>
      <c r="E94" s="64" t="s">
        <v>2367</v>
      </c>
      <c r="F94" s="321" t="s">
        <v>2372</v>
      </c>
      <c r="G94" s="321" t="str">
        <f>VLOOKUP($E94,TaskValues!$E:$AG,3,FALSE)</f>
        <v>Clinical</v>
      </c>
      <c r="H94" s="321" t="str">
        <f>VLOOKUP($E94,TaskValues!$E:$AG,4,FALSE)</f>
        <v>Adult Acute</v>
      </c>
      <c r="I94" s="321" t="str">
        <f>VLOOKUP($E94,TaskValues!$E:$AG,5,FALSE)</f>
        <v>Malaria</v>
      </c>
      <c r="J94" s="320" t="str">
        <f>VLOOKUP($E94,TaskValues!$E:$AG,6,FALSE)</f>
        <v>adults 18+</v>
      </c>
      <c r="K94" s="64">
        <f>VLOOKUP($E94,TaskValues!$E:$AG,10,FALSE)</f>
        <v>0</v>
      </c>
      <c r="L94" s="319">
        <f>VLOOKUP($E94,TaskValues!$E:$AG,11,FALSE)</f>
        <v>0</v>
      </c>
      <c r="M94" s="319">
        <f>VLOOKUP($E94,TaskValues!$E:$AG,12,FALSE)</f>
        <v>100</v>
      </c>
      <c r="N94" s="319">
        <f>VLOOKUP($E94,TaskValues!$E:$AG,13,FALSE)</f>
        <v>0</v>
      </c>
      <c r="O94" s="319">
        <f>VLOOKUP($E94,TaskValues!$E:$AG,14,FALSE)</f>
        <v>0</v>
      </c>
      <c r="P94" s="319">
        <f>VLOOKUP($E94,TaskValues!$E:$AG,15,FALSE)</f>
        <v>0</v>
      </c>
      <c r="Q94" s="320">
        <f>VLOOKUP($E94,TaskValues!$E:$AG,16,FALSE)</f>
        <v>100</v>
      </c>
      <c r="R94" s="321" t="str">
        <f>VLOOKUP($E94,TaskValues!$E:$AG,17,FALSE)</f>
        <v>National</v>
      </c>
      <c r="S94" s="195">
        <f>VLOOKUP($E94,TaskValues!$E:$AG,18,FALSE)</f>
        <v>1.7047868186433539E-2</v>
      </c>
      <c r="T94" s="321" t="str">
        <f>IF(VLOOKUP($E94,TaskValues!$E:$AG,20,FALSE)=0,"",VLOOKUP($E94,TaskValues!$E:$AG,20,FALSE))</f>
        <v/>
      </c>
      <c r="U94" s="89">
        <f>IF(VLOOKUP($E94,TaskValues!$E:$AG,22,FALSE)=0,"",VLOOKUP($E94,TaskValues!$E:$AG,22,FALSE))</f>
        <v>0.87556301899925537</v>
      </c>
      <c r="V94">
        <f>IF(VLOOKUP($E94,TaskValues!$E:$AG,23,FALSE)=0,,VLOOKUP($E94,TaskValues!$E:$AG,23,FALSE))</f>
        <v>1</v>
      </c>
      <c r="W94" t="str">
        <f>IF(VLOOKUP($E94,TaskValues!$E:$AG,24,FALSE)=0,"",VLOOKUP($E94,TaskValues!$E:$AG,24,FALSE))</f>
        <v/>
      </c>
      <c r="X94">
        <f>IF(VLOOKUP($E94,TaskValues!$E:$AG,25,FALSE)=0,"",VLOOKUP($E94,TaskValues!$E:$AG,25,FALSE))</f>
        <v>10</v>
      </c>
      <c r="Y94" t="str">
        <f>IF(VLOOKUP($E94,TaskValues!$E:$AG,26,FALSE)=0,"",VLOOKUP($E94,TaskValues!$E:$AG,26,FALSE))</f>
        <v/>
      </c>
      <c r="Z94" t="str">
        <f>IF(VLOOKUP($E94,TaskValues!$E:$AG,27,FALSE)=0,"",VLOOKUP($E94,TaskValues!$E:$AG,27,FALSE))</f>
        <v/>
      </c>
    </row>
    <row r="95" spans="1:26" x14ac:dyDescent="0.35">
      <c r="A95" s="357" t="s">
        <v>2350</v>
      </c>
      <c r="B95" s="357" t="s">
        <v>2348</v>
      </c>
      <c r="C95" s="357" t="s">
        <v>69</v>
      </c>
      <c r="D95" s="66">
        <v>103</v>
      </c>
      <c r="E95" s="64" t="s">
        <v>2368</v>
      </c>
      <c r="F95" s="321" t="s">
        <v>2373</v>
      </c>
      <c r="G95" s="321" t="str">
        <f>VLOOKUP($E95,TaskValues!$E:$AG,3,FALSE)</f>
        <v>Clinical</v>
      </c>
      <c r="H95" s="321" t="str">
        <f>VLOOKUP($E95,TaskValues!$E:$AG,4,FALSE)</f>
        <v>Child Acute</v>
      </c>
      <c r="I95" s="321" t="str">
        <f>VLOOKUP($E95,TaskValues!$E:$AG,5,FALSE)</f>
        <v>Malaria</v>
      </c>
      <c r="J95" s="320" t="str">
        <f>VLOOKUP($E95,TaskValues!$E:$AG,6,FALSE)</f>
        <v>1-18</v>
      </c>
      <c r="K95" s="64">
        <f>VLOOKUP($E95,TaskValues!$E:$AG,10,FALSE)</f>
        <v>0</v>
      </c>
      <c r="L95" s="319">
        <f>VLOOKUP($E95,TaskValues!$E:$AG,11,FALSE)</f>
        <v>0</v>
      </c>
      <c r="M95" s="319">
        <f>VLOOKUP($E95,TaskValues!$E:$AG,12,FALSE)</f>
        <v>100</v>
      </c>
      <c r="N95" s="319">
        <f>VLOOKUP($E95,TaskValues!$E:$AG,13,FALSE)</f>
        <v>0</v>
      </c>
      <c r="O95" s="319">
        <f>VLOOKUP($E95,TaskValues!$E:$AG,14,FALSE)</f>
        <v>0</v>
      </c>
      <c r="P95" s="319">
        <f>VLOOKUP($E95,TaskValues!$E:$AG,15,FALSE)</f>
        <v>0</v>
      </c>
      <c r="Q95" s="320">
        <f>VLOOKUP($E95,TaskValues!$E:$AG,16,FALSE)</f>
        <v>100</v>
      </c>
      <c r="R95" s="321" t="str">
        <f>VLOOKUP($E95,TaskValues!$E:$AG,17,FALSE)</f>
        <v>National</v>
      </c>
      <c r="S95" s="195">
        <f>VLOOKUP($E95,TaskValues!$E:$AG,18,FALSE)</f>
        <v>1.7047868186433539E-2</v>
      </c>
      <c r="T95" s="321" t="str">
        <f>IF(VLOOKUP($E95,TaskValues!$E:$AG,20,FALSE)=0,"",VLOOKUP($E95,TaskValues!$E:$AG,20,FALSE))</f>
        <v/>
      </c>
      <c r="U95" s="89">
        <f>IF(VLOOKUP($E95,TaskValues!$E:$AG,22,FALSE)=0,"",VLOOKUP($E95,TaskValues!$E:$AG,22,FALSE))</f>
        <v>0.87556301899925537</v>
      </c>
      <c r="V95">
        <f>IF(VLOOKUP($E95,TaskValues!$E:$AG,23,FALSE)=0,,VLOOKUP($E95,TaskValues!$E:$AG,23,FALSE))</f>
        <v>1</v>
      </c>
      <c r="W95" t="str">
        <f>IF(VLOOKUP($E95,TaskValues!$E:$AG,24,FALSE)=0,"",VLOOKUP($E95,TaskValues!$E:$AG,24,FALSE))</f>
        <v/>
      </c>
      <c r="X95">
        <f>IF(VLOOKUP($E95,TaskValues!$E:$AG,25,FALSE)=0,"",VLOOKUP($E95,TaskValues!$E:$AG,25,FALSE))</f>
        <v>10</v>
      </c>
      <c r="Y95" t="str">
        <f>IF(VLOOKUP($E95,TaskValues!$E:$AG,26,FALSE)=0,"",VLOOKUP($E95,TaskValues!$E:$AG,26,FALSE))</f>
        <v/>
      </c>
      <c r="Z95" t="str">
        <f>IF(VLOOKUP($E95,TaskValues!$E:$AG,27,FALSE)=0,"",VLOOKUP($E95,TaskValues!$E:$AG,27,FALSE))</f>
        <v/>
      </c>
    </row>
    <row r="96" spans="1:26" x14ac:dyDescent="0.35">
      <c r="A96" s="357" t="s">
        <v>2350</v>
      </c>
      <c r="B96" s="357" t="s">
        <v>2348</v>
      </c>
      <c r="C96" s="357" t="s">
        <v>69</v>
      </c>
      <c r="D96" s="66">
        <v>103</v>
      </c>
      <c r="E96" s="64" t="s">
        <v>2371</v>
      </c>
      <c r="F96" s="321" t="s">
        <v>2374</v>
      </c>
      <c r="G96" s="321" t="str">
        <f>VLOOKUP($E96,TaskValues!$E:$AG,3,FALSE)</f>
        <v>Clinical</v>
      </c>
      <c r="H96" s="321" t="str">
        <f>VLOOKUP($E96,TaskValues!$E:$AG,4,FALSE)</f>
        <v>Public Health</v>
      </c>
      <c r="I96" s="321" t="str">
        <f>VLOOKUP($E96,TaskValues!$E:$AG,5,FALSE)</f>
        <v>Malaria</v>
      </c>
      <c r="J96" s="320" t="str">
        <f>VLOOKUP($E96,TaskValues!$E:$AG,6,FALSE)</f>
        <v>all</v>
      </c>
      <c r="K96" s="64">
        <f>VLOOKUP($E96,TaskValues!$E:$AG,10,FALSE)</f>
        <v>0</v>
      </c>
      <c r="L96" s="319">
        <f>VLOOKUP($E96,TaskValues!$E:$AG,11,FALSE)</f>
        <v>0</v>
      </c>
      <c r="M96" s="319">
        <f>VLOOKUP($E96,TaskValues!$E:$AG,12,FALSE)</f>
        <v>100</v>
      </c>
      <c r="N96" s="319">
        <f>VLOOKUP($E96,TaskValues!$E:$AG,13,FALSE)</f>
        <v>0</v>
      </c>
      <c r="O96" s="319">
        <f>VLOOKUP($E96,TaskValues!$E:$AG,14,FALSE)</f>
        <v>0</v>
      </c>
      <c r="P96" s="319">
        <f>VLOOKUP($E96,TaskValues!$E:$AG,15,FALSE)</f>
        <v>0</v>
      </c>
      <c r="Q96" s="320">
        <f>VLOOKUP($E96,TaskValues!$E:$AG,16,FALSE)</f>
        <v>100</v>
      </c>
      <c r="R96" s="321" t="str">
        <f>VLOOKUP($E96,TaskValues!$E:$AG,17,FALSE)</f>
        <v>National</v>
      </c>
      <c r="S96" s="195">
        <f>VLOOKUP($E96,TaskValues!$E:$AG,18,FALSE)</f>
        <v>1.894207576270393E-2</v>
      </c>
      <c r="T96" s="321">
        <f>IF(VLOOKUP($E96,TaskValues!$E:$AG,20,FALSE)=0,"",VLOOKUP($E96,TaskValues!$E:$AG,20,FALSE))</f>
        <v>4</v>
      </c>
      <c r="U96" s="89">
        <f>IF(VLOOKUP($E96,TaskValues!$E:$AG,22,FALSE)=0,"",VLOOKUP($E96,TaskValues!$E:$AG,22,FALSE))</f>
        <v>1</v>
      </c>
      <c r="V96">
        <f>IF(VLOOKUP($E96,TaskValues!$E:$AG,23,FALSE)=0,,VLOOKUP($E96,TaskValues!$E:$AG,23,FALSE))</f>
        <v>1</v>
      </c>
      <c r="W96" t="str">
        <f>IF(VLOOKUP($E96,TaskValues!$E:$AG,24,FALSE)=0,"",VLOOKUP($E96,TaskValues!$E:$AG,24,FALSE))</f>
        <v/>
      </c>
      <c r="X96">
        <f>IF(VLOOKUP($E96,TaskValues!$E:$AG,25,FALSE)=0,"",VLOOKUP($E96,TaskValues!$E:$AG,25,FALSE))</f>
        <v>5</v>
      </c>
      <c r="Y96" t="str">
        <f>IF(VLOOKUP($E96,TaskValues!$E:$AG,26,FALSE)=0,"",VLOOKUP($E96,TaskValues!$E:$AG,26,FALSE))</f>
        <v/>
      </c>
      <c r="Z96" t="str">
        <f>IF(VLOOKUP($E96,TaskValues!$E:$AG,27,FALSE)=0,"",VLOOKUP($E96,TaskValues!$E:$AG,27,FALSE))</f>
        <v/>
      </c>
    </row>
    <row r="97" spans="1:26" x14ac:dyDescent="0.35">
      <c r="A97" s="357" t="s">
        <v>2350</v>
      </c>
      <c r="B97" s="357" t="s">
        <v>2348</v>
      </c>
      <c r="C97" s="357" t="s">
        <v>69</v>
      </c>
      <c r="D97" s="66">
        <v>104</v>
      </c>
      <c r="E97" s="64" t="s">
        <v>2369</v>
      </c>
      <c r="F97" s="321" t="s">
        <v>2375</v>
      </c>
      <c r="G97" s="321" t="str">
        <f>VLOOKUP($E97,TaskValues!$E:$AG,3,FALSE)</f>
        <v>Clinical</v>
      </c>
      <c r="H97" s="321" t="str">
        <f>VLOOKUP($E97,TaskValues!$E:$AG,4,FALSE)</f>
        <v>Adult Acute</v>
      </c>
      <c r="I97" s="321" t="str">
        <f>VLOOKUP($E97,TaskValues!$E:$AG,5,FALSE)</f>
        <v>Malaria</v>
      </c>
      <c r="J97" s="320" t="str">
        <f>VLOOKUP($E97,TaskValues!$E:$AG,6,FALSE)</f>
        <v>adults 18+</v>
      </c>
      <c r="K97" s="64">
        <f>VLOOKUP($E97,TaskValues!$E:$AG,10,FALSE)</f>
        <v>0</v>
      </c>
      <c r="L97" s="319">
        <f>VLOOKUP($E97,TaskValues!$E:$AG,11,FALSE)</f>
        <v>0</v>
      </c>
      <c r="M97" s="319">
        <f>VLOOKUP($E97,TaskValues!$E:$AG,12,FALSE)</f>
        <v>100</v>
      </c>
      <c r="N97" s="319">
        <f>VLOOKUP($E97,TaskValues!$E:$AG,13,FALSE)</f>
        <v>0</v>
      </c>
      <c r="O97" s="319">
        <f>VLOOKUP($E97,TaskValues!$E:$AG,14,FALSE)</f>
        <v>0</v>
      </c>
      <c r="P97" s="319">
        <f>VLOOKUP($E97,TaskValues!$E:$AG,15,FALSE)</f>
        <v>0</v>
      </c>
      <c r="Q97" s="320">
        <f>VLOOKUP($E97,TaskValues!$E:$AG,16,FALSE)</f>
        <v>100</v>
      </c>
      <c r="R97" s="321" t="str">
        <f>VLOOKUP($E97,TaskValues!$E:$AG,17,FALSE)</f>
        <v>National</v>
      </c>
      <c r="S97" s="195">
        <f>VLOOKUP($E97,TaskValues!$E:$AG,18,FALSE)</f>
        <v>1.8942075762703931E-3</v>
      </c>
      <c r="T97" s="321" t="str">
        <f>IF(VLOOKUP($E97,TaskValues!$E:$AG,20,FALSE)=0,"",VLOOKUP($E97,TaskValues!$E:$AG,20,FALSE))</f>
        <v/>
      </c>
      <c r="U97" s="89">
        <f>IF(VLOOKUP($E97,TaskValues!$E:$AG,22,FALSE)=0,"",VLOOKUP($E97,TaskValues!$E:$AG,22,FALSE))</f>
        <v>0.87556301899925537</v>
      </c>
      <c r="V97">
        <f>IF(VLOOKUP($E97,TaskValues!$E:$AG,23,FALSE)=0,,VLOOKUP($E97,TaskValues!$E:$AG,23,FALSE))</f>
        <v>1</v>
      </c>
      <c r="W97" t="str">
        <f>IF(VLOOKUP($E97,TaskValues!$E:$AG,24,FALSE)=0,"",VLOOKUP($E97,TaskValues!$E:$AG,24,FALSE))</f>
        <v/>
      </c>
      <c r="X97">
        <f>IF(VLOOKUP($E97,TaskValues!$E:$AG,25,FALSE)=0,"",VLOOKUP($E97,TaskValues!$E:$AG,25,FALSE))</f>
        <v>15</v>
      </c>
      <c r="Y97" t="str">
        <f>IF(VLOOKUP($E97,TaskValues!$E:$AG,26,FALSE)=0,"",VLOOKUP($E97,TaskValues!$E:$AG,26,FALSE))</f>
        <v/>
      </c>
      <c r="Z97" t="str">
        <f>IF(VLOOKUP($E97,TaskValues!$E:$AG,27,FALSE)=0,"",VLOOKUP($E97,TaskValues!$E:$AG,27,FALSE))</f>
        <v/>
      </c>
    </row>
    <row r="98" spans="1:26" x14ac:dyDescent="0.35">
      <c r="A98" s="357" t="s">
        <v>2350</v>
      </c>
      <c r="B98" s="357" t="s">
        <v>2348</v>
      </c>
      <c r="C98" s="357" t="s">
        <v>69</v>
      </c>
      <c r="D98" s="66">
        <v>104</v>
      </c>
      <c r="E98" s="64" t="s">
        <v>2370</v>
      </c>
      <c r="F98" s="321" t="s">
        <v>2376</v>
      </c>
      <c r="G98" s="321" t="str">
        <f>VLOOKUP($E98,TaskValues!$E:$AG,3,FALSE)</f>
        <v>Clinical</v>
      </c>
      <c r="H98" s="321" t="str">
        <f>VLOOKUP($E98,TaskValues!$E:$AG,4,FALSE)</f>
        <v>Child Acute</v>
      </c>
      <c r="I98" s="321" t="str">
        <f>VLOOKUP($E98,TaskValues!$E:$AG,5,FALSE)</f>
        <v>Malaria</v>
      </c>
      <c r="J98" s="320" t="str">
        <f>VLOOKUP($E98,TaskValues!$E:$AG,6,FALSE)</f>
        <v>1-18</v>
      </c>
      <c r="K98" s="64">
        <f>VLOOKUP($E98,TaskValues!$E:$AG,10,FALSE)</f>
        <v>0</v>
      </c>
      <c r="L98" s="319">
        <f>VLOOKUP($E98,TaskValues!$E:$AG,11,FALSE)</f>
        <v>0</v>
      </c>
      <c r="M98" s="319">
        <f>VLOOKUP($E98,TaskValues!$E:$AG,12,FALSE)</f>
        <v>100</v>
      </c>
      <c r="N98" s="319">
        <f>VLOOKUP($E98,TaskValues!$E:$AG,13,FALSE)</f>
        <v>0</v>
      </c>
      <c r="O98" s="319">
        <f>VLOOKUP($E98,TaskValues!$E:$AG,14,FALSE)</f>
        <v>0</v>
      </c>
      <c r="P98" s="319">
        <f>VLOOKUP($E98,TaskValues!$E:$AG,15,FALSE)</f>
        <v>0</v>
      </c>
      <c r="Q98" s="320">
        <f>VLOOKUP($E98,TaskValues!$E:$AG,16,FALSE)</f>
        <v>100</v>
      </c>
      <c r="R98" s="321" t="str">
        <f>VLOOKUP($E98,TaskValues!$E:$AG,17,FALSE)</f>
        <v>National</v>
      </c>
      <c r="S98" s="195">
        <f>VLOOKUP($E98,TaskValues!$E:$AG,18,FALSE)</f>
        <v>1.8942075762703931E-3</v>
      </c>
      <c r="T98" s="321" t="str">
        <f>IF(VLOOKUP($E98,TaskValues!$E:$AG,20,FALSE)=0,"",VLOOKUP($E98,TaskValues!$E:$AG,20,FALSE))</f>
        <v/>
      </c>
      <c r="U98" s="89">
        <f>IF(VLOOKUP($E98,TaskValues!$E:$AG,22,FALSE)=0,"",VLOOKUP($E98,TaskValues!$E:$AG,22,FALSE))</f>
        <v>0.87556301899925537</v>
      </c>
      <c r="V98">
        <f>IF(VLOOKUP($E98,TaskValues!$E:$AG,23,FALSE)=0,,VLOOKUP($E98,TaskValues!$E:$AG,23,FALSE))</f>
        <v>1</v>
      </c>
      <c r="W98" t="str">
        <f>IF(VLOOKUP($E98,TaskValues!$E:$AG,24,FALSE)=0,"",VLOOKUP($E98,TaskValues!$E:$AG,24,FALSE))</f>
        <v/>
      </c>
      <c r="X98">
        <f>IF(VLOOKUP($E98,TaskValues!$E:$AG,25,FALSE)=0,"",VLOOKUP($E98,TaskValues!$E:$AG,25,FALSE))</f>
        <v>15</v>
      </c>
      <c r="Y98" t="str">
        <f>IF(VLOOKUP($E98,TaskValues!$E:$AG,26,FALSE)=0,"",VLOOKUP($E98,TaskValues!$E:$AG,26,FALSE))</f>
        <v/>
      </c>
      <c r="Z98" t="str">
        <f>IF(VLOOKUP($E98,TaskValues!$E:$AG,27,FALSE)=0,"",VLOOKUP($E98,TaskValues!$E:$AG,27,FALSE))</f>
        <v/>
      </c>
    </row>
    <row r="99" spans="1:26" x14ac:dyDescent="0.35">
      <c r="A99" s="357" t="s">
        <v>2350</v>
      </c>
      <c r="B99" s="357" t="s">
        <v>2348</v>
      </c>
      <c r="C99" s="357" t="s">
        <v>69</v>
      </c>
      <c r="D99" s="66">
        <v>105</v>
      </c>
      <c r="E99" s="64" t="str">
        <f>_xlfn.CONCAT("DPC.Mlr.",D99)</f>
        <v>DPC.Mlr.105</v>
      </c>
      <c r="F99" s="321" t="s">
        <v>2364</v>
      </c>
      <c r="G99" s="321" t="str">
        <f>VLOOKUP($E99,TaskValues!$E:$AG,3,FALSE)</f>
        <v>Surveillance</v>
      </c>
      <c r="H99" s="321" t="str">
        <f>VLOOKUP($E99,TaskValues!$E:$AG,4,FALSE)</f>
        <v>Public Health</v>
      </c>
      <c r="I99" s="321" t="str">
        <f>VLOOKUP($E99,TaskValues!$E:$AG,5,FALSE)</f>
        <v>Malaria</v>
      </c>
      <c r="J99" s="320" t="str">
        <f>VLOOKUP($E99,TaskValues!$E:$AG,6,FALSE)</f>
        <v>-</v>
      </c>
      <c r="K99" s="64">
        <f>VLOOKUP($E99,TaskValues!$E:$AG,10,FALSE)</f>
        <v>0</v>
      </c>
      <c r="L99" s="319">
        <f>VLOOKUP($E99,TaskValues!$E:$AG,11,FALSE)</f>
        <v>0</v>
      </c>
      <c r="M99" s="319">
        <f>VLOOKUP($E99,TaskValues!$E:$AG,12,FALSE)</f>
        <v>100</v>
      </c>
      <c r="N99" s="319">
        <f>VLOOKUP($E99,TaskValues!$E:$AG,13,FALSE)</f>
        <v>0</v>
      </c>
      <c r="O99" s="319">
        <f>VLOOKUP($E99,TaskValues!$E:$AG,14,FALSE)</f>
        <v>0</v>
      </c>
      <c r="P99" s="319">
        <f>VLOOKUP($E99,TaskValues!$E:$AG,15,FALSE)</f>
        <v>0</v>
      </c>
      <c r="Q99" s="320">
        <f>VLOOKUP($E99,TaskValues!$E:$AG,16,FALSE)</f>
        <v>100</v>
      </c>
      <c r="R99" s="321" t="str">
        <f>VLOOKUP($E99,TaskValues!$E:$AG,17,FALSE)</f>
        <v>National</v>
      </c>
      <c r="S99" s="195">
        <f>VLOOKUP($E99,TaskValues!$E:$AG,18,FALSE)</f>
        <v>0</v>
      </c>
      <c r="T99" s="321" t="str">
        <f>IF(VLOOKUP($E99,TaskValues!$E:$AG,20,FALSE)=0,"",VLOOKUP($E99,TaskValues!$E:$AG,20,FALSE))</f>
        <v/>
      </c>
      <c r="U99" s="89" t="str">
        <f>IF(VLOOKUP($E99,TaskValues!$E:$AG,22,FALSE)=0,"",VLOOKUP($E99,TaskValues!$E:$AG,22,FALSE))</f>
        <v/>
      </c>
      <c r="V99">
        <f>IF(VLOOKUP($E99,TaskValues!$E:$AG,23,FALSE)=0,,VLOOKUP($E99,TaskValues!$E:$AG,23,FALSE))</f>
        <v>0</v>
      </c>
      <c r="W99" t="str">
        <f>IF(VLOOKUP($E99,TaskValues!$E:$AG,24,FALSE)=0,"",VLOOKUP($E99,TaskValues!$E:$AG,24,FALSE))</f>
        <v/>
      </c>
      <c r="X99" t="str">
        <f>IF(VLOOKUP($E99,TaskValues!$E:$AG,25,FALSE)=0,"",VLOOKUP($E99,TaskValues!$E:$AG,25,FALSE))</f>
        <v/>
      </c>
      <c r="Y99" t="str">
        <f>IF(VLOOKUP($E99,TaskValues!$E:$AG,26,FALSE)=0,"",VLOOKUP($E99,TaskValues!$E:$AG,26,FALSE))</f>
        <v/>
      </c>
      <c r="Z99" t="str">
        <f>IF(VLOOKUP($E99,TaskValues!$E:$AG,27,FALSE)=0,"",VLOOKUP($E99,TaskValues!$E:$AG,27,FALSE))</f>
        <v/>
      </c>
    </row>
    <row r="100" spans="1:26" x14ac:dyDescent="0.35">
      <c r="A100" s="357" t="s">
        <v>2350</v>
      </c>
      <c r="B100" s="357" t="s">
        <v>2348</v>
      </c>
      <c r="C100" s="357" t="s">
        <v>69</v>
      </c>
      <c r="D100" s="66">
        <v>106</v>
      </c>
      <c r="E100" s="64" t="str">
        <f>_xlfn.CONCAT("DPC.Mlr.",D100)</f>
        <v>DPC.Mlr.106</v>
      </c>
      <c r="F100" s="321" t="s">
        <v>2353</v>
      </c>
      <c r="G100" s="321" t="str">
        <f>VLOOKUP($E100,TaskValues!$E:$AG,3,FALSE)</f>
        <v>Non-clinical</v>
      </c>
      <c r="H100" s="321" t="str">
        <f>VLOOKUP($E100,TaskValues!$E:$AG,4,FALSE)</f>
        <v>Public Health</v>
      </c>
      <c r="I100" s="321" t="str">
        <f>VLOOKUP($E100,TaskValues!$E:$AG,5,FALSE)</f>
        <v>Malaria</v>
      </c>
      <c r="J100" s="320" t="str">
        <f>VLOOKUP($E100,TaskValues!$E:$AG,6,FALSE)</f>
        <v>-</v>
      </c>
      <c r="K100" s="64">
        <f>VLOOKUP($E100,TaskValues!$E:$AG,10,FALSE)</f>
        <v>0</v>
      </c>
      <c r="L100" s="319">
        <f>VLOOKUP($E100,TaskValues!$E:$AG,11,FALSE)</f>
        <v>0</v>
      </c>
      <c r="M100" s="319">
        <f>VLOOKUP($E100,TaskValues!$E:$AG,12,FALSE)</f>
        <v>100</v>
      </c>
      <c r="N100" s="319">
        <f>VLOOKUP($E100,TaskValues!$E:$AG,13,FALSE)</f>
        <v>0</v>
      </c>
      <c r="O100" s="319">
        <f>VLOOKUP($E100,TaskValues!$E:$AG,14,FALSE)</f>
        <v>0</v>
      </c>
      <c r="P100" s="319">
        <f>VLOOKUP($E100,TaskValues!$E:$AG,15,FALSE)</f>
        <v>0</v>
      </c>
      <c r="Q100" s="320">
        <f>VLOOKUP($E100,TaskValues!$E:$AG,16,FALSE)</f>
        <v>100</v>
      </c>
      <c r="R100" s="321" t="str">
        <f>VLOOKUP($E100,TaskValues!$E:$AG,17,FALSE)</f>
        <v>National</v>
      </c>
      <c r="S100" s="195">
        <f>VLOOKUP($E100,TaskValues!$E:$AG,18,FALSE)</f>
        <v>0</v>
      </c>
      <c r="T100" s="321" t="str">
        <f>IF(VLOOKUP($E100,TaskValues!$E:$AG,20,FALSE)=0,"",VLOOKUP($E100,TaskValues!$E:$AG,20,FALSE))</f>
        <v/>
      </c>
      <c r="U100" s="89" t="str">
        <f>IF(VLOOKUP($E100,TaskValues!$E:$AG,22,FALSE)=0,"",VLOOKUP($E100,TaskValues!$E:$AG,22,FALSE))</f>
        <v/>
      </c>
      <c r="V100">
        <f>IF(VLOOKUP($E100,TaskValues!$E:$AG,23,FALSE)=0,,VLOOKUP($E100,TaskValues!$E:$AG,23,FALSE))</f>
        <v>0</v>
      </c>
      <c r="W100" t="str">
        <f>IF(VLOOKUP($E100,TaskValues!$E:$AG,24,FALSE)=0,"",VLOOKUP($E100,TaskValues!$E:$AG,24,FALSE))</f>
        <v/>
      </c>
      <c r="X100" t="str">
        <f>IF(VLOOKUP($E100,TaskValues!$E:$AG,25,FALSE)=0,"",VLOOKUP($E100,TaskValues!$E:$AG,25,FALSE))</f>
        <v/>
      </c>
      <c r="Y100" t="str">
        <f>IF(VLOOKUP($E100,TaskValues!$E:$AG,26,FALSE)=0,"",VLOOKUP($E100,TaskValues!$E:$AG,26,FALSE))</f>
        <v/>
      </c>
      <c r="Z100" t="str">
        <f>IF(VLOOKUP($E100,TaskValues!$E:$AG,27,FALSE)=0,"",VLOOKUP($E100,TaskValues!$E:$AG,27,FALSE))</f>
        <v/>
      </c>
    </row>
    <row r="101" spans="1:26" x14ac:dyDescent="0.35">
      <c r="A101" s="357" t="s">
        <v>2350</v>
      </c>
      <c r="B101" s="357" t="s">
        <v>2348</v>
      </c>
      <c r="C101" s="357" t="s">
        <v>69</v>
      </c>
      <c r="D101" s="66">
        <v>107</v>
      </c>
      <c r="E101" s="64" t="str">
        <f>_xlfn.CONCAT("DPC.Mlr.",D101)</f>
        <v>DPC.Mlr.107</v>
      </c>
      <c r="F101" s="321" t="s">
        <v>2256</v>
      </c>
      <c r="G101" s="321" t="str">
        <f>VLOOKUP($E101,TaskValues!$E:$AG,3,FALSE)</f>
        <v>Surveillance</v>
      </c>
      <c r="H101" s="321" t="str">
        <f>VLOOKUP($E101,TaskValues!$E:$AG,4,FALSE)</f>
        <v>Public Health</v>
      </c>
      <c r="I101" s="321" t="str">
        <f>VLOOKUP($E101,TaskValues!$E:$AG,5,FALSE)</f>
        <v>Malaria</v>
      </c>
      <c r="J101" s="320" t="str">
        <f>VLOOKUP($E101,TaskValues!$E:$AG,6,FALSE)</f>
        <v>-</v>
      </c>
      <c r="K101" s="64">
        <f>VLOOKUP($E101,TaskValues!$E:$AG,10,FALSE)</f>
        <v>0</v>
      </c>
      <c r="L101" s="319">
        <f>VLOOKUP($E101,TaskValues!$E:$AG,11,FALSE)</f>
        <v>0</v>
      </c>
      <c r="M101" s="319">
        <f>VLOOKUP($E101,TaskValues!$E:$AG,12,FALSE)</f>
        <v>100</v>
      </c>
      <c r="N101" s="319">
        <f>VLOOKUP($E101,TaskValues!$E:$AG,13,FALSE)</f>
        <v>0</v>
      </c>
      <c r="O101" s="319">
        <f>VLOOKUP($E101,TaskValues!$E:$AG,14,FALSE)</f>
        <v>0</v>
      </c>
      <c r="P101" s="319">
        <f>VLOOKUP($E101,TaskValues!$E:$AG,15,FALSE)</f>
        <v>0</v>
      </c>
      <c r="Q101" s="320">
        <f>VLOOKUP($E101,TaskValues!$E:$AG,16,FALSE)</f>
        <v>100</v>
      </c>
      <c r="R101" s="321" t="str">
        <f>VLOOKUP($E101,TaskValues!$E:$AG,17,FALSE)</f>
        <v>National</v>
      </c>
      <c r="S101" s="195">
        <f>VLOOKUP($E101,TaskValues!$E:$AG,18,FALSE)</f>
        <v>0</v>
      </c>
      <c r="T101" s="321" t="str">
        <f>IF(VLOOKUP($E101,TaskValues!$E:$AG,20,FALSE)=0,"",VLOOKUP($E101,TaskValues!$E:$AG,20,FALSE))</f>
        <v/>
      </c>
      <c r="U101" s="89" t="str">
        <f>IF(VLOOKUP($E101,TaskValues!$E:$AG,22,FALSE)=0,"",VLOOKUP($E101,TaskValues!$E:$AG,22,FALSE))</f>
        <v/>
      </c>
      <c r="V101">
        <f>IF(VLOOKUP($E101,TaskValues!$E:$AG,23,FALSE)=0,,VLOOKUP($E101,TaskValues!$E:$AG,23,FALSE))</f>
        <v>0</v>
      </c>
      <c r="W101" t="str">
        <f>IF(VLOOKUP($E101,TaskValues!$E:$AG,24,FALSE)=0,"",VLOOKUP($E101,TaskValues!$E:$AG,24,FALSE))</f>
        <v/>
      </c>
      <c r="X101" t="str">
        <f>IF(VLOOKUP($E101,TaskValues!$E:$AG,25,FALSE)=0,"",VLOOKUP($E101,TaskValues!$E:$AG,25,FALSE))</f>
        <v/>
      </c>
      <c r="Y101" t="str">
        <f>IF(VLOOKUP($E101,TaskValues!$E:$AG,26,FALSE)=0,"",VLOOKUP($E101,TaskValues!$E:$AG,26,FALSE))</f>
        <v/>
      </c>
      <c r="Z101" t="str">
        <f>IF(VLOOKUP($E101,TaskValues!$E:$AG,27,FALSE)=0,"",VLOOKUP($E101,TaskValues!$E:$AG,27,FALSE))</f>
        <v/>
      </c>
    </row>
    <row r="102" spans="1:26" x14ac:dyDescent="0.35">
      <c r="A102" s="357" t="s">
        <v>2350</v>
      </c>
      <c r="B102" s="357" t="s">
        <v>2348</v>
      </c>
      <c r="C102" s="357" t="s">
        <v>2380</v>
      </c>
      <c r="D102" s="66">
        <v>108</v>
      </c>
      <c r="E102" s="64" t="s">
        <v>2386</v>
      </c>
      <c r="F102" s="321" t="s">
        <v>2388</v>
      </c>
      <c r="G102" s="321" t="str">
        <f>VLOOKUP($E102,TaskValues!$E:$AG,3,FALSE)</f>
        <v>Clinical</v>
      </c>
      <c r="H102" s="321" t="str">
        <f>VLOOKUP($E102,TaskValues!$E:$AG,4,FALSE)</f>
        <v>Adult Acute</v>
      </c>
      <c r="I102" s="321" t="str">
        <f>VLOOKUP($E102,TaskValues!$E:$AG,5,FALSE)</f>
        <v>Tuberculosis</v>
      </c>
      <c r="J102" s="320" t="str">
        <f>VLOOKUP($E102,TaskValues!$E:$AG,6,FALSE)</f>
        <v>adults 18+</v>
      </c>
      <c r="K102" s="64">
        <f>VLOOKUP($E102,TaskValues!$E:$AG,10,FALSE)</f>
        <v>0</v>
      </c>
      <c r="L102" s="319">
        <f>VLOOKUP($E102,TaskValues!$E:$AG,11,FALSE)</f>
        <v>0</v>
      </c>
      <c r="M102" s="319">
        <f>VLOOKUP($E102,TaskValues!$E:$AG,12,FALSE)</f>
        <v>100</v>
      </c>
      <c r="N102" s="319">
        <f>VLOOKUP($E102,TaskValues!$E:$AG,13,FALSE)</f>
        <v>0</v>
      </c>
      <c r="O102" s="319">
        <f>VLOOKUP($E102,TaskValues!$E:$AG,14,FALSE)</f>
        <v>0</v>
      </c>
      <c r="P102" s="319">
        <f>VLOOKUP($E102,TaskValues!$E:$AG,15,FALSE)</f>
        <v>0</v>
      </c>
      <c r="Q102" s="320">
        <f>VLOOKUP($E102,TaskValues!$E:$AG,16,FALSE)</f>
        <v>100</v>
      </c>
      <c r="R102" s="321" t="str">
        <f>VLOOKUP($E102,TaskValues!$E:$AG,17,FALSE)</f>
        <v>National</v>
      </c>
      <c r="S102" s="195">
        <f>VLOOKUP($E102,TaskValues!$E:$AG,18,FALSE)</f>
        <v>1.2945230835262726E-3</v>
      </c>
      <c r="T102" s="321">
        <f>IF(VLOOKUP($E102,TaskValues!$E:$AG,20,FALSE)=0,"",VLOOKUP($E102,TaskValues!$E:$AG,20,FALSE))</f>
        <v>8.3333333333333339</v>
      </c>
      <c r="U102" s="89">
        <f>IF(VLOOKUP($E102,TaskValues!$E:$AG,22,FALSE)=0,"",VLOOKUP($E102,TaskValues!$E:$AG,22,FALSE))</f>
        <v>0.92465934537590888</v>
      </c>
      <c r="V102">
        <f>IF(VLOOKUP($E102,TaskValues!$E:$AG,23,FALSE)=0,,VLOOKUP($E102,TaskValues!$E:$AG,23,FALSE))</f>
        <v>1</v>
      </c>
      <c r="W102">
        <f>IF(VLOOKUP($E102,TaskValues!$E:$AG,24,FALSE)=0,"",VLOOKUP($E102,TaskValues!$E:$AG,24,FALSE))</f>
        <v>10</v>
      </c>
      <c r="X102" t="str">
        <f>IF(VLOOKUP($E102,TaskValues!$E:$AG,25,FALSE)=0,"",VLOOKUP($E102,TaskValues!$E:$AG,25,FALSE))</f>
        <v/>
      </c>
      <c r="Y102" t="str">
        <f>IF(VLOOKUP($E102,TaskValues!$E:$AG,26,FALSE)=0,"",VLOOKUP($E102,TaskValues!$E:$AG,26,FALSE))</f>
        <v/>
      </c>
      <c r="Z102" t="str">
        <f>IF(VLOOKUP($E102,TaskValues!$E:$AG,27,FALSE)=0,"",VLOOKUP($E102,TaskValues!$E:$AG,27,FALSE))</f>
        <v/>
      </c>
    </row>
    <row r="103" spans="1:26" x14ac:dyDescent="0.35">
      <c r="A103" s="357" t="s">
        <v>2350</v>
      </c>
      <c r="B103" s="357" t="s">
        <v>2348</v>
      </c>
      <c r="C103" s="357" t="s">
        <v>2380</v>
      </c>
      <c r="D103" s="66">
        <v>108</v>
      </c>
      <c r="E103" s="64" t="s">
        <v>2387</v>
      </c>
      <c r="F103" s="321" t="s">
        <v>2389</v>
      </c>
      <c r="G103" s="321" t="str">
        <f>VLOOKUP($E103,TaskValues!$E:$AG,3,FALSE)</f>
        <v>Clinical</v>
      </c>
      <c r="H103" s="321" t="str">
        <f>VLOOKUP($E103,TaskValues!$E:$AG,4,FALSE)</f>
        <v>Adult Acute</v>
      </c>
      <c r="I103" s="321" t="str">
        <f>VLOOKUP($E103,TaskValues!$E:$AG,5,FALSE)</f>
        <v>Tuberculosis</v>
      </c>
      <c r="J103" s="320" t="str">
        <f>VLOOKUP($E103,TaskValues!$E:$AG,6,FALSE)</f>
        <v>adults 18+</v>
      </c>
      <c r="K103" s="64">
        <f>VLOOKUP($E103,TaskValues!$E:$AG,10,FALSE)</f>
        <v>0</v>
      </c>
      <c r="L103" s="319">
        <f>VLOOKUP($E103,TaskValues!$E:$AG,11,FALSE)</f>
        <v>0</v>
      </c>
      <c r="M103" s="319">
        <f>VLOOKUP($E103,TaskValues!$E:$AG,12,FALSE)</f>
        <v>100</v>
      </c>
      <c r="N103" s="319">
        <f>VLOOKUP($E103,TaskValues!$E:$AG,13,FALSE)</f>
        <v>0</v>
      </c>
      <c r="O103" s="319">
        <f>VLOOKUP($E103,TaskValues!$E:$AG,14,FALSE)</f>
        <v>0</v>
      </c>
      <c r="P103" s="319">
        <f>VLOOKUP($E103,TaskValues!$E:$AG,15,FALSE)</f>
        <v>0</v>
      </c>
      <c r="Q103" s="320">
        <f>VLOOKUP($E103,TaskValues!$E:$AG,16,FALSE)</f>
        <v>100</v>
      </c>
      <c r="R103" s="321" t="str">
        <f>VLOOKUP($E103,TaskValues!$E:$AG,17,FALSE)</f>
        <v>National</v>
      </c>
      <c r="S103" s="195">
        <f>VLOOKUP($E103,TaskValues!$E:$AG,18,FALSE)</f>
        <v>1.2945230835262726E-3</v>
      </c>
      <c r="T103" s="321" t="str">
        <f>IF(VLOOKUP($E103,TaskValues!$E:$AG,20,FALSE)=0,"",VLOOKUP($E103,TaskValues!$E:$AG,20,FALSE))</f>
        <v/>
      </c>
      <c r="U103" s="89">
        <f>IF(VLOOKUP($E103,TaskValues!$E:$AG,22,FALSE)=0,"",VLOOKUP($E103,TaskValues!$E:$AG,22,FALSE))</f>
        <v>0.92465934537590888</v>
      </c>
      <c r="V103">
        <f>IF(VLOOKUP($E103,TaskValues!$E:$AG,23,FALSE)=0,,VLOOKUP($E103,TaskValues!$E:$AG,23,FALSE))</f>
        <v>1</v>
      </c>
      <c r="W103">
        <f>IF(VLOOKUP($E103,TaskValues!$E:$AG,24,FALSE)=0,"",VLOOKUP($E103,TaskValues!$E:$AG,24,FALSE))</f>
        <v>10</v>
      </c>
      <c r="X103" t="str">
        <f>IF(VLOOKUP($E103,TaskValues!$E:$AG,25,FALSE)=0,"",VLOOKUP($E103,TaskValues!$E:$AG,25,FALSE))</f>
        <v/>
      </c>
      <c r="Y103" t="str">
        <f>IF(VLOOKUP($E103,TaskValues!$E:$AG,26,FALSE)=0,"",VLOOKUP($E103,TaskValues!$E:$AG,26,FALSE))</f>
        <v/>
      </c>
      <c r="Z103" t="str">
        <f>IF(VLOOKUP($E103,TaskValues!$E:$AG,27,FALSE)=0,"",VLOOKUP($E103,TaskValues!$E:$AG,27,FALSE))</f>
        <v/>
      </c>
    </row>
    <row r="104" spans="1:26" x14ac:dyDescent="0.35">
      <c r="A104" s="357" t="s">
        <v>2350</v>
      </c>
      <c r="B104" s="357" t="s">
        <v>2348</v>
      </c>
      <c r="C104" s="357" t="s">
        <v>2380</v>
      </c>
      <c r="D104" s="66">
        <v>109</v>
      </c>
      <c r="E104" s="64" t="str">
        <f>_xlfn.CONCAT("DPC.TB.",D104)</f>
        <v>DPC.TB.109</v>
      </c>
      <c r="F104" s="321" t="s">
        <v>2382</v>
      </c>
      <c r="G104" s="321" t="str">
        <f>VLOOKUP($E104,TaskValues!$E:$AG,3,FALSE)</f>
        <v>Clinical</v>
      </c>
      <c r="H104" s="321" t="str">
        <f>VLOOKUP($E104,TaskValues!$E:$AG,4,FALSE)</f>
        <v>Adult Acute</v>
      </c>
      <c r="I104" s="321" t="str">
        <f>VLOOKUP($E104,TaskValues!$E:$AG,5,FALSE)</f>
        <v>Tuberculosis</v>
      </c>
      <c r="J104" s="320" t="str">
        <f>VLOOKUP($E104,TaskValues!$E:$AG,6,FALSE)</f>
        <v>adults 18+</v>
      </c>
      <c r="K104" s="64">
        <f>VLOOKUP($E104,TaskValues!$E:$AG,10,FALSE)</f>
        <v>0</v>
      </c>
      <c r="L104" s="319">
        <f>VLOOKUP($E104,TaskValues!$E:$AG,11,FALSE)</f>
        <v>0</v>
      </c>
      <c r="M104" s="319">
        <f>VLOOKUP($E104,TaskValues!$E:$AG,12,FALSE)</f>
        <v>100</v>
      </c>
      <c r="N104" s="319">
        <f>VLOOKUP($E104,TaskValues!$E:$AG,13,FALSE)</f>
        <v>0</v>
      </c>
      <c r="O104" s="319">
        <f>VLOOKUP($E104,TaskValues!$E:$AG,14,FALSE)</f>
        <v>0</v>
      </c>
      <c r="P104" s="319">
        <f>VLOOKUP($E104,TaskValues!$E:$AG,15,FALSE)</f>
        <v>0</v>
      </c>
      <c r="Q104" s="320">
        <f>VLOOKUP($E104,TaskValues!$E:$AG,16,FALSE)</f>
        <v>100</v>
      </c>
      <c r="R104" s="321" t="str">
        <f>VLOOKUP($E104,TaskValues!$E:$AG,17,FALSE)</f>
        <v>National</v>
      </c>
      <c r="S104" s="195">
        <f>VLOOKUP($E104,TaskValues!$E:$AG,18,FALSE)</f>
        <v>1.2945230835262726E-3</v>
      </c>
      <c r="T104" s="321" t="str">
        <f>IF(VLOOKUP($E104,TaskValues!$E:$AG,20,FALSE)=0,"",VLOOKUP($E104,TaskValues!$E:$AG,20,FALSE))</f>
        <v/>
      </c>
      <c r="U104" s="89">
        <f>IF(VLOOKUP($E104,TaskValues!$E:$AG,22,FALSE)=0,"",VLOOKUP($E104,TaskValues!$E:$AG,22,FALSE))</f>
        <v>0.92465934537590888</v>
      </c>
      <c r="V104">
        <f>IF(VLOOKUP($E104,TaskValues!$E:$AG,23,FALSE)=0,,VLOOKUP($E104,TaskValues!$E:$AG,23,FALSE))</f>
        <v>84</v>
      </c>
      <c r="W104" t="str">
        <f>IF(VLOOKUP($E104,TaskValues!$E:$AG,24,FALSE)=0,"",VLOOKUP($E104,TaskValues!$E:$AG,24,FALSE))</f>
        <v/>
      </c>
      <c r="X104">
        <f>IF(VLOOKUP($E104,TaskValues!$E:$AG,25,FALSE)=0,"",VLOOKUP($E104,TaskValues!$E:$AG,25,FALSE))</f>
        <v>5</v>
      </c>
      <c r="Y104" t="str">
        <f>IF(VLOOKUP($E104,TaskValues!$E:$AG,26,FALSE)=0,"",VLOOKUP($E104,TaskValues!$E:$AG,26,FALSE))</f>
        <v/>
      </c>
      <c r="Z104" t="str">
        <f>IF(VLOOKUP($E104,TaskValues!$E:$AG,27,FALSE)=0,"",VLOOKUP($E104,TaskValues!$E:$AG,27,FALSE))</f>
        <v/>
      </c>
    </row>
    <row r="105" spans="1:26" x14ac:dyDescent="0.35">
      <c r="A105" s="357" t="s">
        <v>2350</v>
      </c>
      <c r="B105" s="357" t="s">
        <v>2348</v>
      </c>
      <c r="C105" s="357" t="s">
        <v>2380</v>
      </c>
      <c r="D105" s="66">
        <v>110</v>
      </c>
      <c r="E105" s="64" t="str">
        <f>_xlfn.CONCAT("DPC.TB.",D105)</f>
        <v>DPC.TB.110</v>
      </c>
      <c r="F105" s="321" t="s">
        <v>2383</v>
      </c>
      <c r="G105" s="321" t="str">
        <f>VLOOKUP($E105,TaskValues!$E:$AG,3,FALSE)</f>
        <v>Non-clinical</v>
      </c>
      <c r="H105" s="321" t="str">
        <f>VLOOKUP($E105,TaskValues!$E:$AG,4,FALSE)</f>
        <v>Public Health</v>
      </c>
      <c r="I105" s="321" t="str">
        <f>VLOOKUP($E105,TaskValues!$E:$AG,5,FALSE)</f>
        <v>Tuberculosis</v>
      </c>
      <c r="J105" s="320" t="str">
        <f>VLOOKUP($E105,TaskValues!$E:$AG,6,FALSE)</f>
        <v>-</v>
      </c>
      <c r="K105" s="64">
        <f>VLOOKUP($E105,TaskValues!$E:$AG,10,FALSE)</f>
        <v>0</v>
      </c>
      <c r="L105" s="319">
        <f>VLOOKUP($E105,TaskValues!$E:$AG,11,FALSE)</f>
        <v>0</v>
      </c>
      <c r="M105" s="319">
        <f>VLOOKUP($E105,TaskValues!$E:$AG,12,FALSE)</f>
        <v>100</v>
      </c>
      <c r="N105" s="319">
        <f>VLOOKUP($E105,TaskValues!$E:$AG,13,FALSE)</f>
        <v>0</v>
      </c>
      <c r="O105" s="319">
        <f>VLOOKUP($E105,TaskValues!$E:$AG,14,FALSE)</f>
        <v>0</v>
      </c>
      <c r="P105" s="319">
        <f>VLOOKUP($E105,TaskValues!$E:$AG,15,FALSE)</f>
        <v>0</v>
      </c>
      <c r="Q105" s="320">
        <f>VLOOKUP($E105,TaskValues!$E:$AG,16,FALSE)</f>
        <v>100</v>
      </c>
      <c r="R105" s="321" t="str">
        <f>VLOOKUP($E105,TaskValues!$E:$AG,17,FALSE)</f>
        <v>National</v>
      </c>
      <c r="S105" s="195">
        <f>VLOOKUP($E105,TaskValues!$E:$AG,18,FALSE)</f>
        <v>0</v>
      </c>
      <c r="T105" s="321" t="str">
        <f>IF(VLOOKUP($E105,TaskValues!$E:$AG,20,FALSE)=0,"",VLOOKUP($E105,TaskValues!$E:$AG,20,FALSE))</f>
        <v/>
      </c>
      <c r="U105" s="89" t="str">
        <f>IF(VLOOKUP($E105,TaskValues!$E:$AG,22,FALSE)=0,"",VLOOKUP($E105,TaskValues!$E:$AG,22,FALSE))</f>
        <v/>
      </c>
      <c r="V105">
        <f>IF(VLOOKUP($E105,TaskValues!$E:$AG,23,FALSE)=0,,VLOOKUP($E105,TaskValues!$E:$AG,23,FALSE))</f>
        <v>0</v>
      </c>
      <c r="W105" t="str">
        <f>IF(VLOOKUP($E105,TaskValues!$E:$AG,24,FALSE)=0,"",VLOOKUP($E105,TaskValues!$E:$AG,24,FALSE))</f>
        <v/>
      </c>
      <c r="X105" t="str">
        <f>IF(VLOOKUP($E105,TaskValues!$E:$AG,25,FALSE)=0,"",VLOOKUP($E105,TaskValues!$E:$AG,25,FALSE))</f>
        <v/>
      </c>
      <c r="Y105" t="str">
        <f>IF(VLOOKUP($E105,TaskValues!$E:$AG,26,FALSE)=0,"",VLOOKUP($E105,TaskValues!$E:$AG,26,FALSE))</f>
        <v/>
      </c>
      <c r="Z105" t="str">
        <f>IF(VLOOKUP($E105,TaskValues!$E:$AG,27,FALSE)=0,"",VLOOKUP($E105,TaskValues!$E:$AG,27,FALSE))</f>
        <v/>
      </c>
    </row>
    <row r="106" spans="1:26" x14ac:dyDescent="0.35">
      <c r="A106" s="357" t="s">
        <v>2350</v>
      </c>
      <c r="B106" s="357" t="s">
        <v>2391</v>
      </c>
      <c r="C106" s="357" t="s">
        <v>2392</v>
      </c>
      <c r="D106" s="66">
        <v>112</v>
      </c>
      <c r="E106" s="64" t="s">
        <v>2396</v>
      </c>
      <c r="F106" s="319" t="s">
        <v>2393</v>
      </c>
      <c r="G106" s="321" t="str">
        <f>VLOOKUP($E106,TaskValues!$E:$AG,3,FALSE)</f>
        <v>Non-clinical</v>
      </c>
      <c r="H106" s="321" t="str">
        <f>VLOOKUP($E106,TaskValues!$E:$AG,4,FALSE)</f>
        <v>Public Health</v>
      </c>
      <c r="I106" s="321" t="str">
        <f>VLOOKUP($E106,TaskValues!$E:$AG,5,FALSE)</f>
        <v>-</v>
      </c>
      <c r="J106" s="320" t="str">
        <f>VLOOKUP($E106,TaskValues!$E:$AG,6,FALSE)</f>
        <v>-</v>
      </c>
      <c r="K106" s="64">
        <f>VLOOKUP($E106,TaskValues!$E:$AG,10,FALSE)</f>
        <v>0</v>
      </c>
      <c r="L106" s="319">
        <f>VLOOKUP($E106,TaskValues!$E:$AG,11,FALSE)</f>
        <v>0</v>
      </c>
      <c r="M106" s="319">
        <f>VLOOKUP($E106,TaskValues!$E:$AG,12,FALSE)</f>
        <v>100</v>
      </c>
      <c r="N106" s="319">
        <f>VLOOKUP($E106,TaskValues!$E:$AG,13,FALSE)</f>
        <v>0</v>
      </c>
      <c r="O106" s="319">
        <f>VLOOKUP($E106,TaskValues!$E:$AG,14,FALSE)</f>
        <v>0</v>
      </c>
      <c r="P106" s="319">
        <f>VLOOKUP($E106,TaskValues!$E:$AG,15,FALSE)</f>
        <v>0</v>
      </c>
      <c r="Q106" s="320">
        <f>VLOOKUP($E106,TaskValues!$E:$AG,16,FALSE)</f>
        <v>100</v>
      </c>
      <c r="R106" s="321" t="str">
        <f>VLOOKUP($E106,TaskValues!$E:$AG,17,FALSE)</f>
        <v>National</v>
      </c>
      <c r="S106" s="195">
        <f>VLOOKUP($E106,TaskValues!$E:$AG,18,FALSE)</f>
        <v>0</v>
      </c>
      <c r="T106" s="321" t="str">
        <f>IF(VLOOKUP($E106,TaskValues!$E:$AG,20,FALSE)=0,"",VLOOKUP($E106,TaskValues!$E:$AG,20,FALSE))</f>
        <v/>
      </c>
      <c r="U106" s="89" t="str">
        <f>IF(VLOOKUP($E106,TaskValues!$E:$AG,22,FALSE)=0,"",VLOOKUP($E106,TaskValues!$E:$AG,22,FALSE))</f>
        <v/>
      </c>
      <c r="V106">
        <f>IF(VLOOKUP($E106,TaskValues!$E:$AG,23,FALSE)=0,,VLOOKUP($E106,TaskValues!$E:$AG,23,FALSE))</f>
        <v>0</v>
      </c>
      <c r="W106" t="str">
        <f>IF(VLOOKUP($E106,TaskValues!$E:$AG,24,FALSE)=0,"",VLOOKUP($E106,TaskValues!$E:$AG,24,FALSE))</f>
        <v/>
      </c>
      <c r="X106" t="str">
        <f>IF(VLOOKUP($E106,TaskValues!$E:$AG,25,FALSE)=0,"",VLOOKUP($E106,TaskValues!$E:$AG,25,FALSE))</f>
        <v/>
      </c>
      <c r="Y106" t="str">
        <f>IF(VLOOKUP($E106,TaskValues!$E:$AG,26,FALSE)=0,"",VLOOKUP($E106,TaskValues!$E:$AG,26,FALSE))</f>
        <v/>
      </c>
      <c r="Z106" t="str">
        <f>IF(VLOOKUP($E106,TaskValues!$E:$AG,27,FALSE)=0,"",VLOOKUP($E106,TaskValues!$E:$AG,27,FALSE))</f>
        <v/>
      </c>
    </row>
    <row r="107" spans="1:26" x14ac:dyDescent="0.35">
      <c r="A107" s="357" t="s">
        <v>2350</v>
      </c>
      <c r="B107" s="357" t="s">
        <v>2391</v>
      </c>
      <c r="C107" s="357" t="s">
        <v>2392</v>
      </c>
      <c r="D107" s="66">
        <v>113</v>
      </c>
      <c r="E107" s="64" t="s">
        <v>2397</v>
      </c>
      <c r="F107" s="319" t="s">
        <v>2394</v>
      </c>
      <c r="G107" s="321" t="str">
        <f>VLOOKUP($E107,TaskValues!$E:$AG,3,FALSE)</f>
        <v>Non-clinical</v>
      </c>
      <c r="H107" s="321" t="str">
        <f>VLOOKUP($E107,TaskValues!$E:$AG,4,FALSE)</f>
        <v>Public Health</v>
      </c>
      <c r="I107" s="321" t="str">
        <f>VLOOKUP($E107,TaskValues!$E:$AG,5,FALSE)</f>
        <v>-</v>
      </c>
      <c r="J107" s="320" t="str">
        <f>VLOOKUP($E107,TaskValues!$E:$AG,6,FALSE)</f>
        <v>-</v>
      </c>
      <c r="K107" s="64">
        <f>VLOOKUP($E107,TaskValues!$E:$AG,10,FALSE)</f>
        <v>0</v>
      </c>
      <c r="L107" s="319">
        <f>VLOOKUP($E107,TaskValues!$E:$AG,11,FALSE)</f>
        <v>0</v>
      </c>
      <c r="M107" s="319">
        <f>VLOOKUP($E107,TaskValues!$E:$AG,12,FALSE)</f>
        <v>100</v>
      </c>
      <c r="N107" s="319">
        <f>VLOOKUP($E107,TaskValues!$E:$AG,13,FALSE)</f>
        <v>0</v>
      </c>
      <c r="O107" s="319">
        <f>VLOOKUP($E107,TaskValues!$E:$AG,14,FALSE)</f>
        <v>0</v>
      </c>
      <c r="P107" s="319">
        <f>VLOOKUP($E107,TaskValues!$E:$AG,15,FALSE)</f>
        <v>0</v>
      </c>
      <c r="Q107" s="320">
        <f>VLOOKUP($E107,TaskValues!$E:$AG,16,FALSE)</f>
        <v>100</v>
      </c>
      <c r="R107" s="321" t="str">
        <f>VLOOKUP($E107,TaskValues!$E:$AG,17,FALSE)</f>
        <v>National</v>
      </c>
      <c r="S107" s="195">
        <f>VLOOKUP($E107,TaskValues!$E:$AG,18,FALSE)</f>
        <v>0</v>
      </c>
      <c r="T107" s="321" t="str">
        <f>IF(VLOOKUP($E107,TaskValues!$E:$AG,20,FALSE)=0,"",VLOOKUP($E107,TaskValues!$E:$AG,20,FALSE))</f>
        <v/>
      </c>
      <c r="U107" s="89" t="str">
        <f>IF(VLOOKUP($E107,TaskValues!$E:$AG,22,FALSE)=0,"",VLOOKUP($E107,TaskValues!$E:$AG,22,FALSE))</f>
        <v/>
      </c>
      <c r="V107">
        <f>IF(VLOOKUP($E107,TaskValues!$E:$AG,23,FALSE)=0,,VLOOKUP($E107,TaskValues!$E:$AG,23,FALSE))</f>
        <v>0</v>
      </c>
      <c r="W107" t="str">
        <f>IF(VLOOKUP($E107,TaskValues!$E:$AG,24,FALSE)=0,"",VLOOKUP($E107,TaskValues!$E:$AG,24,FALSE))</f>
        <v/>
      </c>
      <c r="X107" t="str">
        <f>IF(VLOOKUP($E107,TaskValues!$E:$AG,25,FALSE)=0,"",VLOOKUP($E107,TaskValues!$E:$AG,25,FALSE))</f>
        <v/>
      </c>
      <c r="Y107" t="str">
        <f>IF(VLOOKUP($E107,TaskValues!$E:$AG,26,FALSE)=0,"",VLOOKUP($E107,TaskValues!$E:$AG,26,FALSE))</f>
        <v/>
      </c>
      <c r="Z107" t="str">
        <f>IF(VLOOKUP($E107,TaskValues!$E:$AG,27,FALSE)=0,"",VLOOKUP($E107,TaskValues!$E:$AG,27,FALSE))</f>
        <v/>
      </c>
    </row>
    <row r="108" spans="1:26" x14ac:dyDescent="0.35">
      <c r="A108" s="357" t="s">
        <v>2350</v>
      </c>
      <c r="B108" s="357" t="s">
        <v>2391</v>
      </c>
      <c r="C108" s="357" t="s">
        <v>2392</v>
      </c>
      <c r="D108" s="66">
        <v>114</v>
      </c>
      <c r="E108" s="64" t="s">
        <v>2398</v>
      </c>
      <c r="F108" s="319" t="s">
        <v>2395</v>
      </c>
      <c r="G108" s="321" t="str">
        <f>VLOOKUP($E108,TaskValues!$E:$AG,3,FALSE)</f>
        <v>Non-clinical</v>
      </c>
      <c r="H108" s="321" t="str">
        <f>VLOOKUP($E108,TaskValues!$E:$AG,4,FALSE)</f>
        <v>Public Health</v>
      </c>
      <c r="I108" s="321" t="str">
        <f>VLOOKUP($E108,TaskValues!$E:$AG,5,FALSE)</f>
        <v>-</v>
      </c>
      <c r="J108" s="320" t="str">
        <f>VLOOKUP($E108,TaskValues!$E:$AG,6,FALSE)</f>
        <v>-</v>
      </c>
      <c r="K108" s="64">
        <f>VLOOKUP($E108,TaskValues!$E:$AG,10,FALSE)</f>
        <v>0</v>
      </c>
      <c r="L108" s="319">
        <f>VLOOKUP($E108,TaskValues!$E:$AG,11,FALSE)</f>
        <v>0</v>
      </c>
      <c r="M108" s="319">
        <f>VLOOKUP($E108,TaskValues!$E:$AG,12,FALSE)</f>
        <v>100</v>
      </c>
      <c r="N108" s="319">
        <f>VLOOKUP($E108,TaskValues!$E:$AG,13,FALSE)</f>
        <v>0</v>
      </c>
      <c r="O108" s="319">
        <f>VLOOKUP($E108,TaskValues!$E:$AG,14,FALSE)</f>
        <v>0</v>
      </c>
      <c r="P108" s="319">
        <f>VLOOKUP($E108,TaskValues!$E:$AG,15,FALSE)</f>
        <v>0</v>
      </c>
      <c r="Q108" s="320">
        <f>VLOOKUP($E108,TaskValues!$E:$AG,16,FALSE)</f>
        <v>100</v>
      </c>
      <c r="R108" s="321" t="str">
        <f>VLOOKUP($E108,TaskValues!$E:$AG,17,FALSE)</f>
        <v>National</v>
      </c>
      <c r="S108" s="195">
        <f>VLOOKUP($E108,TaskValues!$E:$AG,18,FALSE)</f>
        <v>0</v>
      </c>
      <c r="T108" s="321" t="str">
        <f>IF(VLOOKUP($E108,TaskValues!$E:$AG,20,FALSE)=0,"",VLOOKUP($E108,TaskValues!$E:$AG,20,FALSE))</f>
        <v/>
      </c>
      <c r="U108" s="89" t="str">
        <f>IF(VLOOKUP($E108,TaskValues!$E:$AG,22,FALSE)=0,"",VLOOKUP($E108,TaskValues!$E:$AG,22,FALSE))</f>
        <v/>
      </c>
      <c r="V108">
        <f>IF(VLOOKUP($E108,TaskValues!$E:$AG,23,FALSE)=0,,VLOOKUP($E108,TaskValues!$E:$AG,23,FALSE))</f>
        <v>0</v>
      </c>
      <c r="W108" t="str">
        <f>IF(VLOOKUP($E108,TaskValues!$E:$AG,24,FALSE)=0,"",VLOOKUP($E108,TaskValues!$E:$AG,24,FALSE))</f>
        <v/>
      </c>
      <c r="X108" t="str">
        <f>IF(VLOOKUP($E108,TaskValues!$E:$AG,25,FALSE)=0,"",VLOOKUP($E108,TaskValues!$E:$AG,25,FALSE))</f>
        <v/>
      </c>
      <c r="Y108" t="str">
        <f>IF(VLOOKUP($E108,TaskValues!$E:$AG,26,FALSE)=0,"",VLOOKUP($E108,TaskValues!$E:$AG,26,FALSE))</f>
        <v/>
      </c>
      <c r="Z108" t="str">
        <f>IF(VLOOKUP($E108,TaskValues!$E:$AG,27,FALSE)=0,"",VLOOKUP($E108,TaskValues!$E:$AG,27,FALSE))</f>
        <v/>
      </c>
    </row>
    <row r="109" spans="1:26" x14ac:dyDescent="0.35">
      <c r="A109" s="357" t="s">
        <v>2350</v>
      </c>
      <c r="B109" s="357" t="s">
        <v>2391</v>
      </c>
      <c r="C109" s="357" t="s">
        <v>2399</v>
      </c>
      <c r="D109" s="66">
        <v>115</v>
      </c>
      <c r="E109" s="64" t="str">
        <f>_xlfn.CONCAT("DPC.Cncr.",D109)</f>
        <v>DPC.Cncr.115</v>
      </c>
      <c r="F109" s="321" t="s">
        <v>2400</v>
      </c>
      <c r="G109" s="321" t="str">
        <f>VLOOKUP($E109,TaskValues!$E:$AG,3,FALSE)</f>
        <v>Non-clinical</v>
      </c>
      <c r="H109" s="321" t="str">
        <f>VLOOKUP($E109,TaskValues!$E:$AG,4,FALSE)</f>
        <v>Public Health</v>
      </c>
      <c r="I109" s="321" t="str">
        <f>VLOOKUP($E109,TaskValues!$E:$AG,5,FALSE)</f>
        <v>-</v>
      </c>
      <c r="J109" s="320" t="str">
        <f>VLOOKUP($E109,TaskValues!$E:$AG,6,FALSE)</f>
        <v>-</v>
      </c>
      <c r="K109" s="64">
        <f>VLOOKUP($E109,TaskValues!$E:$AG,10,FALSE)</f>
        <v>0</v>
      </c>
      <c r="L109" s="319">
        <f>VLOOKUP($E109,TaskValues!$E:$AG,11,FALSE)</f>
        <v>0</v>
      </c>
      <c r="M109" s="319">
        <f>VLOOKUP($E109,TaskValues!$E:$AG,12,FALSE)</f>
        <v>100</v>
      </c>
      <c r="N109" s="319">
        <f>VLOOKUP($E109,TaskValues!$E:$AG,13,FALSE)</f>
        <v>0</v>
      </c>
      <c r="O109" s="319">
        <f>VLOOKUP($E109,TaskValues!$E:$AG,14,FALSE)</f>
        <v>0</v>
      </c>
      <c r="P109" s="319">
        <f>VLOOKUP($E109,TaskValues!$E:$AG,15,FALSE)</f>
        <v>0</v>
      </c>
      <c r="Q109" s="320">
        <f>VLOOKUP($E109,TaskValues!$E:$AG,16,FALSE)</f>
        <v>100</v>
      </c>
      <c r="R109" s="321" t="str">
        <f>VLOOKUP($E109,TaskValues!$E:$AG,17,FALSE)</f>
        <v>National</v>
      </c>
      <c r="S109" s="195">
        <f>VLOOKUP($E109,TaskValues!$E:$AG,18,FALSE)</f>
        <v>0</v>
      </c>
      <c r="T109" s="321" t="str">
        <f>IF(VLOOKUP($E109,TaskValues!$E:$AG,20,FALSE)=0,"",VLOOKUP($E109,TaskValues!$E:$AG,20,FALSE))</f>
        <v/>
      </c>
      <c r="U109" s="89" t="str">
        <f>IF(VLOOKUP($E109,TaskValues!$E:$AG,22,FALSE)=0,"",VLOOKUP($E109,TaskValues!$E:$AG,22,FALSE))</f>
        <v/>
      </c>
      <c r="V109">
        <f>IF(VLOOKUP($E109,TaskValues!$E:$AG,23,FALSE)=0,,VLOOKUP($E109,TaskValues!$E:$AG,23,FALSE))</f>
        <v>0</v>
      </c>
      <c r="W109" t="str">
        <f>IF(VLOOKUP($E109,TaskValues!$E:$AG,24,FALSE)=0,"",VLOOKUP($E109,TaskValues!$E:$AG,24,FALSE))</f>
        <v/>
      </c>
      <c r="X109" t="str">
        <f>IF(VLOOKUP($E109,TaskValues!$E:$AG,25,FALSE)=0,"",VLOOKUP($E109,TaskValues!$E:$AG,25,FALSE))</f>
        <v/>
      </c>
      <c r="Y109" t="str">
        <f>IF(VLOOKUP($E109,TaskValues!$E:$AG,26,FALSE)=0,"",VLOOKUP($E109,TaskValues!$E:$AG,26,FALSE))</f>
        <v/>
      </c>
      <c r="Z109" t="str">
        <f>IF(VLOOKUP($E109,TaskValues!$E:$AG,27,FALSE)=0,"",VLOOKUP($E109,TaskValues!$E:$AG,27,FALSE))</f>
        <v/>
      </c>
    </row>
    <row r="110" spans="1:26" x14ac:dyDescent="0.35">
      <c r="A110" s="357" t="s">
        <v>2350</v>
      </c>
      <c r="B110" s="357" t="s">
        <v>2391</v>
      </c>
      <c r="C110" s="357" t="s">
        <v>2399</v>
      </c>
      <c r="D110" s="66">
        <v>117</v>
      </c>
      <c r="E110" s="64" t="str">
        <f>_xlfn.CONCAT("DPC.Cncr.",D110)</f>
        <v>DPC.Cncr.117</v>
      </c>
      <c r="F110" s="321" t="s">
        <v>2401</v>
      </c>
      <c r="G110" s="321" t="str">
        <f>VLOOKUP($E110,TaskValues!$E:$AG,3,FALSE)</f>
        <v>Clinical</v>
      </c>
      <c r="H110" s="321" t="str">
        <f>VLOOKUP($E110,TaskValues!$E:$AG,4,FALSE)</f>
        <v>Public Health</v>
      </c>
      <c r="I110" s="321" t="str">
        <f>VLOOKUP($E110,TaskValues!$E:$AG,5,FALSE)</f>
        <v>-</v>
      </c>
      <c r="J110" s="320" t="str">
        <f>VLOOKUP($E110,TaskValues!$E:$AG,6,FALSE)</f>
        <v>-</v>
      </c>
      <c r="K110" s="64">
        <f>VLOOKUP($E110,TaskValues!$E:$AG,10,FALSE)</f>
        <v>0</v>
      </c>
      <c r="L110" s="319">
        <f>VLOOKUP($E110,TaskValues!$E:$AG,11,FALSE)</f>
        <v>0</v>
      </c>
      <c r="M110" s="319">
        <f>VLOOKUP($E110,TaskValues!$E:$AG,12,FALSE)</f>
        <v>100</v>
      </c>
      <c r="N110" s="319">
        <f>VLOOKUP($E110,TaskValues!$E:$AG,13,FALSE)</f>
        <v>0</v>
      </c>
      <c r="O110" s="319">
        <f>VLOOKUP($E110,TaskValues!$E:$AG,14,FALSE)</f>
        <v>0</v>
      </c>
      <c r="P110" s="319">
        <f>VLOOKUP($E110,TaskValues!$E:$AG,15,FALSE)</f>
        <v>0</v>
      </c>
      <c r="Q110" s="320">
        <f>VLOOKUP($E110,TaskValues!$E:$AG,16,FALSE)</f>
        <v>100</v>
      </c>
      <c r="R110" s="321" t="str">
        <f>VLOOKUP($E110,TaskValues!$E:$AG,17,FALSE)</f>
        <v>National</v>
      </c>
      <c r="S110" s="195">
        <f>VLOOKUP($E110,TaskValues!$E:$AG,18,FALSE)</f>
        <v>0</v>
      </c>
      <c r="T110" s="321" t="str">
        <f>IF(VLOOKUP($E110,TaskValues!$E:$AG,20,FALSE)=0,"",VLOOKUP($E110,TaskValues!$E:$AG,20,FALSE))</f>
        <v/>
      </c>
      <c r="U110" s="89" t="str">
        <f>IF(VLOOKUP($E110,TaskValues!$E:$AG,22,FALSE)=0,"",VLOOKUP($E110,TaskValues!$E:$AG,22,FALSE))</f>
        <v/>
      </c>
      <c r="V110">
        <f>IF(VLOOKUP($E110,TaskValues!$E:$AG,23,FALSE)=0,,VLOOKUP($E110,TaskValues!$E:$AG,23,FALSE))</f>
        <v>0</v>
      </c>
      <c r="W110" t="str">
        <f>IF(VLOOKUP($E110,TaskValues!$E:$AG,24,FALSE)=0,"",VLOOKUP($E110,TaskValues!$E:$AG,24,FALSE))</f>
        <v/>
      </c>
      <c r="X110" t="str">
        <f>IF(VLOOKUP($E110,TaskValues!$E:$AG,25,FALSE)=0,"",VLOOKUP($E110,TaskValues!$E:$AG,25,FALSE))</f>
        <v/>
      </c>
      <c r="Y110" t="str">
        <f>IF(VLOOKUP($E110,TaskValues!$E:$AG,26,FALSE)=0,"",VLOOKUP($E110,TaskValues!$E:$AG,26,FALSE))</f>
        <v/>
      </c>
      <c r="Z110" t="str">
        <f>IF(VLOOKUP($E110,TaskValues!$E:$AG,27,FALSE)=0,"",VLOOKUP($E110,TaskValues!$E:$AG,27,FALSE))</f>
        <v/>
      </c>
    </row>
    <row r="111" spans="1:26" x14ac:dyDescent="0.35">
      <c r="A111" s="357" t="s">
        <v>2350</v>
      </c>
      <c r="B111" s="357" t="s">
        <v>2391</v>
      </c>
      <c r="C111" s="357" t="s">
        <v>2399</v>
      </c>
      <c r="D111" s="66">
        <v>118</v>
      </c>
      <c r="E111" s="64" t="str">
        <f>_xlfn.CONCAT("DPC.Cncr.",D111)</f>
        <v>DPC.Cncr.118</v>
      </c>
      <c r="F111" s="321" t="s">
        <v>2402</v>
      </c>
      <c r="G111" s="321" t="str">
        <f>VLOOKUP($E111,TaskValues!$E:$AG,3,FALSE)</f>
        <v>Clinical</v>
      </c>
      <c r="H111" s="321" t="str">
        <f>VLOOKUP($E111,TaskValues!$E:$AG,4,FALSE)</f>
        <v>Adult Preventive</v>
      </c>
      <c r="I111" s="321" t="str">
        <f>VLOOKUP($E111,TaskValues!$E:$AG,5,FALSE)</f>
        <v>NCDs</v>
      </c>
      <c r="J111" s="320" t="str">
        <f>VLOOKUP($E111,TaskValues!$E:$AG,6,FALSE)</f>
        <v>women 15-49</v>
      </c>
      <c r="K111" s="64">
        <f>VLOOKUP($E111,TaskValues!$E:$AG,10,FALSE)</f>
        <v>0</v>
      </c>
      <c r="L111" s="319">
        <f>VLOOKUP($E111,TaskValues!$E:$AG,11,FALSE)</f>
        <v>0</v>
      </c>
      <c r="M111" s="319">
        <f>VLOOKUP($E111,TaskValues!$E:$AG,12,FALSE)</f>
        <v>100</v>
      </c>
      <c r="N111" s="319">
        <f>VLOOKUP($E111,TaskValues!$E:$AG,13,FALSE)</f>
        <v>0</v>
      </c>
      <c r="O111" s="319">
        <f>VLOOKUP($E111,TaskValues!$E:$AG,14,FALSE)</f>
        <v>0</v>
      </c>
      <c r="P111" s="319">
        <f>VLOOKUP($E111,TaskValues!$E:$AG,15,FALSE)</f>
        <v>0</v>
      </c>
      <c r="Q111" s="320">
        <f>VLOOKUP($E111,TaskValues!$E:$AG,16,FALSE)</f>
        <v>100</v>
      </c>
      <c r="R111" s="321" t="str">
        <f>VLOOKUP($E111,TaskValues!$E:$AG,17,FALSE)</f>
        <v>National</v>
      </c>
      <c r="S111" s="195">
        <f>VLOOKUP($E111,TaskValues!$E:$AG,18,FALSE)</f>
        <v>1</v>
      </c>
      <c r="T111" s="321">
        <f>IF(VLOOKUP($E111,TaskValues!$E:$AG,20,FALSE)=0,"",VLOOKUP($E111,TaskValues!$E:$AG,20,FALSE))</f>
        <v>0.5</v>
      </c>
      <c r="U111" s="89">
        <f>IF(VLOOKUP($E111,TaskValues!$E:$AG,22,FALSE)=0,"",VLOOKUP($E111,TaskValues!$E:$AG,22,FALSE))</f>
        <v>1</v>
      </c>
      <c r="V111">
        <f>IF(VLOOKUP($E111,TaskValues!$E:$AG,23,FALSE)=0,,VLOOKUP($E111,TaskValues!$E:$AG,23,FALSE))</f>
        <v>0</v>
      </c>
      <c r="W111">
        <f>IF(VLOOKUP($E111,TaskValues!$E:$AG,24,FALSE)=0,"",VLOOKUP($E111,TaskValues!$E:$AG,24,FALSE))</f>
        <v>1</v>
      </c>
      <c r="X111">
        <f>IF(VLOOKUP($E111,TaskValues!$E:$AG,25,FALSE)=0,"",VLOOKUP($E111,TaskValues!$E:$AG,25,FALSE))</f>
        <v>5</v>
      </c>
      <c r="Y111" t="str">
        <f>IF(VLOOKUP($E111,TaskValues!$E:$AG,26,FALSE)=0,"",VLOOKUP($E111,TaskValues!$E:$AG,26,FALSE))</f>
        <v/>
      </c>
      <c r="Z111" t="str">
        <f>IF(VLOOKUP($E111,TaskValues!$E:$AG,27,FALSE)=0,"",VLOOKUP($E111,TaskValues!$E:$AG,27,FALSE))</f>
        <v/>
      </c>
    </row>
    <row r="112" spans="1:26" x14ac:dyDescent="0.35">
      <c r="A112" s="357" t="s">
        <v>2350</v>
      </c>
      <c r="B112" s="357" t="s">
        <v>2391</v>
      </c>
      <c r="C112" s="357" t="s">
        <v>2399</v>
      </c>
      <c r="D112" s="66">
        <v>119</v>
      </c>
      <c r="E112" s="64" t="str">
        <f>_xlfn.CONCAT("DPC.Cncr.",D112)</f>
        <v>DPC.Cncr.119</v>
      </c>
      <c r="F112" s="321" t="s">
        <v>2403</v>
      </c>
      <c r="G112" s="321" t="str">
        <f>VLOOKUP($E112,TaskValues!$E:$AG,3,FALSE)</f>
        <v>Clinical</v>
      </c>
      <c r="H112" s="321" t="str">
        <f>VLOOKUP($E112,TaskValues!$E:$AG,4,FALSE)</f>
        <v>Adult Acute</v>
      </c>
      <c r="I112" s="321" t="str">
        <f>VLOOKUP($E112,TaskValues!$E:$AG,5,FALSE)</f>
        <v>NCDs</v>
      </c>
      <c r="J112" s="320" t="str">
        <f>VLOOKUP($E112,TaskValues!$E:$AG,6,FALSE)</f>
        <v>adults 18+</v>
      </c>
      <c r="K112" s="64">
        <f>VLOOKUP($E112,TaskValues!$E:$AG,10,FALSE)</f>
        <v>0</v>
      </c>
      <c r="L112" s="319">
        <f>VLOOKUP($E112,TaskValues!$E:$AG,11,FALSE)</f>
        <v>0</v>
      </c>
      <c r="M112" s="319">
        <f>VLOOKUP($E112,TaskValues!$E:$AG,12,FALSE)</f>
        <v>100</v>
      </c>
      <c r="N112" s="319">
        <f>VLOOKUP($E112,TaskValues!$E:$AG,13,FALSE)</f>
        <v>0</v>
      </c>
      <c r="O112" s="319">
        <f>VLOOKUP($E112,TaskValues!$E:$AG,14,FALSE)</f>
        <v>0</v>
      </c>
      <c r="P112" s="319">
        <f>VLOOKUP($E112,TaskValues!$E:$AG,15,FALSE)</f>
        <v>0</v>
      </c>
      <c r="Q112" s="320">
        <f>VLOOKUP($E112,TaskValues!$E:$AG,16,FALSE)</f>
        <v>100</v>
      </c>
      <c r="R112" s="321" t="str">
        <f>VLOOKUP($E112,TaskValues!$E:$AG,17,FALSE)</f>
        <v>National</v>
      </c>
      <c r="S112" s="195">
        <f>VLOOKUP($E112,TaskValues!$E:$AG,18,FALSE)</f>
        <v>4.5114286321434503E-4</v>
      </c>
      <c r="T112" s="321">
        <f>IF(VLOOKUP($E112,TaskValues!$E:$AG,20,FALSE)=0,"",VLOOKUP($E112,TaskValues!$E:$AG,20,FALSE))</f>
        <v>0.5</v>
      </c>
      <c r="U112" s="89">
        <f>IF(VLOOKUP($E112,TaskValues!$E:$AG,22,FALSE)=0,"",VLOOKUP($E112,TaskValues!$E:$AG,22,FALSE))</f>
        <v>1.01</v>
      </c>
      <c r="V112">
        <f>IF(VLOOKUP($E112,TaskValues!$E:$AG,23,FALSE)=0,,VLOOKUP($E112,TaskValues!$E:$AG,23,FALSE))</f>
        <v>6</v>
      </c>
      <c r="W112" t="str">
        <f>IF(VLOOKUP($E112,TaskValues!$E:$AG,24,FALSE)=0,"",VLOOKUP($E112,TaskValues!$E:$AG,24,FALSE))</f>
        <v/>
      </c>
      <c r="X112">
        <f>IF(VLOOKUP($E112,TaskValues!$E:$AG,25,FALSE)=0,"",VLOOKUP($E112,TaskValues!$E:$AG,25,FALSE))</f>
        <v>15</v>
      </c>
      <c r="Y112" t="str">
        <f>IF(VLOOKUP($E112,TaskValues!$E:$AG,26,FALSE)=0,"",VLOOKUP($E112,TaskValues!$E:$AG,26,FALSE))</f>
        <v/>
      </c>
      <c r="Z112" t="str">
        <f>IF(VLOOKUP($E112,TaskValues!$E:$AG,27,FALSE)=0,"",VLOOKUP($E112,TaskValues!$E:$AG,27,FALSE))</f>
        <v/>
      </c>
    </row>
    <row r="113" spans="1:26" x14ac:dyDescent="0.35">
      <c r="A113" s="357" t="s">
        <v>2350</v>
      </c>
      <c r="B113" s="357" t="s">
        <v>2391</v>
      </c>
      <c r="C113" s="357" t="s">
        <v>2406</v>
      </c>
      <c r="D113" s="66">
        <v>120</v>
      </c>
      <c r="E113" s="64" t="str">
        <f>_xlfn.CONCAT("DPC.Hyp.",D113)</f>
        <v>DPC.Hyp.120</v>
      </c>
      <c r="F113" s="321" t="s">
        <v>2410</v>
      </c>
      <c r="G113" s="321" t="str">
        <f>VLOOKUP($E113,TaskValues!$E:$AG,3,FALSE)</f>
        <v>Clinical</v>
      </c>
      <c r="H113" s="321" t="str">
        <f>VLOOKUP($E113,TaskValues!$E:$AG,4,FALSE)</f>
        <v>Adult Preventive</v>
      </c>
      <c r="I113" s="321" t="str">
        <f>VLOOKUP($E113,TaskValues!$E:$AG,5,FALSE)</f>
        <v>NCDs</v>
      </c>
      <c r="J113" s="320" t="str">
        <f>VLOOKUP($E113,TaskValues!$E:$AG,6,FALSE)</f>
        <v>50 yo adults</v>
      </c>
      <c r="K113" s="64">
        <f>VLOOKUP($E113,TaskValues!$E:$AG,10,FALSE)</f>
        <v>0</v>
      </c>
      <c r="L113" s="319">
        <f>VLOOKUP($E113,TaskValues!$E:$AG,11,FALSE)</f>
        <v>0</v>
      </c>
      <c r="M113" s="319">
        <f>VLOOKUP($E113,TaskValues!$E:$AG,12,FALSE)</f>
        <v>100</v>
      </c>
      <c r="N113" s="319">
        <f>VLOOKUP($E113,TaskValues!$E:$AG,13,FALSE)</f>
        <v>0</v>
      </c>
      <c r="O113" s="319">
        <f>VLOOKUP($E113,TaskValues!$E:$AG,14,FALSE)</f>
        <v>0</v>
      </c>
      <c r="P113" s="319">
        <f>VLOOKUP($E113,TaskValues!$E:$AG,15,FALSE)</f>
        <v>0</v>
      </c>
      <c r="Q113" s="320">
        <f>VLOOKUP($E113,TaskValues!$E:$AG,16,FALSE)</f>
        <v>100</v>
      </c>
      <c r="R113" s="321" t="str">
        <f>VLOOKUP($E113,TaskValues!$E:$AG,17,FALSE)</f>
        <v>National</v>
      </c>
      <c r="S113" s="195">
        <f>VLOOKUP($E113,TaskValues!$E:$AG,18,FALSE)</f>
        <v>0</v>
      </c>
      <c r="T113" s="321" t="str">
        <f>IF(VLOOKUP($E113,TaskValues!$E:$AG,20,FALSE)=0,"",VLOOKUP($E113,TaskValues!$E:$AG,20,FALSE))</f>
        <v/>
      </c>
      <c r="U113" s="89">
        <f>IF(VLOOKUP($E113,TaskValues!$E:$AG,22,FALSE)=0,"",VLOOKUP($E113,TaskValues!$E:$AG,22,FALSE))</f>
        <v>1</v>
      </c>
      <c r="V113">
        <f>IF(VLOOKUP($E113,TaskValues!$E:$AG,23,FALSE)=0,,VLOOKUP($E113,TaskValues!$E:$AG,23,FALSE))</f>
        <v>0</v>
      </c>
      <c r="W113">
        <f>IF(VLOOKUP($E113,TaskValues!$E:$AG,24,FALSE)=0,"",VLOOKUP($E113,TaskValues!$E:$AG,24,FALSE))</f>
        <v>1</v>
      </c>
      <c r="X113">
        <f>IF(VLOOKUP($E113,TaskValues!$E:$AG,25,FALSE)=0,"",VLOOKUP($E113,TaskValues!$E:$AG,25,FALSE))</f>
        <v>10</v>
      </c>
      <c r="Y113" t="str">
        <f>IF(VLOOKUP($E113,TaskValues!$E:$AG,26,FALSE)=0,"",VLOOKUP($E113,TaskValues!$E:$AG,26,FALSE))</f>
        <v/>
      </c>
      <c r="Z113" t="str">
        <f>IF(VLOOKUP($E113,TaskValues!$E:$AG,27,FALSE)=0,"",VLOOKUP($E113,TaskValues!$E:$AG,27,FALSE))</f>
        <v/>
      </c>
    </row>
    <row r="114" spans="1:26" x14ac:dyDescent="0.35">
      <c r="A114" s="357" t="s">
        <v>2350</v>
      </c>
      <c r="B114" s="357" t="s">
        <v>2391</v>
      </c>
      <c r="C114" s="357" t="s">
        <v>2406</v>
      </c>
      <c r="D114" s="66">
        <v>121</v>
      </c>
      <c r="E114" s="64" t="str">
        <f>_xlfn.CONCAT("DPC.Hyp.",D114)</f>
        <v>DPC.Hyp.121</v>
      </c>
      <c r="F114" s="321" t="s">
        <v>2411</v>
      </c>
      <c r="G114" s="321" t="str">
        <f>VLOOKUP($E114,TaskValues!$E:$AG,3,FALSE)</f>
        <v>Clinical</v>
      </c>
      <c r="H114" s="321" t="str">
        <f>VLOOKUP($E114,TaskValues!$E:$AG,4,FALSE)</f>
        <v>Adult Preventive</v>
      </c>
      <c r="I114" s="321" t="str">
        <f>VLOOKUP($E114,TaskValues!$E:$AG,5,FALSE)</f>
        <v>NCDs</v>
      </c>
      <c r="J114" s="320" t="str">
        <f>VLOOKUP($E114,TaskValues!$E:$AG,6,FALSE)</f>
        <v>50 yo adults</v>
      </c>
      <c r="K114" s="64">
        <f>VLOOKUP($E114,TaskValues!$E:$AG,10,FALSE)</f>
        <v>0</v>
      </c>
      <c r="L114" s="319">
        <f>VLOOKUP($E114,TaskValues!$E:$AG,11,FALSE)</f>
        <v>0</v>
      </c>
      <c r="M114" s="319">
        <f>VLOOKUP($E114,TaskValues!$E:$AG,12,FALSE)</f>
        <v>100</v>
      </c>
      <c r="N114" s="319">
        <f>VLOOKUP($E114,TaskValues!$E:$AG,13,FALSE)</f>
        <v>0</v>
      </c>
      <c r="O114" s="319">
        <f>VLOOKUP($E114,TaskValues!$E:$AG,14,FALSE)</f>
        <v>0</v>
      </c>
      <c r="P114" s="319">
        <f>VLOOKUP($E114,TaskValues!$E:$AG,15,FALSE)</f>
        <v>0</v>
      </c>
      <c r="Q114" s="320">
        <f>VLOOKUP($E114,TaskValues!$E:$AG,16,FALSE)</f>
        <v>100</v>
      </c>
      <c r="R114" s="321" t="str">
        <f>VLOOKUP($E114,TaskValues!$E:$AG,17,FALSE)</f>
        <v>National</v>
      </c>
      <c r="S114" s="195">
        <f>VLOOKUP($E114,TaskValues!$E:$AG,18,FALSE)</f>
        <v>0.19600000000000001</v>
      </c>
      <c r="T114" s="321" t="str">
        <f>IF(VLOOKUP($E114,TaskValues!$E:$AG,20,FALSE)=0,"",VLOOKUP($E114,TaskValues!$E:$AG,20,FALSE))</f>
        <v/>
      </c>
      <c r="U114" s="89">
        <f>IF(VLOOKUP($E114,TaskValues!$E:$AG,22,FALSE)=0,"",VLOOKUP($E114,TaskValues!$E:$AG,22,FALSE))</f>
        <v>1.0149999999999999</v>
      </c>
      <c r="V114">
        <f>IF(VLOOKUP($E114,TaskValues!$E:$AG,23,FALSE)=0,,VLOOKUP($E114,TaskValues!$E:$AG,23,FALSE))</f>
        <v>1</v>
      </c>
      <c r="W114" t="str">
        <f>IF(VLOOKUP($E114,TaskValues!$E:$AG,24,FALSE)=0,"",VLOOKUP($E114,TaskValues!$E:$AG,24,FALSE))</f>
        <v/>
      </c>
      <c r="X114">
        <f>IF(VLOOKUP($E114,TaskValues!$E:$AG,25,FALSE)=0,"",VLOOKUP($E114,TaskValues!$E:$AG,25,FALSE))</f>
        <v>15</v>
      </c>
      <c r="Y114" t="str">
        <f>IF(VLOOKUP($E114,TaskValues!$E:$AG,26,FALSE)=0,"",VLOOKUP($E114,TaskValues!$E:$AG,26,FALSE))</f>
        <v/>
      </c>
      <c r="Z114" t="str">
        <f>IF(VLOOKUP($E114,TaskValues!$E:$AG,27,FALSE)=0,"",VLOOKUP($E114,TaskValues!$E:$AG,27,FALSE))</f>
        <v/>
      </c>
    </row>
    <row r="115" spans="1:26" x14ac:dyDescent="0.35">
      <c r="A115" s="357" t="s">
        <v>2350</v>
      </c>
      <c r="B115" s="357" t="s">
        <v>2391</v>
      </c>
      <c r="C115" s="357" t="s">
        <v>2406</v>
      </c>
      <c r="D115" s="66">
        <v>122</v>
      </c>
      <c r="E115" s="64" t="str">
        <f>_xlfn.CONCAT("DPC.Hyp.",D115)</f>
        <v>DPC.Hyp.122</v>
      </c>
      <c r="F115" s="321" t="s">
        <v>2412</v>
      </c>
      <c r="G115" s="321" t="str">
        <f>VLOOKUP($E115,TaskValues!$E:$AG,3,FALSE)</f>
        <v>Clinical</v>
      </c>
      <c r="H115" s="321" t="str">
        <f>VLOOKUP($E115,TaskValues!$E:$AG,4,FALSE)</f>
        <v>Adult Acute</v>
      </c>
      <c r="I115" s="321" t="str">
        <f>VLOOKUP($E115,TaskValues!$E:$AG,5,FALSE)</f>
        <v>NCDs</v>
      </c>
      <c r="J115" s="320" t="str">
        <f>VLOOKUP($E115,TaskValues!$E:$AG,6,FALSE)</f>
        <v>adults 18+</v>
      </c>
      <c r="K115" s="64">
        <f>VLOOKUP($E115,TaskValues!$E:$AG,10,FALSE)</f>
        <v>0</v>
      </c>
      <c r="L115" s="319">
        <f>VLOOKUP($E115,TaskValues!$E:$AG,11,FALSE)</f>
        <v>0</v>
      </c>
      <c r="M115" s="319">
        <f>VLOOKUP($E115,TaskValues!$E:$AG,12,FALSE)</f>
        <v>100</v>
      </c>
      <c r="N115" s="319">
        <f>VLOOKUP($E115,TaskValues!$E:$AG,13,FALSE)</f>
        <v>0</v>
      </c>
      <c r="O115" s="319">
        <f>VLOOKUP($E115,TaskValues!$E:$AG,14,FALSE)</f>
        <v>0</v>
      </c>
      <c r="P115" s="319">
        <f>VLOOKUP($E115,TaskValues!$E:$AG,15,FALSE)</f>
        <v>0</v>
      </c>
      <c r="Q115" s="320">
        <f>VLOOKUP($E115,TaskValues!$E:$AG,16,FALSE)</f>
        <v>100</v>
      </c>
      <c r="R115" s="321" t="str">
        <f>VLOOKUP($E115,TaskValues!$E:$AG,17,FALSE)</f>
        <v>National</v>
      </c>
      <c r="S115" s="195">
        <f>VLOOKUP($E115,TaskValues!$E:$AG,18,FALSE)</f>
        <v>0.19600000000000001</v>
      </c>
      <c r="T115" s="321" t="str">
        <f>IF(VLOOKUP($E115,TaskValues!$E:$AG,20,FALSE)=0,"",VLOOKUP($E115,TaskValues!$E:$AG,20,FALSE))</f>
        <v/>
      </c>
      <c r="U115" s="89">
        <f>IF(VLOOKUP($E115,TaskValues!$E:$AG,22,FALSE)=0,"",VLOOKUP($E115,TaskValues!$E:$AG,22,FALSE))</f>
        <v>1.0149999999999999</v>
      </c>
      <c r="V115">
        <f>IF(VLOOKUP($E115,TaskValues!$E:$AG,23,FALSE)=0,,VLOOKUP($E115,TaskValues!$E:$AG,23,FALSE))</f>
        <v>0</v>
      </c>
      <c r="W115">
        <f>IF(VLOOKUP($E115,TaskValues!$E:$AG,24,FALSE)=0,"",VLOOKUP($E115,TaskValues!$E:$AG,24,FALSE))</f>
        <v>1</v>
      </c>
      <c r="X115">
        <f>IF(VLOOKUP($E115,TaskValues!$E:$AG,25,FALSE)=0,"",VLOOKUP($E115,TaskValues!$E:$AG,25,FALSE))</f>
        <v>5</v>
      </c>
      <c r="Y115" t="str">
        <f>IF(VLOOKUP($E115,TaskValues!$E:$AG,26,FALSE)=0,"",VLOOKUP($E115,TaskValues!$E:$AG,26,FALSE))</f>
        <v/>
      </c>
      <c r="Z115" t="str">
        <f>IF(VLOOKUP($E115,TaskValues!$E:$AG,27,FALSE)=0,"",VLOOKUP($E115,TaskValues!$E:$AG,27,FALSE))</f>
        <v/>
      </c>
    </row>
    <row r="116" spans="1:26" x14ac:dyDescent="0.35">
      <c r="A116" s="357" t="s">
        <v>2350</v>
      </c>
      <c r="B116" s="357" t="s">
        <v>2391</v>
      </c>
      <c r="C116" s="357" t="s">
        <v>524</v>
      </c>
      <c r="D116" s="66">
        <v>123</v>
      </c>
      <c r="E116" s="64" t="str">
        <f>_xlfn.CONCAT("DPC.Dbt.",D116)</f>
        <v>DPC.Dbt.123</v>
      </c>
      <c r="F116" s="321" t="s">
        <v>2410</v>
      </c>
      <c r="G116" s="321" t="str">
        <f>VLOOKUP($E116,TaskValues!$E:$AG,3,FALSE)</f>
        <v>Clinical</v>
      </c>
      <c r="H116" s="321" t="str">
        <f>VLOOKUP($E116,TaskValues!$E:$AG,4,FALSE)</f>
        <v>Adult Preventive</v>
      </c>
      <c r="I116" s="321" t="str">
        <f>VLOOKUP($E116,TaskValues!$E:$AG,5,FALSE)</f>
        <v>NCDs</v>
      </c>
      <c r="J116" s="320" t="str">
        <f>VLOOKUP($E116,TaskValues!$E:$AG,6,FALSE)</f>
        <v>50 yo adults</v>
      </c>
      <c r="K116" s="64">
        <f>VLOOKUP($E116,TaskValues!$E:$AG,10,FALSE)</f>
        <v>0</v>
      </c>
      <c r="L116" s="319">
        <f>VLOOKUP($E116,TaskValues!$E:$AG,11,FALSE)</f>
        <v>0</v>
      </c>
      <c r="M116" s="319">
        <f>VLOOKUP($E116,TaskValues!$E:$AG,12,FALSE)</f>
        <v>100</v>
      </c>
      <c r="N116" s="319">
        <f>VLOOKUP($E116,TaskValues!$E:$AG,13,FALSE)</f>
        <v>0</v>
      </c>
      <c r="O116" s="319">
        <f>VLOOKUP($E116,TaskValues!$E:$AG,14,FALSE)</f>
        <v>0</v>
      </c>
      <c r="P116" s="319">
        <f>VLOOKUP($E116,TaskValues!$E:$AG,15,FALSE)</f>
        <v>0</v>
      </c>
      <c r="Q116" s="320">
        <f>VLOOKUP($E116,TaskValues!$E:$AG,16,FALSE)</f>
        <v>100</v>
      </c>
      <c r="R116" s="321" t="str">
        <f>VLOOKUP($E116,TaskValues!$E:$AG,17,FALSE)</f>
        <v>National</v>
      </c>
      <c r="S116" s="195">
        <f>VLOOKUP($E116,TaskValues!$E:$AG,18,FALSE)</f>
        <v>0</v>
      </c>
      <c r="T116" s="321" t="str">
        <f>IF(VLOOKUP($E116,TaskValues!$E:$AG,20,FALSE)=0,"",VLOOKUP($E116,TaskValues!$E:$AG,20,FALSE))</f>
        <v/>
      </c>
      <c r="U116" s="89">
        <f>IF(VLOOKUP($E116,TaskValues!$E:$AG,22,FALSE)=0,"",VLOOKUP($E116,TaskValues!$E:$AG,22,FALSE))</f>
        <v>1</v>
      </c>
      <c r="V116">
        <f>IF(VLOOKUP($E116,TaskValues!$E:$AG,23,FALSE)=0,,VLOOKUP($E116,TaskValues!$E:$AG,23,FALSE))</f>
        <v>0</v>
      </c>
      <c r="W116">
        <f>IF(VLOOKUP($E116,TaskValues!$E:$AG,24,FALSE)=0,"",VLOOKUP($E116,TaskValues!$E:$AG,24,FALSE))</f>
        <v>1</v>
      </c>
      <c r="X116">
        <f>IF(VLOOKUP($E116,TaskValues!$E:$AG,25,FALSE)=0,"",VLOOKUP($E116,TaskValues!$E:$AG,25,FALSE))</f>
        <v>10</v>
      </c>
      <c r="Y116" t="str">
        <f>IF(VLOOKUP($E116,TaskValues!$E:$AG,26,FALSE)=0,"",VLOOKUP($E116,TaskValues!$E:$AG,26,FALSE))</f>
        <v/>
      </c>
      <c r="Z116" t="str">
        <f>IF(VLOOKUP($E116,TaskValues!$E:$AG,27,FALSE)=0,"",VLOOKUP($E116,TaskValues!$E:$AG,27,FALSE))</f>
        <v/>
      </c>
    </row>
    <row r="117" spans="1:26" x14ac:dyDescent="0.35">
      <c r="A117" s="357" t="s">
        <v>2350</v>
      </c>
      <c r="B117" s="357" t="s">
        <v>2391</v>
      </c>
      <c r="C117" s="357" t="s">
        <v>524</v>
      </c>
      <c r="D117" s="66">
        <v>124</v>
      </c>
      <c r="E117" s="64" t="str">
        <f>_xlfn.CONCAT("DPC.Dbt.",D117)</f>
        <v>DPC.Dbt.124</v>
      </c>
      <c r="F117" s="321" t="s">
        <v>2413</v>
      </c>
      <c r="G117" s="321" t="str">
        <f>VLOOKUP($E117,TaskValues!$E:$AG,3,FALSE)</f>
        <v>Clinical</v>
      </c>
      <c r="H117" s="321" t="str">
        <f>VLOOKUP($E117,TaskValues!$E:$AG,4,FALSE)</f>
        <v>Adult Preventive</v>
      </c>
      <c r="I117" s="321" t="str">
        <f>VLOOKUP($E117,TaskValues!$E:$AG,5,FALSE)</f>
        <v>NCDs</v>
      </c>
      <c r="J117" s="320" t="str">
        <f>VLOOKUP($E117,TaskValues!$E:$AG,6,FALSE)</f>
        <v>50 yo adults</v>
      </c>
      <c r="K117" s="64">
        <f>VLOOKUP($E117,TaskValues!$E:$AG,10,FALSE)</f>
        <v>0</v>
      </c>
      <c r="L117" s="319">
        <f>VLOOKUP($E117,TaskValues!$E:$AG,11,FALSE)</f>
        <v>0</v>
      </c>
      <c r="M117" s="319">
        <f>VLOOKUP($E117,TaskValues!$E:$AG,12,FALSE)</f>
        <v>100</v>
      </c>
      <c r="N117" s="319">
        <f>VLOOKUP($E117,TaskValues!$E:$AG,13,FALSE)</f>
        <v>0</v>
      </c>
      <c r="O117" s="319">
        <f>VLOOKUP($E117,TaskValues!$E:$AG,14,FALSE)</f>
        <v>0</v>
      </c>
      <c r="P117" s="319">
        <f>VLOOKUP($E117,TaskValues!$E:$AG,15,FALSE)</f>
        <v>0</v>
      </c>
      <c r="Q117" s="320">
        <f>VLOOKUP($E117,TaskValues!$E:$AG,16,FALSE)</f>
        <v>100</v>
      </c>
      <c r="R117" s="321" t="str">
        <f>VLOOKUP($E117,TaskValues!$E:$AG,17,FALSE)</f>
        <v>National</v>
      </c>
      <c r="S117" s="195">
        <f>VLOOKUP($E117,TaskValues!$E:$AG,18,FALSE)</f>
        <v>2.56464E-2</v>
      </c>
      <c r="T117" s="321" t="str">
        <f>IF(VLOOKUP($E117,TaskValues!$E:$AG,20,FALSE)=0,"",VLOOKUP($E117,TaskValues!$E:$AG,20,FALSE))</f>
        <v/>
      </c>
      <c r="U117" s="89">
        <f>IF(VLOOKUP($E117,TaskValues!$E:$AG,22,FALSE)=0,"",VLOOKUP($E117,TaskValues!$E:$AG,22,FALSE))</f>
        <v>1.0149999999999999</v>
      </c>
      <c r="V117">
        <f>IF(VLOOKUP($E117,TaskValues!$E:$AG,23,FALSE)=0,,VLOOKUP($E117,TaskValues!$E:$AG,23,FALSE))</f>
        <v>1</v>
      </c>
      <c r="W117" t="str">
        <f>IF(VLOOKUP($E117,TaskValues!$E:$AG,24,FALSE)=0,"",VLOOKUP($E117,TaskValues!$E:$AG,24,FALSE))</f>
        <v/>
      </c>
      <c r="X117">
        <f>IF(VLOOKUP($E117,TaskValues!$E:$AG,25,FALSE)=0,"",VLOOKUP($E117,TaskValues!$E:$AG,25,FALSE))</f>
        <v>15</v>
      </c>
      <c r="Y117" t="str">
        <f>IF(VLOOKUP($E117,TaskValues!$E:$AG,26,FALSE)=0,"",VLOOKUP($E117,TaskValues!$E:$AG,26,FALSE))</f>
        <v/>
      </c>
      <c r="Z117" t="str">
        <f>IF(VLOOKUP($E117,TaskValues!$E:$AG,27,FALSE)=0,"",VLOOKUP($E117,TaskValues!$E:$AG,27,FALSE))</f>
        <v/>
      </c>
    </row>
    <row r="118" spans="1:26" x14ac:dyDescent="0.35">
      <c r="A118" s="357" t="s">
        <v>2350</v>
      </c>
      <c r="B118" s="357" t="s">
        <v>2391</v>
      </c>
      <c r="C118" s="357" t="s">
        <v>524</v>
      </c>
      <c r="D118" s="66">
        <v>125</v>
      </c>
      <c r="E118" s="64" t="str">
        <f>_xlfn.CONCAT("DPC.Dbt.",D118)</f>
        <v>DPC.Dbt.125</v>
      </c>
      <c r="F118" s="321" t="s">
        <v>2414</v>
      </c>
      <c r="G118" s="321" t="str">
        <f>VLOOKUP($E118,TaskValues!$E:$AG,3,FALSE)</f>
        <v>Clinical</v>
      </c>
      <c r="H118" s="321" t="str">
        <f>VLOOKUP($E118,TaskValues!$E:$AG,4,FALSE)</f>
        <v>Adult Acute</v>
      </c>
      <c r="I118" s="321" t="str">
        <f>VLOOKUP($E118,TaskValues!$E:$AG,5,FALSE)</f>
        <v>NCDs</v>
      </c>
      <c r="J118" s="320" t="str">
        <f>VLOOKUP($E118,TaskValues!$E:$AG,6,FALSE)</f>
        <v>adults 18+</v>
      </c>
      <c r="K118" s="64">
        <f>VLOOKUP($E118,TaskValues!$E:$AG,10,FALSE)</f>
        <v>0</v>
      </c>
      <c r="L118" s="319">
        <f>VLOOKUP($E118,TaskValues!$E:$AG,11,FALSE)</f>
        <v>0</v>
      </c>
      <c r="M118" s="319">
        <f>VLOOKUP($E118,TaskValues!$E:$AG,12,FALSE)</f>
        <v>100</v>
      </c>
      <c r="N118" s="319">
        <f>VLOOKUP($E118,TaskValues!$E:$AG,13,FALSE)</f>
        <v>0</v>
      </c>
      <c r="O118" s="319">
        <f>VLOOKUP($E118,TaskValues!$E:$AG,14,FALSE)</f>
        <v>0</v>
      </c>
      <c r="P118" s="319">
        <f>VLOOKUP($E118,TaskValues!$E:$AG,15,FALSE)</f>
        <v>0</v>
      </c>
      <c r="Q118" s="320">
        <f>VLOOKUP($E118,TaskValues!$E:$AG,16,FALSE)</f>
        <v>100</v>
      </c>
      <c r="R118" s="321" t="str">
        <f>VLOOKUP($E118,TaskValues!$E:$AG,17,FALSE)</f>
        <v>National</v>
      </c>
      <c r="S118" s="195">
        <f>VLOOKUP($E118,TaskValues!$E:$AG,18,FALSE)</f>
        <v>2.56464E-2</v>
      </c>
      <c r="T118" s="321" t="str">
        <f>IF(VLOOKUP($E118,TaskValues!$E:$AG,20,FALSE)=0,"",VLOOKUP($E118,TaskValues!$E:$AG,20,FALSE))</f>
        <v/>
      </c>
      <c r="U118" s="89">
        <f>IF(VLOOKUP($E118,TaskValues!$E:$AG,22,FALSE)=0,"",VLOOKUP($E118,TaskValues!$E:$AG,22,FALSE))</f>
        <v>1.0149999999999999</v>
      </c>
      <c r="V118">
        <f>IF(VLOOKUP($E118,TaskValues!$E:$AG,23,FALSE)=0,,VLOOKUP($E118,TaskValues!$E:$AG,23,FALSE))</f>
        <v>0</v>
      </c>
      <c r="W118">
        <f>IF(VLOOKUP($E118,TaskValues!$E:$AG,24,FALSE)=0,"",VLOOKUP($E118,TaskValues!$E:$AG,24,FALSE))</f>
        <v>1</v>
      </c>
      <c r="X118">
        <f>IF(VLOOKUP($E118,TaskValues!$E:$AG,25,FALSE)=0,"",VLOOKUP($E118,TaskValues!$E:$AG,25,FALSE))</f>
        <v>5</v>
      </c>
      <c r="Y118" t="str">
        <f>IF(VLOOKUP($E118,TaskValues!$E:$AG,26,FALSE)=0,"",VLOOKUP($E118,TaskValues!$E:$AG,26,FALSE))</f>
        <v/>
      </c>
      <c r="Z118" t="str">
        <f>IF(VLOOKUP($E118,TaskValues!$E:$AG,27,FALSE)=0,"",VLOOKUP($E118,TaskValues!$E:$AG,27,FALSE))</f>
        <v/>
      </c>
    </row>
    <row r="119" spans="1:26" x14ac:dyDescent="0.35">
      <c r="A119" s="357" t="s">
        <v>2350</v>
      </c>
      <c r="B119" s="357" t="s">
        <v>2391</v>
      </c>
      <c r="C119" s="357" t="s">
        <v>2407</v>
      </c>
      <c r="D119" s="66">
        <v>126</v>
      </c>
      <c r="E119" s="64" t="str">
        <f>_xlfn.CONCAT("DPC.Asth.",D119)</f>
        <v>DPC.Asth.126</v>
      </c>
      <c r="F119" s="321" t="s">
        <v>2415</v>
      </c>
      <c r="G119" s="321" t="str">
        <f>VLOOKUP($E119,TaskValues!$E:$AG,3,FALSE)</f>
        <v>Clinical</v>
      </c>
      <c r="H119" s="321" t="str">
        <f>VLOOKUP($E119,TaskValues!$E:$AG,4,FALSE)</f>
        <v>Adult Preventive</v>
      </c>
      <c r="I119" s="321" t="str">
        <f>VLOOKUP($E119,TaskValues!$E:$AG,5,FALSE)</f>
        <v>NCDs</v>
      </c>
      <c r="J119" s="320" t="str">
        <f>VLOOKUP($E119,TaskValues!$E:$AG,6,FALSE)</f>
        <v>men 18+</v>
      </c>
      <c r="K119" s="64">
        <f>VLOOKUP($E119,TaskValues!$E:$AG,10,FALSE)</f>
        <v>0</v>
      </c>
      <c r="L119" s="319">
        <f>VLOOKUP($E119,TaskValues!$E:$AG,11,FALSE)</f>
        <v>0</v>
      </c>
      <c r="M119" s="319">
        <f>VLOOKUP($E119,TaskValues!$E:$AG,12,FALSE)</f>
        <v>100</v>
      </c>
      <c r="N119" s="319">
        <f>VLOOKUP($E119,TaskValues!$E:$AG,13,FALSE)</f>
        <v>0</v>
      </c>
      <c r="O119" s="319">
        <f>VLOOKUP($E119,TaskValues!$E:$AG,14,FALSE)</f>
        <v>0</v>
      </c>
      <c r="P119" s="319">
        <f>VLOOKUP($E119,TaskValues!$E:$AG,15,FALSE)</f>
        <v>0</v>
      </c>
      <c r="Q119" s="320">
        <f>VLOOKUP($E119,TaskValues!$E:$AG,16,FALSE)</f>
        <v>100</v>
      </c>
      <c r="R119" s="321" t="str">
        <f>VLOOKUP($E119,TaskValues!$E:$AG,17,FALSE)</f>
        <v>National</v>
      </c>
      <c r="S119" s="195">
        <f>VLOOKUP($E119,TaskValues!$E:$AG,18,FALSE)</f>
        <v>8.8999999999999996E-2</v>
      </c>
      <c r="T119" s="321">
        <f>IF(VLOOKUP($E119,TaskValues!$E:$AG,20,FALSE)=0,"",VLOOKUP($E119,TaskValues!$E:$AG,20,FALSE))</f>
        <v>0.1</v>
      </c>
      <c r="U119" s="89">
        <f>IF(VLOOKUP($E119,TaskValues!$E:$AG,22,FALSE)=0,"",VLOOKUP($E119,TaskValues!$E:$AG,22,FALSE))</f>
        <v>1</v>
      </c>
      <c r="V119">
        <f>IF(VLOOKUP($E119,TaskValues!$E:$AG,23,FALSE)=0,,VLOOKUP($E119,TaskValues!$E:$AG,23,FALSE))</f>
        <v>2</v>
      </c>
      <c r="W119" t="str">
        <f>IF(VLOOKUP($E119,TaskValues!$E:$AG,24,FALSE)=0,"",VLOOKUP($E119,TaskValues!$E:$AG,24,FALSE))</f>
        <v/>
      </c>
      <c r="X119">
        <f>IF(VLOOKUP($E119,TaskValues!$E:$AG,25,FALSE)=0,"",VLOOKUP($E119,TaskValues!$E:$AG,25,FALSE))</f>
        <v>10</v>
      </c>
      <c r="Y119" t="str">
        <f>IF(VLOOKUP($E119,TaskValues!$E:$AG,26,FALSE)=0,"",VLOOKUP($E119,TaskValues!$E:$AG,26,FALSE))</f>
        <v/>
      </c>
      <c r="Z119" t="str">
        <f>IF(VLOOKUP($E119,TaskValues!$E:$AG,27,FALSE)=0,"",VLOOKUP($E119,TaskValues!$E:$AG,27,FALSE))</f>
        <v/>
      </c>
    </row>
    <row r="120" spans="1:26" x14ac:dyDescent="0.35">
      <c r="A120" s="357" t="s">
        <v>2350</v>
      </c>
      <c r="B120" s="357" t="s">
        <v>2391</v>
      </c>
      <c r="C120" s="357" t="s">
        <v>2407</v>
      </c>
      <c r="D120" s="66">
        <v>127</v>
      </c>
      <c r="E120" s="64" t="str">
        <f>_xlfn.CONCAT("DPC.Asth.",D120)</f>
        <v>DPC.Asth.127</v>
      </c>
      <c r="F120" s="321" t="s">
        <v>2416</v>
      </c>
      <c r="G120" s="321" t="str">
        <f>VLOOKUP($E120,TaskValues!$E:$AG,3,FALSE)</f>
        <v>Clinical</v>
      </c>
      <c r="H120" s="321" t="str">
        <f>VLOOKUP($E120,TaskValues!$E:$AG,4,FALSE)</f>
        <v>Adult Preventive</v>
      </c>
      <c r="I120" s="321" t="str">
        <f>VLOOKUP($E120,TaskValues!$E:$AG,5,FALSE)</f>
        <v>NCDs</v>
      </c>
      <c r="J120" s="320" t="str">
        <f>VLOOKUP($E120,TaskValues!$E:$AG,6,FALSE)</f>
        <v>adults 18+</v>
      </c>
      <c r="K120" s="64">
        <f>VLOOKUP($E120,TaskValues!$E:$AG,10,FALSE)</f>
        <v>0</v>
      </c>
      <c r="L120" s="319">
        <f>VLOOKUP($E120,TaskValues!$E:$AG,11,FALSE)</f>
        <v>0</v>
      </c>
      <c r="M120" s="319">
        <f>VLOOKUP($E120,TaskValues!$E:$AG,12,FALSE)</f>
        <v>100</v>
      </c>
      <c r="N120" s="319">
        <f>VLOOKUP($E120,TaskValues!$E:$AG,13,FALSE)</f>
        <v>0</v>
      </c>
      <c r="O120" s="319">
        <f>VLOOKUP($E120,TaskValues!$E:$AG,14,FALSE)</f>
        <v>0</v>
      </c>
      <c r="P120" s="319">
        <f>VLOOKUP($E120,TaskValues!$E:$AG,15,FALSE)</f>
        <v>0</v>
      </c>
      <c r="Q120" s="320">
        <f>VLOOKUP($E120,TaskValues!$E:$AG,16,FALSE)</f>
        <v>100</v>
      </c>
      <c r="R120" s="321" t="str">
        <f>VLOOKUP($E120,TaskValues!$E:$AG,17,FALSE)</f>
        <v>National</v>
      </c>
      <c r="S120" s="195">
        <f>VLOOKUP($E120,TaskValues!$E:$AG,18,FALSE)</f>
        <v>0</v>
      </c>
      <c r="T120" s="321" t="str">
        <f>IF(VLOOKUP($E120,TaskValues!$E:$AG,20,FALSE)=0,"",VLOOKUP($E120,TaskValues!$E:$AG,20,FALSE))</f>
        <v/>
      </c>
      <c r="U120" s="89" t="str">
        <f>IF(VLOOKUP($E120,TaskValues!$E:$AG,22,FALSE)=0,"",VLOOKUP($E120,TaskValues!$E:$AG,22,FALSE))</f>
        <v/>
      </c>
      <c r="V120">
        <f>IF(VLOOKUP($E120,TaskValues!$E:$AG,23,FALSE)=0,,VLOOKUP($E120,TaskValues!$E:$AG,23,FALSE))</f>
        <v>0</v>
      </c>
      <c r="W120" t="str">
        <f>IF(VLOOKUP($E120,TaskValues!$E:$AG,24,FALSE)=0,"",VLOOKUP($E120,TaskValues!$E:$AG,24,FALSE))</f>
        <v/>
      </c>
      <c r="X120" t="str">
        <f>IF(VLOOKUP($E120,TaskValues!$E:$AG,25,FALSE)=0,"",VLOOKUP($E120,TaskValues!$E:$AG,25,FALSE))</f>
        <v/>
      </c>
      <c r="Y120" t="str">
        <f>IF(VLOOKUP($E120,TaskValues!$E:$AG,26,FALSE)=0,"",VLOOKUP($E120,TaskValues!$E:$AG,26,FALSE))</f>
        <v/>
      </c>
      <c r="Z120" t="str">
        <f>IF(VLOOKUP($E120,TaskValues!$E:$AG,27,FALSE)=0,"",VLOOKUP($E120,TaskValues!$E:$AG,27,FALSE))</f>
        <v/>
      </c>
    </row>
    <row r="121" spans="1:26" x14ac:dyDescent="0.35">
      <c r="A121" s="357" t="s">
        <v>2350</v>
      </c>
      <c r="B121" s="357" t="s">
        <v>2391</v>
      </c>
      <c r="C121" s="357" t="s">
        <v>232</v>
      </c>
      <c r="D121" s="66">
        <v>130</v>
      </c>
      <c r="E121" s="64" t="s">
        <v>2456</v>
      </c>
      <c r="F121" s="321" t="s">
        <v>2458</v>
      </c>
      <c r="G121" s="321" t="str">
        <f>VLOOKUP($E121,TaskValues!$E:$AG,3,FALSE)</f>
        <v>Non-clinical</v>
      </c>
      <c r="H121" s="321" t="str">
        <f>VLOOKUP($E121,TaskValues!$E:$AG,4,FALSE)</f>
        <v>Public health</v>
      </c>
      <c r="I121" s="321" t="str">
        <f>VLOOKUP($E121,TaskValues!$E:$AG,5,FALSE)</f>
        <v>Mental health</v>
      </c>
      <c r="J121" s="320" t="str">
        <f>VLOOKUP($E121,TaskValues!$E:$AG,6,FALSE)</f>
        <v>-</v>
      </c>
      <c r="K121" s="64">
        <f>VLOOKUP($E121,TaskValues!$E:$AG,10,FALSE)</f>
        <v>0</v>
      </c>
      <c r="L121" s="319">
        <f>VLOOKUP($E121,TaskValues!$E:$AG,11,FALSE)</f>
        <v>0</v>
      </c>
      <c r="M121" s="319">
        <f>VLOOKUP($E121,TaskValues!$E:$AG,12,FALSE)</f>
        <v>100</v>
      </c>
      <c r="N121" s="319">
        <f>VLOOKUP($E121,TaskValues!$E:$AG,13,FALSE)</f>
        <v>0</v>
      </c>
      <c r="O121" s="319">
        <f>VLOOKUP($E121,TaskValues!$E:$AG,14,FALSE)</f>
        <v>0</v>
      </c>
      <c r="P121" s="319">
        <f>VLOOKUP($E121,TaskValues!$E:$AG,15,FALSE)</f>
        <v>0</v>
      </c>
      <c r="Q121" s="320">
        <f>VLOOKUP($E121,TaskValues!$E:$AG,16,FALSE)</f>
        <v>100</v>
      </c>
      <c r="R121" s="321" t="str">
        <f>VLOOKUP($E121,TaskValues!$E:$AG,17,FALSE)</f>
        <v>National</v>
      </c>
      <c r="S121" s="195">
        <f>VLOOKUP($E121,TaskValues!$E:$AG,18,FALSE)</f>
        <v>0</v>
      </c>
      <c r="T121" s="321" t="str">
        <f>IF(VLOOKUP($E121,TaskValues!$E:$AG,20,FALSE)=0,"",VLOOKUP($E121,TaskValues!$E:$AG,20,FALSE))</f>
        <v/>
      </c>
      <c r="U121" s="89" t="str">
        <f>IF(VLOOKUP($E121,TaskValues!$E:$AG,22,FALSE)=0,"",VLOOKUP($E121,TaskValues!$E:$AG,22,FALSE))</f>
        <v/>
      </c>
      <c r="V121">
        <f>IF(VLOOKUP($E121,TaskValues!$E:$AG,23,FALSE)=0,,VLOOKUP($E121,TaskValues!$E:$AG,23,FALSE))</f>
        <v>0</v>
      </c>
      <c r="W121" t="str">
        <f>IF(VLOOKUP($E121,TaskValues!$E:$AG,24,FALSE)=0,"",VLOOKUP($E121,TaskValues!$E:$AG,24,FALSE))</f>
        <v/>
      </c>
      <c r="X121" t="str">
        <f>IF(VLOOKUP($E121,TaskValues!$E:$AG,25,FALSE)=0,"",VLOOKUP($E121,TaskValues!$E:$AG,25,FALSE))</f>
        <v/>
      </c>
      <c r="Y121" t="str">
        <f>IF(VLOOKUP($E121,TaskValues!$E:$AG,26,FALSE)=0,"",VLOOKUP($E121,TaskValues!$E:$AG,26,FALSE))</f>
        <v/>
      </c>
      <c r="Z121" t="str">
        <f>IF(VLOOKUP($E121,TaskValues!$E:$AG,27,FALSE)=0,"",VLOOKUP($E121,TaskValues!$E:$AG,27,FALSE))</f>
        <v/>
      </c>
    </row>
    <row r="122" spans="1:26" x14ac:dyDescent="0.35">
      <c r="A122" s="357" t="s">
        <v>2350</v>
      </c>
      <c r="B122" s="357" t="s">
        <v>2391</v>
      </c>
      <c r="C122" s="357" t="s">
        <v>232</v>
      </c>
      <c r="D122" s="66">
        <v>130</v>
      </c>
      <c r="E122" s="64" t="s">
        <v>2457</v>
      </c>
      <c r="F122" s="321" t="s">
        <v>2459</v>
      </c>
      <c r="G122" s="321" t="str">
        <f>VLOOKUP($E122,TaskValues!$E:$AG,3,FALSE)</f>
        <v>Clinical</v>
      </c>
      <c r="H122" s="321">
        <f>VLOOKUP($E122,TaskValues!$E:$AG,4,FALSE)</f>
        <v>0</v>
      </c>
      <c r="I122" s="321">
        <f>VLOOKUP($E122,TaskValues!$E:$AG,5,FALSE)</f>
        <v>0</v>
      </c>
      <c r="J122" s="320" t="str">
        <f>VLOOKUP($E122,TaskValues!$E:$AG,6,FALSE)</f>
        <v>30 yo adults</v>
      </c>
      <c r="K122" s="64">
        <f>VLOOKUP($E122,TaskValues!$E:$AG,10,FALSE)</f>
        <v>0</v>
      </c>
      <c r="L122" s="319">
        <f>VLOOKUP($E122,TaskValues!$E:$AG,11,FALSE)</f>
        <v>0</v>
      </c>
      <c r="M122" s="319">
        <f>VLOOKUP($E122,TaskValues!$E:$AG,12,FALSE)</f>
        <v>100</v>
      </c>
      <c r="N122" s="319">
        <f>VLOOKUP($E122,TaskValues!$E:$AG,13,FALSE)</f>
        <v>0</v>
      </c>
      <c r="O122" s="319">
        <f>VLOOKUP($E122,TaskValues!$E:$AG,14,FALSE)</f>
        <v>0</v>
      </c>
      <c r="P122" s="319">
        <f>VLOOKUP($E122,TaskValues!$E:$AG,15,FALSE)</f>
        <v>0</v>
      </c>
      <c r="Q122" s="320">
        <f>VLOOKUP($E122,TaskValues!$E:$AG,16,FALSE)</f>
        <v>100</v>
      </c>
      <c r="R122" s="321" t="str">
        <f>VLOOKUP($E122,TaskValues!$E:$AG,17,FALSE)</f>
        <v>National</v>
      </c>
      <c r="S122" s="195">
        <f>VLOOKUP($E122,TaskValues!$E:$AG,18,FALSE)</f>
        <v>0.21579999999999999</v>
      </c>
      <c r="T122" s="321" t="str">
        <f>IF(VLOOKUP($E122,TaskValues!$E:$AG,20,FALSE)=0,"",VLOOKUP($E122,TaskValues!$E:$AG,20,FALSE))</f>
        <v/>
      </c>
      <c r="U122" s="89">
        <f>IF(VLOOKUP($E122,TaskValues!$E:$AG,22,FALSE)=0,"",VLOOKUP($E122,TaskValues!$E:$AG,22,FALSE))</f>
        <v>1</v>
      </c>
      <c r="V122">
        <f>IF(VLOOKUP($E122,TaskValues!$E:$AG,23,FALSE)=0,,VLOOKUP($E122,TaskValues!$E:$AG,23,FALSE))</f>
        <v>1</v>
      </c>
      <c r="W122" t="str">
        <f>IF(VLOOKUP($E122,TaskValues!$E:$AG,24,FALSE)=0,"",VLOOKUP($E122,TaskValues!$E:$AG,24,FALSE))</f>
        <v/>
      </c>
      <c r="X122">
        <f>IF(VLOOKUP($E122,TaskValues!$E:$AG,25,FALSE)=0,"",VLOOKUP($E122,TaskValues!$E:$AG,25,FALSE))</f>
        <v>15</v>
      </c>
      <c r="Y122" t="str">
        <f>IF(VLOOKUP($E122,TaskValues!$E:$AG,26,FALSE)=0,"",VLOOKUP($E122,TaskValues!$E:$AG,26,FALSE))</f>
        <v/>
      </c>
      <c r="Z122" t="str">
        <f>IF(VLOOKUP($E122,TaskValues!$E:$AG,27,FALSE)=0,"",VLOOKUP($E122,TaskValues!$E:$AG,27,FALSE))</f>
        <v/>
      </c>
    </row>
    <row r="123" spans="1:26" x14ac:dyDescent="0.35">
      <c r="A123" s="357" t="s">
        <v>2350</v>
      </c>
      <c r="B123" s="357" t="s">
        <v>2391</v>
      </c>
      <c r="C123" s="357" t="s">
        <v>232</v>
      </c>
      <c r="D123" s="66">
        <v>131</v>
      </c>
      <c r="E123" s="64" t="str">
        <f>_xlfn.CONCAT("DPC.MH.",D123)</f>
        <v>DPC.MH.131</v>
      </c>
      <c r="F123" s="321" t="s">
        <v>2421</v>
      </c>
      <c r="G123" s="321" t="str">
        <f>VLOOKUP($E123,TaskValues!$E:$AG,3,FALSE)</f>
        <v>Non-clinical</v>
      </c>
      <c r="H123" s="321" t="str">
        <f>VLOOKUP($E123,TaskValues!$E:$AG,4,FALSE)</f>
        <v>Public health</v>
      </c>
      <c r="I123" s="321" t="str">
        <f>VLOOKUP($E123,TaskValues!$E:$AG,5,FALSE)</f>
        <v>Mental health</v>
      </c>
      <c r="J123" s="320" t="str">
        <f>VLOOKUP($E123,TaskValues!$E:$AG,6,FALSE)</f>
        <v>-</v>
      </c>
      <c r="K123" s="64">
        <f>VLOOKUP($E123,TaskValues!$E:$AG,10,FALSE)</f>
        <v>0</v>
      </c>
      <c r="L123" s="319">
        <f>VLOOKUP($E123,TaskValues!$E:$AG,11,FALSE)</f>
        <v>0</v>
      </c>
      <c r="M123" s="319">
        <f>VLOOKUP($E123,TaskValues!$E:$AG,12,FALSE)</f>
        <v>100</v>
      </c>
      <c r="N123" s="319">
        <f>VLOOKUP($E123,TaskValues!$E:$AG,13,FALSE)</f>
        <v>0</v>
      </c>
      <c r="O123" s="319">
        <f>VLOOKUP($E123,TaskValues!$E:$AG,14,FALSE)</f>
        <v>0</v>
      </c>
      <c r="P123" s="319">
        <f>VLOOKUP($E123,TaskValues!$E:$AG,15,FALSE)</f>
        <v>0</v>
      </c>
      <c r="Q123" s="320">
        <f>VLOOKUP($E123,TaskValues!$E:$AG,16,FALSE)</f>
        <v>100</v>
      </c>
      <c r="R123" s="321" t="str">
        <f>VLOOKUP($E123,TaskValues!$E:$AG,17,FALSE)</f>
        <v>National</v>
      </c>
      <c r="S123" s="195">
        <f>VLOOKUP($E123,TaskValues!$E:$AG,18,FALSE)</f>
        <v>0</v>
      </c>
      <c r="T123" s="321" t="str">
        <f>IF(VLOOKUP($E123,TaskValues!$E:$AG,20,FALSE)=0,"",VLOOKUP($E123,TaskValues!$E:$AG,20,FALSE))</f>
        <v/>
      </c>
      <c r="U123" s="89" t="str">
        <f>IF(VLOOKUP($E123,TaskValues!$E:$AG,22,FALSE)=0,"",VLOOKUP($E123,TaskValues!$E:$AG,22,FALSE))</f>
        <v/>
      </c>
      <c r="V123">
        <f>IF(VLOOKUP($E123,TaskValues!$E:$AG,23,FALSE)=0,,VLOOKUP($E123,TaskValues!$E:$AG,23,FALSE))</f>
        <v>0</v>
      </c>
      <c r="W123" t="str">
        <f>IF(VLOOKUP($E123,TaskValues!$E:$AG,24,FALSE)=0,"",VLOOKUP($E123,TaskValues!$E:$AG,24,FALSE))</f>
        <v/>
      </c>
      <c r="X123" t="str">
        <f>IF(VLOOKUP($E123,TaskValues!$E:$AG,25,FALSE)=0,"",VLOOKUP($E123,TaskValues!$E:$AG,25,FALSE))</f>
        <v/>
      </c>
      <c r="Y123" t="str">
        <f>IF(VLOOKUP($E123,TaskValues!$E:$AG,26,FALSE)=0,"",VLOOKUP($E123,TaskValues!$E:$AG,26,FALSE))</f>
        <v/>
      </c>
      <c r="Z123" t="str">
        <f>IF(VLOOKUP($E123,TaskValues!$E:$AG,27,FALSE)=0,"",VLOOKUP($E123,TaskValues!$E:$AG,27,FALSE))</f>
        <v/>
      </c>
    </row>
    <row r="124" spans="1:26" x14ac:dyDescent="0.35">
      <c r="A124" s="357" t="s">
        <v>2350</v>
      </c>
      <c r="B124" s="357" t="s">
        <v>2391</v>
      </c>
      <c r="C124" s="357" t="s">
        <v>232</v>
      </c>
      <c r="D124" s="66">
        <v>132</v>
      </c>
      <c r="E124" s="64" t="str">
        <f>_xlfn.CONCAT("DPC.MH.",D124)</f>
        <v>DPC.MH.132</v>
      </c>
      <c r="F124" s="321" t="s">
        <v>2420</v>
      </c>
      <c r="G124" s="321" t="str">
        <f>VLOOKUP($E124,TaskValues!$E:$AG,3,FALSE)</f>
        <v>Non-clinical</v>
      </c>
      <c r="H124" s="321" t="str">
        <f>VLOOKUP($E124,TaskValues!$E:$AG,4,FALSE)</f>
        <v>Public health</v>
      </c>
      <c r="I124" s="321" t="str">
        <f>VLOOKUP($E124,TaskValues!$E:$AG,5,FALSE)</f>
        <v>Mental health</v>
      </c>
      <c r="J124" s="320" t="str">
        <f>VLOOKUP($E124,TaskValues!$E:$AG,6,FALSE)</f>
        <v>-</v>
      </c>
      <c r="K124" s="64">
        <f>VLOOKUP($E124,TaskValues!$E:$AG,10,FALSE)</f>
        <v>0</v>
      </c>
      <c r="L124" s="319">
        <f>VLOOKUP($E124,TaskValues!$E:$AG,11,FALSE)</f>
        <v>0</v>
      </c>
      <c r="M124" s="319">
        <f>VLOOKUP($E124,TaskValues!$E:$AG,12,FALSE)</f>
        <v>100</v>
      </c>
      <c r="N124" s="319">
        <f>VLOOKUP($E124,TaskValues!$E:$AG,13,FALSE)</f>
        <v>0</v>
      </c>
      <c r="O124" s="319">
        <f>VLOOKUP($E124,TaskValues!$E:$AG,14,FALSE)</f>
        <v>0</v>
      </c>
      <c r="P124" s="319">
        <f>VLOOKUP($E124,TaskValues!$E:$AG,15,FALSE)</f>
        <v>0</v>
      </c>
      <c r="Q124" s="320">
        <f>VLOOKUP($E124,TaskValues!$E:$AG,16,FALSE)</f>
        <v>100</v>
      </c>
      <c r="R124" s="321" t="str">
        <f>VLOOKUP($E124,TaskValues!$E:$AG,17,FALSE)</f>
        <v>National</v>
      </c>
      <c r="S124" s="195">
        <f>VLOOKUP($E124,TaskValues!$E:$AG,18,FALSE)</f>
        <v>0</v>
      </c>
      <c r="T124" s="321" t="str">
        <f>IF(VLOOKUP($E124,TaskValues!$E:$AG,20,FALSE)=0,"",VLOOKUP($E124,TaskValues!$E:$AG,20,FALSE))</f>
        <v/>
      </c>
      <c r="U124" s="89" t="str">
        <f>IF(VLOOKUP($E124,TaskValues!$E:$AG,22,FALSE)=0,"",VLOOKUP($E124,TaskValues!$E:$AG,22,FALSE))</f>
        <v/>
      </c>
      <c r="V124">
        <f>IF(VLOOKUP($E124,TaskValues!$E:$AG,23,FALSE)=0,,VLOOKUP($E124,TaskValues!$E:$AG,23,FALSE))</f>
        <v>0</v>
      </c>
      <c r="W124" t="str">
        <f>IF(VLOOKUP($E124,TaskValues!$E:$AG,24,FALSE)=0,"",VLOOKUP($E124,TaskValues!$E:$AG,24,FALSE))</f>
        <v/>
      </c>
      <c r="X124" t="str">
        <f>IF(VLOOKUP($E124,TaskValues!$E:$AG,25,FALSE)=0,"",VLOOKUP($E124,TaskValues!$E:$AG,25,FALSE))</f>
        <v/>
      </c>
      <c r="Y124" t="str">
        <f>IF(VLOOKUP($E124,TaskValues!$E:$AG,26,FALSE)=0,"",VLOOKUP($E124,TaskValues!$E:$AG,26,FALSE))</f>
        <v/>
      </c>
      <c r="Z124" t="str">
        <f>IF(VLOOKUP($E124,TaskValues!$E:$AG,27,FALSE)=0,"",VLOOKUP($E124,TaskValues!$E:$AG,27,FALSE))</f>
        <v/>
      </c>
    </row>
    <row r="125" spans="1:26" x14ac:dyDescent="0.35">
      <c r="A125" s="357" t="s">
        <v>2350</v>
      </c>
      <c r="B125" s="357" t="s">
        <v>2391</v>
      </c>
      <c r="C125" s="357" t="s">
        <v>232</v>
      </c>
      <c r="D125" s="66">
        <v>133</v>
      </c>
      <c r="E125" s="64" t="str">
        <f>_xlfn.CONCAT("DPC.MH.",D125)</f>
        <v>DPC.MH.133</v>
      </c>
      <c r="F125" s="321" t="s">
        <v>2422</v>
      </c>
      <c r="G125" s="321" t="str">
        <f>VLOOKUP($E125,TaskValues!$E:$AG,3,FALSE)</f>
        <v>Clinical</v>
      </c>
      <c r="H125" s="321" t="str">
        <f>VLOOKUP($E125,TaskValues!$E:$AG,4,FALSE)</f>
        <v>Adult Acute</v>
      </c>
      <c r="I125" s="321" t="str">
        <f>VLOOKUP($E125,TaskValues!$E:$AG,5,FALSE)</f>
        <v>Mental health</v>
      </c>
      <c r="J125" s="320" t="str">
        <f>VLOOKUP($E125,TaskValues!$E:$AG,6,FALSE)</f>
        <v>30 yo adults</v>
      </c>
      <c r="K125" s="64">
        <f>VLOOKUP($E125,TaskValues!$E:$AG,10,FALSE)</f>
        <v>0</v>
      </c>
      <c r="L125" s="319">
        <f>VLOOKUP($E125,TaskValues!$E:$AG,11,FALSE)</f>
        <v>0</v>
      </c>
      <c r="M125" s="319">
        <f>VLOOKUP($E125,TaskValues!$E:$AG,12,FALSE)</f>
        <v>100</v>
      </c>
      <c r="N125" s="319">
        <f>VLOOKUP($E125,TaskValues!$E:$AG,13,FALSE)</f>
        <v>0</v>
      </c>
      <c r="O125" s="319">
        <f>VLOOKUP($E125,TaskValues!$E:$AG,14,FALSE)</f>
        <v>0</v>
      </c>
      <c r="P125" s="319">
        <f>VLOOKUP($E125,TaskValues!$E:$AG,15,FALSE)</f>
        <v>0</v>
      </c>
      <c r="Q125" s="320">
        <f>VLOOKUP($E125,TaskValues!$E:$AG,16,FALSE)</f>
        <v>100</v>
      </c>
      <c r="R125" s="321" t="str">
        <f>VLOOKUP($E125,TaskValues!$E:$AG,17,FALSE)</f>
        <v>National</v>
      </c>
      <c r="S125" s="195">
        <f>VLOOKUP($E125,TaskValues!$E:$AG,18,FALSE)</f>
        <v>0</v>
      </c>
      <c r="T125" s="321" t="str">
        <f>IF(VLOOKUP($E125,TaskValues!$E:$AG,20,FALSE)=0,"",VLOOKUP($E125,TaskValues!$E:$AG,20,FALSE))</f>
        <v/>
      </c>
      <c r="U125" s="89">
        <f>IF(VLOOKUP($E125,TaskValues!$E:$AG,22,FALSE)=0,"",VLOOKUP($E125,TaskValues!$E:$AG,22,FALSE))</f>
        <v>1</v>
      </c>
      <c r="V125">
        <f>IF(VLOOKUP($E125,TaskValues!$E:$AG,23,FALSE)=0,,VLOOKUP($E125,TaskValues!$E:$AG,23,FALSE))</f>
        <v>1</v>
      </c>
      <c r="W125" t="str">
        <f>IF(VLOOKUP($E125,TaskValues!$E:$AG,24,FALSE)=0,"",VLOOKUP($E125,TaskValues!$E:$AG,24,FALSE))</f>
        <v/>
      </c>
      <c r="X125">
        <f>IF(VLOOKUP($E125,TaskValues!$E:$AG,25,FALSE)=0,"",VLOOKUP($E125,TaskValues!$E:$AG,25,FALSE))</f>
        <v>15</v>
      </c>
      <c r="Y125" t="str">
        <f>IF(VLOOKUP($E125,TaskValues!$E:$AG,26,FALSE)=0,"",VLOOKUP($E125,TaskValues!$E:$AG,26,FALSE))</f>
        <v/>
      </c>
      <c r="Z125" t="str">
        <f>IF(VLOOKUP($E125,TaskValues!$E:$AG,27,FALSE)=0,"",VLOOKUP($E125,TaskValues!$E:$AG,27,FALSE))</f>
        <v/>
      </c>
    </row>
    <row r="126" spans="1:26" x14ac:dyDescent="0.35">
      <c r="A126" s="357" t="s">
        <v>2350</v>
      </c>
      <c r="B126" s="357" t="s">
        <v>2391</v>
      </c>
      <c r="C126" s="357" t="s">
        <v>232</v>
      </c>
      <c r="D126" s="66">
        <v>134</v>
      </c>
      <c r="E126" s="64" t="str">
        <f>_xlfn.CONCAT("DPC.MH.",D126)</f>
        <v>DPC.MH.134</v>
      </c>
      <c r="F126" s="321" t="s">
        <v>2423</v>
      </c>
      <c r="G126" s="321" t="str">
        <f>VLOOKUP($E126,TaskValues!$E:$AG,3,FALSE)</f>
        <v>Non-clinical</v>
      </c>
      <c r="H126" s="321" t="str">
        <f>VLOOKUP($E126,TaskValues!$E:$AG,4,FALSE)</f>
        <v>Public health</v>
      </c>
      <c r="I126" s="321" t="str">
        <f>VLOOKUP($E126,TaskValues!$E:$AG,5,FALSE)</f>
        <v>Mental health</v>
      </c>
      <c r="J126" s="320" t="str">
        <f>VLOOKUP($E126,TaskValues!$E:$AG,6,FALSE)</f>
        <v>-</v>
      </c>
      <c r="K126" s="64">
        <f>VLOOKUP($E126,TaskValues!$E:$AG,10,FALSE)</f>
        <v>0</v>
      </c>
      <c r="L126" s="319">
        <f>VLOOKUP($E126,TaskValues!$E:$AG,11,FALSE)</f>
        <v>0</v>
      </c>
      <c r="M126" s="319">
        <f>VLOOKUP($E126,TaskValues!$E:$AG,12,FALSE)</f>
        <v>100</v>
      </c>
      <c r="N126" s="319">
        <f>VLOOKUP($E126,TaskValues!$E:$AG,13,FALSE)</f>
        <v>0</v>
      </c>
      <c r="O126" s="319">
        <f>VLOOKUP($E126,TaskValues!$E:$AG,14,FALSE)</f>
        <v>0</v>
      </c>
      <c r="P126" s="319">
        <f>VLOOKUP($E126,TaskValues!$E:$AG,15,FALSE)</f>
        <v>0</v>
      </c>
      <c r="Q126" s="320">
        <f>VLOOKUP($E126,TaskValues!$E:$AG,16,FALSE)</f>
        <v>100</v>
      </c>
      <c r="R126" s="321" t="str">
        <f>VLOOKUP($E126,TaskValues!$E:$AG,17,FALSE)</f>
        <v>National</v>
      </c>
      <c r="S126" s="195">
        <f>VLOOKUP($E126,TaskValues!$E:$AG,18,FALSE)</f>
        <v>0</v>
      </c>
      <c r="T126" s="321" t="str">
        <f>IF(VLOOKUP($E126,TaskValues!$E:$AG,20,FALSE)=0,"",VLOOKUP($E126,TaskValues!$E:$AG,20,FALSE))</f>
        <v/>
      </c>
      <c r="U126" s="89" t="str">
        <f>IF(VLOOKUP($E126,TaskValues!$E:$AG,22,FALSE)=0,"",VLOOKUP($E126,TaskValues!$E:$AG,22,FALSE))</f>
        <v/>
      </c>
      <c r="V126">
        <f>IF(VLOOKUP($E126,TaskValues!$E:$AG,23,FALSE)=0,,VLOOKUP($E126,TaskValues!$E:$AG,23,FALSE))</f>
        <v>0</v>
      </c>
      <c r="W126" t="str">
        <f>IF(VLOOKUP($E126,TaskValues!$E:$AG,24,FALSE)=0,"",VLOOKUP($E126,TaskValues!$E:$AG,24,FALSE))</f>
        <v/>
      </c>
      <c r="X126" t="str">
        <f>IF(VLOOKUP($E126,TaskValues!$E:$AG,25,FALSE)=0,"",VLOOKUP($E126,TaskValues!$E:$AG,25,FALSE))</f>
        <v/>
      </c>
      <c r="Y126" t="str">
        <f>IF(VLOOKUP($E126,TaskValues!$E:$AG,26,FALSE)=0,"",VLOOKUP($E126,TaskValues!$E:$AG,26,FALSE))</f>
        <v/>
      </c>
      <c r="Z126" t="str">
        <f>IF(VLOOKUP($E126,TaskValues!$E:$AG,27,FALSE)=0,"",VLOOKUP($E126,TaskValues!$E:$AG,27,FALSE))</f>
        <v/>
      </c>
    </row>
    <row r="127" spans="1:26" x14ac:dyDescent="0.35">
      <c r="A127" s="357" t="s">
        <v>2350</v>
      </c>
      <c r="B127" s="357" t="s">
        <v>2391</v>
      </c>
      <c r="C127" s="357" t="s">
        <v>232</v>
      </c>
      <c r="D127" s="66">
        <v>135</v>
      </c>
      <c r="E127" s="64" t="str">
        <f>_xlfn.CONCAT("DPC.MH.",D127)</f>
        <v>DPC.MH.135</v>
      </c>
      <c r="F127" s="321" t="s">
        <v>2424</v>
      </c>
      <c r="G127" s="321" t="str">
        <f>VLOOKUP($E127,TaskValues!$E:$AG,3,FALSE)</f>
        <v>Clinical</v>
      </c>
      <c r="H127" s="321" t="str">
        <f>VLOOKUP($E127,TaskValues!$E:$AG,4,FALSE)</f>
        <v>Adult Acute</v>
      </c>
      <c r="I127" s="321" t="str">
        <f>VLOOKUP($E127,TaskValues!$E:$AG,5,FALSE)</f>
        <v>Mental health</v>
      </c>
      <c r="J127" s="320" t="str">
        <f>VLOOKUP($E127,TaskValues!$E:$AG,6,FALSE)</f>
        <v>adults 18+</v>
      </c>
      <c r="K127" s="64">
        <f>VLOOKUP($E127,TaskValues!$E:$AG,10,FALSE)</f>
        <v>0</v>
      </c>
      <c r="L127" s="319">
        <f>VLOOKUP($E127,TaskValues!$E:$AG,11,FALSE)</f>
        <v>0</v>
      </c>
      <c r="M127" s="319">
        <f>VLOOKUP($E127,TaskValues!$E:$AG,12,FALSE)</f>
        <v>100</v>
      </c>
      <c r="N127" s="319">
        <f>VLOOKUP($E127,TaskValues!$E:$AG,13,FALSE)</f>
        <v>0</v>
      </c>
      <c r="O127" s="319">
        <f>VLOOKUP($E127,TaskValues!$E:$AG,14,FALSE)</f>
        <v>0</v>
      </c>
      <c r="P127" s="319">
        <f>VLOOKUP($E127,TaskValues!$E:$AG,15,FALSE)</f>
        <v>0</v>
      </c>
      <c r="Q127" s="320">
        <f>VLOOKUP($E127,TaskValues!$E:$AG,16,FALSE)</f>
        <v>100</v>
      </c>
      <c r="R127" s="321" t="str">
        <f>VLOOKUP($E127,TaskValues!$E:$AG,17,FALSE)</f>
        <v>National</v>
      </c>
      <c r="S127" s="195">
        <f>VLOOKUP($E127,TaskValues!$E:$AG,18,FALSE)</f>
        <v>0</v>
      </c>
      <c r="T127" s="321" t="str">
        <f>IF(VLOOKUP($E127,TaskValues!$E:$AG,20,FALSE)=0,"",VLOOKUP($E127,TaskValues!$E:$AG,20,FALSE))</f>
        <v/>
      </c>
      <c r="U127" s="89">
        <f>IF(VLOOKUP($E127,TaskValues!$E:$AG,22,FALSE)=0,"",VLOOKUP($E127,TaskValues!$E:$AG,22,FALSE))</f>
        <v>1</v>
      </c>
      <c r="V127">
        <f>IF(VLOOKUP($E127,TaskValues!$E:$AG,23,FALSE)=0,,VLOOKUP($E127,TaskValues!$E:$AG,23,FALSE))</f>
        <v>1</v>
      </c>
      <c r="W127" t="str">
        <f>IF(VLOOKUP($E127,TaskValues!$E:$AG,24,FALSE)=0,"",VLOOKUP($E127,TaskValues!$E:$AG,24,FALSE))</f>
        <v/>
      </c>
      <c r="X127">
        <f>IF(VLOOKUP($E127,TaskValues!$E:$AG,25,FALSE)=0,"",VLOOKUP($E127,TaskValues!$E:$AG,25,FALSE))</f>
        <v>15</v>
      </c>
      <c r="Y127" t="str">
        <f>IF(VLOOKUP($E127,TaskValues!$E:$AG,26,FALSE)=0,"",VLOOKUP($E127,TaskValues!$E:$AG,26,FALSE))</f>
        <v/>
      </c>
      <c r="Z127" t="str">
        <f>IF(VLOOKUP($E127,TaskValues!$E:$AG,27,FALSE)=0,"",VLOOKUP($E127,TaskValues!$E:$AG,27,FALSE))</f>
        <v/>
      </c>
    </row>
    <row r="128" spans="1:26" x14ac:dyDescent="0.35">
      <c r="A128" s="357" t="s">
        <v>2350</v>
      </c>
      <c r="B128" s="357" t="s">
        <v>2391</v>
      </c>
      <c r="C128" s="357" t="s">
        <v>2408</v>
      </c>
      <c r="D128" s="66">
        <v>136</v>
      </c>
      <c r="E128" s="64" t="str">
        <f>_xlfn.CONCAT("DPC.Oph.",D128)</f>
        <v>DPC.Oph.136</v>
      </c>
      <c r="F128" s="321" t="s">
        <v>2425</v>
      </c>
      <c r="G128" s="321" t="str">
        <f>VLOOKUP($E128,TaskValues!$E:$AG,3,FALSE)</f>
        <v>Clinical</v>
      </c>
      <c r="H128" s="321" t="str">
        <f>VLOOKUP($E128,TaskValues!$E:$AG,4,FALSE)</f>
        <v>Adult Preventive</v>
      </c>
      <c r="I128" s="321" t="str">
        <f>VLOOKUP($E128,TaskValues!$E:$AG,5,FALSE)</f>
        <v>NCDs</v>
      </c>
      <c r="J128" s="320" t="str">
        <f>VLOOKUP($E128,TaskValues!$E:$AG,6,FALSE)</f>
        <v>adults 18+</v>
      </c>
      <c r="K128" s="64">
        <f>VLOOKUP($E128,TaskValues!$E:$AG,10,FALSE)</f>
        <v>0</v>
      </c>
      <c r="L128" s="319">
        <f>VLOOKUP($E128,TaskValues!$E:$AG,11,FALSE)</f>
        <v>0</v>
      </c>
      <c r="M128" s="319">
        <f>VLOOKUP($E128,TaskValues!$E:$AG,12,FALSE)</f>
        <v>100</v>
      </c>
      <c r="N128" s="319">
        <f>VLOOKUP($E128,TaskValues!$E:$AG,13,FALSE)</f>
        <v>0</v>
      </c>
      <c r="O128" s="319">
        <f>VLOOKUP($E128,TaskValues!$E:$AG,14,FALSE)</f>
        <v>0</v>
      </c>
      <c r="P128" s="319">
        <f>VLOOKUP($E128,TaskValues!$E:$AG,15,FALSE)</f>
        <v>0</v>
      </c>
      <c r="Q128" s="320">
        <f>VLOOKUP($E128,TaskValues!$E:$AG,16,FALSE)</f>
        <v>100</v>
      </c>
      <c r="R128" s="321" t="str">
        <f>VLOOKUP($E128,TaskValues!$E:$AG,17,FALSE)</f>
        <v>National</v>
      </c>
      <c r="S128" s="195">
        <f>VLOOKUP($E128,TaskValues!$E:$AG,18,FALSE)</f>
        <v>4.8212E-4</v>
      </c>
      <c r="T128" s="321" t="str">
        <f>IF(VLOOKUP($E128,TaskValues!$E:$AG,20,FALSE)=0,"",VLOOKUP($E128,TaskValues!$E:$AG,20,FALSE))</f>
        <v/>
      </c>
      <c r="U128" s="89">
        <f>IF(VLOOKUP($E128,TaskValues!$E:$AG,22,FALSE)=0,"",VLOOKUP($E128,TaskValues!$E:$AG,22,FALSE))</f>
        <v>1.0311999999999999</v>
      </c>
      <c r="V128">
        <f>IF(VLOOKUP($E128,TaskValues!$E:$AG,23,FALSE)=0,,VLOOKUP($E128,TaskValues!$E:$AG,23,FALSE))</f>
        <v>1</v>
      </c>
      <c r="W128" t="str">
        <f>IF(VLOOKUP($E128,TaskValues!$E:$AG,24,FALSE)=0,"",VLOOKUP($E128,TaskValues!$E:$AG,24,FALSE))</f>
        <v/>
      </c>
      <c r="X128">
        <f>IF(VLOOKUP($E128,TaskValues!$E:$AG,25,FALSE)=0,"",VLOOKUP($E128,TaskValues!$E:$AG,25,FALSE))</f>
        <v>10</v>
      </c>
      <c r="Y128" t="str">
        <f>IF(VLOOKUP($E128,TaskValues!$E:$AG,26,FALSE)=0,"",VLOOKUP($E128,TaskValues!$E:$AG,26,FALSE))</f>
        <v/>
      </c>
      <c r="Z128" t="str">
        <f>IF(VLOOKUP($E128,TaskValues!$E:$AG,27,FALSE)=0,"",VLOOKUP($E128,TaskValues!$E:$AG,27,FALSE))</f>
        <v/>
      </c>
    </row>
    <row r="129" spans="1:26" x14ac:dyDescent="0.35">
      <c r="A129" s="357" t="s">
        <v>2350</v>
      </c>
      <c r="B129" s="357" t="s">
        <v>2391</v>
      </c>
      <c r="C129" s="357" t="s">
        <v>2408</v>
      </c>
      <c r="D129" s="66">
        <v>137</v>
      </c>
      <c r="E129" s="64" t="str">
        <f>_xlfn.CONCAT("DPC.Oph.",D129)</f>
        <v>DPC.Oph.137</v>
      </c>
      <c r="F129" s="321" t="s">
        <v>2426</v>
      </c>
      <c r="G129" s="321" t="str">
        <f>VLOOKUP($E129,TaskValues!$E:$AG,3,FALSE)</f>
        <v>Clinical</v>
      </c>
      <c r="H129" s="321" t="str">
        <f>VLOOKUP($E129,TaskValues!$E:$AG,4,FALSE)</f>
        <v>Public health</v>
      </c>
      <c r="I129" s="321" t="str">
        <f>VLOOKUP($E129,TaskValues!$E:$AG,5,FALSE)</f>
        <v>NCDs</v>
      </c>
      <c r="J129" s="320" t="str">
        <f>VLOOKUP($E129,TaskValues!$E:$AG,6,FALSE)</f>
        <v>-</v>
      </c>
      <c r="K129" s="64">
        <f>VLOOKUP($E129,TaskValues!$E:$AG,10,FALSE)</f>
        <v>0</v>
      </c>
      <c r="L129" s="319">
        <f>VLOOKUP($E129,TaskValues!$E:$AG,11,FALSE)</f>
        <v>0</v>
      </c>
      <c r="M129" s="319">
        <f>VLOOKUP($E129,TaskValues!$E:$AG,12,FALSE)</f>
        <v>100</v>
      </c>
      <c r="N129" s="319">
        <f>VLOOKUP($E129,TaskValues!$E:$AG,13,FALSE)</f>
        <v>0</v>
      </c>
      <c r="O129" s="319">
        <f>VLOOKUP($E129,TaskValues!$E:$AG,14,FALSE)</f>
        <v>0</v>
      </c>
      <c r="P129" s="319">
        <f>VLOOKUP($E129,TaskValues!$E:$AG,15,FALSE)</f>
        <v>0</v>
      </c>
      <c r="Q129" s="320">
        <f>VLOOKUP($E129,TaskValues!$E:$AG,16,FALSE)</f>
        <v>100</v>
      </c>
      <c r="R129" s="321" t="str">
        <f>VLOOKUP($E129,TaskValues!$E:$AG,17,FALSE)</f>
        <v>National</v>
      </c>
      <c r="S129" s="195">
        <f>VLOOKUP($E129,TaskValues!$E:$AG,18,FALSE)</f>
        <v>0</v>
      </c>
      <c r="T129" s="321" t="str">
        <f>IF(VLOOKUP($E129,TaskValues!$E:$AG,20,FALSE)=0,"",VLOOKUP($E129,TaskValues!$E:$AG,20,FALSE))</f>
        <v/>
      </c>
      <c r="U129" s="89" t="str">
        <f>IF(VLOOKUP($E129,TaskValues!$E:$AG,22,FALSE)=0,"",VLOOKUP($E129,TaskValues!$E:$AG,22,FALSE))</f>
        <v/>
      </c>
      <c r="V129">
        <f>IF(VLOOKUP($E129,TaskValues!$E:$AG,23,FALSE)=0,,VLOOKUP($E129,TaskValues!$E:$AG,23,FALSE))</f>
        <v>0</v>
      </c>
      <c r="W129" t="str">
        <f>IF(VLOOKUP($E129,TaskValues!$E:$AG,24,FALSE)=0,"",VLOOKUP($E129,TaskValues!$E:$AG,24,FALSE))</f>
        <v/>
      </c>
      <c r="X129" t="str">
        <f>IF(VLOOKUP($E129,TaskValues!$E:$AG,25,FALSE)=0,"",VLOOKUP($E129,TaskValues!$E:$AG,25,FALSE))</f>
        <v/>
      </c>
      <c r="Y129" t="str">
        <f>IF(VLOOKUP($E129,TaskValues!$E:$AG,26,FALSE)=0,"",VLOOKUP($E129,TaskValues!$E:$AG,26,FALSE))</f>
        <v/>
      </c>
      <c r="Z129" t="str">
        <f>IF(VLOOKUP($E129,TaskValues!$E:$AG,27,FALSE)=0,"",VLOOKUP($E129,TaskValues!$E:$AG,27,FALSE))</f>
        <v/>
      </c>
    </row>
    <row r="130" spans="1:26" x14ac:dyDescent="0.35">
      <c r="A130" s="357" t="s">
        <v>2350</v>
      </c>
      <c r="B130" s="357" t="s">
        <v>2391</v>
      </c>
      <c r="C130" s="357" t="s">
        <v>2408</v>
      </c>
      <c r="D130" s="66">
        <v>138</v>
      </c>
      <c r="E130" s="64" t="str">
        <f>_xlfn.CONCAT("DPC.Oph.",D130)</f>
        <v>DPC.Oph.138</v>
      </c>
      <c r="F130" s="321" t="s">
        <v>2427</v>
      </c>
      <c r="G130" s="321" t="str">
        <f>VLOOKUP($E130,TaskValues!$E:$AG,3,FALSE)</f>
        <v>Clinical</v>
      </c>
      <c r="H130" s="321" t="str">
        <f>VLOOKUP($E130,TaskValues!$E:$AG,4,FALSE)</f>
        <v>Child Preventive</v>
      </c>
      <c r="I130" s="321" t="str">
        <f>VLOOKUP($E130,TaskValues!$E:$AG,5,FALSE)</f>
        <v>NCDs</v>
      </c>
      <c r="J130" s="320" t="str">
        <f>VLOOKUP($E130,TaskValues!$E:$AG,6,FALSE)</f>
        <v>15 yo</v>
      </c>
      <c r="K130" s="64">
        <f>VLOOKUP($E130,TaskValues!$E:$AG,10,FALSE)</f>
        <v>0</v>
      </c>
      <c r="L130" s="319">
        <f>VLOOKUP($E130,TaskValues!$E:$AG,11,FALSE)</f>
        <v>0</v>
      </c>
      <c r="M130" s="319">
        <f>VLOOKUP($E130,TaskValues!$E:$AG,12,FALSE)</f>
        <v>100</v>
      </c>
      <c r="N130" s="319">
        <f>VLOOKUP($E130,TaskValues!$E:$AG,13,FALSE)</f>
        <v>0</v>
      </c>
      <c r="O130" s="319">
        <f>VLOOKUP($E130,TaskValues!$E:$AG,14,FALSE)</f>
        <v>0</v>
      </c>
      <c r="P130" s="319">
        <f>VLOOKUP($E130,TaskValues!$E:$AG,15,FALSE)</f>
        <v>0</v>
      </c>
      <c r="Q130" s="320">
        <f>VLOOKUP($E130,TaskValues!$E:$AG,16,FALSE)</f>
        <v>100</v>
      </c>
      <c r="R130" s="321" t="str">
        <f>VLOOKUP($E130,TaskValues!$E:$AG,17,FALSE)</f>
        <v>National</v>
      </c>
      <c r="S130" s="195">
        <f>VLOOKUP($E130,TaskValues!$E:$AG,18,FALSE)</f>
        <v>0</v>
      </c>
      <c r="T130" s="321" t="str">
        <f>IF(VLOOKUP($E130,TaskValues!$E:$AG,20,FALSE)=0,"",VLOOKUP($E130,TaskValues!$E:$AG,20,FALSE))</f>
        <v/>
      </c>
      <c r="U130" s="89" t="str">
        <f>IF(VLOOKUP($E130,TaskValues!$E:$AG,22,FALSE)=0,"",VLOOKUP($E130,TaskValues!$E:$AG,22,FALSE))</f>
        <v/>
      </c>
      <c r="V130">
        <f>IF(VLOOKUP($E130,TaskValues!$E:$AG,23,FALSE)=0,,VLOOKUP($E130,TaskValues!$E:$AG,23,FALSE))</f>
        <v>0</v>
      </c>
      <c r="W130" t="str">
        <f>IF(VLOOKUP($E130,TaskValues!$E:$AG,24,FALSE)=0,"",VLOOKUP($E130,TaskValues!$E:$AG,24,FALSE))</f>
        <v/>
      </c>
      <c r="X130" t="str">
        <f>IF(VLOOKUP($E130,TaskValues!$E:$AG,25,FALSE)=0,"",VLOOKUP($E130,TaskValues!$E:$AG,25,FALSE))</f>
        <v/>
      </c>
      <c r="Y130" t="str">
        <f>IF(VLOOKUP($E130,TaskValues!$E:$AG,26,FALSE)=0,"",VLOOKUP($E130,TaskValues!$E:$AG,26,FALSE))</f>
        <v/>
      </c>
      <c r="Z130" t="str">
        <f>IF(VLOOKUP($E130,TaskValues!$E:$AG,27,FALSE)=0,"",VLOOKUP($E130,TaskValues!$E:$AG,27,FALSE))</f>
        <v/>
      </c>
    </row>
    <row r="131" spans="1:26" x14ac:dyDescent="0.35">
      <c r="A131" s="357" t="s">
        <v>2350</v>
      </c>
      <c r="B131" s="357" t="s">
        <v>2391</v>
      </c>
      <c r="C131" s="357" t="s">
        <v>2408</v>
      </c>
      <c r="D131" s="66">
        <v>139</v>
      </c>
      <c r="E131" s="64" t="str">
        <f>_xlfn.CONCAT("DPC.Oph.",D131)</f>
        <v>DPC.Oph.139</v>
      </c>
      <c r="F131" s="321" t="s">
        <v>2428</v>
      </c>
      <c r="G131" s="321" t="str">
        <f>VLOOKUP($E131,TaskValues!$E:$AG,3,FALSE)</f>
        <v>Clinical</v>
      </c>
      <c r="H131" s="321" t="str">
        <f>VLOOKUP($E131,TaskValues!$E:$AG,4,FALSE)</f>
        <v>Adult Preventive</v>
      </c>
      <c r="I131" s="321" t="str">
        <f>VLOOKUP($E131,TaskValues!$E:$AG,5,FALSE)</f>
        <v>NCDs</v>
      </c>
      <c r="J131" s="320" t="str">
        <f>VLOOKUP($E131,TaskValues!$E:$AG,6,FALSE)</f>
        <v>adults 18+</v>
      </c>
      <c r="K131" s="64">
        <f>VLOOKUP($E131,TaskValues!$E:$AG,10,FALSE)</f>
        <v>0</v>
      </c>
      <c r="L131" s="319">
        <f>VLOOKUP($E131,TaskValues!$E:$AG,11,FALSE)</f>
        <v>0</v>
      </c>
      <c r="M131" s="319">
        <f>VLOOKUP($E131,TaskValues!$E:$AG,12,FALSE)</f>
        <v>100</v>
      </c>
      <c r="N131" s="319">
        <f>VLOOKUP($E131,TaskValues!$E:$AG,13,FALSE)</f>
        <v>0</v>
      </c>
      <c r="O131" s="319">
        <f>VLOOKUP($E131,TaskValues!$E:$AG,14,FALSE)</f>
        <v>0</v>
      </c>
      <c r="P131" s="319">
        <f>VLOOKUP($E131,TaskValues!$E:$AG,15,FALSE)</f>
        <v>0</v>
      </c>
      <c r="Q131" s="320">
        <f>VLOOKUP($E131,TaskValues!$E:$AG,16,FALSE)</f>
        <v>100</v>
      </c>
      <c r="R131" s="321" t="str">
        <f>VLOOKUP($E131,TaskValues!$E:$AG,17,FALSE)</f>
        <v>National</v>
      </c>
      <c r="S131" s="195">
        <f>VLOOKUP($E131,TaskValues!$E:$AG,18,FALSE)</f>
        <v>0.2</v>
      </c>
      <c r="T131" s="321" t="str">
        <f>IF(VLOOKUP($E131,TaskValues!$E:$AG,20,FALSE)=0,"",VLOOKUP($E131,TaskValues!$E:$AG,20,FALSE))</f>
        <v/>
      </c>
      <c r="U131" s="89">
        <f>IF(VLOOKUP($E131,TaskValues!$E:$AG,22,FALSE)=0,"",VLOOKUP($E131,TaskValues!$E:$AG,22,FALSE))</f>
        <v>1</v>
      </c>
      <c r="V131">
        <f>IF(VLOOKUP($E131,TaskValues!$E:$AG,23,FALSE)=0,,VLOOKUP($E131,TaskValues!$E:$AG,23,FALSE))</f>
        <v>1</v>
      </c>
      <c r="W131" t="str">
        <f>IF(VLOOKUP($E131,TaskValues!$E:$AG,24,FALSE)=0,"",VLOOKUP($E131,TaskValues!$E:$AG,24,FALSE))</f>
        <v/>
      </c>
      <c r="X131">
        <f>IF(VLOOKUP($E131,TaskValues!$E:$AG,25,FALSE)=0,"",VLOOKUP($E131,TaskValues!$E:$AG,25,FALSE))</f>
        <v>15</v>
      </c>
      <c r="Y131" t="str">
        <f>IF(VLOOKUP($E131,TaskValues!$E:$AG,26,FALSE)=0,"",VLOOKUP($E131,TaskValues!$E:$AG,26,FALSE))</f>
        <v/>
      </c>
      <c r="Z131" t="str">
        <f>IF(VLOOKUP($E131,TaskValues!$E:$AG,27,FALSE)=0,"",VLOOKUP($E131,TaskValues!$E:$AG,27,FALSE))</f>
        <v/>
      </c>
    </row>
    <row r="132" spans="1:26" x14ac:dyDescent="0.35">
      <c r="A132" s="357" t="s">
        <v>2350</v>
      </c>
      <c r="B132" s="357" t="s">
        <v>2391</v>
      </c>
      <c r="C132" s="357" t="s">
        <v>2408</v>
      </c>
      <c r="D132" s="66">
        <v>140</v>
      </c>
      <c r="E132" s="64" t="str">
        <f>_xlfn.CONCAT("DPC.Oph.",D132)</f>
        <v>DPC.Oph.140</v>
      </c>
      <c r="F132" s="321" t="s">
        <v>2429</v>
      </c>
      <c r="G132" s="321" t="str">
        <f>VLOOKUP($E132,TaskValues!$E:$AG,3,FALSE)</f>
        <v>Clinical</v>
      </c>
      <c r="H132" s="321" t="str">
        <f>VLOOKUP($E132,TaskValues!$E:$AG,4,FALSE)</f>
        <v>Adult Preventive</v>
      </c>
      <c r="I132" s="321" t="str">
        <f>VLOOKUP($E132,TaskValues!$E:$AG,5,FALSE)</f>
        <v>NCDs</v>
      </c>
      <c r="J132" s="320" t="str">
        <f>VLOOKUP($E132,TaskValues!$E:$AG,6,FALSE)</f>
        <v>50 yo adults</v>
      </c>
      <c r="K132" s="64">
        <f>VLOOKUP($E132,TaskValues!$E:$AG,10,FALSE)</f>
        <v>0</v>
      </c>
      <c r="L132" s="319">
        <f>VLOOKUP($E132,TaskValues!$E:$AG,11,FALSE)</f>
        <v>0</v>
      </c>
      <c r="M132" s="319">
        <f>VLOOKUP($E132,TaskValues!$E:$AG,12,FALSE)</f>
        <v>100</v>
      </c>
      <c r="N132" s="319">
        <f>VLOOKUP($E132,TaskValues!$E:$AG,13,FALSE)</f>
        <v>0</v>
      </c>
      <c r="O132" s="319">
        <f>VLOOKUP($E132,TaskValues!$E:$AG,14,FALSE)</f>
        <v>0</v>
      </c>
      <c r="P132" s="319">
        <f>VLOOKUP($E132,TaskValues!$E:$AG,15,FALSE)</f>
        <v>0</v>
      </c>
      <c r="Q132" s="320">
        <f>VLOOKUP($E132,TaskValues!$E:$AG,16,FALSE)</f>
        <v>100</v>
      </c>
      <c r="R132" s="321" t="str">
        <f>VLOOKUP($E132,TaskValues!$E:$AG,17,FALSE)</f>
        <v>National</v>
      </c>
      <c r="S132" s="195">
        <f>VLOOKUP($E132,TaskValues!$E:$AG,18,FALSE)</f>
        <v>0</v>
      </c>
      <c r="T132" s="321" t="str">
        <f>IF(VLOOKUP($E132,TaskValues!$E:$AG,20,FALSE)=0,"",VLOOKUP($E132,TaskValues!$E:$AG,20,FALSE))</f>
        <v/>
      </c>
      <c r="U132" s="89">
        <f>IF(VLOOKUP($E132,TaskValues!$E:$AG,22,FALSE)=0,"",VLOOKUP($E132,TaskValues!$E:$AG,22,FALSE))</f>
        <v>1</v>
      </c>
      <c r="V132">
        <f>IF(VLOOKUP($E132,TaskValues!$E:$AG,23,FALSE)=0,,VLOOKUP($E132,TaskValues!$E:$AG,23,FALSE))</f>
        <v>1</v>
      </c>
      <c r="W132" t="str">
        <f>IF(VLOOKUP($E132,TaskValues!$E:$AG,24,FALSE)=0,"",VLOOKUP($E132,TaskValues!$E:$AG,24,FALSE))</f>
        <v/>
      </c>
      <c r="X132">
        <f>IF(VLOOKUP($E132,TaskValues!$E:$AG,25,FALSE)=0,"",VLOOKUP($E132,TaskValues!$E:$AG,25,FALSE))</f>
        <v>15</v>
      </c>
      <c r="Y132" t="str">
        <f>IF(VLOOKUP($E132,TaskValues!$E:$AG,26,FALSE)=0,"",VLOOKUP($E132,TaskValues!$E:$AG,26,FALSE))</f>
        <v/>
      </c>
      <c r="Z132" t="str">
        <f>IF(VLOOKUP($E132,TaskValues!$E:$AG,27,FALSE)=0,"",VLOOKUP($E132,TaskValues!$E:$AG,27,FALSE))</f>
        <v/>
      </c>
    </row>
    <row r="133" spans="1:26" x14ac:dyDescent="0.35">
      <c r="A133" s="357" t="s">
        <v>2350</v>
      </c>
      <c r="B133" s="357" t="s">
        <v>2391</v>
      </c>
      <c r="C133" s="357" t="s">
        <v>2409</v>
      </c>
      <c r="E133" s="64" t="s">
        <v>2612</v>
      </c>
      <c r="F133" s="356" t="s">
        <v>2613</v>
      </c>
      <c r="G133" s="321" t="str">
        <f>VLOOKUP($E133,TaskValues!$E:$AG,3,FALSE)</f>
        <v>Clinical</v>
      </c>
      <c r="H133" s="321" t="str">
        <f>VLOOKUP($E133,TaskValues!$E:$AG,4,FALSE)</f>
        <v>Adult Acute</v>
      </c>
      <c r="I133" s="321" t="str">
        <f>VLOOKUP($E133,TaskValues!$E:$AG,5,FALSE)</f>
        <v>First aid</v>
      </c>
      <c r="J133" s="320" t="str">
        <f>VLOOKUP($E133,TaskValues!$E:$AG,6,FALSE)</f>
        <v>all</v>
      </c>
      <c r="K133" s="64">
        <f>VLOOKUP($E133,TaskValues!$E:$AG,10,FALSE)</f>
        <v>0</v>
      </c>
      <c r="L133" s="319">
        <f>VLOOKUP($E133,TaskValues!$E:$AG,11,FALSE)</f>
        <v>0</v>
      </c>
      <c r="M133" s="319">
        <f>VLOOKUP($E133,TaskValues!$E:$AG,12,FALSE)</f>
        <v>100</v>
      </c>
      <c r="N133" s="319">
        <f>VLOOKUP($E133,TaskValues!$E:$AG,13,FALSE)</f>
        <v>0</v>
      </c>
      <c r="O133" s="319">
        <f>VLOOKUP($E133,TaskValues!$E:$AG,14,FALSE)</f>
        <v>0</v>
      </c>
      <c r="P133" s="319">
        <f>VLOOKUP($E133,TaskValues!$E:$AG,15,FALSE)</f>
        <v>0</v>
      </c>
      <c r="Q133" s="320">
        <f>VLOOKUP($E133,TaskValues!$E:$AG,16,FALSE)</f>
        <v>100</v>
      </c>
      <c r="R133" s="321" t="str">
        <f>VLOOKUP($E133,TaskValues!$E:$AG,17,FALSE)</f>
        <v>National</v>
      </c>
      <c r="S133" s="195">
        <f>VLOOKUP($E133,TaskValues!$E:$AG,18,FALSE)</f>
        <v>1.8782608695652177E-3</v>
      </c>
      <c r="T133" s="321">
        <f>IF(VLOOKUP($E133,TaskValues!$E:$AG,20,FALSE)=0,"",VLOOKUP($E133,TaskValues!$E:$AG,20,FALSE))</f>
        <v>0.25</v>
      </c>
      <c r="U133" s="89">
        <f>IF(VLOOKUP($E133,TaskValues!$E:$AG,22,FALSE)=0,"",VLOOKUP($E133,TaskValues!$E:$AG,22,FALSE))</f>
        <v>1</v>
      </c>
      <c r="V133">
        <f>IF(VLOOKUP($E133,TaskValues!$E:$AG,23,FALSE)=0,,VLOOKUP($E133,TaskValues!$E:$AG,23,FALSE))</f>
        <v>1</v>
      </c>
      <c r="W133" t="str">
        <f>IF(VLOOKUP($E133,TaskValues!$E:$AG,24,FALSE)=0,"",VLOOKUP($E133,TaskValues!$E:$AG,24,FALSE))</f>
        <v/>
      </c>
      <c r="X133">
        <f>IF(VLOOKUP($E133,TaskValues!$E:$AG,25,FALSE)=0,"",VLOOKUP($E133,TaskValues!$E:$AG,25,FALSE))</f>
        <v>7</v>
      </c>
      <c r="Y133" t="str">
        <f>IF(VLOOKUP($E133,TaskValues!$E:$AG,26,FALSE)=0,"",VLOOKUP($E133,TaskValues!$E:$AG,26,FALSE))</f>
        <v/>
      </c>
      <c r="Z133" t="str">
        <f>IF(VLOOKUP($E133,TaskValues!$E:$AG,27,FALSE)=0,"",VLOOKUP($E133,TaskValues!$E:$AG,27,FALSE))</f>
        <v/>
      </c>
    </row>
    <row r="134" spans="1:26" x14ac:dyDescent="0.35">
      <c r="A134" s="66" t="s">
        <v>2350</v>
      </c>
      <c r="B134" s="66" t="s">
        <v>533</v>
      </c>
      <c r="D134" s="66">
        <v>156</v>
      </c>
      <c r="E134" s="64" t="s">
        <v>2465</v>
      </c>
      <c r="F134" s="321" t="s">
        <v>2466</v>
      </c>
      <c r="G134" s="321" t="str">
        <f>VLOOKUP($E134,TaskValues!$E:$AG,3,FALSE)</f>
        <v>Surveillance</v>
      </c>
      <c r="H134" s="321" t="str">
        <f>VLOOKUP($E134,TaskValues!$E:$AG,4,FALSE)</f>
        <v>Public Health</v>
      </c>
      <c r="I134" s="321" t="str">
        <f>VLOOKUP($E134,TaskValues!$E:$AG,5,FALSE)</f>
        <v>-</v>
      </c>
      <c r="J134" s="320" t="str">
        <f>VLOOKUP($E134,TaskValues!$E:$AG,6,FALSE)</f>
        <v>-</v>
      </c>
      <c r="K134" s="64">
        <f>VLOOKUP($E134,TaskValues!$E:$AG,10,FALSE)</f>
        <v>0</v>
      </c>
      <c r="L134" s="319">
        <f>VLOOKUP($E134,TaskValues!$E:$AG,11,FALSE)</f>
        <v>0</v>
      </c>
      <c r="M134" s="319">
        <f>VLOOKUP($E134,TaskValues!$E:$AG,12,FALSE)</f>
        <v>100</v>
      </c>
      <c r="N134" s="319">
        <f>VLOOKUP($E134,TaskValues!$E:$AG,13,FALSE)</f>
        <v>0</v>
      </c>
      <c r="O134" s="319">
        <f>VLOOKUP($E134,TaskValues!$E:$AG,14,FALSE)</f>
        <v>0</v>
      </c>
      <c r="P134" s="319">
        <f>VLOOKUP($E134,TaskValues!$E:$AG,15,FALSE)</f>
        <v>0</v>
      </c>
      <c r="Q134" s="320">
        <f>VLOOKUP($E134,TaskValues!$E:$AG,16,FALSE)</f>
        <v>100</v>
      </c>
      <c r="R134" s="321" t="str">
        <f>VLOOKUP($E134,TaskValues!$E:$AG,17,FALSE)</f>
        <v>National</v>
      </c>
      <c r="S134" s="195">
        <f>VLOOKUP($E134,TaskValues!$E:$AG,18,FALSE)</f>
        <v>0</v>
      </c>
      <c r="T134" s="321" t="str">
        <f>IF(VLOOKUP($E134,TaskValues!$E:$AG,20,FALSE)=0,"",VLOOKUP($E134,TaskValues!$E:$AG,20,FALSE))</f>
        <v/>
      </c>
      <c r="U134" s="89" t="str">
        <f>IF(VLOOKUP($E134,TaskValues!$E:$AG,22,FALSE)=0,"",VLOOKUP($E134,TaskValues!$E:$AG,22,FALSE))</f>
        <v/>
      </c>
      <c r="V134">
        <f>IF(VLOOKUP($E134,TaskValues!$E:$AG,23,FALSE)=0,,VLOOKUP($E134,TaskValues!$E:$AG,23,FALSE))</f>
        <v>0</v>
      </c>
      <c r="W134" t="str">
        <f>IF(VLOOKUP($E134,TaskValues!$E:$AG,24,FALSE)=0,"",VLOOKUP($E134,TaskValues!$E:$AG,24,FALSE))</f>
        <v/>
      </c>
      <c r="X134" t="str">
        <f>IF(VLOOKUP($E134,TaskValues!$E:$AG,25,FALSE)=0,"",VLOOKUP($E134,TaskValues!$E:$AG,25,FALSE))</f>
        <v/>
      </c>
      <c r="Y134" t="str">
        <f>IF(VLOOKUP($E134,TaskValues!$E:$AG,26,FALSE)=0,"",VLOOKUP($E134,TaskValues!$E:$AG,26,FALSE))</f>
        <v/>
      </c>
      <c r="Z134" t="str">
        <f>IF(VLOOKUP($E134,TaskValues!$E:$AG,27,FALSE)=0,"",VLOOKUP($E134,TaskValues!$E:$AG,27,FALSE))</f>
        <v/>
      </c>
    </row>
    <row r="135" spans="1:26" x14ac:dyDescent="0.35">
      <c r="A135" s="66" t="s">
        <v>2350</v>
      </c>
      <c r="B135" s="66" t="s">
        <v>533</v>
      </c>
      <c r="C135" s="66" t="s">
        <v>2467</v>
      </c>
      <c r="D135" s="66">
        <f t="shared" ref="D135:D153" si="4">D134+1</f>
        <v>157</v>
      </c>
      <c r="E135" s="64" t="str">
        <f t="shared" ref="E135:E153" si="5">_xlfn.CONCAT("DPC.NTD.",D135)</f>
        <v>DPC.NTD.157</v>
      </c>
      <c r="F135" s="321" t="s">
        <v>2472</v>
      </c>
      <c r="G135" s="321" t="str">
        <f>VLOOKUP($E135,TaskValues!$E:$AG,3,FALSE)</f>
        <v>Clinical</v>
      </c>
      <c r="H135" s="321" t="str">
        <f>VLOOKUP($E135,TaskValues!$E:$AG,4,FALSE)</f>
        <v>Adult Acute</v>
      </c>
      <c r="I135" s="321" t="str">
        <f>VLOOKUP($E135,TaskValues!$E:$AG,5,FALSE)</f>
        <v>NTDs</v>
      </c>
      <c r="J135" s="320" t="str">
        <f>VLOOKUP($E135,TaskValues!$E:$AG,6,FALSE)</f>
        <v>adults 18+</v>
      </c>
      <c r="K135" s="64">
        <f>VLOOKUP($E135,TaskValues!$E:$AG,10,FALSE)</f>
        <v>0</v>
      </c>
      <c r="L135" s="319">
        <f>VLOOKUP($E135,TaskValues!$E:$AG,11,FALSE)</f>
        <v>0</v>
      </c>
      <c r="M135" s="319">
        <f>VLOOKUP($E135,TaskValues!$E:$AG,12,FALSE)</f>
        <v>100</v>
      </c>
      <c r="N135" s="319">
        <f>VLOOKUP($E135,TaskValues!$E:$AG,13,FALSE)</f>
        <v>0</v>
      </c>
      <c r="O135" s="319">
        <f>VLOOKUP($E135,TaskValues!$E:$AG,14,FALSE)</f>
        <v>0</v>
      </c>
      <c r="P135" s="319">
        <f>VLOOKUP($E135,TaskValues!$E:$AG,15,FALSE)</f>
        <v>0</v>
      </c>
      <c r="Q135" s="320">
        <f>VLOOKUP($E135,TaskValues!$E:$AG,16,FALSE)</f>
        <v>100</v>
      </c>
      <c r="R135" s="321" t="str">
        <f>VLOOKUP($E135,TaskValues!$E:$AG,17,FALSE)</f>
        <v>National</v>
      </c>
      <c r="S135" s="195">
        <f>VLOOKUP($E135,TaskValues!$E:$AG,18,FALSE)</f>
        <v>2.0800000000000001E-5</v>
      </c>
      <c r="T135" s="321" t="str">
        <f>IF(VLOOKUP($E135,TaskValues!$E:$AG,20,FALSE)=0,"",VLOOKUP($E135,TaskValues!$E:$AG,20,FALSE))</f>
        <v/>
      </c>
      <c r="U135" s="89">
        <f>IF(VLOOKUP($E135,TaskValues!$E:$AG,22,FALSE)=0,"",VLOOKUP($E135,TaskValues!$E:$AG,22,FALSE))</f>
        <v>0.98</v>
      </c>
      <c r="V135">
        <f>IF(VLOOKUP($E135,TaskValues!$E:$AG,23,FALSE)=0,,VLOOKUP($E135,TaskValues!$E:$AG,23,FALSE))</f>
        <v>1</v>
      </c>
      <c r="W135" t="str">
        <f>IF(VLOOKUP($E135,TaskValues!$E:$AG,24,FALSE)=0,"",VLOOKUP($E135,TaskValues!$E:$AG,24,FALSE))</f>
        <v/>
      </c>
      <c r="X135">
        <f>IF(VLOOKUP($E135,TaskValues!$E:$AG,25,FALSE)=0,"",VLOOKUP($E135,TaskValues!$E:$AG,25,FALSE))</f>
        <v>5</v>
      </c>
      <c r="Y135" t="str">
        <f>IF(VLOOKUP($E135,TaskValues!$E:$AG,26,FALSE)=0,"",VLOOKUP($E135,TaskValues!$E:$AG,26,FALSE))</f>
        <v/>
      </c>
      <c r="Z135" t="str">
        <f>IF(VLOOKUP($E135,TaskValues!$E:$AG,27,FALSE)=0,"",VLOOKUP($E135,TaskValues!$E:$AG,27,FALSE))</f>
        <v/>
      </c>
    </row>
    <row r="136" spans="1:26" x14ac:dyDescent="0.35">
      <c r="A136" s="66" t="s">
        <v>2350</v>
      </c>
      <c r="B136" s="66" t="s">
        <v>533</v>
      </c>
      <c r="C136" s="66" t="s">
        <v>2467</v>
      </c>
      <c r="D136" s="66">
        <f t="shared" si="4"/>
        <v>158</v>
      </c>
      <c r="E136" s="64" t="str">
        <f t="shared" si="5"/>
        <v>DPC.NTD.158</v>
      </c>
      <c r="F136" s="356" t="s">
        <v>2474</v>
      </c>
      <c r="G136" s="321" t="str">
        <f>VLOOKUP($E136,TaskValues!$E:$AG,3,FALSE)</f>
        <v>Clinical</v>
      </c>
      <c r="H136" s="321" t="str">
        <f>VLOOKUP($E136,TaskValues!$E:$AG,4,FALSE)</f>
        <v>Public Health</v>
      </c>
      <c r="I136" s="321" t="str">
        <f>VLOOKUP($E136,TaskValues!$E:$AG,5,FALSE)</f>
        <v>NTDs</v>
      </c>
      <c r="J136" s="320" t="str">
        <f>VLOOKUP($E136,TaskValues!$E:$AG,6,FALSE)</f>
        <v>-</v>
      </c>
      <c r="K136" s="64">
        <f>VLOOKUP($E136,TaskValues!$E:$AG,10,FALSE)</f>
        <v>0</v>
      </c>
      <c r="L136" s="319">
        <f>VLOOKUP($E136,TaskValues!$E:$AG,11,FALSE)</f>
        <v>0</v>
      </c>
      <c r="M136" s="319">
        <f>VLOOKUP($E136,TaskValues!$E:$AG,12,FALSE)</f>
        <v>100</v>
      </c>
      <c r="N136" s="319">
        <f>VLOOKUP($E136,TaskValues!$E:$AG,13,FALSE)</f>
        <v>0</v>
      </c>
      <c r="O136" s="319">
        <f>VLOOKUP($E136,TaskValues!$E:$AG,14,FALSE)</f>
        <v>0</v>
      </c>
      <c r="P136" s="319">
        <f>VLOOKUP($E136,TaskValues!$E:$AG,15,FALSE)</f>
        <v>0</v>
      </c>
      <c r="Q136" s="320">
        <f>VLOOKUP($E136,TaskValues!$E:$AG,16,FALSE)</f>
        <v>100</v>
      </c>
      <c r="R136" s="321" t="str">
        <f>VLOOKUP($E136,TaskValues!$E:$AG,17,FALSE)</f>
        <v>National</v>
      </c>
      <c r="S136" s="195">
        <f>VLOOKUP($E136,TaskValues!$E:$AG,18,FALSE)</f>
        <v>0</v>
      </c>
      <c r="T136" s="321" t="str">
        <f>IF(VLOOKUP($E136,TaskValues!$E:$AG,20,FALSE)=0,"",VLOOKUP($E136,TaskValues!$E:$AG,20,FALSE))</f>
        <v/>
      </c>
      <c r="U136" s="89" t="str">
        <f>IF(VLOOKUP($E136,TaskValues!$E:$AG,22,FALSE)=0,"",VLOOKUP($E136,TaskValues!$E:$AG,22,FALSE))</f>
        <v/>
      </c>
      <c r="V136">
        <f>IF(VLOOKUP($E136,TaskValues!$E:$AG,23,FALSE)=0,,VLOOKUP($E136,TaskValues!$E:$AG,23,FALSE))</f>
        <v>0</v>
      </c>
      <c r="W136" t="str">
        <f>IF(VLOOKUP($E136,TaskValues!$E:$AG,24,FALSE)=0,"",VLOOKUP($E136,TaskValues!$E:$AG,24,FALSE))</f>
        <v/>
      </c>
      <c r="X136" t="str">
        <f>IF(VLOOKUP($E136,TaskValues!$E:$AG,25,FALSE)=0,"",VLOOKUP($E136,TaskValues!$E:$AG,25,FALSE))</f>
        <v/>
      </c>
      <c r="Y136" t="str">
        <f>IF(VLOOKUP($E136,TaskValues!$E:$AG,26,FALSE)=0,"",VLOOKUP($E136,TaskValues!$E:$AG,26,FALSE))</f>
        <v/>
      </c>
      <c r="Z136" t="str">
        <f>IF(VLOOKUP($E136,TaskValues!$E:$AG,27,FALSE)=0,"",VLOOKUP($E136,TaskValues!$E:$AG,27,FALSE))</f>
        <v/>
      </c>
    </row>
    <row r="137" spans="1:26" x14ac:dyDescent="0.35">
      <c r="A137" s="66" t="s">
        <v>2350</v>
      </c>
      <c r="B137" s="66" t="s">
        <v>533</v>
      </c>
      <c r="C137" s="66" t="s">
        <v>2467</v>
      </c>
      <c r="D137" s="66">
        <f t="shared" si="4"/>
        <v>159</v>
      </c>
      <c r="E137" s="64" t="str">
        <f t="shared" si="5"/>
        <v>DPC.NTD.159</v>
      </c>
      <c r="F137" s="321" t="s">
        <v>2484</v>
      </c>
      <c r="G137" s="321" t="str">
        <f>VLOOKUP($E137,TaskValues!$E:$AG,3,FALSE)</f>
        <v>Non-clinical</v>
      </c>
      <c r="H137" s="321" t="str">
        <f>VLOOKUP($E137,TaskValues!$E:$AG,4,FALSE)</f>
        <v>Public Health</v>
      </c>
      <c r="I137" s="321" t="str">
        <f>VLOOKUP($E137,TaskValues!$E:$AG,5,FALSE)</f>
        <v>NTDs</v>
      </c>
      <c r="J137" s="320" t="str">
        <f>VLOOKUP($E137,TaskValues!$E:$AG,6,FALSE)</f>
        <v>all</v>
      </c>
      <c r="K137" s="64">
        <f>VLOOKUP($E137,TaskValues!$E:$AG,10,FALSE)</f>
        <v>0</v>
      </c>
      <c r="L137" s="319">
        <f>VLOOKUP($E137,TaskValues!$E:$AG,11,FALSE)</f>
        <v>0</v>
      </c>
      <c r="M137" s="319">
        <f>VLOOKUP($E137,TaskValues!$E:$AG,12,FALSE)</f>
        <v>100</v>
      </c>
      <c r="N137" s="319">
        <f>VLOOKUP($E137,TaskValues!$E:$AG,13,FALSE)</f>
        <v>0</v>
      </c>
      <c r="O137" s="319">
        <f>VLOOKUP($E137,TaskValues!$E:$AG,14,FALSE)</f>
        <v>0</v>
      </c>
      <c r="P137" s="319">
        <f>VLOOKUP($E137,TaskValues!$E:$AG,15,FALSE)</f>
        <v>0</v>
      </c>
      <c r="Q137" s="320">
        <f>VLOOKUP($E137,TaskValues!$E:$AG,16,FALSE)</f>
        <v>100</v>
      </c>
      <c r="R137" s="321" t="str">
        <f>VLOOKUP($E137,TaskValues!$E:$AG,17,FALSE)</f>
        <v>National</v>
      </c>
      <c r="S137" s="195">
        <f>VLOOKUP($E137,TaskValues!$E:$AG,18,FALSE)</f>
        <v>0.21739130434782611</v>
      </c>
      <c r="T137" s="321" t="str">
        <f>IF(VLOOKUP($E137,TaskValues!$E:$AG,20,FALSE)=0,"",VLOOKUP($E137,TaskValues!$E:$AG,20,FALSE))</f>
        <v/>
      </c>
      <c r="U137" s="89" t="str">
        <f>IF(VLOOKUP($E137,TaskValues!$E:$AG,22,FALSE)=0,"",VLOOKUP($E137,TaskValues!$E:$AG,22,FALSE))</f>
        <v/>
      </c>
      <c r="V137">
        <f>IF(VLOOKUP($E137,TaskValues!$E:$AG,23,FALSE)=0,,VLOOKUP($E137,TaskValues!$E:$AG,23,FALSE))</f>
        <v>0</v>
      </c>
      <c r="W137">
        <f>IF(VLOOKUP($E137,TaskValues!$E:$AG,24,FALSE)=0,"",VLOOKUP($E137,TaskValues!$E:$AG,24,FALSE))</f>
        <v>1</v>
      </c>
      <c r="X137">
        <f>IF(VLOOKUP($E137,TaskValues!$E:$AG,25,FALSE)=0,"",VLOOKUP($E137,TaskValues!$E:$AG,25,FALSE))</f>
        <v>10</v>
      </c>
      <c r="Y137" t="str">
        <f>IF(VLOOKUP($E137,TaskValues!$E:$AG,26,FALSE)=0,"",VLOOKUP($E137,TaskValues!$E:$AG,26,FALSE))</f>
        <v/>
      </c>
      <c r="Z137" t="str">
        <f>IF(VLOOKUP($E137,TaskValues!$E:$AG,27,FALSE)=0,"",VLOOKUP($E137,TaskValues!$E:$AG,27,FALSE))</f>
        <v/>
      </c>
    </row>
    <row r="138" spans="1:26" x14ac:dyDescent="0.35">
      <c r="A138" s="66" t="s">
        <v>2350</v>
      </c>
      <c r="B138" s="66" t="s">
        <v>533</v>
      </c>
      <c r="C138" s="66" t="s">
        <v>411</v>
      </c>
      <c r="D138" s="66">
        <f t="shared" si="4"/>
        <v>160</v>
      </c>
      <c r="E138" s="64" t="str">
        <f t="shared" si="5"/>
        <v>DPC.NTD.160</v>
      </c>
      <c r="F138" s="356" t="s">
        <v>2483</v>
      </c>
      <c r="G138" s="321" t="str">
        <f>VLOOKUP($E138,TaskValues!$E:$AG,3,FALSE)</f>
        <v>Non-clinical</v>
      </c>
      <c r="H138" s="321" t="str">
        <f>VLOOKUP($E138,TaskValues!$E:$AG,4,FALSE)</f>
        <v>Public Health</v>
      </c>
      <c r="I138" s="321" t="str">
        <f>VLOOKUP($E138,TaskValues!$E:$AG,5,FALSE)</f>
        <v>NTDs</v>
      </c>
      <c r="J138" s="320" t="str">
        <f>VLOOKUP($E138,TaskValues!$E:$AG,6,FALSE)</f>
        <v>-</v>
      </c>
      <c r="K138" s="64">
        <f>VLOOKUP($E138,TaskValues!$E:$AG,10,FALSE)</f>
        <v>0</v>
      </c>
      <c r="L138" s="319">
        <f>VLOOKUP($E138,TaskValues!$E:$AG,11,FALSE)</f>
        <v>0</v>
      </c>
      <c r="M138" s="319">
        <f>VLOOKUP($E138,TaskValues!$E:$AG,12,FALSE)</f>
        <v>100</v>
      </c>
      <c r="N138" s="319">
        <f>VLOOKUP($E138,TaskValues!$E:$AG,13,FALSE)</f>
        <v>0</v>
      </c>
      <c r="O138" s="319">
        <f>VLOOKUP($E138,TaskValues!$E:$AG,14,FALSE)</f>
        <v>0</v>
      </c>
      <c r="P138" s="319">
        <f>VLOOKUP($E138,TaskValues!$E:$AG,15,FALSE)</f>
        <v>0</v>
      </c>
      <c r="Q138" s="320">
        <f>VLOOKUP($E138,TaskValues!$E:$AG,16,FALSE)</f>
        <v>100</v>
      </c>
      <c r="R138" s="321" t="str">
        <f>VLOOKUP($E138,TaskValues!$E:$AG,17,FALSE)</f>
        <v>National</v>
      </c>
      <c r="S138" s="195">
        <f>VLOOKUP($E138,TaskValues!$E:$AG,18,FALSE)</f>
        <v>0</v>
      </c>
      <c r="T138" s="321" t="str">
        <f>IF(VLOOKUP($E138,TaskValues!$E:$AG,20,FALSE)=0,"",VLOOKUP($E138,TaskValues!$E:$AG,20,FALSE))</f>
        <v/>
      </c>
      <c r="U138" s="89" t="str">
        <f>IF(VLOOKUP($E138,TaskValues!$E:$AG,22,FALSE)=0,"",VLOOKUP($E138,TaskValues!$E:$AG,22,FALSE))</f>
        <v/>
      </c>
      <c r="V138">
        <f>IF(VLOOKUP($E138,TaskValues!$E:$AG,23,FALSE)=0,,VLOOKUP($E138,TaskValues!$E:$AG,23,FALSE))</f>
        <v>0</v>
      </c>
      <c r="W138" t="str">
        <f>IF(VLOOKUP($E138,TaskValues!$E:$AG,24,FALSE)=0,"",VLOOKUP($E138,TaskValues!$E:$AG,24,FALSE))</f>
        <v/>
      </c>
      <c r="X138" t="str">
        <f>IF(VLOOKUP($E138,TaskValues!$E:$AG,25,FALSE)=0,"",VLOOKUP($E138,TaskValues!$E:$AG,25,FALSE))</f>
        <v/>
      </c>
      <c r="Y138" t="str">
        <f>IF(VLOOKUP($E138,TaskValues!$E:$AG,26,FALSE)=0,"",VLOOKUP($E138,TaskValues!$E:$AG,26,FALSE))</f>
        <v/>
      </c>
      <c r="Z138" t="str">
        <f>IF(VLOOKUP($E138,TaskValues!$E:$AG,27,FALSE)=0,"",VLOOKUP($E138,TaskValues!$E:$AG,27,FALSE))</f>
        <v/>
      </c>
    </row>
    <row r="139" spans="1:26" x14ac:dyDescent="0.35">
      <c r="A139" s="66" t="s">
        <v>2350</v>
      </c>
      <c r="B139" s="66" t="s">
        <v>533</v>
      </c>
      <c r="C139" s="66" t="s">
        <v>415</v>
      </c>
      <c r="D139" s="66">
        <f t="shared" si="4"/>
        <v>161</v>
      </c>
      <c r="E139" s="64" t="str">
        <f t="shared" si="5"/>
        <v>DPC.NTD.161</v>
      </c>
      <c r="F139" s="356" t="s">
        <v>2481</v>
      </c>
      <c r="G139" s="321" t="str">
        <f>VLOOKUP($E139,TaskValues!$E:$AG,3,FALSE)</f>
        <v>Clinical</v>
      </c>
      <c r="H139" s="321" t="str">
        <f>VLOOKUP($E139,TaskValues!$E:$AG,4,FALSE)</f>
        <v>Public Health</v>
      </c>
      <c r="I139" s="321" t="str">
        <f>VLOOKUP($E139,TaskValues!$E:$AG,5,FALSE)</f>
        <v>NTDs</v>
      </c>
      <c r="J139" s="320" t="str">
        <f>VLOOKUP($E139,TaskValues!$E:$AG,6,FALSE)</f>
        <v>-</v>
      </c>
      <c r="K139" s="64">
        <f>VLOOKUP($E139,TaskValues!$E:$AG,10,FALSE)</f>
        <v>0</v>
      </c>
      <c r="L139" s="319">
        <f>VLOOKUP($E139,TaskValues!$E:$AG,11,FALSE)</f>
        <v>0</v>
      </c>
      <c r="M139" s="319">
        <f>VLOOKUP($E139,TaskValues!$E:$AG,12,FALSE)</f>
        <v>100</v>
      </c>
      <c r="N139" s="319">
        <f>VLOOKUP($E139,TaskValues!$E:$AG,13,FALSE)</f>
        <v>0</v>
      </c>
      <c r="O139" s="319">
        <f>VLOOKUP($E139,TaskValues!$E:$AG,14,FALSE)</f>
        <v>0</v>
      </c>
      <c r="P139" s="319">
        <f>VLOOKUP($E139,TaskValues!$E:$AG,15,FALSE)</f>
        <v>0</v>
      </c>
      <c r="Q139" s="320">
        <f>VLOOKUP($E139,TaskValues!$E:$AG,16,FALSE)</f>
        <v>100</v>
      </c>
      <c r="R139" s="321" t="str">
        <f>VLOOKUP($E139,TaskValues!$E:$AG,17,FALSE)</f>
        <v>National</v>
      </c>
      <c r="S139" s="195">
        <f>VLOOKUP($E139,TaskValues!$E:$AG,18,FALSE)</f>
        <v>0</v>
      </c>
      <c r="T139" s="321" t="str">
        <f>IF(VLOOKUP($E139,TaskValues!$E:$AG,20,FALSE)=0,"",VLOOKUP($E139,TaskValues!$E:$AG,20,FALSE))</f>
        <v/>
      </c>
      <c r="U139" s="89" t="str">
        <f>IF(VLOOKUP($E139,TaskValues!$E:$AG,22,FALSE)=0,"",VLOOKUP($E139,TaskValues!$E:$AG,22,FALSE))</f>
        <v/>
      </c>
      <c r="V139">
        <f>IF(VLOOKUP($E139,TaskValues!$E:$AG,23,FALSE)=0,,VLOOKUP($E139,TaskValues!$E:$AG,23,FALSE))</f>
        <v>0</v>
      </c>
      <c r="W139" t="str">
        <f>IF(VLOOKUP($E139,TaskValues!$E:$AG,24,FALSE)=0,"",VLOOKUP($E139,TaskValues!$E:$AG,24,FALSE))</f>
        <v/>
      </c>
      <c r="X139" t="str">
        <f>IF(VLOOKUP($E139,TaskValues!$E:$AG,25,FALSE)=0,"",VLOOKUP($E139,TaskValues!$E:$AG,25,FALSE))</f>
        <v/>
      </c>
      <c r="Y139" t="str">
        <f>IF(VLOOKUP($E139,TaskValues!$E:$AG,26,FALSE)=0,"",VLOOKUP($E139,TaskValues!$E:$AG,26,FALSE))</f>
        <v/>
      </c>
      <c r="Z139" t="str">
        <f>IF(VLOOKUP($E139,TaskValues!$E:$AG,27,FALSE)=0,"",VLOOKUP($E139,TaskValues!$E:$AG,27,FALSE))</f>
        <v/>
      </c>
    </row>
    <row r="140" spans="1:26" x14ac:dyDescent="0.35">
      <c r="A140" s="66" t="s">
        <v>2350</v>
      </c>
      <c r="B140" s="66" t="s">
        <v>533</v>
      </c>
      <c r="C140" s="66" t="s">
        <v>415</v>
      </c>
      <c r="D140" s="66">
        <f t="shared" si="4"/>
        <v>162</v>
      </c>
      <c r="E140" s="64" t="str">
        <f t="shared" si="5"/>
        <v>DPC.NTD.162</v>
      </c>
      <c r="F140" s="356" t="s">
        <v>2475</v>
      </c>
      <c r="G140" s="321" t="str">
        <f>VLOOKUP($E140,TaskValues!$E:$AG,3,FALSE)</f>
        <v>Non-clinical</v>
      </c>
      <c r="H140" s="321" t="str">
        <f>VLOOKUP($E140,TaskValues!$E:$AG,4,FALSE)</f>
        <v>Public Health</v>
      </c>
      <c r="I140" s="321" t="str">
        <f>VLOOKUP($E140,TaskValues!$E:$AG,5,FALSE)</f>
        <v>NTDs</v>
      </c>
      <c r="J140" s="320" t="str">
        <f>VLOOKUP($E140,TaskValues!$E:$AG,6,FALSE)</f>
        <v>-</v>
      </c>
      <c r="K140" s="64">
        <f>VLOOKUP($E140,TaskValues!$E:$AG,10,FALSE)</f>
        <v>0</v>
      </c>
      <c r="L140" s="319">
        <f>VLOOKUP($E140,TaskValues!$E:$AG,11,FALSE)</f>
        <v>0</v>
      </c>
      <c r="M140" s="319">
        <f>VLOOKUP($E140,TaskValues!$E:$AG,12,FALSE)</f>
        <v>100</v>
      </c>
      <c r="N140" s="319">
        <f>VLOOKUP($E140,TaskValues!$E:$AG,13,FALSE)</f>
        <v>0</v>
      </c>
      <c r="O140" s="319">
        <f>VLOOKUP($E140,TaskValues!$E:$AG,14,FALSE)</f>
        <v>0</v>
      </c>
      <c r="P140" s="319">
        <f>VLOOKUP($E140,TaskValues!$E:$AG,15,FALSE)</f>
        <v>0</v>
      </c>
      <c r="Q140" s="320">
        <f>VLOOKUP($E140,TaskValues!$E:$AG,16,FALSE)</f>
        <v>100</v>
      </c>
      <c r="R140" s="321" t="str">
        <f>VLOOKUP($E140,TaskValues!$E:$AG,17,FALSE)</f>
        <v>National</v>
      </c>
      <c r="S140" s="195">
        <f>VLOOKUP($E140,TaskValues!$E:$AG,18,FALSE)</f>
        <v>0</v>
      </c>
      <c r="T140" s="321" t="str">
        <f>IF(VLOOKUP($E140,TaskValues!$E:$AG,20,FALSE)=0,"",VLOOKUP($E140,TaskValues!$E:$AG,20,FALSE))</f>
        <v/>
      </c>
      <c r="U140" s="89" t="str">
        <f>IF(VLOOKUP($E140,TaskValues!$E:$AG,22,FALSE)=0,"",VLOOKUP($E140,TaskValues!$E:$AG,22,FALSE))</f>
        <v/>
      </c>
      <c r="V140">
        <f>IF(VLOOKUP($E140,TaskValues!$E:$AG,23,FALSE)=0,,VLOOKUP($E140,TaskValues!$E:$AG,23,FALSE))</f>
        <v>0</v>
      </c>
      <c r="W140" t="str">
        <f>IF(VLOOKUP($E140,TaskValues!$E:$AG,24,FALSE)=0,"",VLOOKUP($E140,TaskValues!$E:$AG,24,FALSE))</f>
        <v/>
      </c>
      <c r="X140" t="str">
        <f>IF(VLOOKUP($E140,TaskValues!$E:$AG,25,FALSE)=0,"",VLOOKUP($E140,TaskValues!$E:$AG,25,FALSE))</f>
        <v/>
      </c>
      <c r="Y140" t="str">
        <f>IF(VLOOKUP($E140,TaskValues!$E:$AG,26,FALSE)=0,"",VLOOKUP($E140,TaskValues!$E:$AG,26,FALSE))</f>
        <v/>
      </c>
      <c r="Z140" t="str">
        <f>IF(VLOOKUP($E140,TaskValues!$E:$AG,27,FALSE)=0,"",VLOOKUP($E140,TaskValues!$E:$AG,27,FALSE))</f>
        <v/>
      </c>
    </row>
    <row r="141" spans="1:26" x14ac:dyDescent="0.35">
      <c r="A141" s="66" t="s">
        <v>2350</v>
      </c>
      <c r="B141" s="66" t="s">
        <v>533</v>
      </c>
      <c r="C141" s="66" t="s">
        <v>415</v>
      </c>
      <c r="D141" s="66">
        <f t="shared" si="4"/>
        <v>163</v>
      </c>
      <c r="E141" s="64" t="str">
        <f t="shared" si="5"/>
        <v>DPC.NTD.163</v>
      </c>
      <c r="F141" s="356" t="s">
        <v>2476</v>
      </c>
      <c r="G141" s="321" t="str">
        <f>VLOOKUP($E141,TaskValues!$E:$AG,3,FALSE)</f>
        <v>Non-clinical</v>
      </c>
      <c r="H141" s="321" t="str">
        <f>VLOOKUP($E141,TaskValues!$E:$AG,4,FALSE)</f>
        <v>Public Health</v>
      </c>
      <c r="I141" s="321" t="str">
        <f>VLOOKUP($E141,TaskValues!$E:$AG,5,FALSE)</f>
        <v>NTDs</v>
      </c>
      <c r="J141" s="320" t="str">
        <f>VLOOKUP($E141,TaskValues!$E:$AG,6,FALSE)</f>
        <v>-</v>
      </c>
      <c r="K141" s="64">
        <f>VLOOKUP($E141,TaskValues!$E:$AG,10,FALSE)</f>
        <v>0</v>
      </c>
      <c r="L141" s="319">
        <f>VLOOKUP($E141,TaskValues!$E:$AG,11,FALSE)</f>
        <v>0</v>
      </c>
      <c r="M141" s="319">
        <f>VLOOKUP($E141,TaskValues!$E:$AG,12,FALSE)</f>
        <v>100</v>
      </c>
      <c r="N141" s="319">
        <f>VLOOKUP($E141,TaskValues!$E:$AG,13,FALSE)</f>
        <v>0</v>
      </c>
      <c r="O141" s="319">
        <f>VLOOKUP($E141,TaskValues!$E:$AG,14,FALSE)</f>
        <v>0</v>
      </c>
      <c r="P141" s="319">
        <f>VLOOKUP($E141,TaskValues!$E:$AG,15,FALSE)</f>
        <v>0</v>
      </c>
      <c r="Q141" s="320">
        <f>VLOOKUP($E141,TaskValues!$E:$AG,16,FALSE)</f>
        <v>100</v>
      </c>
      <c r="R141" s="321" t="str">
        <f>VLOOKUP($E141,TaskValues!$E:$AG,17,FALSE)</f>
        <v>National</v>
      </c>
      <c r="S141" s="195">
        <f>VLOOKUP($E141,TaskValues!$E:$AG,18,FALSE)</f>
        <v>0</v>
      </c>
      <c r="T141" s="321" t="str">
        <f>IF(VLOOKUP($E141,TaskValues!$E:$AG,20,FALSE)=0,"",VLOOKUP($E141,TaskValues!$E:$AG,20,FALSE))</f>
        <v/>
      </c>
      <c r="U141" s="89" t="str">
        <f>IF(VLOOKUP($E141,TaskValues!$E:$AG,22,FALSE)=0,"",VLOOKUP($E141,TaskValues!$E:$AG,22,FALSE))</f>
        <v/>
      </c>
      <c r="V141">
        <f>IF(VLOOKUP($E141,TaskValues!$E:$AG,23,FALSE)=0,,VLOOKUP($E141,TaskValues!$E:$AG,23,FALSE))</f>
        <v>0</v>
      </c>
      <c r="W141" t="str">
        <f>IF(VLOOKUP($E141,TaskValues!$E:$AG,24,FALSE)=0,"",VLOOKUP($E141,TaskValues!$E:$AG,24,FALSE))</f>
        <v/>
      </c>
      <c r="X141" t="str">
        <f>IF(VLOOKUP($E141,TaskValues!$E:$AG,25,FALSE)=0,"",VLOOKUP($E141,TaskValues!$E:$AG,25,FALSE))</f>
        <v/>
      </c>
      <c r="Y141" t="str">
        <f>IF(VLOOKUP($E141,TaskValues!$E:$AG,26,FALSE)=0,"",VLOOKUP($E141,TaskValues!$E:$AG,26,FALSE))</f>
        <v/>
      </c>
      <c r="Z141" t="str">
        <f>IF(VLOOKUP($E141,TaskValues!$E:$AG,27,FALSE)=0,"",VLOOKUP($E141,TaskValues!$E:$AG,27,FALSE))</f>
        <v/>
      </c>
    </row>
    <row r="142" spans="1:26" x14ac:dyDescent="0.35">
      <c r="A142" s="66" t="s">
        <v>2350</v>
      </c>
      <c r="B142" s="66" t="s">
        <v>533</v>
      </c>
      <c r="C142" s="66" t="s">
        <v>415</v>
      </c>
      <c r="D142" s="66">
        <f t="shared" si="4"/>
        <v>164</v>
      </c>
      <c r="E142" s="64" t="str">
        <f t="shared" si="5"/>
        <v>DPC.NTD.164</v>
      </c>
      <c r="F142" s="356" t="s">
        <v>2479</v>
      </c>
      <c r="G142" s="321" t="str">
        <f>VLOOKUP($E142,TaskValues!$E:$AG,3,FALSE)</f>
        <v>Non-clinical</v>
      </c>
      <c r="H142" s="321" t="str">
        <f>VLOOKUP($E142,TaskValues!$E:$AG,4,FALSE)</f>
        <v>Public Health</v>
      </c>
      <c r="I142" s="321" t="str">
        <f>VLOOKUP($E142,TaskValues!$E:$AG,5,FALSE)</f>
        <v>NTDs</v>
      </c>
      <c r="J142" s="320" t="str">
        <f>VLOOKUP($E142,TaskValues!$E:$AG,6,FALSE)</f>
        <v>-</v>
      </c>
      <c r="K142" s="64">
        <f>VLOOKUP($E142,TaskValues!$E:$AG,10,FALSE)</f>
        <v>0</v>
      </c>
      <c r="L142" s="319">
        <f>VLOOKUP($E142,TaskValues!$E:$AG,11,FALSE)</f>
        <v>0</v>
      </c>
      <c r="M142" s="319">
        <f>VLOOKUP($E142,TaskValues!$E:$AG,12,FALSE)</f>
        <v>100</v>
      </c>
      <c r="N142" s="319">
        <f>VLOOKUP($E142,TaskValues!$E:$AG,13,FALSE)</f>
        <v>0</v>
      </c>
      <c r="O142" s="319">
        <f>VLOOKUP($E142,TaskValues!$E:$AG,14,FALSE)</f>
        <v>0</v>
      </c>
      <c r="P142" s="319">
        <f>VLOOKUP($E142,TaskValues!$E:$AG,15,FALSE)</f>
        <v>0</v>
      </c>
      <c r="Q142" s="320">
        <f>VLOOKUP($E142,TaskValues!$E:$AG,16,FALSE)</f>
        <v>100</v>
      </c>
      <c r="R142" s="321" t="str">
        <f>VLOOKUP($E142,TaskValues!$E:$AG,17,FALSE)</f>
        <v>National</v>
      </c>
      <c r="S142" s="195">
        <f>VLOOKUP($E142,TaskValues!$E:$AG,18,FALSE)</f>
        <v>0</v>
      </c>
      <c r="T142" s="321" t="str">
        <f>IF(VLOOKUP($E142,TaskValues!$E:$AG,20,FALSE)=0,"",VLOOKUP($E142,TaskValues!$E:$AG,20,FALSE))</f>
        <v/>
      </c>
      <c r="U142" s="89" t="str">
        <f>IF(VLOOKUP($E142,TaskValues!$E:$AG,22,FALSE)=0,"",VLOOKUP($E142,TaskValues!$E:$AG,22,FALSE))</f>
        <v/>
      </c>
      <c r="V142">
        <f>IF(VLOOKUP($E142,TaskValues!$E:$AG,23,FALSE)=0,,VLOOKUP($E142,TaskValues!$E:$AG,23,FALSE))</f>
        <v>0</v>
      </c>
      <c r="W142" t="str">
        <f>IF(VLOOKUP($E142,TaskValues!$E:$AG,24,FALSE)=0,"",VLOOKUP($E142,TaskValues!$E:$AG,24,FALSE))</f>
        <v/>
      </c>
      <c r="X142" t="str">
        <f>IF(VLOOKUP($E142,TaskValues!$E:$AG,25,FALSE)=0,"",VLOOKUP($E142,TaskValues!$E:$AG,25,FALSE))</f>
        <v/>
      </c>
      <c r="Y142" t="str">
        <f>IF(VLOOKUP($E142,TaskValues!$E:$AG,26,FALSE)=0,"",VLOOKUP($E142,TaskValues!$E:$AG,26,FALSE))</f>
        <v/>
      </c>
      <c r="Z142" t="str">
        <f>IF(VLOOKUP($E142,TaskValues!$E:$AG,27,FALSE)=0,"",VLOOKUP($E142,TaskValues!$E:$AG,27,FALSE))</f>
        <v/>
      </c>
    </row>
    <row r="143" spans="1:26" x14ac:dyDescent="0.35">
      <c r="A143" s="66" t="s">
        <v>2350</v>
      </c>
      <c r="B143" s="66" t="s">
        <v>533</v>
      </c>
      <c r="C143" s="66" t="s">
        <v>2468</v>
      </c>
      <c r="D143" s="66">
        <f t="shared" si="4"/>
        <v>165</v>
      </c>
      <c r="E143" s="64" t="str">
        <f t="shared" si="5"/>
        <v>DPC.NTD.165</v>
      </c>
      <c r="F143" s="356" t="s">
        <v>2480</v>
      </c>
      <c r="G143" s="321" t="str">
        <f>VLOOKUP($E143,TaskValues!$E:$AG,3,FALSE)</f>
        <v>Clinical</v>
      </c>
      <c r="H143" s="321" t="str">
        <f>VLOOKUP($E143,TaskValues!$E:$AG,4,FALSE)</f>
        <v>Adult Acute</v>
      </c>
      <c r="I143" s="321" t="str">
        <f>VLOOKUP($E143,TaskValues!$E:$AG,5,FALSE)</f>
        <v>NTDs</v>
      </c>
      <c r="J143" s="320" t="str">
        <f>VLOOKUP($E143,TaskValues!$E:$AG,6,FALSE)</f>
        <v>adults 18+</v>
      </c>
      <c r="K143" s="64">
        <f>VLOOKUP($E143,TaskValues!$E:$AG,10,FALSE)</f>
        <v>0</v>
      </c>
      <c r="L143" s="319">
        <f>VLOOKUP($E143,TaskValues!$E:$AG,11,FALSE)</f>
        <v>0</v>
      </c>
      <c r="M143" s="319">
        <f>VLOOKUP($E143,TaskValues!$E:$AG,12,FALSE)</f>
        <v>100</v>
      </c>
      <c r="N143" s="319">
        <f>VLOOKUP($E143,TaskValues!$E:$AG,13,FALSE)</f>
        <v>0</v>
      </c>
      <c r="O143" s="319">
        <f>VLOOKUP($E143,TaskValues!$E:$AG,14,FALSE)</f>
        <v>0</v>
      </c>
      <c r="P143" s="319">
        <f>VLOOKUP($E143,TaskValues!$E:$AG,15,FALSE)</f>
        <v>0</v>
      </c>
      <c r="Q143" s="320">
        <f>VLOOKUP($E143,TaskValues!$E:$AG,16,FALSE)</f>
        <v>100</v>
      </c>
      <c r="R143" s="321" t="str">
        <f>VLOOKUP($E143,TaskValues!$E:$AG,17,FALSE)</f>
        <v>National</v>
      </c>
      <c r="S143" s="195">
        <f>VLOOKUP($E143,TaskValues!$E:$AG,18,FALSE)</f>
        <v>1.0375000000000001E-2</v>
      </c>
      <c r="T143" s="321" t="str">
        <f>IF(VLOOKUP($E143,TaskValues!$E:$AG,20,FALSE)=0,"",VLOOKUP($E143,TaskValues!$E:$AG,20,FALSE))</f>
        <v/>
      </c>
      <c r="U143" s="89">
        <f>IF(VLOOKUP($E143,TaskValues!$E:$AG,22,FALSE)=0,"",VLOOKUP($E143,TaskValues!$E:$AG,22,FALSE))</f>
        <v>0.98</v>
      </c>
      <c r="V143">
        <f>IF(VLOOKUP($E143,TaskValues!$E:$AG,23,FALSE)=0,,VLOOKUP($E143,TaskValues!$E:$AG,23,FALSE))</f>
        <v>1</v>
      </c>
      <c r="W143" t="str">
        <f>IF(VLOOKUP($E143,TaskValues!$E:$AG,24,FALSE)=0,"",VLOOKUP($E143,TaskValues!$E:$AG,24,FALSE))</f>
        <v/>
      </c>
      <c r="X143">
        <f>IF(VLOOKUP($E143,TaskValues!$E:$AG,25,FALSE)=0,"",VLOOKUP($E143,TaskValues!$E:$AG,25,FALSE))</f>
        <v>5</v>
      </c>
      <c r="Y143" t="str">
        <f>IF(VLOOKUP($E143,TaskValues!$E:$AG,26,FALSE)=0,"",VLOOKUP($E143,TaskValues!$E:$AG,26,FALSE))</f>
        <v/>
      </c>
      <c r="Z143" t="str">
        <f>IF(VLOOKUP($E143,TaskValues!$E:$AG,27,FALSE)=0,"",VLOOKUP($E143,TaskValues!$E:$AG,27,FALSE))</f>
        <v/>
      </c>
    </row>
    <row r="144" spans="1:26" x14ac:dyDescent="0.35">
      <c r="A144" s="66" t="s">
        <v>2350</v>
      </c>
      <c r="B144" s="66" t="s">
        <v>533</v>
      </c>
      <c r="C144" s="66" t="s">
        <v>2468</v>
      </c>
      <c r="D144" s="66">
        <f t="shared" si="4"/>
        <v>166</v>
      </c>
      <c r="E144" s="64" t="str">
        <f t="shared" si="5"/>
        <v>DPC.NTD.166</v>
      </c>
      <c r="F144" s="356" t="s">
        <v>2486</v>
      </c>
      <c r="G144" s="321" t="str">
        <f>VLOOKUP($E144,TaskValues!$E:$AG,3,FALSE)</f>
        <v>Clinical</v>
      </c>
      <c r="H144" s="321" t="str">
        <f>VLOOKUP($E144,TaskValues!$E:$AG,4,FALSE)</f>
        <v>Adult Acute</v>
      </c>
      <c r="I144" s="321" t="str">
        <f>VLOOKUP($E144,TaskValues!$E:$AG,5,FALSE)</f>
        <v>NTDs</v>
      </c>
      <c r="J144" s="320" t="str">
        <f>VLOOKUP($E144,TaskValues!$E:$AG,6,FALSE)</f>
        <v>adults 18+</v>
      </c>
      <c r="K144" s="64">
        <f>VLOOKUP($E144,TaskValues!$E:$AG,10,FALSE)</f>
        <v>0</v>
      </c>
      <c r="L144" s="319">
        <f>VLOOKUP($E144,TaskValues!$E:$AG,11,FALSE)</f>
        <v>0</v>
      </c>
      <c r="M144" s="319">
        <f>VLOOKUP($E144,TaskValues!$E:$AG,12,FALSE)</f>
        <v>100</v>
      </c>
      <c r="N144" s="319">
        <f>VLOOKUP($E144,TaskValues!$E:$AG,13,FALSE)</f>
        <v>0</v>
      </c>
      <c r="O144" s="319">
        <f>VLOOKUP($E144,TaskValues!$E:$AG,14,FALSE)</f>
        <v>0</v>
      </c>
      <c r="P144" s="319">
        <f>VLOOKUP($E144,TaskValues!$E:$AG,15,FALSE)</f>
        <v>0</v>
      </c>
      <c r="Q144" s="320">
        <f>VLOOKUP($E144,TaskValues!$E:$AG,16,FALSE)</f>
        <v>100</v>
      </c>
      <c r="R144" s="321" t="str">
        <f>VLOOKUP($E144,TaskValues!$E:$AG,17,FALSE)</f>
        <v>National</v>
      </c>
      <c r="S144" s="195">
        <f>VLOOKUP($E144,TaskValues!$E:$AG,18,FALSE)</f>
        <v>0</v>
      </c>
      <c r="T144" s="321" t="str">
        <f>IF(VLOOKUP($E144,TaskValues!$E:$AG,20,FALSE)=0,"",VLOOKUP($E144,TaskValues!$E:$AG,20,FALSE))</f>
        <v/>
      </c>
      <c r="U144" s="89">
        <f>IF(VLOOKUP($E144,TaskValues!$E:$AG,22,FALSE)=0,"",VLOOKUP($E144,TaskValues!$E:$AG,22,FALSE))</f>
        <v>0.98</v>
      </c>
      <c r="V144">
        <f>IF(VLOOKUP($E144,TaskValues!$E:$AG,23,FALSE)=0,,VLOOKUP($E144,TaskValues!$E:$AG,23,FALSE))</f>
        <v>1</v>
      </c>
      <c r="W144" t="str">
        <f>IF(VLOOKUP($E144,TaskValues!$E:$AG,24,FALSE)=0,"",VLOOKUP($E144,TaskValues!$E:$AG,24,FALSE))</f>
        <v/>
      </c>
      <c r="X144">
        <f>IF(VLOOKUP($E144,TaskValues!$E:$AG,25,FALSE)=0,"",VLOOKUP($E144,TaskValues!$E:$AG,25,FALSE))</f>
        <v>30</v>
      </c>
      <c r="Y144" t="str">
        <f>IF(VLOOKUP($E144,TaskValues!$E:$AG,26,FALSE)=0,"",VLOOKUP($E144,TaskValues!$E:$AG,26,FALSE))</f>
        <v/>
      </c>
      <c r="Z144" t="str">
        <f>IF(VLOOKUP($E144,TaskValues!$E:$AG,27,FALSE)=0,"",VLOOKUP($E144,TaskValues!$E:$AG,27,FALSE))</f>
        <v/>
      </c>
    </row>
    <row r="145" spans="1:26" x14ac:dyDescent="0.35">
      <c r="A145" s="66" t="s">
        <v>2350</v>
      </c>
      <c r="B145" s="66" t="s">
        <v>533</v>
      </c>
      <c r="C145" s="66" t="s">
        <v>2469</v>
      </c>
      <c r="D145" s="66">
        <f t="shared" si="4"/>
        <v>167</v>
      </c>
      <c r="E145" s="64" t="str">
        <f t="shared" si="5"/>
        <v>DPC.NTD.167</v>
      </c>
      <c r="F145" s="356" t="s">
        <v>2487</v>
      </c>
      <c r="G145" s="321" t="str">
        <f>VLOOKUP($E145,TaskValues!$E:$AG,3,FALSE)</f>
        <v>Non-clinical</v>
      </c>
      <c r="H145" s="321" t="str">
        <f>VLOOKUP($E145,TaskValues!$E:$AG,4,FALSE)</f>
        <v>Public Health</v>
      </c>
      <c r="I145" s="321" t="str">
        <f>VLOOKUP($E145,TaskValues!$E:$AG,5,FALSE)</f>
        <v>NTDs</v>
      </c>
      <c r="J145" s="320" t="str">
        <f>VLOOKUP($E145,TaskValues!$E:$AG,6,FALSE)</f>
        <v>-</v>
      </c>
      <c r="K145" s="64">
        <f>VLOOKUP($E145,TaskValues!$E:$AG,10,FALSE)</f>
        <v>0</v>
      </c>
      <c r="L145" s="319">
        <f>VLOOKUP($E145,TaskValues!$E:$AG,11,FALSE)</f>
        <v>0</v>
      </c>
      <c r="M145" s="319">
        <f>VLOOKUP($E145,TaskValues!$E:$AG,12,FALSE)</f>
        <v>100</v>
      </c>
      <c r="N145" s="319">
        <f>VLOOKUP($E145,TaskValues!$E:$AG,13,FALSE)</f>
        <v>0</v>
      </c>
      <c r="O145" s="319">
        <f>VLOOKUP($E145,TaskValues!$E:$AG,14,FALSE)</f>
        <v>0</v>
      </c>
      <c r="P145" s="319">
        <f>VLOOKUP($E145,TaskValues!$E:$AG,15,FALSE)</f>
        <v>0</v>
      </c>
      <c r="Q145" s="320">
        <f>VLOOKUP($E145,TaskValues!$E:$AG,16,FALSE)</f>
        <v>100</v>
      </c>
      <c r="R145" s="321" t="str">
        <f>VLOOKUP($E145,TaskValues!$E:$AG,17,FALSE)</f>
        <v>National</v>
      </c>
      <c r="S145" s="195">
        <f>VLOOKUP($E145,TaskValues!$E:$AG,18,FALSE)</f>
        <v>0</v>
      </c>
      <c r="T145" s="321" t="str">
        <f>IF(VLOOKUP($E145,TaskValues!$E:$AG,20,FALSE)=0,"",VLOOKUP($E145,TaskValues!$E:$AG,20,FALSE))</f>
        <v/>
      </c>
      <c r="U145" s="89" t="str">
        <f>IF(VLOOKUP($E145,TaskValues!$E:$AG,22,FALSE)=0,"",VLOOKUP($E145,TaskValues!$E:$AG,22,FALSE))</f>
        <v/>
      </c>
      <c r="V145">
        <f>IF(VLOOKUP($E145,TaskValues!$E:$AG,23,FALSE)=0,,VLOOKUP($E145,TaskValues!$E:$AG,23,FALSE))</f>
        <v>0</v>
      </c>
      <c r="W145" t="str">
        <f>IF(VLOOKUP($E145,TaskValues!$E:$AG,24,FALSE)=0,"",VLOOKUP($E145,TaskValues!$E:$AG,24,FALSE))</f>
        <v/>
      </c>
      <c r="X145" t="str">
        <f>IF(VLOOKUP($E145,TaskValues!$E:$AG,25,FALSE)=0,"",VLOOKUP($E145,TaskValues!$E:$AG,25,FALSE))</f>
        <v/>
      </c>
      <c r="Y145" t="str">
        <f>IF(VLOOKUP($E145,TaskValues!$E:$AG,26,FALSE)=0,"",VLOOKUP($E145,TaskValues!$E:$AG,26,FALSE))</f>
        <v/>
      </c>
      <c r="Z145" t="str">
        <f>IF(VLOOKUP($E145,TaskValues!$E:$AG,27,FALSE)=0,"",VLOOKUP($E145,TaskValues!$E:$AG,27,FALSE))</f>
        <v/>
      </c>
    </row>
    <row r="146" spans="1:26" x14ac:dyDescent="0.35">
      <c r="A146" s="66" t="s">
        <v>2350</v>
      </c>
      <c r="B146" s="66" t="s">
        <v>533</v>
      </c>
      <c r="C146" s="66" t="s">
        <v>2469</v>
      </c>
      <c r="D146" s="66">
        <f t="shared" si="4"/>
        <v>168</v>
      </c>
      <c r="E146" s="64" t="str">
        <f t="shared" si="5"/>
        <v>DPC.NTD.168</v>
      </c>
      <c r="F146" s="356" t="s">
        <v>2489</v>
      </c>
      <c r="G146" s="321" t="str">
        <f>VLOOKUP($E146,TaskValues!$E:$AG,3,FALSE)</f>
        <v>Non-clinical</v>
      </c>
      <c r="H146" s="321" t="str">
        <f>VLOOKUP($E146,TaskValues!$E:$AG,4,FALSE)</f>
        <v>Public Health</v>
      </c>
      <c r="I146" s="321" t="str">
        <f>VLOOKUP($E146,TaskValues!$E:$AG,5,FALSE)</f>
        <v>NTDs</v>
      </c>
      <c r="J146" s="320" t="str">
        <f>VLOOKUP($E146,TaskValues!$E:$AG,6,FALSE)</f>
        <v>-</v>
      </c>
      <c r="K146" s="64">
        <f>VLOOKUP($E146,TaskValues!$E:$AG,10,FALSE)</f>
        <v>0</v>
      </c>
      <c r="L146" s="319">
        <f>VLOOKUP($E146,TaskValues!$E:$AG,11,FALSE)</f>
        <v>0</v>
      </c>
      <c r="M146" s="319">
        <f>VLOOKUP($E146,TaskValues!$E:$AG,12,FALSE)</f>
        <v>100</v>
      </c>
      <c r="N146" s="319">
        <f>VLOOKUP($E146,TaskValues!$E:$AG,13,FALSE)</f>
        <v>0</v>
      </c>
      <c r="O146" s="319">
        <f>VLOOKUP($E146,TaskValues!$E:$AG,14,FALSE)</f>
        <v>0</v>
      </c>
      <c r="P146" s="319">
        <f>VLOOKUP($E146,TaskValues!$E:$AG,15,FALSE)</f>
        <v>0</v>
      </c>
      <c r="Q146" s="320">
        <f>VLOOKUP($E146,TaskValues!$E:$AG,16,FALSE)</f>
        <v>100</v>
      </c>
      <c r="R146" s="321" t="str">
        <f>VLOOKUP($E146,TaskValues!$E:$AG,17,FALSE)</f>
        <v>National</v>
      </c>
      <c r="S146" s="195">
        <f>VLOOKUP($E146,TaskValues!$E:$AG,18,FALSE)</f>
        <v>0</v>
      </c>
      <c r="T146" s="321" t="str">
        <f>IF(VLOOKUP($E146,TaskValues!$E:$AG,20,FALSE)=0,"",VLOOKUP($E146,TaskValues!$E:$AG,20,FALSE))</f>
        <v/>
      </c>
      <c r="U146" s="89" t="str">
        <f>IF(VLOOKUP($E146,TaskValues!$E:$AG,22,FALSE)=0,"",VLOOKUP($E146,TaskValues!$E:$AG,22,FALSE))</f>
        <v/>
      </c>
      <c r="V146">
        <f>IF(VLOOKUP($E146,TaskValues!$E:$AG,23,FALSE)=0,,VLOOKUP($E146,TaskValues!$E:$AG,23,FALSE))</f>
        <v>0</v>
      </c>
      <c r="W146" t="str">
        <f>IF(VLOOKUP($E146,TaskValues!$E:$AG,24,FALSE)=0,"",VLOOKUP($E146,TaskValues!$E:$AG,24,FALSE))</f>
        <v/>
      </c>
      <c r="X146" t="str">
        <f>IF(VLOOKUP($E146,TaskValues!$E:$AG,25,FALSE)=0,"",VLOOKUP($E146,TaskValues!$E:$AG,25,FALSE))</f>
        <v/>
      </c>
      <c r="Y146" t="str">
        <f>IF(VLOOKUP($E146,TaskValues!$E:$AG,26,FALSE)=0,"",VLOOKUP($E146,TaskValues!$E:$AG,26,FALSE))</f>
        <v/>
      </c>
      <c r="Z146" t="str">
        <f>IF(VLOOKUP($E146,TaskValues!$E:$AG,27,FALSE)=0,"",VLOOKUP($E146,TaskValues!$E:$AG,27,FALSE))</f>
        <v/>
      </c>
    </row>
    <row r="147" spans="1:26" x14ac:dyDescent="0.35">
      <c r="A147" s="66" t="s">
        <v>2350</v>
      </c>
      <c r="B147" s="66" t="s">
        <v>533</v>
      </c>
      <c r="C147" s="66" t="s">
        <v>2247</v>
      </c>
      <c r="D147" s="66">
        <f t="shared" si="4"/>
        <v>169</v>
      </c>
      <c r="E147" s="64" t="str">
        <f t="shared" si="5"/>
        <v>DPC.NTD.169</v>
      </c>
      <c r="F147" s="356" t="s">
        <v>2482</v>
      </c>
      <c r="G147" s="321" t="str">
        <f>VLOOKUP($E147,TaskValues!$E:$AG,3,FALSE)</f>
        <v>Non-clinical</v>
      </c>
      <c r="H147" s="321" t="str">
        <f>VLOOKUP($E147,TaskValues!$E:$AG,4,FALSE)</f>
        <v>Public Health</v>
      </c>
      <c r="I147" s="321" t="str">
        <f>VLOOKUP($E147,TaskValues!$E:$AG,5,FALSE)</f>
        <v>NTDs</v>
      </c>
      <c r="J147" s="320" t="str">
        <f>VLOOKUP($E147,TaskValues!$E:$AG,6,FALSE)</f>
        <v>-</v>
      </c>
      <c r="K147" s="64">
        <f>VLOOKUP($E147,TaskValues!$E:$AG,10,FALSE)</f>
        <v>0</v>
      </c>
      <c r="L147" s="319">
        <f>VLOOKUP($E147,TaskValues!$E:$AG,11,FALSE)</f>
        <v>0</v>
      </c>
      <c r="M147" s="319">
        <f>VLOOKUP($E147,TaskValues!$E:$AG,12,FALSE)</f>
        <v>100</v>
      </c>
      <c r="N147" s="319">
        <f>VLOOKUP($E147,TaskValues!$E:$AG,13,FALSE)</f>
        <v>0</v>
      </c>
      <c r="O147" s="319">
        <f>VLOOKUP($E147,TaskValues!$E:$AG,14,FALSE)</f>
        <v>0</v>
      </c>
      <c r="P147" s="319">
        <f>VLOOKUP($E147,TaskValues!$E:$AG,15,FALSE)</f>
        <v>0</v>
      </c>
      <c r="Q147" s="320">
        <f>VLOOKUP($E147,TaskValues!$E:$AG,16,FALSE)</f>
        <v>100</v>
      </c>
      <c r="R147" s="321" t="str">
        <f>VLOOKUP($E147,TaskValues!$E:$AG,17,FALSE)</f>
        <v>National</v>
      </c>
      <c r="S147" s="195">
        <f>VLOOKUP($E147,TaskValues!$E:$AG,18,FALSE)</f>
        <v>0</v>
      </c>
      <c r="T147" s="321" t="str">
        <f>IF(VLOOKUP($E147,TaskValues!$E:$AG,20,FALSE)=0,"",VLOOKUP($E147,TaskValues!$E:$AG,20,FALSE))</f>
        <v/>
      </c>
      <c r="U147" s="89" t="str">
        <f>IF(VLOOKUP($E147,TaskValues!$E:$AG,22,FALSE)=0,"",VLOOKUP($E147,TaskValues!$E:$AG,22,FALSE))</f>
        <v/>
      </c>
      <c r="V147">
        <f>IF(VLOOKUP($E147,TaskValues!$E:$AG,23,FALSE)=0,,VLOOKUP($E147,TaskValues!$E:$AG,23,FALSE))</f>
        <v>0</v>
      </c>
      <c r="W147" t="str">
        <f>IF(VLOOKUP($E147,TaskValues!$E:$AG,24,FALSE)=0,"",VLOOKUP($E147,TaskValues!$E:$AG,24,FALSE))</f>
        <v/>
      </c>
      <c r="X147" t="str">
        <f>IF(VLOOKUP($E147,TaskValues!$E:$AG,25,FALSE)=0,"",VLOOKUP($E147,TaskValues!$E:$AG,25,FALSE))</f>
        <v/>
      </c>
      <c r="Y147" t="str">
        <f>IF(VLOOKUP($E147,TaskValues!$E:$AG,26,FALSE)=0,"",VLOOKUP($E147,TaskValues!$E:$AG,26,FALSE))</f>
        <v/>
      </c>
      <c r="Z147" t="str">
        <f>IF(VLOOKUP($E147,TaskValues!$E:$AG,27,FALSE)=0,"",VLOOKUP($E147,TaskValues!$E:$AG,27,FALSE))</f>
        <v/>
      </c>
    </row>
    <row r="148" spans="1:26" x14ac:dyDescent="0.35">
      <c r="A148" s="66" t="s">
        <v>2350</v>
      </c>
      <c r="B148" s="66" t="s">
        <v>533</v>
      </c>
      <c r="C148" s="66" t="s">
        <v>2247</v>
      </c>
      <c r="D148" s="66">
        <f t="shared" si="4"/>
        <v>170</v>
      </c>
      <c r="E148" s="64" t="str">
        <f t="shared" si="5"/>
        <v>DPC.NTD.170</v>
      </c>
      <c r="F148" s="356" t="s">
        <v>2491</v>
      </c>
      <c r="G148" s="321" t="str">
        <f>VLOOKUP($E148,TaskValues!$E:$AG,3,FALSE)</f>
        <v>Non-clinical</v>
      </c>
      <c r="H148" s="321" t="str">
        <f>VLOOKUP($E148,TaskValues!$E:$AG,4,FALSE)</f>
        <v>Public Health</v>
      </c>
      <c r="I148" s="321" t="str">
        <f>VLOOKUP($E148,TaskValues!$E:$AG,5,FALSE)</f>
        <v>NTDs</v>
      </c>
      <c r="J148" s="320" t="str">
        <f>VLOOKUP($E148,TaskValues!$E:$AG,6,FALSE)</f>
        <v>-</v>
      </c>
      <c r="K148" s="64">
        <f>VLOOKUP($E148,TaskValues!$E:$AG,10,FALSE)</f>
        <v>0</v>
      </c>
      <c r="L148" s="319">
        <f>VLOOKUP($E148,TaskValues!$E:$AG,11,FALSE)</f>
        <v>0</v>
      </c>
      <c r="M148" s="319">
        <f>VLOOKUP($E148,TaskValues!$E:$AG,12,FALSE)</f>
        <v>100</v>
      </c>
      <c r="N148" s="319">
        <f>VLOOKUP($E148,TaskValues!$E:$AG,13,FALSE)</f>
        <v>0</v>
      </c>
      <c r="O148" s="319">
        <f>VLOOKUP($E148,TaskValues!$E:$AG,14,FALSE)</f>
        <v>0</v>
      </c>
      <c r="P148" s="319">
        <f>VLOOKUP($E148,TaskValues!$E:$AG,15,FALSE)</f>
        <v>0</v>
      </c>
      <c r="Q148" s="320">
        <f>VLOOKUP($E148,TaskValues!$E:$AG,16,FALSE)</f>
        <v>100</v>
      </c>
      <c r="R148" s="321" t="str">
        <f>VLOOKUP($E148,TaskValues!$E:$AG,17,FALSE)</f>
        <v>National</v>
      </c>
      <c r="S148" s="195">
        <f>VLOOKUP($E148,TaskValues!$E:$AG,18,FALSE)</f>
        <v>0</v>
      </c>
      <c r="T148" s="321" t="str">
        <f>IF(VLOOKUP($E148,TaskValues!$E:$AG,20,FALSE)=0,"",VLOOKUP($E148,TaskValues!$E:$AG,20,FALSE))</f>
        <v/>
      </c>
      <c r="U148" s="89" t="str">
        <f>IF(VLOOKUP($E148,TaskValues!$E:$AG,22,FALSE)=0,"",VLOOKUP($E148,TaskValues!$E:$AG,22,FALSE))</f>
        <v/>
      </c>
      <c r="V148">
        <f>IF(VLOOKUP($E148,TaskValues!$E:$AG,23,FALSE)=0,,VLOOKUP($E148,TaskValues!$E:$AG,23,FALSE))</f>
        <v>0</v>
      </c>
      <c r="W148" t="str">
        <f>IF(VLOOKUP($E148,TaskValues!$E:$AG,24,FALSE)=0,"",VLOOKUP($E148,TaskValues!$E:$AG,24,FALSE))</f>
        <v/>
      </c>
      <c r="X148" t="str">
        <f>IF(VLOOKUP($E148,TaskValues!$E:$AG,25,FALSE)=0,"",VLOOKUP($E148,TaskValues!$E:$AG,25,FALSE))</f>
        <v/>
      </c>
      <c r="Y148" t="str">
        <f>IF(VLOOKUP($E148,TaskValues!$E:$AG,26,FALSE)=0,"",VLOOKUP($E148,TaskValues!$E:$AG,26,FALSE))</f>
        <v/>
      </c>
      <c r="Z148" t="str">
        <f>IF(VLOOKUP($E148,TaskValues!$E:$AG,27,FALSE)=0,"",VLOOKUP($E148,TaskValues!$E:$AG,27,FALSE))</f>
        <v/>
      </c>
    </row>
    <row r="149" spans="1:26" x14ac:dyDescent="0.35">
      <c r="A149" s="66" t="s">
        <v>2350</v>
      </c>
      <c r="B149" s="66" t="s">
        <v>533</v>
      </c>
      <c r="C149" s="66" t="s">
        <v>2470</v>
      </c>
      <c r="D149" s="66">
        <f t="shared" si="4"/>
        <v>171</v>
      </c>
      <c r="E149" s="64" t="str">
        <f t="shared" si="5"/>
        <v>DPC.NTD.171</v>
      </c>
      <c r="F149" s="356" t="s">
        <v>2493</v>
      </c>
      <c r="G149" s="321" t="str">
        <f>VLOOKUP($E149,TaskValues!$E:$AG,3,FALSE)</f>
        <v>Non-clinical</v>
      </c>
      <c r="H149" s="321" t="str">
        <f>VLOOKUP($E149,TaskValues!$E:$AG,4,FALSE)</f>
        <v>Public Health</v>
      </c>
      <c r="I149" s="321" t="str">
        <f>VLOOKUP($E149,TaskValues!$E:$AG,5,FALSE)</f>
        <v>NTDs</v>
      </c>
      <c r="J149" s="320" t="str">
        <f>VLOOKUP($E149,TaskValues!$E:$AG,6,FALSE)</f>
        <v>all</v>
      </c>
      <c r="K149" s="64">
        <f>VLOOKUP($E149,TaskValues!$E:$AG,10,FALSE)</f>
        <v>0</v>
      </c>
      <c r="L149" s="319">
        <f>VLOOKUP($E149,TaskValues!$E:$AG,11,FALSE)</f>
        <v>0</v>
      </c>
      <c r="M149" s="319">
        <f>VLOOKUP($E149,TaskValues!$E:$AG,12,FALSE)</f>
        <v>100</v>
      </c>
      <c r="N149" s="319">
        <f>VLOOKUP($E149,TaskValues!$E:$AG,13,FALSE)</f>
        <v>0</v>
      </c>
      <c r="O149" s="319">
        <f>VLOOKUP($E149,TaskValues!$E:$AG,14,FALSE)</f>
        <v>0</v>
      </c>
      <c r="P149" s="319">
        <f>VLOOKUP($E149,TaskValues!$E:$AG,15,FALSE)</f>
        <v>0</v>
      </c>
      <c r="Q149" s="320">
        <f>VLOOKUP($E149,TaskValues!$E:$AG,16,FALSE)</f>
        <v>100</v>
      </c>
      <c r="R149" s="321" t="str">
        <f>VLOOKUP($E149,TaskValues!$E:$AG,17,FALSE)</f>
        <v>National</v>
      </c>
      <c r="S149" s="195">
        <f>VLOOKUP($E149,TaskValues!$E:$AG,18,FALSE)</f>
        <v>0.21739130434782611</v>
      </c>
      <c r="T149" s="321" t="str">
        <f>IF(VLOOKUP($E149,TaskValues!$E:$AG,20,FALSE)=0,"",VLOOKUP($E149,TaskValues!$E:$AG,20,FALSE))</f>
        <v/>
      </c>
      <c r="U149" s="89" t="str">
        <f>IF(VLOOKUP($E149,TaskValues!$E:$AG,22,FALSE)=0,"",VLOOKUP($E149,TaskValues!$E:$AG,22,FALSE))</f>
        <v/>
      </c>
      <c r="V149">
        <f>IF(VLOOKUP($E149,TaskValues!$E:$AG,23,FALSE)=0,,VLOOKUP($E149,TaskValues!$E:$AG,23,FALSE))</f>
        <v>0</v>
      </c>
      <c r="W149">
        <f>IF(VLOOKUP($E149,TaskValues!$E:$AG,24,FALSE)=0,"",VLOOKUP($E149,TaskValues!$E:$AG,24,FALSE))</f>
        <v>1</v>
      </c>
      <c r="X149">
        <f>IF(VLOOKUP($E149,TaskValues!$E:$AG,25,FALSE)=0,"",VLOOKUP($E149,TaskValues!$E:$AG,25,FALSE))</f>
        <v>10</v>
      </c>
      <c r="Y149" t="str">
        <f>IF(VLOOKUP($E149,TaskValues!$E:$AG,26,FALSE)=0,"",VLOOKUP($E149,TaskValues!$E:$AG,26,FALSE))</f>
        <v/>
      </c>
      <c r="Z149" t="str">
        <f>IF(VLOOKUP($E149,TaskValues!$E:$AG,27,FALSE)=0,"",VLOOKUP($E149,TaskValues!$E:$AG,27,FALSE))</f>
        <v/>
      </c>
    </row>
    <row r="150" spans="1:26" x14ac:dyDescent="0.35">
      <c r="A150" s="66" t="s">
        <v>2350</v>
      </c>
      <c r="B150" s="66" t="s">
        <v>533</v>
      </c>
      <c r="C150" s="66" t="s">
        <v>2470</v>
      </c>
      <c r="D150" s="66">
        <f t="shared" si="4"/>
        <v>172</v>
      </c>
      <c r="E150" s="64" t="str">
        <f t="shared" si="5"/>
        <v>DPC.NTD.172</v>
      </c>
      <c r="F150" s="356" t="s">
        <v>2494</v>
      </c>
      <c r="G150" s="321" t="str">
        <f>VLOOKUP($E150,TaskValues!$E:$AG,3,FALSE)</f>
        <v>Non-clinical</v>
      </c>
      <c r="H150" s="321" t="str">
        <f>VLOOKUP($E150,TaskValues!$E:$AG,4,FALSE)</f>
        <v>Public Health</v>
      </c>
      <c r="I150" s="321" t="str">
        <f>VLOOKUP($E150,TaskValues!$E:$AG,5,FALSE)</f>
        <v>NTDs</v>
      </c>
      <c r="J150" s="320" t="str">
        <f>VLOOKUP($E150,TaskValues!$E:$AG,6,FALSE)</f>
        <v>-</v>
      </c>
      <c r="K150" s="64">
        <f>VLOOKUP($E150,TaskValues!$E:$AG,10,FALSE)</f>
        <v>0</v>
      </c>
      <c r="L150" s="319">
        <f>VLOOKUP($E150,TaskValues!$E:$AG,11,FALSE)</f>
        <v>0</v>
      </c>
      <c r="M150" s="319">
        <f>VLOOKUP($E150,TaskValues!$E:$AG,12,FALSE)</f>
        <v>100</v>
      </c>
      <c r="N150" s="319">
        <f>VLOOKUP($E150,TaskValues!$E:$AG,13,FALSE)</f>
        <v>0</v>
      </c>
      <c r="O150" s="319">
        <f>VLOOKUP($E150,TaskValues!$E:$AG,14,FALSE)</f>
        <v>0</v>
      </c>
      <c r="P150" s="319">
        <f>VLOOKUP($E150,TaskValues!$E:$AG,15,FALSE)</f>
        <v>0</v>
      </c>
      <c r="Q150" s="320">
        <f>VLOOKUP($E150,TaskValues!$E:$AG,16,FALSE)</f>
        <v>100</v>
      </c>
      <c r="R150" s="321" t="str">
        <f>VLOOKUP($E150,TaskValues!$E:$AG,17,FALSE)</f>
        <v>National</v>
      </c>
      <c r="S150" s="195">
        <f>VLOOKUP($E150,TaskValues!$E:$AG,18,FALSE)</f>
        <v>0</v>
      </c>
      <c r="T150" s="321" t="str">
        <f>IF(VLOOKUP($E150,TaskValues!$E:$AG,20,FALSE)=0,"",VLOOKUP($E150,TaskValues!$E:$AG,20,FALSE))</f>
        <v/>
      </c>
      <c r="U150" s="89" t="str">
        <f>IF(VLOOKUP($E150,TaskValues!$E:$AG,22,FALSE)=0,"",VLOOKUP($E150,TaskValues!$E:$AG,22,FALSE))</f>
        <v/>
      </c>
      <c r="V150">
        <f>IF(VLOOKUP($E150,TaskValues!$E:$AG,23,FALSE)=0,,VLOOKUP($E150,TaskValues!$E:$AG,23,FALSE))</f>
        <v>0</v>
      </c>
      <c r="W150" t="str">
        <f>IF(VLOOKUP($E150,TaskValues!$E:$AG,24,FALSE)=0,"",VLOOKUP($E150,TaskValues!$E:$AG,24,FALSE))</f>
        <v/>
      </c>
      <c r="X150" t="str">
        <f>IF(VLOOKUP($E150,TaskValues!$E:$AG,25,FALSE)=0,"",VLOOKUP($E150,TaskValues!$E:$AG,25,FALSE))</f>
        <v/>
      </c>
      <c r="Y150" t="str">
        <f>IF(VLOOKUP($E150,TaskValues!$E:$AG,26,FALSE)=0,"",VLOOKUP($E150,TaskValues!$E:$AG,26,FALSE))</f>
        <v/>
      </c>
      <c r="Z150" t="str">
        <f>IF(VLOOKUP($E150,TaskValues!$E:$AG,27,FALSE)=0,"",VLOOKUP($E150,TaskValues!$E:$AG,27,FALSE))</f>
        <v/>
      </c>
    </row>
    <row r="151" spans="1:26" x14ac:dyDescent="0.35">
      <c r="A151" s="66" t="s">
        <v>2350</v>
      </c>
      <c r="B151" s="66" t="s">
        <v>533</v>
      </c>
      <c r="C151" s="66" t="s">
        <v>2470</v>
      </c>
      <c r="D151" s="66">
        <f t="shared" si="4"/>
        <v>173</v>
      </c>
      <c r="E151" s="64" t="str">
        <f t="shared" si="5"/>
        <v>DPC.NTD.173</v>
      </c>
      <c r="F151" s="356" t="s">
        <v>2495</v>
      </c>
      <c r="G151" s="321" t="str">
        <f>VLOOKUP($E151,TaskValues!$E:$AG,3,FALSE)</f>
        <v>Non-clinical</v>
      </c>
      <c r="H151" s="321" t="str">
        <f>VLOOKUP($E151,TaskValues!$E:$AG,4,FALSE)</f>
        <v>Public Health</v>
      </c>
      <c r="I151" s="321" t="str">
        <f>VLOOKUP($E151,TaskValues!$E:$AG,5,FALSE)</f>
        <v>NTDs</v>
      </c>
      <c r="J151" s="320" t="str">
        <f>VLOOKUP($E151,TaskValues!$E:$AG,6,FALSE)</f>
        <v>1-18</v>
      </c>
      <c r="K151" s="64">
        <f>VLOOKUP($E151,TaskValues!$E:$AG,10,FALSE)</f>
        <v>0</v>
      </c>
      <c r="L151" s="319">
        <f>VLOOKUP($E151,TaskValues!$E:$AG,11,FALSE)</f>
        <v>0</v>
      </c>
      <c r="M151" s="319">
        <f>VLOOKUP($E151,TaskValues!$E:$AG,12,FALSE)</f>
        <v>100</v>
      </c>
      <c r="N151" s="319">
        <f>VLOOKUP($E151,TaskValues!$E:$AG,13,FALSE)</f>
        <v>0</v>
      </c>
      <c r="O151" s="319">
        <f>VLOOKUP($E151,TaskValues!$E:$AG,14,FALSE)</f>
        <v>0</v>
      </c>
      <c r="P151" s="319">
        <f>VLOOKUP($E151,TaskValues!$E:$AG,15,FALSE)</f>
        <v>0</v>
      </c>
      <c r="Q151" s="320">
        <f>VLOOKUP($E151,TaskValues!$E:$AG,16,FALSE)</f>
        <v>100</v>
      </c>
      <c r="R151" s="321" t="str">
        <f>VLOOKUP($E151,TaskValues!$E:$AG,17,FALSE)</f>
        <v>National</v>
      </c>
      <c r="S151" s="195">
        <f>VLOOKUP($E151,TaskValues!$E:$AG,18,FALSE)</f>
        <v>0</v>
      </c>
      <c r="T151" s="321" t="str">
        <f>IF(VLOOKUP($E151,TaskValues!$E:$AG,20,FALSE)=0,"",VLOOKUP($E151,TaskValues!$E:$AG,20,FALSE))</f>
        <v/>
      </c>
      <c r="U151" s="89" t="str">
        <f>IF(VLOOKUP($E151,TaskValues!$E:$AG,22,FALSE)=0,"",VLOOKUP($E151,TaskValues!$E:$AG,22,FALSE))</f>
        <v/>
      </c>
      <c r="V151">
        <f>IF(VLOOKUP($E151,TaskValues!$E:$AG,23,FALSE)=0,,VLOOKUP($E151,TaskValues!$E:$AG,23,FALSE))</f>
        <v>0</v>
      </c>
      <c r="W151" t="str">
        <f>IF(VLOOKUP($E151,TaskValues!$E:$AG,24,FALSE)=0,"",VLOOKUP($E151,TaskValues!$E:$AG,24,FALSE))</f>
        <v/>
      </c>
      <c r="X151" t="str">
        <f>IF(VLOOKUP($E151,TaskValues!$E:$AG,25,FALSE)=0,"",VLOOKUP($E151,TaskValues!$E:$AG,25,FALSE))</f>
        <v/>
      </c>
      <c r="Y151" t="str">
        <f>IF(VLOOKUP($E151,TaskValues!$E:$AG,26,FALSE)=0,"",VLOOKUP($E151,TaskValues!$E:$AG,26,FALSE))</f>
        <v/>
      </c>
      <c r="Z151" t="str">
        <f>IF(VLOOKUP($E151,TaskValues!$E:$AG,27,FALSE)=0,"",VLOOKUP($E151,TaskValues!$E:$AG,27,FALSE))</f>
        <v/>
      </c>
    </row>
    <row r="152" spans="1:26" x14ac:dyDescent="0.35">
      <c r="A152" s="66" t="s">
        <v>2350</v>
      </c>
      <c r="B152" s="66" t="s">
        <v>533</v>
      </c>
      <c r="C152" s="66" t="s">
        <v>2496</v>
      </c>
      <c r="D152" s="66">
        <f t="shared" si="4"/>
        <v>174</v>
      </c>
      <c r="E152" s="64" t="str">
        <f t="shared" si="5"/>
        <v>DPC.NTD.174</v>
      </c>
      <c r="F152" s="356" t="s">
        <v>2497</v>
      </c>
      <c r="G152" s="321" t="str">
        <f>VLOOKUP($E152,TaskValues!$E:$AG,3,FALSE)</f>
        <v>Clinical</v>
      </c>
      <c r="H152" s="321" t="str">
        <f>VLOOKUP($E152,TaskValues!$E:$AG,4,FALSE)</f>
        <v>Adult Acute</v>
      </c>
      <c r="I152" s="321" t="str">
        <f>VLOOKUP($E152,TaskValues!$E:$AG,5,FALSE)</f>
        <v>NTDs</v>
      </c>
      <c r="J152" s="320" t="str">
        <f>VLOOKUP($E152,TaskValues!$E:$AG,6,FALSE)</f>
        <v>women 15-49</v>
      </c>
      <c r="K152" s="64">
        <f>VLOOKUP($E152,TaskValues!$E:$AG,10,FALSE)</f>
        <v>0</v>
      </c>
      <c r="L152" s="319">
        <f>VLOOKUP($E152,TaskValues!$E:$AG,11,FALSE)</f>
        <v>0</v>
      </c>
      <c r="M152" s="319">
        <f>VLOOKUP($E152,TaskValues!$E:$AG,12,FALSE)</f>
        <v>100</v>
      </c>
      <c r="N152" s="319">
        <f>VLOOKUP($E152,TaskValues!$E:$AG,13,FALSE)</f>
        <v>0</v>
      </c>
      <c r="O152" s="319">
        <f>VLOOKUP($E152,TaskValues!$E:$AG,14,FALSE)</f>
        <v>0</v>
      </c>
      <c r="P152" s="319">
        <f>VLOOKUP($E152,TaskValues!$E:$AG,15,FALSE)</f>
        <v>0</v>
      </c>
      <c r="Q152" s="320">
        <f>VLOOKUP($E152,TaskValues!$E:$AG,16,FALSE)</f>
        <v>100</v>
      </c>
      <c r="R152" s="321" t="str">
        <f>VLOOKUP($E152,TaskValues!$E:$AG,17,FALSE)</f>
        <v>National</v>
      </c>
      <c r="S152" s="195">
        <f>VLOOKUP($E152,TaskValues!$E:$AG,18,FALSE)</f>
        <v>0.33</v>
      </c>
      <c r="T152" s="321" t="str">
        <f>IF(VLOOKUP($E152,TaskValues!$E:$AG,20,FALSE)=0,"",VLOOKUP($E152,TaskValues!$E:$AG,20,FALSE))</f>
        <v/>
      </c>
      <c r="U152" s="89">
        <f>IF(VLOOKUP($E152,TaskValues!$E:$AG,22,FALSE)=0,"",VLOOKUP($E152,TaskValues!$E:$AG,22,FALSE))</f>
        <v>0.98</v>
      </c>
      <c r="V152">
        <f>IF(VLOOKUP($E152,TaskValues!$E:$AG,23,FALSE)=0,,VLOOKUP($E152,TaskValues!$E:$AG,23,FALSE))</f>
        <v>1</v>
      </c>
      <c r="W152" t="str">
        <f>IF(VLOOKUP($E152,TaskValues!$E:$AG,24,FALSE)=0,"",VLOOKUP($E152,TaskValues!$E:$AG,24,FALSE))</f>
        <v/>
      </c>
      <c r="X152">
        <f>IF(VLOOKUP($E152,TaskValues!$E:$AG,25,FALSE)=0,"",VLOOKUP($E152,TaskValues!$E:$AG,25,FALSE))</f>
        <v>5</v>
      </c>
      <c r="Y152" t="str">
        <f>IF(VLOOKUP($E152,TaskValues!$E:$AG,26,FALSE)=0,"",VLOOKUP($E152,TaskValues!$E:$AG,26,FALSE))</f>
        <v/>
      </c>
      <c r="Z152" t="str">
        <f>IF(VLOOKUP($E152,TaskValues!$E:$AG,27,FALSE)=0,"",VLOOKUP($E152,TaskValues!$E:$AG,27,FALSE))</f>
        <v/>
      </c>
    </row>
    <row r="153" spans="1:26" x14ac:dyDescent="0.35">
      <c r="A153" s="66" t="s">
        <v>2350</v>
      </c>
      <c r="B153" s="66" t="s">
        <v>533</v>
      </c>
      <c r="C153" s="66" t="s">
        <v>2496</v>
      </c>
      <c r="D153" s="66">
        <f t="shared" si="4"/>
        <v>175</v>
      </c>
      <c r="E153" s="64" t="str">
        <f t="shared" si="5"/>
        <v>DPC.NTD.175</v>
      </c>
      <c r="F153" s="356" t="s">
        <v>2507</v>
      </c>
      <c r="G153" s="321" t="str">
        <f>VLOOKUP($E153,TaskValues!$E:$AG,3,FALSE)</f>
        <v>Non-clinical</v>
      </c>
      <c r="H153" s="321" t="str">
        <f>VLOOKUP($E153,TaskValues!$E:$AG,4,FALSE)</f>
        <v>Public Health</v>
      </c>
      <c r="I153" s="321" t="str">
        <f>VLOOKUP($E153,TaskValues!$E:$AG,5,FALSE)</f>
        <v>NTDs</v>
      </c>
      <c r="J153" s="320" t="str">
        <f>VLOOKUP($E153,TaskValues!$E:$AG,6,FALSE)</f>
        <v>-</v>
      </c>
      <c r="K153" s="64">
        <f>VLOOKUP($E153,TaskValues!$E:$AG,10,FALSE)</f>
        <v>0</v>
      </c>
      <c r="L153" s="319">
        <f>VLOOKUP($E153,TaskValues!$E:$AG,11,FALSE)</f>
        <v>0</v>
      </c>
      <c r="M153" s="319">
        <f>VLOOKUP($E153,TaskValues!$E:$AG,12,FALSE)</f>
        <v>100</v>
      </c>
      <c r="N153" s="319">
        <f>VLOOKUP($E153,TaskValues!$E:$AG,13,FALSE)</f>
        <v>0</v>
      </c>
      <c r="O153" s="319">
        <f>VLOOKUP($E153,TaskValues!$E:$AG,14,FALSE)</f>
        <v>0</v>
      </c>
      <c r="P153" s="319">
        <f>VLOOKUP($E153,TaskValues!$E:$AG,15,FALSE)</f>
        <v>0</v>
      </c>
      <c r="Q153" s="320">
        <f>VLOOKUP($E153,TaskValues!$E:$AG,16,FALSE)</f>
        <v>100</v>
      </c>
      <c r="R153" s="321" t="str">
        <f>VLOOKUP($E153,TaskValues!$E:$AG,17,FALSE)</f>
        <v>National</v>
      </c>
      <c r="S153" s="195">
        <f>VLOOKUP($E153,TaskValues!$E:$AG,18,FALSE)</f>
        <v>0</v>
      </c>
      <c r="T153" s="321" t="str">
        <f>IF(VLOOKUP($E153,TaskValues!$E:$AG,20,FALSE)=0,"",VLOOKUP($E153,TaskValues!$E:$AG,20,FALSE))</f>
        <v/>
      </c>
      <c r="U153" s="89" t="str">
        <f>IF(VLOOKUP($E153,TaskValues!$E:$AG,22,FALSE)=0,"",VLOOKUP($E153,TaskValues!$E:$AG,22,FALSE))</f>
        <v/>
      </c>
      <c r="V153">
        <f>IF(VLOOKUP($E153,TaskValues!$E:$AG,23,FALSE)=0,,VLOOKUP($E153,TaskValues!$E:$AG,23,FALSE))</f>
        <v>0</v>
      </c>
      <c r="W153" t="str">
        <f>IF(VLOOKUP($E153,TaskValues!$E:$AG,24,FALSE)=0,"",VLOOKUP($E153,TaskValues!$E:$AG,24,FALSE))</f>
        <v/>
      </c>
      <c r="X153" t="str">
        <f>IF(VLOOKUP($E153,TaskValues!$E:$AG,25,FALSE)=0,"",VLOOKUP($E153,TaskValues!$E:$AG,25,FALSE))</f>
        <v/>
      </c>
      <c r="Y153" t="str">
        <f>IF(VLOOKUP($E153,TaskValues!$E:$AG,26,FALSE)=0,"",VLOOKUP($E153,TaskValues!$E:$AG,26,FALSE))</f>
        <v/>
      </c>
      <c r="Z153" t="str">
        <f>IF(VLOOKUP($E153,TaskValues!$E:$AG,27,FALSE)=0,"",VLOOKUP($E153,TaskValues!$E:$AG,27,FALSE))</f>
        <v/>
      </c>
    </row>
    <row r="154" spans="1:26" x14ac:dyDescent="0.35">
      <c r="A154" s="66" t="s">
        <v>2498</v>
      </c>
      <c r="D154" s="66" t="s">
        <v>2500</v>
      </c>
      <c r="E154" s="64" t="s">
        <v>195</v>
      </c>
      <c r="F154" s="356" t="s">
        <v>2499</v>
      </c>
      <c r="G154" s="321" t="str">
        <f>VLOOKUP($E154,TaskValues!$E:$AG,3,FALSE)</f>
        <v>Non-clinical</v>
      </c>
      <c r="H154" s="321" t="str">
        <f>VLOOKUP($E154,TaskValues!$E:$AG,4,FALSE)</f>
        <v>-</v>
      </c>
      <c r="I154" s="321" t="str">
        <f>VLOOKUP($E154,TaskValues!$E:$AG,5,FALSE)</f>
        <v>-</v>
      </c>
      <c r="J154" s="320" t="str">
        <f>VLOOKUP($E154,TaskValues!$E:$AG,6,FALSE)</f>
        <v>all</v>
      </c>
      <c r="K154" s="64">
        <f>VLOOKUP($E154,TaskValues!$E:$AG,10,FALSE)</f>
        <v>0</v>
      </c>
      <c r="L154" s="319">
        <f>VLOOKUP($E154,TaskValues!$E:$AG,11,FALSE)</f>
        <v>0</v>
      </c>
      <c r="M154" s="319">
        <f>VLOOKUP($E154,TaskValues!$E:$AG,12,FALSE)</f>
        <v>100</v>
      </c>
      <c r="N154" s="319">
        <f>VLOOKUP($E154,TaskValues!$E:$AG,13,FALSE)</f>
        <v>0</v>
      </c>
      <c r="O154" s="319">
        <f>VLOOKUP($E154,TaskValues!$E:$AG,14,FALSE)</f>
        <v>0</v>
      </c>
      <c r="P154" s="319">
        <f>VLOOKUP($E154,TaskValues!$E:$AG,15,FALSE)</f>
        <v>0</v>
      </c>
      <c r="Q154" s="320">
        <f>VLOOKUP($E154,TaskValues!$E:$AG,16,FALSE)</f>
        <v>100</v>
      </c>
      <c r="R154" s="321" t="str">
        <f>VLOOKUP($E154,TaskValues!$E:$AG,17,FALSE)</f>
        <v>National</v>
      </c>
      <c r="S154" s="195">
        <f>VLOOKUP($E154,TaskValues!$E:$AG,18,FALSE)</f>
        <v>0</v>
      </c>
      <c r="T154" s="321" t="str">
        <f>IF(VLOOKUP($E154,TaskValues!$E:$AG,20,FALSE)=0,"",VLOOKUP($E154,TaskValues!$E:$AG,20,FALSE))</f>
        <v/>
      </c>
      <c r="U154" s="89" t="str">
        <f>IF(VLOOKUP($E154,TaskValues!$E:$AG,22,FALSE)=0,"",VLOOKUP($E154,TaskValues!$E:$AG,22,FALSE))</f>
        <v/>
      </c>
      <c r="V154">
        <f>IF(VLOOKUP($E154,TaskValues!$E:$AG,23,FALSE)=0,,VLOOKUP($E154,TaskValues!$E:$AG,23,FALSE))</f>
        <v>0</v>
      </c>
      <c r="W154" t="str">
        <f>IF(VLOOKUP($E154,TaskValues!$E:$AG,24,FALSE)=0,"",VLOOKUP($E154,TaskValues!$E:$AG,24,FALSE))</f>
        <v/>
      </c>
      <c r="X154" t="str">
        <f>IF(VLOOKUP($E154,TaskValues!$E:$AG,25,FALSE)=0,"",VLOOKUP($E154,TaskValues!$E:$AG,25,FALSE))</f>
        <v/>
      </c>
      <c r="Y154">
        <f>IF(VLOOKUP($E154,TaskValues!$E:$AG,26,FALSE)=0,"",VLOOKUP($E154,TaskValues!$E:$AG,26,FALSE))</f>
        <v>10</v>
      </c>
      <c r="Z154" t="str">
        <f>IF(VLOOKUP($E154,TaskValues!$E:$AG,27,FALSE)=0,"",VLOOKUP($E154,TaskValues!$E:$AG,27,FALSE))</f>
        <v/>
      </c>
    </row>
    <row r="155" spans="1:26" x14ac:dyDescent="0.35">
      <c r="A155" s="66" t="s">
        <v>2501</v>
      </c>
      <c r="D155" s="66" t="s">
        <v>2502</v>
      </c>
      <c r="E155" s="64" t="s">
        <v>195</v>
      </c>
      <c r="F155" s="356" t="s">
        <v>2499</v>
      </c>
      <c r="G155" s="321" t="str">
        <f>VLOOKUP($E155,TaskValues!$E:$AG,3,FALSE)</f>
        <v>Non-clinical</v>
      </c>
      <c r="H155" s="321" t="str">
        <f>VLOOKUP($E155,TaskValues!$E:$AG,4,FALSE)</f>
        <v>-</v>
      </c>
      <c r="I155" s="321" t="str">
        <f>VLOOKUP($E155,TaskValues!$E:$AG,5,FALSE)</f>
        <v>-</v>
      </c>
      <c r="J155" s="320" t="str">
        <f>VLOOKUP($E155,TaskValues!$E:$AG,6,FALSE)</f>
        <v>all</v>
      </c>
      <c r="K155" s="64">
        <f>VLOOKUP($E155,TaskValues!$E:$AG,10,FALSE)</f>
        <v>0</v>
      </c>
      <c r="L155" s="319">
        <f>VLOOKUP($E155,TaskValues!$E:$AG,11,FALSE)</f>
        <v>0</v>
      </c>
      <c r="M155" s="319">
        <f>VLOOKUP($E155,TaskValues!$E:$AG,12,FALSE)</f>
        <v>100</v>
      </c>
      <c r="N155" s="319">
        <f>VLOOKUP($E155,TaskValues!$E:$AG,13,FALSE)</f>
        <v>0</v>
      </c>
      <c r="O155" s="319">
        <f>VLOOKUP($E155,TaskValues!$E:$AG,14,FALSE)</f>
        <v>0</v>
      </c>
      <c r="P155" s="319">
        <f>VLOOKUP($E155,TaskValues!$E:$AG,15,FALSE)</f>
        <v>0</v>
      </c>
      <c r="Q155" s="320">
        <f>VLOOKUP($E155,TaskValues!$E:$AG,16,FALSE)</f>
        <v>100</v>
      </c>
      <c r="R155" s="321" t="str">
        <f>VLOOKUP($E155,TaskValues!$E:$AG,17,FALSE)</f>
        <v>National</v>
      </c>
      <c r="S155" s="195">
        <f>VLOOKUP($E155,TaskValues!$E:$AG,18,FALSE)</f>
        <v>0</v>
      </c>
      <c r="T155" s="321" t="str">
        <f>IF(VLOOKUP($E155,TaskValues!$E:$AG,20,FALSE)=0,"",VLOOKUP($E155,TaskValues!$E:$AG,20,FALSE))</f>
        <v/>
      </c>
      <c r="U155" s="89" t="str">
        <f>IF(VLOOKUP($E155,TaskValues!$E:$AG,22,FALSE)=0,"",VLOOKUP($E155,TaskValues!$E:$AG,22,FALSE))</f>
        <v/>
      </c>
      <c r="V155">
        <f>IF(VLOOKUP($E155,TaskValues!$E:$AG,23,FALSE)=0,,VLOOKUP($E155,TaskValues!$E:$AG,23,FALSE))</f>
        <v>0</v>
      </c>
      <c r="W155" t="str">
        <f>IF(VLOOKUP($E155,TaskValues!$E:$AG,24,FALSE)=0,"",VLOOKUP($E155,TaskValues!$E:$AG,24,FALSE))</f>
        <v/>
      </c>
      <c r="X155" t="str">
        <f>IF(VLOOKUP($E155,TaskValues!$E:$AG,25,FALSE)=0,"",VLOOKUP($E155,TaskValues!$E:$AG,25,FALSE))</f>
        <v/>
      </c>
      <c r="Y155">
        <f>IF(VLOOKUP($E155,TaskValues!$E:$AG,26,FALSE)=0,"",VLOOKUP($E155,TaskValues!$E:$AG,26,FALSE))</f>
        <v>10</v>
      </c>
      <c r="Z155" t="str">
        <f>IF(VLOOKUP($E155,TaskValues!$E:$AG,27,FALSE)=0,"",VLOOKUP($E155,TaskValues!$E:$AG,27,FALSE))</f>
        <v/>
      </c>
    </row>
    <row r="156" spans="1:26" x14ac:dyDescent="0.35">
      <c r="A156" s="319" t="s">
        <v>192</v>
      </c>
      <c r="E156" s="64" t="s">
        <v>192</v>
      </c>
      <c r="F156" s="319" t="s">
        <v>192</v>
      </c>
      <c r="G156" s="321" t="str">
        <f>VLOOKUP($E156,TaskValues!$E:$AG,3,FALSE)</f>
        <v>Non-productive</v>
      </c>
      <c r="H156" s="321" t="str">
        <f>VLOOKUP($E156,TaskValues!$E:$AG,4,FALSE)</f>
        <v>-</v>
      </c>
      <c r="I156" s="321" t="str">
        <f>VLOOKUP($E156,TaskValues!$E:$AG,5,FALSE)</f>
        <v>-</v>
      </c>
      <c r="J156" s="320" t="str">
        <f>VLOOKUP($E156,TaskValues!$E:$AG,6,FALSE)</f>
        <v>all</v>
      </c>
      <c r="K156" s="64">
        <f>VLOOKUP($E156,TaskValues!$E:$AG,10,FALSE)</f>
        <v>0</v>
      </c>
      <c r="L156" s="319">
        <f>VLOOKUP($E156,TaskValues!$E:$AG,11,FALSE)</f>
        <v>0</v>
      </c>
      <c r="M156" s="319">
        <f>VLOOKUP($E156,TaskValues!$E:$AG,12,FALSE)</f>
        <v>100</v>
      </c>
      <c r="N156" s="319">
        <f>VLOOKUP($E156,TaskValues!$E:$AG,13,FALSE)</f>
        <v>0</v>
      </c>
      <c r="O156" s="319">
        <f>VLOOKUP($E156,TaskValues!$E:$AG,14,FALSE)</f>
        <v>0</v>
      </c>
      <c r="P156" s="319">
        <f>VLOOKUP($E156,TaskValues!$E:$AG,15,FALSE)</f>
        <v>0</v>
      </c>
      <c r="Q156" s="320">
        <f>VLOOKUP($E156,TaskValues!$E:$AG,16,FALSE)</f>
        <v>100</v>
      </c>
      <c r="R156" s="321" t="str">
        <f>VLOOKUP($E156,TaskValues!$E:$AG,17,FALSE)</f>
        <v>National</v>
      </c>
      <c r="S156" s="195">
        <f>VLOOKUP($E156,TaskValues!$E:$AG,18,FALSE)</f>
        <v>0.1</v>
      </c>
      <c r="T156" s="321" t="str">
        <f>IF(VLOOKUP($E156,TaskValues!$E:$AG,20,FALSE)=0,"",VLOOKUP($E156,TaskValues!$E:$AG,20,FALSE))</f>
        <v/>
      </c>
      <c r="U156" s="89">
        <f>IF(VLOOKUP($E156,TaskValues!$E:$AG,22,FALSE)=0,"",VLOOKUP($E156,TaskValues!$E:$AG,22,FALSE))</f>
        <v>0.98</v>
      </c>
      <c r="V156">
        <f>IF(VLOOKUP($E156,TaskValues!$E:$AG,23,FALSE)=0,,VLOOKUP($E156,TaskValues!$E:$AG,23,FALSE))</f>
        <v>1</v>
      </c>
      <c r="W156" t="str">
        <f>IF(VLOOKUP($E156,TaskValues!$E:$AG,24,FALSE)=0,"",VLOOKUP($E156,TaskValues!$E:$AG,24,FALSE))</f>
        <v/>
      </c>
      <c r="X156">
        <f>IF(VLOOKUP($E156,TaskValues!$E:$AG,25,FALSE)=0,"",VLOOKUP($E156,TaskValues!$E:$AG,25,FALSE))</f>
        <v>53.832494807158753</v>
      </c>
      <c r="Y156" t="str">
        <f>IF(VLOOKUP($E156,TaskValues!$E:$AG,26,FALSE)=0,"",VLOOKUP($E156,TaskValues!$E:$AG,26,FALSE))</f>
        <v/>
      </c>
      <c r="Z156" t="str">
        <f>IF(VLOOKUP($E156,TaskValues!$E:$AG,27,FALSE)=0,"",VLOOKUP($E156,TaskValues!$E:$AG,27,FALSE))</f>
        <v/>
      </c>
    </row>
    <row r="157" spans="1:26" x14ac:dyDescent="0.35">
      <c r="A157" s="319" t="s">
        <v>1954</v>
      </c>
      <c r="E157" s="64" t="s">
        <v>1954</v>
      </c>
      <c r="F157" s="319" t="s">
        <v>1954</v>
      </c>
      <c r="G157" s="321" t="str">
        <f>VLOOKUP($E157,TaskValues!$E:$AG,3,FALSE)</f>
        <v>Non-productive</v>
      </c>
      <c r="H157" s="321" t="str">
        <f>VLOOKUP($E157,TaskValues!$E:$AG,4,FALSE)</f>
        <v>-</v>
      </c>
      <c r="I157" s="321" t="str">
        <f>VLOOKUP($E157,TaskValues!$E:$AG,5,FALSE)</f>
        <v>-</v>
      </c>
      <c r="J157" s="320" t="str">
        <f>VLOOKUP($E157,TaskValues!$E:$AG,6,FALSE)</f>
        <v>-</v>
      </c>
      <c r="K157" s="64">
        <f>VLOOKUP($E157,TaskValues!$E:$AG,10,FALSE)</f>
        <v>0</v>
      </c>
      <c r="L157" s="319">
        <f>VLOOKUP($E157,TaskValues!$E:$AG,11,FALSE)</f>
        <v>0</v>
      </c>
      <c r="M157" s="319">
        <f>VLOOKUP($E157,TaskValues!$E:$AG,12,FALSE)</f>
        <v>100</v>
      </c>
      <c r="N157" s="319">
        <f>VLOOKUP($E157,TaskValues!$E:$AG,13,FALSE)</f>
        <v>0</v>
      </c>
      <c r="O157" s="319">
        <f>VLOOKUP($E157,TaskValues!$E:$AG,14,FALSE)</f>
        <v>0</v>
      </c>
      <c r="P157" s="319">
        <f>VLOOKUP($E157,TaskValues!$E:$AG,15,FALSE)</f>
        <v>0</v>
      </c>
      <c r="Q157" s="320">
        <f>VLOOKUP($E157,TaskValues!$E:$AG,16,FALSE)</f>
        <v>100</v>
      </c>
      <c r="R157" s="321" t="str">
        <f>VLOOKUP($E157,TaskValues!$E:$AG,17,FALSE)</f>
        <v>National</v>
      </c>
      <c r="S157" s="195">
        <f>VLOOKUP($E157,TaskValues!$E:$AG,18,FALSE)</f>
        <v>0</v>
      </c>
      <c r="T157" s="321" t="str">
        <f>IF(VLOOKUP($E157,TaskValues!$E:$AG,20,FALSE)=0,"",VLOOKUP($E157,TaskValues!$E:$AG,20,FALSE))</f>
        <v/>
      </c>
      <c r="U157" s="89" t="str">
        <f>IF(VLOOKUP($E157,TaskValues!$E:$AG,22,FALSE)=0,"",VLOOKUP($E157,TaskValues!$E:$AG,22,FALSE))</f>
        <v/>
      </c>
      <c r="V157">
        <f>IF(VLOOKUP($E157,TaskValues!$E:$AG,23,FALSE)=0,,VLOOKUP($E157,TaskValues!$E:$AG,23,FALSE))</f>
        <v>0</v>
      </c>
      <c r="W157" t="str">
        <f>IF(VLOOKUP($E157,TaskValues!$E:$AG,24,FALSE)=0,"",VLOOKUP($E157,TaskValues!$E:$AG,24,FALSE))</f>
        <v/>
      </c>
      <c r="X157" t="str">
        <f>IF(VLOOKUP($E157,TaskValues!$E:$AG,25,FALSE)=0,"",VLOOKUP($E157,TaskValues!$E:$AG,25,FALSE))</f>
        <v/>
      </c>
      <c r="Y157">
        <f>IF(VLOOKUP($E157,TaskValues!$E:$AG,26,FALSE)=0,"",VLOOKUP($E157,TaskValues!$E:$AG,26,FALSE))</f>
        <v>7.8079999999999998</v>
      </c>
      <c r="Z157" t="str">
        <f>IF(VLOOKUP($E157,TaskValues!$E:$AG,27,FALSE)=0,"",VLOOKUP($E157,TaskValues!$E:$AG,27,FALSE))</f>
        <v/>
      </c>
    </row>
    <row r="158" spans="1:26" x14ac:dyDescent="0.35">
      <c r="A158" s="319" t="s">
        <v>1958</v>
      </c>
      <c r="E158" s="64" t="s">
        <v>1958</v>
      </c>
      <c r="F158" s="319" t="s">
        <v>1958</v>
      </c>
      <c r="G158" s="321" t="str">
        <f>VLOOKUP($E158,TaskValues!$E:$AG,3,FALSE)</f>
        <v>Non-productive</v>
      </c>
      <c r="H158" s="321" t="str">
        <f>VLOOKUP($E158,TaskValues!$E:$AG,4,FALSE)</f>
        <v>-</v>
      </c>
      <c r="I158" s="321" t="str">
        <f>VLOOKUP($E158,TaskValues!$E:$AG,5,FALSE)</f>
        <v>-</v>
      </c>
      <c r="J158" s="320" t="str">
        <f>VLOOKUP($E158,TaskValues!$E:$AG,6,FALSE)</f>
        <v>all</v>
      </c>
      <c r="K158" s="64">
        <f>VLOOKUP($E158,TaskValues!$E:$AG,10,FALSE)</f>
        <v>0</v>
      </c>
      <c r="L158" s="319">
        <f>VLOOKUP($E158,TaskValues!$E:$AG,11,FALSE)</f>
        <v>0</v>
      </c>
      <c r="M158" s="319">
        <f>VLOOKUP($E158,TaskValues!$E:$AG,12,FALSE)</f>
        <v>100</v>
      </c>
      <c r="N158" s="319">
        <f>VLOOKUP($E158,TaskValues!$E:$AG,13,FALSE)</f>
        <v>0</v>
      </c>
      <c r="O158" s="319">
        <f>VLOOKUP($E158,TaskValues!$E:$AG,14,FALSE)</f>
        <v>0</v>
      </c>
      <c r="P158" s="319">
        <f>VLOOKUP($E158,TaskValues!$E:$AG,15,FALSE)</f>
        <v>0</v>
      </c>
      <c r="Q158" s="320">
        <f>VLOOKUP($E158,TaskValues!$E:$AG,16,FALSE)</f>
        <v>100</v>
      </c>
      <c r="R158" s="321" t="str">
        <f>VLOOKUP($E158,TaskValues!$E:$AG,17,FALSE)</f>
        <v>National</v>
      </c>
      <c r="S158" s="195">
        <f>VLOOKUP($E158,TaskValues!$E:$AG,18,FALSE)</f>
        <v>0.1</v>
      </c>
      <c r="T158" s="321" t="str">
        <f>IF(VLOOKUP($E158,TaskValues!$E:$AG,20,FALSE)=0,"",VLOOKUP($E158,TaskValues!$E:$AG,20,FALSE))</f>
        <v/>
      </c>
      <c r="U158" s="89">
        <f>IF(VLOOKUP($E158,TaskValues!$E:$AG,22,FALSE)=0,"",VLOOKUP($E158,TaskValues!$E:$AG,22,FALSE))</f>
        <v>1</v>
      </c>
      <c r="V158">
        <f>IF(VLOOKUP($E158,TaskValues!$E:$AG,23,FALSE)=0,,VLOOKUP($E158,TaskValues!$E:$AG,23,FALSE))</f>
        <v>1</v>
      </c>
      <c r="W158" t="str">
        <f>IF(VLOOKUP($E158,TaskValues!$E:$AG,24,FALSE)=0,"",VLOOKUP($E158,TaskValues!$E:$AG,24,FALSE))</f>
        <v/>
      </c>
      <c r="X158">
        <f>IF(VLOOKUP($E158,TaskValues!$E:$AG,25,FALSE)=0,"",VLOOKUP($E158,TaskValues!$E:$AG,25,FALSE))</f>
        <v>45.844447190612613</v>
      </c>
      <c r="Y158" t="str">
        <f>IF(VLOOKUP($E158,TaskValues!$E:$AG,26,FALSE)=0,"",VLOOKUP($E158,TaskValues!$E:$AG,26,FALSE))</f>
        <v/>
      </c>
      <c r="Z158" t="str">
        <f>IF(VLOOKUP($E158,TaskValues!$E:$AG,27,FALSE)=0,"",VLOOKUP($E158,TaskValues!$E:$AG,27,FALSE))</f>
        <v/>
      </c>
    </row>
  </sheetData>
  <mergeCells count="1">
    <mergeCell ref="A1:D1"/>
  </mergeCells>
  <conditionalFormatting sqref="Q2:Q158">
    <cfRule type="cellIs" dxfId="0" priority="1" operator="notEqual">
      <formula>100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I159:I487</xm:sqref>
        </x14:dataValidation>
        <x14:dataValidation type="list" allowBlank="1" showInputMessage="1" showErrorMessage="1" xr:uid="{2DE55DD6-00CB-4F77-BE15-ADA13DE0C2EF}">
          <x14:formula1>
            <xm:f>lookups!$B$2:$B$9</xm:f>
          </x14:formula1>
          <xm:sqref>H159:H388</xm:sqref>
        </x14:dataValidation>
        <x14:dataValidation type="list" allowBlank="1" showInputMessage="1" showErrorMessage="1" xr:uid="{32A18B71-6E51-49D8-BEF1-5EC6D298D0A5}">
          <x14:formula1>
            <xm:f>lookups!$F$2:$F$24</xm:f>
          </x14:formula1>
          <xm:sqref>J2:J1048576</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F121"/>
  <sheetViews>
    <sheetView workbookViewId="0">
      <selection activeCell="F14" sqref="F14"/>
    </sheetView>
  </sheetViews>
  <sheetFormatPr defaultRowHeight="14.5" x14ac:dyDescent="0.35"/>
  <cols>
    <col min="4" max="4" width="15.81640625" customWidth="1"/>
    <col min="6" max="6" width="14.36328125" style="58" bestFit="1" customWidth="1"/>
  </cols>
  <sheetData>
    <row r="1" spans="2:6" x14ac:dyDescent="0.35">
      <c r="B1" s="186" t="s">
        <v>2174</v>
      </c>
      <c r="D1" s="186" t="s">
        <v>2175</v>
      </c>
      <c r="F1" s="129" t="s">
        <v>140</v>
      </c>
    </row>
    <row r="2" spans="2:6" x14ac:dyDescent="0.35">
      <c r="B2" s="58" t="s">
        <v>155</v>
      </c>
      <c r="D2" s="58" t="s">
        <v>65</v>
      </c>
      <c r="F2" s="58" t="s">
        <v>156</v>
      </c>
    </row>
    <row r="3" spans="2:6" x14ac:dyDescent="0.35">
      <c r="B3" s="58" t="s">
        <v>161</v>
      </c>
      <c r="D3" s="58" t="s">
        <v>2250</v>
      </c>
      <c r="F3" s="131" t="s">
        <v>169</v>
      </c>
    </row>
    <row r="4" spans="2:6" x14ac:dyDescent="0.35">
      <c r="B4" s="58" t="s">
        <v>2251</v>
      </c>
      <c r="D4" s="58" t="s">
        <v>67</v>
      </c>
      <c r="F4" s="131" t="s">
        <v>2607</v>
      </c>
    </row>
    <row r="5" spans="2:6" x14ac:dyDescent="0.35">
      <c r="B5" s="58" t="s">
        <v>168</v>
      </c>
      <c r="D5" s="58" t="s">
        <v>68</v>
      </c>
      <c r="F5" s="131" t="s">
        <v>2608</v>
      </c>
    </row>
    <row r="6" spans="2:6" x14ac:dyDescent="0.35">
      <c r="B6" s="58" t="s">
        <v>194</v>
      </c>
      <c r="D6" s="58" t="s">
        <v>70</v>
      </c>
      <c r="F6" s="131" t="s">
        <v>2609</v>
      </c>
    </row>
    <row r="7" spans="2:6" x14ac:dyDescent="0.35">
      <c r="B7" s="58" t="s">
        <v>199</v>
      </c>
      <c r="D7" s="58" t="s">
        <v>194</v>
      </c>
      <c r="F7" s="140" t="s">
        <v>2553</v>
      </c>
    </row>
    <row r="8" spans="2:6" x14ac:dyDescent="0.35">
      <c r="B8" s="58" t="s">
        <v>206</v>
      </c>
      <c r="D8" s="58" t="s">
        <v>200</v>
      </c>
      <c r="F8" s="140" t="s">
        <v>209</v>
      </c>
    </row>
    <row r="9" spans="2:6" x14ac:dyDescent="0.35">
      <c r="B9" s="58" t="s">
        <v>219</v>
      </c>
      <c r="D9" s="58" t="s">
        <v>69</v>
      </c>
      <c r="F9" s="58" t="s">
        <v>179</v>
      </c>
    </row>
    <row r="10" spans="2:6" x14ac:dyDescent="0.35">
      <c r="D10" s="58" t="s">
        <v>215</v>
      </c>
      <c r="F10" s="257" t="s">
        <v>182</v>
      </c>
    </row>
    <row r="11" spans="2:6" x14ac:dyDescent="0.35">
      <c r="D11" s="58" t="s">
        <v>220</v>
      </c>
      <c r="F11" s="257" t="s">
        <v>2442</v>
      </c>
    </row>
    <row r="12" spans="2:6" x14ac:dyDescent="0.35">
      <c r="D12" s="58" t="s">
        <v>232</v>
      </c>
      <c r="F12" s="257" t="s">
        <v>187</v>
      </c>
    </row>
    <row r="13" spans="2:6" x14ac:dyDescent="0.35">
      <c r="D13" s="58" t="s">
        <v>533</v>
      </c>
      <c r="F13" s="257" t="s">
        <v>2610</v>
      </c>
    </row>
    <row r="14" spans="2:6" x14ac:dyDescent="0.35">
      <c r="D14" s="58" t="s">
        <v>241</v>
      </c>
      <c r="F14" s="257" t="s">
        <v>2443</v>
      </c>
    </row>
    <row r="15" spans="2:6" x14ac:dyDescent="0.35">
      <c r="D15" s="58" t="s">
        <v>66</v>
      </c>
      <c r="F15" s="257" t="s">
        <v>247</v>
      </c>
    </row>
    <row r="16" spans="2:6" x14ac:dyDescent="0.35">
      <c r="F16" s="257" t="s">
        <v>233</v>
      </c>
    </row>
    <row r="17" spans="6:6" x14ac:dyDescent="0.35">
      <c r="F17" s="58" t="s">
        <v>221</v>
      </c>
    </row>
    <row r="18" spans="6:6" x14ac:dyDescent="0.35">
      <c r="F18" s="58" t="s">
        <v>201</v>
      </c>
    </row>
    <row r="19" spans="6:6" x14ac:dyDescent="0.35">
      <c r="F19" s="58" t="s">
        <v>2588</v>
      </c>
    </row>
    <row r="20" spans="6:6" x14ac:dyDescent="0.35">
      <c r="F20" s="58" t="s">
        <v>253</v>
      </c>
    </row>
    <row r="21" spans="6:6" x14ac:dyDescent="0.35">
      <c r="F21" s="58" t="s">
        <v>2563</v>
      </c>
    </row>
    <row r="22" spans="6:6" x14ac:dyDescent="0.35">
      <c r="F22" s="58" t="s">
        <v>2581</v>
      </c>
    </row>
    <row r="23" spans="6:6" x14ac:dyDescent="0.35">
      <c r="F23" s="58" t="s">
        <v>212</v>
      </c>
    </row>
    <row r="24" spans="6:6" x14ac:dyDescent="0.35">
      <c r="F24" s="58" t="s">
        <v>194</v>
      </c>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B3" sqref="B3:B8"/>
    </sheetView>
  </sheetViews>
  <sheetFormatPr defaultRowHeight="14.5" x14ac:dyDescent="0.35"/>
  <cols>
    <col min="2" max="2" width="30.81640625" bestFit="1" customWidth="1"/>
  </cols>
  <sheetData>
    <row r="1" spans="2:5" ht="15" thickBot="1" x14ac:dyDescent="0.4"/>
    <row r="2" spans="2:5" ht="15" thickBot="1" x14ac:dyDescent="0.4">
      <c r="B2" t="s">
        <v>2165</v>
      </c>
      <c r="C2" s="111">
        <v>2025</v>
      </c>
      <c r="D2" s="112">
        <v>2030</v>
      </c>
      <c r="E2" s="113">
        <v>2035</v>
      </c>
    </row>
    <row r="3" spans="2:5" x14ac:dyDescent="0.35">
      <c r="B3" s="92" t="s">
        <v>2159</v>
      </c>
      <c r="C3" s="92">
        <v>1</v>
      </c>
      <c r="D3" s="97">
        <v>1</v>
      </c>
      <c r="E3" s="318">
        <v>1</v>
      </c>
    </row>
    <row r="4" spans="2:5" x14ac:dyDescent="0.35">
      <c r="B4" s="64" t="s">
        <v>2160</v>
      </c>
      <c r="C4" s="64">
        <v>1</v>
      </c>
      <c r="D4" s="319">
        <v>1</v>
      </c>
      <c r="E4" s="320">
        <v>1</v>
      </c>
    </row>
    <row r="5" spans="2:5" x14ac:dyDescent="0.35">
      <c r="B5" s="322" t="s">
        <v>2161</v>
      </c>
      <c r="C5" s="322">
        <v>2</v>
      </c>
      <c r="D5" s="323">
        <v>1</v>
      </c>
      <c r="E5" s="324"/>
    </row>
    <row r="6" spans="2:5" x14ac:dyDescent="0.35">
      <c r="B6" s="322" t="s">
        <v>2162</v>
      </c>
      <c r="C6" s="322"/>
      <c r="D6" s="323">
        <v>1</v>
      </c>
      <c r="E6" s="324">
        <v>2</v>
      </c>
    </row>
    <row r="7" spans="2:5" x14ac:dyDescent="0.35">
      <c r="B7" s="64" t="s">
        <v>2163</v>
      </c>
      <c r="C7" s="64"/>
      <c r="D7" s="321">
        <v>1</v>
      </c>
      <c r="E7" s="320">
        <v>1</v>
      </c>
    </row>
    <row r="8" spans="2:5" ht="15" thickBot="1" x14ac:dyDescent="0.4">
      <c r="B8" s="93" t="s">
        <v>2164</v>
      </c>
      <c r="C8" s="93"/>
      <c r="D8" s="95">
        <v>1</v>
      </c>
      <c r="E8" s="96">
        <v>1</v>
      </c>
    </row>
    <row r="9" spans="2:5" ht="15" thickBot="1" x14ac:dyDescent="0.4"/>
    <row r="10" spans="2:5" ht="15" thickBot="1" x14ac:dyDescent="0.4">
      <c r="B10" t="s">
        <v>2166</v>
      </c>
      <c r="C10" s="111">
        <v>2025</v>
      </c>
      <c r="D10" s="112">
        <v>2030</v>
      </c>
      <c r="E10" s="113">
        <v>2035</v>
      </c>
    </row>
    <row r="11" spans="2:5" x14ac:dyDescent="0.35">
      <c r="B11" s="92" t="s">
        <v>2159</v>
      </c>
      <c r="C11" s="92"/>
      <c r="D11" s="97"/>
      <c r="E11" s="318"/>
    </row>
    <row r="12" spans="2:5" x14ac:dyDescent="0.35">
      <c r="B12" s="64" t="s">
        <v>2160</v>
      </c>
      <c r="C12" s="64"/>
      <c r="D12" s="319"/>
      <c r="E12" s="320"/>
    </row>
    <row r="13" spans="2:5" x14ac:dyDescent="0.35">
      <c r="B13" s="322" t="s">
        <v>2161</v>
      </c>
      <c r="C13" s="322">
        <v>2</v>
      </c>
      <c r="D13" s="323">
        <v>1</v>
      </c>
      <c r="E13" s="324"/>
    </row>
    <row r="14" spans="2:5" x14ac:dyDescent="0.35">
      <c r="B14" s="322" t="s">
        <v>2162</v>
      </c>
      <c r="C14" s="322"/>
      <c r="D14" s="323">
        <v>1</v>
      </c>
      <c r="E14" s="324">
        <v>2</v>
      </c>
    </row>
    <row r="15" spans="2:5" x14ac:dyDescent="0.35">
      <c r="B15" s="64" t="s">
        <v>2167</v>
      </c>
      <c r="C15" s="64">
        <v>1</v>
      </c>
      <c r="D15" s="321">
        <v>1</v>
      </c>
      <c r="E15" s="320">
        <v>1</v>
      </c>
    </row>
    <row r="16" spans="2:5" ht="15" thickBot="1" x14ac:dyDescent="0.4">
      <c r="B16" s="93" t="s">
        <v>2164</v>
      </c>
      <c r="C16" s="93"/>
      <c r="D16" s="95">
        <v>1</v>
      </c>
      <c r="E16" s="96">
        <v>1</v>
      </c>
    </row>
    <row r="17" spans="2:5" ht="15" thickBot="1" x14ac:dyDescent="0.4"/>
    <row r="18" spans="2:5" ht="15" thickBot="1" x14ac:dyDescent="0.4">
      <c r="B18" t="s">
        <v>2168</v>
      </c>
      <c r="C18" s="111">
        <v>2025</v>
      </c>
      <c r="D18" s="112">
        <v>2030</v>
      </c>
      <c r="E18" s="113">
        <v>2035</v>
      </c>
    </row>
    <row r="19" spans="2:5" x14ac:dyDescent="0.35">
      <c r="B19" s="92" t="s">
        <v>2159</v>
      </c>
      <c r="C19" s="92"/>
      <c r="D19" s="97"/>
      <c r="E19" s="318"/>
    </row>
    <row r="20" spans="2:5" x14ac:dyDescent="0.35">
      <c r="B20" s="64" t="s">
        <v>2160</v>
      </c>
      <c r="C20" s="64"/>
      <c r="D20" s="319"/>
      <c r="E20" s="320"/>
    </row>
    <row r="21" spans="2:5" x14ac:dyDescent="0.35">
      <c r="B21" s="322" t="s">
        <v>2161</v>
      </c>
      <c r="C21" s="322">
        <v>2</v>
      </c>
      <c r="D21" s="323">
        <v>1</v>
      </c>
      <c r="E21" s="324"/>
    </row>
    <row r="22" spans="2:5" x14ac:dyDescent="0.35">
      <c r="B22" s="322" t="s">
        <v>2162</v>
      </c>
      <c r="C22" s="322"/>
      <c r="D22" s="323">
        <v>1</v>
      </c>
      <c r="E22" s="324">
        <v>2</v>
      </c>
    </row>
    <row r="23" spans="2:5" x14ac:dyDescent="0.35">
      <c r="B23" s="64" t="s">
        <v>2163</v>
      </c>
      <c r="C23" s="64"/>
      <c r="D23" s="321"/>
      <c r="E23" s="320"/>
    </row>
    <row r="24" spans="2:5" ht="15" thickBot="1" x14ac:dyDescent="0.4">
      <c r="B24" s="93" t="s">
        <v>2164</v>
      </c>
      <c r="C24" s="93"/>
      <c r="D24" s="95"/>
      <c r="E24" s="9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4.5" x14ac:dyDescent="0.35"/>
  <cols>
    <col min="4" max="4" width="11.54296875" bestFit="1" customWidth="1"/>
    <col min="11" max="11" width="16.81640625" customWidth="1"/>
    <col min="13" max="15" width="9.453125" customWidth="1"/>
    <col min="16" max="17" width="12.6328125" customWidth="1"/>
    <col min="18" max="19" width="9.453125" customWidth="1"/>
    <col min="20" max="20" width="7.81640625" customWidth="1"/>
    <col min="39" max="39" width="12.54296875" customWidth="1"/>
    <col min="41" max="41" width="11.81640625" customWidth="1"/>
  </cols>
  <sheetData>
    <row r="1" spans="2:27" x14ac:dyDescent="0.35">
      <c r="B1" t="s">
        <v>315</v>
      </c>
    </row>
    <row r="2" spans="2:27" x14ac:dyDescent="0.35">
      <c r="B2" t="s">
        <v>316</v>
      </c>
    </row>
    <row r="3" spans="2:27" x14ac:dyDescent="0.35">
      <c r="B3" t="s">
        <v>317</v>
      </c>
    </row>
    <row r="4" spans="2:27" x14ac:dyDescent="0.35">
      <c r="B4" t="s">
        <v>318</v>
      </c>
    </row>
    <row r="7" spans="2:27" x14ac:dyDescent="0.35">
      <c r="B7" t="s">
        <v>319</v>
      </c>
    </row>
    <row r="8" spans="2:27" x14ac:dyDescent="0.35">
      <c r="B8" t="s">
        <v>320</v>
      </c>
      <c r="G8" s="188">
        <v>0.46089999999999998</v>
      </c>
    </row>
    <row r="11" spans="2:27" x14ac:dyDescent="0.35">
      <c r="B11" t="s">
        <v>321</v>
      </c>
    </row>
    <row r="12" spans="2:27" x14ac:dyDescent="0.35">
      <c r="B12" t="s">
        <v>322</v>
      </c>
      <c r="AA12" t="s">
        <v>323</v>
      </c>
    </row>
    <row r="27" spans="7:10" x14ac:dyDescent="0.35">
      <c r="H27" t="s">
        <v>324</v>
      </c>
      <c r="I27" t="s">
        <v>325</v>
      </c>
    </row>
    <row r="28" spans="7:10" x14ac:dyDescent="0.35">
      <c r="G28" t="s">
        <v>326</v>
      </c>
      <c r="H28" s="61">
        <v>0.27</v>
      </c>
      <c r="I28" s="61">
        <f>H28/SUM(H$28:H$31)</f>
        <v>0.67500000000000004</v>
      </c>
      <c r="J28" s="61"/>
    </row>
    <row r="29" spans="7:10" x14ac:dyDescent="0.35">
      <c r="G29" t="s">
        <v>266</v>
      </c>
      <c r="H29" s="61">
        <v>0.09</v>
      </c>
      <c r="I29" s="61">
        <f t="shared" ref="I29:I31" si="0">H29/SUM(H$28:H$31)</f>
        <v>0.22499999999999998</v>
      </c>
      <c r="J29" s="61"/>
    </row>
    <row r="30" spans="7:10" x14ac:dyDescent="0.35">
      <c r="G30" t="s">
        <v>327</v>
      </c>
      <c r="H30" s="61">
        <v>0.02</v>
      </c>
      <c r="I30" s="61">
        <f t="shared" si="0"/>
        <v>4.9999999999999996E-2</v>
      </c>
      <c r="J30" s="61"/>
    </row>
    <row r="31" spans="7:10" x14ac:dyDescent="0.35">
      <c r="G31" t="s">
        <v>328</v>
      </c>
      <c r="H31" s="61">
        <v>0.02</v>
      </c>
      <c r="I31" s="61">
        <f t="shared" si="0"/>
        <v>4.9999999999999996E-2</v>
      </c>
      <c r="J31" s="61"/>
    </row>
    <row r="32" spans="7:10" x14ac:dyDescent="0.35">
      <c r="G32" t="s">
        <v>329</v>
      </c>
      <c r="H32" s="61">
        <v>0.01</v>
      </c>
      <c r="I32" s="61"/>
      <c r="J32" s="61"/>
    </row>
    <row r="36" spans="2:27" x14ac:dyDescent="0.35">
      <c r="AA36" t="s">
        <v>330</v>
      </c>
    </row>
    <row r="40" spans="2:27" x14ac:dyDescent="0.35">
      <c r="B40" t="s">
        <v>331</v>
      </c>
    </row>
    <row r="41" spans="2:27" x14ac:dyDescent="0.35">
      <c r="B41" s="57" t="s">
        <v>332</v>
      </c>
      <c r="S41" s="127"/>
    </row>
    <row r="42" spans="2:27" x14ac:dyDescent="0.35">
      <c r="S42" s="127"/>
      <c r="AA42" t="s">
        <v>333</v>
      </c>
    </row>
    <row r="43" spans="2:27" x14ac:dyDescent="0.35">
      <c r="S43" s="127"/>
      <c r="T43" s="127"/>
      <c r="U43" s="127"/>
    </row>
    <row r="44" spans="2:27" x14ac:dyDescent="0.35">
      <c r="S44" s="127"/>
      <c r="T44" s="127"/>
      <c r="U44" s="127"/>
    </row>
    <row r="45" spans="2:27" x14ac:dyDescent="0.35">
      <c r="S45" s="127"/>
      <c r="T45" s="127"/>
      <c r="U45" s="127"/>
    </row>
    <row r="46" spans="2:27" x14ac:dyDescent="0.35">
      <c r="L46" s="127"/>
      <c r="M46" s="127"/>
      <c r="N46" s="127"/>
      <c r="O46" s="127"/>
      <c r="P46" s="127"/>
      <c r="Q46" s="127"/>
      <c r="R46" s="127"/>
      <c r="S46" s="127"/>
      <c r="T46" s="127"/>
      <c r="U46" s="127"/>
    </row>
    <row r="47" spans="2:27" x14ac:dyDescent="0.35">
      <c r="L47" s="127"/>
      <c r="N47" s="127"/>
      <c r="O47" s="127"/>
      <c r="P47" s="127"/>
      <c r="Q47" s="127"/>
      <c r="R47" s="127"/>
      <c r="S47" s="127"/>
      <c r="T47" s="127"/>
      <c r="U47" s="127"/>
    </row>
    <row r="48" spans="2:27" x14ac:dyDescent="0.35">
      <c r="L48" s="127"/>
      <c r="N48" s="127"/>
      <c r="O48" s="127"/>
      <c r="P48" s="127"/>
      <c r="Q48" s="127"/>
      <c r="R48" s="127"/>
      <c r="S48" s="127"/>
      <c r="T48" s="127"/>
      <c r="U48" s="127"/>
    </row>
    <row r="49" spans="5:44" x14ac:dyDescent="0.35">
      <c r="L49" s="58" t="s">
        <v>334</v>
      </c>
      <c r="M49" s="58"/>
      <c r="N49" s="58"/>
      <c r="O49" s="58"/>
      <c r="P49" s="58"/>
      <c r="Q49" s="58"/>
      <c r="R49" s="58"/>
      <c r="S49" s="127"/>
      <c r="T49" s="127"/>
      <c r="U49" s="127"/>
    </row>
    <row r="50" spans="5:44" x14ac:dyDescent="0.35">
      <c r="L50" s="58"/>
      <c r="M50" s="58" t="s">
        <v>335</v>
      </c>
      <c r="N50" s="58" t="s">
        <v>327</v>
      </c>
      <c r="O50" s="58" t="s">
        <v>328</v>
      </c>
      <c r="P50" s="58" t="s">
        <v>336</v>
      </c>
      <c r="Q50" s="58" t="s">
        <v>266</v>
      </c>
      <c r="R50" s="58" t="s">
        <v>337</v>
      </c>
      <c r="S50" s="58" t="s">
        <v>338</v>
      </c>
      <c r="T50" s="58" t="s">
        <v>339</v>
      </c>
      <c r="U50" s="127"/>
      <c r="AO50" t="s">
        <v>340</v>
      </c>
    </row>
    <row r="51" spans="5:44" x14ac:dyDescent="0.35">
      <c r="L51" s="58" t="s">
        <v>341</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342</v>
      </c>
      <c r="AO51" s="115">
        <v>0.19600000000000001</v>
      </c>
    </row>
    <row r="52" spans="5:44" x14ac:dyDescent="0.3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343</v>
      </c>
      <c r="AO52" s="68">
        <v>0.23699999999999999</v>
      </c>
      <c r="AP52" s="68">
        <f>1-AP53</f>
        <v>0.2077</v>
      </c>
    </row>
    <row r="53" spans="5:44" x14ac:dyDescent="0.3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344</v>
      </c>
      <c r="AO53" s="116">
        <f>(AO51-AO52*AP52)/AP53</f>
        <v>0.18525192477596872</v>
      </c>
      <c r="AP53" s="68">
        <v>0.7923</v>
      </c>
      <c r="AQ53" t="s">
        <v>345</v>
      </c>
      <c r="AR53" t="s">
        <v>346</v>
      </c>
    </row>
    <row r="54" spans="5:44" x14ac:dyDescent="0.35">
      <c r="L54" s="58" t="s">
        <v>347</v>
      </c>
      <c r="M54" s="89"/>
      <c r="N54" s="89"/>
      <c r="O54" s="89"/>
      <c r="P54" s="89"/>
      <c r="Q54" s="89"/>
      <c r="R54" s="89"/>
      <c r="S54" s="89"/>
    </row>
    <row r="55" spans="5:44" x14ac:dyDescent="0.35">
      <c r="F55" t="s">
        <v>348</v>
      </c>
      <c r="G55" t="s">
        <v>349</v>
      </c>
      <c r="H55" t="s">
        <v>118</v>
      </c>
      <c r="M55" s="58" t="s">
        <v>335</v>
      </c>
      <c r="N55" s="58" t="s">
        <v>327</v>
      </c>
      <c r="O55" s="58" t="s">
        <v>328</v>
      </c>
      <c r="P55" s="58" t="s">
        <v>336</v>
      </c>
      <c r="Q55" s="58" t="s">
        <v>266</v>
      </c>
      <c r="R55" s="58" t="s">
        <v>337</v>
      </c>
      <c r="AO55" s="114"/>
    </row>
    <row r="56" spans="5:44" x14ac:dyDescent="0.3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35">
      <c r="E57" t="s">
        <v>341</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350</v>
      </c>
    </row>
    <row r="58" spans="5:44" x14ac:dyDescent="0.35">
      <c r="E58" t="s">
        <v>118</v>
      </c>
      <c r="H58" s="60">
        <f>H56*T52+T51*H57</f>
        <v>58.083908045977005</v>
      </c>
      <c r="S58" t="s">
        <v>351</v>
      </c>
    </row>
    <row r="61" spans="5:44" x14ac:dyDescent="0.35">
      <c r="AA61" t="s">
        <v>352</v>
      </c>
    </row>
    <row r="64" spans="5:44" x14ac:dyDescent="0.35">
      <c r="AN64" t="s">
        <v>82</v>
      </c>
      <c r="AO64" s="85">
        <v>0.02</v>
      </c>
    </row>
    <row r="70" spans="12:39" x14ac:dyDescent="0.35">
      <c r="M70" t="s">
        <v>335</v>
      </c>
      <c r="N70" s="58" t="s">
        <v>327</v>
      </c>
      <c r="O70" s="58" t="s">
        <v>328</v>
      </c>
      <c r="P70" s="58" t="s">
        <v>336</v>
      </c>
      <c r="Q70" s="58" t="s">
        <v>266</v>
      </c>
      <c r="R70" s="58" t="s">
        <v>262</v>
      </c>
      <c r="S70" s="61" t="s">
        <v>353</v>
      </c>
      <c r="T70" s="61" t="s">
        <v>354</v>
      </c>
    </row>
    <row r="71" spans="12:39" x14ac:dyDescent="0.35">
      <c r="L71" s="61" t="s">
        <v>355</v>
      </c>
      <c r="N71" s="91">
        <v>0.7</v>
      </c>
      <c r="O71" s="91">
        <v>0.13</v>
      </c>
      <c r="P71" s="91">
        <v>0.38</v>
      </c>
      <c r="Q71" s="91">
        <v>0.11</v>
      </c>
      <c r="R71" s="91">
        <v>0.35</v>
      </c>
      <c r="S71" s="72">
        <f>SUMPRODUCT(N71:R71,N57:R57)-T72</f>
        <v>0.26812151014720248</v>
      </c>
      <c r="T71" s="91"/>
    </row>
    <row r="72" spans="12:39" x14ac:dyDescent="0.35">
      <c r="L72" s="61" t="s">
        <v>356</v>
      </c>
      <c r="N72" s="91">
        <v>0.24199999999999999</v>
      </c>
      <c r="O72" s="91">
        <v>3.4000000000000002E-2</v>
      </c>
      <c r="P72" s="91">
        <v>4.3999999999999997E-2</v>
      </c>
      <c r="Q72" s="91">
        <v>2.4E-2</v>
      </c>
      <c r="R72" s="91">
        <v>0.1</v>
      </c>
      <c r="S72" s="91"/>
      <c r="T72" s="72">
        <f>SUMPRODUCT(N72:R72,N57:R57)</f>
        <v>5.0116865018980945E-2</v>
      </c>
    </row>
    <row r="74" spans="12:39" x14ac:dyDescent="0.35">
      <c r="N74" s="91"/>
      <c r="O74" s="91"/>
      <c r="P74" s="91"/>
      <c r="Q74" s="91"/>
      <c r="R74" s="91"/>
      <c r="AA74" t="s">
        <v>357</v>
      </c>
    </row>
    <row r="77" spans="12:39" x14ac:dyDescent="0.35">
      <c r="L77" s="61"/>
      <c r="M77" s="61"/>
      <c r="N77" s="61"/>
      <c r="O77" s="61"/>
      <c r="P77" s="61"/>
      <c r="Q77" s="61"/>
      <c r="R77" s="61"/>
    </row>
    <row r="78" spans="12:39" x14ac:dyDescent="0.35">
      <c r="L78" s="61"/>
      <c r="M78" s="61"/>
      <c r="N78" s="61"/>
      <c r="O78" s="61"/>
      <c r="P78" s="61"/>
      <c r="Q78" s="61"/>
      <c r="R78" s="61"/>
      <c r="S78" s="61"/>
      <c r="T78" s="61"/>
    </row>
    <row r="79" spans="12:39" x14ac:dyDescent="0.35">
      <c r="M79" s="61"/>
      <c r="S79" s="61"/>
      <c r="T79" s="61"/>
    </row>
    <row r="80" spans="12:39" x14ac:dyDescent="0.35">
      <c r="M80" s="61"/>
      <c r="S80" s="61"/>
      <c r="T80" s="61"/>
      <c r="AM80" t="s">
        <v>358</v>
      </c>
    </row>
    <row r="81" spans="2:41" x14ac:dyDescent="0.35">
      <c r="AM81" s="68">
        <v>4.2000000000000003E-2</v>
      </c>
      <c r="AN81" t="s">
        <v>342</v>
      </c>
    </row>
    <row r="82" spans="2:41" x14ac:dyDescent="0.35">
      <c r="AM82" s="68">
        <v>1.9E-2</v>
      </c>
      <c r="AN82" t="s">
        <v>344</v>
      </c>
    </row>
    <row r="83" spans="2:41" x14ac:dyDescent="0.35">
      <c r="AM83" s="91">
        <f>(AM81-AM82*AP53)/AP52</f>
        <v>0.12973663938372654</v>
      </c>
      <c r="AN83" t="s">
        <v>343</v>
      </c>
    </row>
    <row r="91" spans="2:41" x14ac:dyDescent="0.35">
      <c r="B91" t="s">
        <v>359</v>
      </c>
    </row>
    <row r="92" spans="2:41" x14ac:dyDescent="0.35">
      <c r="B92" t="s">
        <v>360</v>
      </c>
      <c r="AA92" t="s">
        <v>361</v>
      </c>
    </row>
    <row r="94" spans="2:41" x14ac:dyDescent="0.35">
      <c r="AM94" s="68">
        <v>5.0999999999999997E-2</v>
      </c>
      <c r="AN94" t="s">
        <v>343</v>
      </c>
      <c r="AO94" t="s">
        <v>362</v>
      </c>
    </row>
    <row r="95" spans="2:41" x14ac:dyDescent="0.35">
      <c r="L95" s="185">
        <v>0.68</v>
      </c>
      <c r="M95" t="s">
        <v>363</v>
      </c>
      <c r="AM95" s="115">
        <v>1.9E-2</v>
      </c>
      <c r="AN95" t="s">
        <v>344</v>
      </c>
      <c r="AO95" t="s">
        <v>364</v>
      </c>
    </row>
    <row r="96" spans="2:41" x14ac:dyDescent="0.35">
      <c r="AM96" s="116">
        <f>AM94*AP52+AM95*AP53</f>
        <v>2.56464E-2</v>
      </c>
      <c r="AN96" t="s">
        <v>342</v>
      </c>
    </row>
    <row r="101" spans="2:27" x14ac:dyDescent="0.35">
      <c r="B101" s="57" t="s">
        <v>365</v>
      </c>
    </row>
    <row r="108" spans="2:27" x14ac:dyDescent="0.35">
      <c r="J108" s="185">
        <v>0.25</v>
      </c>
    </row>
    <row r="112" spans="2:27" x14ac:dyDescent="0.35">
      <c r="AA112" t="s">
        <v>2213</v>
      </c>
    </row>
    <row r="116" spans="40:40" x14ac:dyDescent="0.35">
      <c r="AN116" s="332">
        <v>0.14810999999999999</v>
      </c>
    </row>
    <row r="129" spans="2:27" x14ac:dyDescent="0.35">
      <c r="B129" t="s">
        <v>366</v>
      </c>
    </row>
    <row r="130" spans="2:27" x14ac:dyDescent="0.35">
      <c r="B130" t="s">
        <v>367</v>
      </c>
    </row>
    <row r="136" spans="2:27" x14ac:dyDescent="0.35">
      <c r="AA136" t="s">
        <v>2243</v>
      </c>
    </row>
    <row r="140" spans="2:27" x14ac:dyDescent="0.35">
      <c r="B140" t="s">
        <v>368</v>
      </c>
      <c r="K140" t="s">
        <v>1848</v>
      </c>
    </row>
    <row r="141" spans="2:27" x14ac:dyDescent="0.35">
      <c r="M141" t="s">
        <v>369</v>
      </c>
      <c r="N141" t="s">
        <v>370</v>
      </c>
    </row>
    <row r="142" spans="2:27" x14ac:dyDescent="0.35">
      <c r="L142" t="s">
        <v>371</v>
      </c>
      <c r="M142">
        <v>163</v>
      </c>
      <c r="N142">
        <v>37</v>
      </c>
      <c r="O142" t="s">
        <v>372</v>
      </c>
      <c r="Q142" s="47">
        <f>AVERAGE('mort adult m'!I275,'mort adult f'!I275)</f>
        <v>203.5595663710973</v>
      </c>
      <c r="R142" t="s">
        <v>373</v>
      </c>
    </row>
    <row r="143" spans="2:27" x14ac:dyDescent="0.35">
      <c r="L143" t="s">
        <v>337</v>
      </c>
      <c r="M143" s="47">
        <f>M144-M142</f>
        <v>551.91228070175441</v>
      </c>
      <c r="N143" s="47">
        <f>N144-N142</f>
        <v>47.474885844748854</v>
      </c>
      <c r="Q143" s="47">
        <f>Q142*100/(60-15)</f>
        <v>452.35459193577179</v>
      </c>
      <c r="R143" t="s">
        <v>374</v>
      </c>
    </row>
    <row r="144" spans="2:27" x14ac:dyDescent="0.35">
      <c r="L144" t="s">
        <v>118</v>
      </c>
      <c r="M144" s="73">
        <f>M142/0.228</f>
        <v>714.91228070175441</v>
      </c>
      <c r="N144" s="6">
        <f>N142/0.438</f>
        <v>84.474885844748854</v>
      </c>
      <c r="Q144" s="75">
        <f>N144/Q143</f>
        <v>0.18674483989043519</v>
      </c>
      <c r="R144" t="s">
        <v>375</v>
      </c>
    </row>
    <row r="145" spans="12:15" x14ac:dyDescent="0.35">
      <c r="N145" s="76">
        <f>N144/M144</f>
        <v>0.11816119001596771</v>
      </c>
      <c r="O145" t="s">
        <v>376</v>
      </c>
    </row>
    <row r="150" spans="12:15" x14ac:dyDescent="0.35">
      <c r="L150" t="s">
        <v>377</v>
      </c>
      <c r="N150" s="68">
        <v>0.78310000000000002</v>
      </c>
      <c r="O150" t="s">
        <v>378</v>
      </c>
    </row>
    <row r="151" spans="12:15" x14ac:dyDescent="0.35">
      <c r="L151" t="s">
        <v>379</v>
      </c>
      <c r="N151" s="54">
        <v>0.86</v>
      </c>
      <c r="O151" t="s">
        <v>380</v>
      </c>
    </row>
    <row r="152" spans="12:15" x14ac:dyDescent="0.35">
      <c r="L152" t="s">
        <v>381</v>
      </c>
      <c r="N152" s="74">
        <f>N151/N150</f>
        <v>1.0981994636700294</v>
      </c>
    </row>
    <row r="157" spans="12:15" x14ac:dyDescent="0.35">
      <c r="L157" t="s">
        <v>382</v>
      </c>
    </row>
    <row r="158" spans="12:15" x14ac:dyDescent="0.35">
      <c r="L158" s="72">
        <f>0.373+0.163</f>
        <v>0.53600000000000003</v>
      </c>
    </row>
    <row r="164" spans="2:35" x14ac:dyDescent="0.35">
      <c r="B164" t="s">
        <v>383</v>
      </c>
    </row>
    <row r="165" spans="2:35" x14ac:dyDescent="0.35">
      <c r="M165" s="54"/>
    </row>
    <row r="166" spans="2:35" x14ac:dyDescent="0.35">
      <c r="M166" s="54"/>
      <c r="AA166" s="68">
        <v>0.48499999999999999</v>
      </c>
    </row>
    <row r="170" spans="2:35" x14ac:dyDescent="0.35">
      <c r="AA170" t="s">
        <v>2446</v>
      </c>
    </row>
    <row r="171" spans="2:35" x14ac:dyDescent="0.35">
      <c r="B171" t="s">
        <v>384</v>
      </c>
    </row>
    <row r="172" spans="2:35" x14ac:dyDescent="0.35">
      <c r="K172" s="54">
        <v>0.25</v>
      </c>
      <c r="L172" t="s">
        <v>385</v>
      </c>
      <c r="AI172" s="332">
        <v>8.6999999999999994E-2</v>
      </c>
    </row>
    <row r="173" spans="2:35" x14ac:dyDescent="0.35">
      <c r="K173" s="54">
        <f>1-0.78</f>
        <v>0.21999999999999997</v>
      </c>
      <c r="L173" t="s">
        <v>386</v>
      </c>
      <c r="M173" t="s">
        <v>345</v>
      </c>
    </row>
    <row r="174" spans="2:35" x14ac:dyDescent="0.35">
      <c r="K174" s="84">
        <f>K172*K173</f>
        <v>5.4999999999999993E-2</v>
      </c>
      <c r="L174" t="s">
        <v>387</v>
      </c>
    </row>
    <row r="176" spans="2:35" x14ac:dyDescent="0.35">
      <c r="K176" s="54" t="e">
        <f>#REF!</f>
        <v>#REF!</v>
      </c>
      <c r="L176" t="s">
        <v>388</v>
      </c>
    </row>
    <row r="177" spans="2:38" x14ac:dyDescent="0.35">
      <c r="K177" s="54">
        <v>1</v>
      </c>
      <c r="L177" t="s">
        <v>389</v>
      </c>
    </row>
    <row r="179" spans="2:38" x14ac:dyDescent="0.35">
      <c r="K179" s="85">
        <f>L95/(1-K174)</f>
        <v>0.71957671957671954</v>
      </c>
      <c r="L179" t="s">
        <v>390</v>
      </c>
    </row>
    <row r="180" spans="2:38" x14ac:dyDescent="0.35">
      <c r="AA180" t="s">
        <v>2447</v>
      </c>
    </row>
    <row r="182" spans="2:38" x14ac:dyDescent="0.35">
      <c r="AA182" s="68">
        <v>3.5999999999999997E-2</v>
      </c>
      <c r="AB182" t="s">
        <v>2448</v>
      </c>
    </row>
    <row r="183" spans="2:38" x14ac:dyDescent="0.35">
      <c r="B183" t="s">
        <v>391</v>
      </c>
      <c r="AB183" t="s">
        <v>2449</v>
      </c>
    </row>
    <row r="184" spans="2:38" x14ac:dyDescent="0.35">
      <c r="B184" t="s">
        <v>322</v>
      </c>
      <c r="AB184" t="s">
        <v>2450</v>
      </c>
    </row>
    <row r="185" spans="2:38" x14ac:dyDescent="0.35">
      <c r="AB185" t="s">
        <v>2451</v>
      </c>
    </row>
    <row r="186" spans="2:38" x14ac:dyDescent="0.35">
      <c r="M186">
        <v>4.7</v>
      </c>
      <c r="N186" t="s">
        <v>342</v>
      </c>
      <c r="AA186" s="185">
        <v>0.05</v>
      </c>
      <c r="AB186" t="s">
        <v>2452</v>
      </c>
    </row>
    <row r="187" spans="2:38" x14ac:dyDescent="0.35">
      <c r="M187" s="60">
        <v>5</v>
      </c>
      <c r="N187" t="s">
        <v>344</v>
      </c>
    </row>
    <row r="188" spans="2:38" x14ac:dyDescent="0.35">
      <c r="M188">
        <v>4.0999999999999996</v>
      </c>
      <c r="N188" t="s">
        <v>343</v>
      </c>
    </row>
    <row r="190" spans="2:38" x14ac:dyDescent="0.35">
      <c r="AA190" t="s">
        <v>2508</v>
      </c>
      <c r="AL190" t="s">
        <v>2509</v>
      </c>
    </row>
    <row r="191" spans="2:38" x14ac:dyDescent="0.35">
      <c r="AL191" s="185">
        <v>0.15</v>
      </c>
    </row>
    <row r="192" spans="2:38" x14ac:dyDescent="0.35">
      <c r="B192" t="s">
        <v>392</v>
      </c>
    </row>
    <row r="205" spans="27:38" x14ac:dyDescent="0.35">
      <c r="AA205" t="s">
        <v>2511</v>
      </c>
    </row>
    <row r="206" spans="27:38" x14ac:dyDescent="0.35">
      <c r="AA206" s="127" t="s">
        <v>2512</v>
      </c>
    </row>
    <row r="208" spans="27:38" x14ac:dyDescent="0.35">
      <c r="AL208" s="115">
        <v>9.5000000000000001E-2</v>
      </c>
    </row>
    <row r="210" spans="2:39" x14ac:dyDescent="0.35">
      <c r="H210" t="s">
        <v>118</v>
      </c>
      <c r="I210" s="68">
        <v>0.14299999999999999</v>
      </c>
    </row>
    <row r="211" spans="2:39" x14ac:dyDescent="0.35">
      <c r="I211">
        <f>I210*26</f>
        <v>3.7179999999999995</v>
      </c>
    </row>
    <row r="216" spans="2:39" x14ac:dyDescent="0.35">
      <c r="B216" t="s">
        <v>118</v>
      </c>
      <c r="C216" s="68">
        <v>6.6000000000000003E-2</v>
      </c>
      <c r="N216" t="s">
        <v>118</v>
      </c>
      <c r="O216" s="68">
        <v>0.11799999999999999</v>
      </c>
      <c r="AA216" t="s">
        <v>2513</v>
      </c>
    </row>
    <row r="217" spans="2:39" x14ac:dyDescent="0.35">
      <c r="C217">
        <f>C216*26</f>
        <v>1.7160000000000002</v>
      </c>
      <c r="O217">
        <f>O216*26</f>
        <v>3.0679999999999996</v>
      </c>
      <c r="AL217" s="115">
        <v>0.16600000000000001</v>
      </c>
      <c r="AM217" t="s">
        <v>2514</v>
      </c>
    </row>
    <row r="219" spans="2:39" x14ac:dyDescent="0.35">
      <c r="B219" t="s">
        <v>393</v>
      </c>
    </row>
    <row r="220" spans="2:39" x14ac:dyDescent="0.35">
      <c r="B220" t="s">
        <v>394</v>
      </c>
    </row>
    <row r="221" spans="2:39" x14ac:dyDescent="0.35">
      <c r="B221" t="s">
        <v>395</v>
      </c>
    </row>
    <row r="222" spans="2:39" x14ac:dyDescent="0.35">
      <c r="B222" t="s">
        <v>396</v>
      </c>
    </row>
    <row r="227" spans="2:35" x14ac:dyDescent="0.35">
      <c r="B227" t="s">
        <v>397</v>
      </c>
    </row>
    <row r="228" spans="2:35" x14ac:dyDescent="0.35">
      <c r="B228" t="s">
        <v>398</v>
      </c>
      <c r="AA228" t="s">
        <v>2515</v>
      </c>
    </row>
    <row r="235" spans="2:35" x14ac:dyDescent="0.35">
      <c r="B235" s="57" t="s">
        <v>399</v>
      </c>
    </row>
    <row r="238" spans="2:35" x14ac:dyDescent="0.35">
      <c r="K238" s="115">
        <v>0.21579999999999999</v>
      </c>
    </row>
    <row r="239" spans="2:35" x14ac:dyDescent="0.35">
      <c r="AI239" t="s">
        <v>2516</v>
      </c>
    </row>
    <row r="240" spans="2:35" x14ac:dyDescent="0.35">
      <c r="AI240" s="115">
        <v>0.14499999999999999</v>
      </c>
    </row>
    <row r="244" spans="2:39" x14ac:dyDescent="0.35">
      <c r="B244" s="57" t="s">
        <v>400</v>
      </c>
    </row>
    <row r="249" spans="2:39" x14ac:dyDescent="0.35">
      <c r="P249" t="s">
        <v>401</v>
      </c>
      <c r="R249" t="s">
        <v>402</v>
      </c>
    </row>
    <row r="250" spans="2:39" x14ac:dyDescent="0.35">
      <c r="P250">
        <v>11</v>
      </c>
      <c r="Q250" t="s">
        <v>403</v>
      </c>
      <c r="R250" t="s">
        <v>404</v>
      </c>
      <c r="AA250" t="s">
        <v>2517</v>
      </c>
    </row>
    <row r="251" spans="2:39" x14ac:dyDescent="0.35">
      <c r="P251">
        <v>26</v>
      </c>
      <c r="Q251" t="s">
        <v>405</v>
      </c>
      <c r="R251" t="s">
        <v>404</v>
      </c>
    </row>
    <row r="252" spans="2:39" x14ac:dyDescent="0.35">
      <c r="P252">
        <v>21</v>
      </c>
      <c r="Q252" t="s">
        <v>406</v>
      </c>
      <c r="R252" t="s">
        <v>404</v>
      </c>
      <c r="AL252" s="54">
        <v>0.25</v>
      </c>
      <c r="AM252" t="s">
        <v>2518</v>
      </c>
    </row>
    <row r="253" spans="2:39" x14ac:dyDescent="0.35">
      <c r="P253">
        <v>5</v>
      </c>
      <c r="Q253" t="s">
        <v>407</v>
      </c>
      <c r="R253" t="s">
        <v>408</v>
      </c>
      <c r="AL253" s="54">
        <v>0.25</v>
      </c>
      <c r="AM253" t="s">
        <v>2519</v>
      </c>
    </row>
    <row r="254" spans="2:39" x14ac:dyDescent="0.35">
      <c r="Q254" t="s">
        <v>409</v>
      </c>
      <c r="R254" t="s">
        <v>410</v>
      </c>
    </row>
    <row r="255" spans="2:39" x14ac:dyDescent="0.35">
      <c r="P255">
        <v>5</v>
      </c>
      <c r="Q255" t="s">
        <v>411</v>
      </c>
      <c r="R255" t="s">
        <v>412</v>
      </c>
      <c r="AL255" s="361">
        <f>AL252*AL253*1.6</f>
        <v>0.1</v>
      </c>
      <c r="AM255" s="127" t="s">
        <v>2520</v>
      </c>
    </row>
    <row r="256" spans="2:39" x14ac:dyDescent="0.35">
      <c r="O256" s="116">
        <f>P256*1000000/P260</f>
        <v>9.9171468987202336E-3</v>
      </c>
      <c r="P256">
        <v>1</v>
      </c>
      <c r="Q256" t="s">
        <v>413</v>
      </c>
      <c r="R256" t="s">
        <v>414</v>
      </c>
    </row>
    <row r="257" spans="2:28" x14ac:dyDescent="0.35">
      <c r="P257">
        <v>10</v>
      </c>
      <c r="Q257" t="s">
        <v>415</v>
      </c>
      <c r="R257" t="s">
        <v>416</v>
      </c>
    </row>
    <row r="259" spans="2:28" x14ac:dyDescent="0.35">
      <c r="P259" s="6">
        <f>SUM(P250:P257)*1000000</f>
        <v>79000000</v>
      </c>
      <c r="Q259" t="s">
        <v>417</v>
      </c>
    </row>
    <row r="260" spans="2:28" x14ac:dyDescent="0.35">
      <c r="P260" s="6">
        <f>(SUM('Pop M'!I481:AC481)+SUM('Pop F'!I481:AC481))*1000</f>
        <v>100835453.00000001</v>
      </c>
      <c r="Q260" t="s">
        <v>418</v>
      </c>
    </row>
    <row r="261" spans="2:28" x14ac:dyDescent="0.35">
      <c r="P261" s="61">
        <f>P259/P260</f>
        <v>0.78345460499889841</v>
      </c>
      <c r="Q261" t="s">
        <v>419</v>
      </c>
    </row>
    <row r="263" spans="2:28" x14ac:dyDescent="0.35">
      <c r="P263" t="s">
        <v>420</v>
      </c>
    </row>
    <row r="266" spans="2:28" x14ac:dyDescent="0.35">
      <c r="AA266" t="s">
        <v>2526</v>
      </c>
    </row>
    <row r="267" spans="2:28" x14ac:dyDescent="0.35">
      <c r="AA267" t="s">
        <v>2527</v>
      </c>
    </row>
    <row r="268" spans="2:28" x14ac:dyDescent="0.35">
      <c r="AA268" t="s">
        <v>2528</v>
      </c>
    </row>
    <row r="269" spans="2:28" x14ac:dyDescent="0.35">
      <c r="AA269" t="s">
        <v>2529</v>
      </c>
    </row>
    <row r="271" spans="2:28" x14ac:dyDescent="0.35">
      <c r="AA271" s="127" t="s">
        <v>2530</v>
      </c>
    </row>
    <row r="272" spans="2:28" x14ac:dyDescent="0.35">
      <c r="B272" s="57" t="s">
        <v>421</v>
      </c>
      <c r="AA272" s="366">
        <v>1.4999999999999999E-2</v>
      </c>
      <c r="AB272" t="s">
        <v>2531</v>
      </c>
    </row>
    <row r="273" spans="2:27" x14ac:dyDescent="0.35">
      <c r="C273" t="s">
        <v>422</v>
      </c>
      <c r="D273" t="s">
        <v>423</v>
      </c>
      <c r="E273" t="s">
        <v>424</v>
      </c>
    </row>
    <row r="274" spans="2:27" x14ac:dyDescent="0.35">
      <c r="B274" t="s">
        <v>425</v>
      </c>
      <c r="C274" s="89">
        <v>2.08</v>
      </c>
      <c r="D274" s="6">
        <v>2232580</v>
      </c>
      <c r="AA274" t="s">
        <v>2532</v>
      </c>
    </row>
    <row r="275" spans="2:27" x14ac:dyDescent="0.35">
      <c r="B275" t="s">
        <v>426</v>
      </c>
      <c r="C275" s="89">
        <v>1.28</v>
      </c>
      <c r="D275" s="6">
        <v>1372230</v>
      </c>
    </row>
    <row r="276" spans="2:27" x14ac:dyDescent="0.35">
      <c r="B276" t="s">
        <v>427</v>
      </c>
      <c r="C276" s="89">
        <v>0.7</v>
      </c>
      <c r="D276" s="6">
        <v>758000</v>
      </c>
    </row>
    <row r="277" spans="2:27" x14ac:dyDescent="0.35">
      <c r="B277" t="s">
        <v>428</v>
      </c>
      <c r="C277" s="89">
        <v>0</v>
      </c>
      <c r="D277" s="6">
        <v>0</v>
      </c>
      <c r="E277" t="s">
        <v>429</v>
      </c>
    </row>
    <row r="278" spans="2:27" x14ac:dyDescent="0.35">
      <c r="B278" t="s">
        <v>430</v>
      </c>
      <c r="C278" s="89">
        <v>0</v>
      </c>
      <c r="D278" s="6">
        <v>0</v>
      </c>
    </row>
    <row r="279" spans="2:27" x14ac:dyDescent="0.35">
      <c r="B279" t="s">
        <v>431</v>
      </c>
      <c r="C279" s="89">
        <v>0</v>
      </c>
      <c r="D279" s="6">
        <v>0</v>
      </c>
    </row>
    <row r="284" spans="2:27" x14ac:dyDescent="0.35">
      <c r="B284" t="s">
        <v>2533</v>
      </c>
    </row>
    <row r="285" spans="2:27" x14ac:dyDescent="0.35">
      <c r="B285" t="s">
        <v>2534</v>
      </c>
    </row>
    <row r="286" spans="2:27" x14ac:dyDescent="0.35">
      <c r="F286" t="s">
        <v>2535</v>
      </c>
    </row>
    <row r="288" spans="2:27" x14ac:dyDescent="0.35">
      <c r="K288" s="332">
        <v>9.6000000000000002E-2</v>
      </c>
      <c r="L288" t="s">
        <v>2536</v>
      </c>
    </row>
    <row r="300" spans="2:27" x14ac:dyDescent="0.35">
      <c r="B300" t="s">
        <v>2537</v>
      </c>
    </row>
    <row r="301" spans="2:27" x14ac:dyDescent="0.35">
      <c r="AA301" t="s">
        <v>2550</v>
      </c>
    </row>
    <row r="302" spans="2:27" ht="14.5" customHeight="1" x14ac:dyDescent="0.35">
      <c r="H302" s="185">
        <v>0.14000000000000001</v>
      </c>
      <c r="I302" s="395" t="s">
        <v>2538</v>
      </c>
      <c r="J302" s="395"/>
      <c r="K302" s="395"/>
      <c r="L302" s="395"/>
      <c r="M302" s="395"/>
      <c r="N302" s="395"/>
      <c r="O302" s="395"/>
      <c r="P302" s="395"/>
      <c r="Q302" s="395"/>
    </row>
    <row r="303" spans="2:27" x14ac:dyDescent="0.35">
      <c r="I303" s="395"/>
      <c r="J303" s="395"/>
      <c r="K303" s="395"/>
      <c r="L303" s="395"/>
      <c r="M303" s="395"/>
      <c r="N303" s="395"/>
      <c r="O303" s="395"/>
      <c r="P303" s="395"/>
      <c r="Q303" s="395"/>
    </row>
    <row r="308" spans="2:30" x14ac:dyDescent="0.35">
      <c r="B308" t="s">
        <v>2540</v>
      </c>
    </row>
    <row r="316" spans="2:30" x14ac:dyDescent="0.35">
      <c r="B316" s="68">
        <v>0.13020000000000001</v>
      </c>
      <c r="C316" t="s">
        <v>2541</v>
      </c>
    </row>
    <row r="317" spans="2:30" x14ac:dyDescent="0.35">
      <c r="B317">
        <f>(49-15)</f>
        <v>34</v>
      </c>
      <c r="C317" t="s">
        <v>2542</v>
      </c>
    </row>
    <row r="318" spans="2:30" x14ac:dyDescent="0.35">
      <c r="B318" s="188">
        <f>B316/B317</f>
        <v>3.8294117647058828E-3</v>
      </c>
      <c r="C318" t="s">
        <v>2543</v>
      </c>
      <c r="AA318" t="s">
        <v>2551</v>
      </c>
      <c r="AD318" s="332">
        <v>0.29070000000000001</v>
      </c>
    </row>
    <row r="319" spans="2:30" x14ac:dyDescent="0.35">
      <c r="C319" s="127" t="s">
        <v>2544</v>
      </c>
    </row>
    <row r="320" spans="2:30" x14ac:dyDescent="0.35">
      <c r="C320" s="127" t="s">
        <v>2545</v>
      </c>
    </row>
    <row r="321" spans="2:28" x14ac:dyDescent="0.35">
      <c r="C321" s="127" t="s">
        <v>2546</v>
      </c>
      <c r="AA321" t="s">
        <v>332</v>
      </c>
    </row>
    <row r="322" spans="2:28" x14ac:dyDescent="0.35">
      <c r="AA322" t="s">
        <v>2552</v>
      </c>
      <c r="AB322" s="185">
        <v>0.03</v>
      </c>
    </row>
    <row r="323" spans="2:28" x14ac:dyDescent="0.35">
      <c r="B323" s="332">
        <v>0.37019999999999997</v>
      </c>
      <c r="C323" s="58" t="s">
        <v>2547</v>
      </c>
      <c r="AA323" s="367" t="s">
        <v>2553</v>
      </c>
      <c r="AB323" s="185">
        <v>0.02</v>
      </c>
    </row>
    <row r="324" spans="2:28" x14ac:dyDescent="0.35">
      <c r="AA324" t="s">
        <v>849</v>
      </c>
      <c r="AB324" s="185">
        <v>0.01</v>
      </c>
    </row>
    <row r="333" spans="2:28" x14ac:dyDescent="0.35">
      <c r="B333" t="s">
        <v>332</v>
      </c>
    </row>
    <row r="335" spans="2:28" x14ac:dyDescent="0.35">
      <c r="B335" t="s">
        <v>2559</v>
      </c>
    </row>
    <row r="336" spans="2:28" x14ac:dyDescent="0.35">
      <c r="B336" t="s">
        <v>2560</v>
      </c>
      <c r="C336" s="68">
        <v>3.9E-2</v>
      </c>
      <c r="E336" t="s">
        <v>2562</v>
      </c>
    </row>
    <row r="337" spans="2:3" x14ac:dyDescent="0.35">
      <c r="B337" t="s">
        <v>2561</v>
      </c>
      <c r="C337" s="68">
        <v>3.5999999999999997E-2</v>
      </c>
    </row>
    <row r="356" spans="27:37" x14ac:dyDescent="0.35">
      <c r="AA356" t="s">
        <v>2584</v>
      </c>
      <c r="AI356" t="s">
        <v>2586</v>
      </c>
    </row>
    <row r="357" spans="27:37" x14ac:dyDescent="0.35">
      <c r="AA357" t="s">
        <v>2585</v>
      </c>
    </row>
    <row r="359" spans="27:37" x14ac:dyDescent="0.35">
      <c r="AJ359" s="68">
        <v>8.8999999999999996E-2</v>
      </c>
      <c r="AK359" t="s">
        <v>2587</v>
      </c>
    </row>
    <row r="369" spans="2:40" x14ac:dyDescent="0.35">
      <c r="B369" t="s">
        <v>2569</v>
      </c>
    </row>
    <row r="370" spans="2:40" x14ac:dyDescent="0.35">
      <c r="B370" t="s">
        <v>2570</v>
      </c>
    </row>
    <row r="380" spans="2:40" x14ac:dyDescent="0.35">
      <c r="AA380" t="s">
        <v>2589</v>
      </c>
    </row>
    <row r="382" spans="2:40" x14ac:dyDescent="0.35">
      <c r="AA382" s="57" t="s">
        <v>2590</v>
      </c>
    </row>
    <row r="384" spans="2:40" x14ac:dyDescent="0.35">
      <c r="AM384" t="s">
        <v>1943</v>
      </c>
      <c r="AN384">
        <f>1000/1000000</f>
        <v>1E-3</v>
      </c>
    </row>
    <row r="386" spans="10:41" x14ac:dyDescent="0.35">
      <c r="AM386" t="s">
        <v>2592</v>
      </c>
      <c r="AN386">
        <v>360</v>
      </c>
    </row>
    <row r="387" spans="10:41" x14ac:dyDescent="0.35">
      <c r="AM387" t="s">
        <v>2593</v>
      </c>
      <c r="AN387">
        <v>180</v>
      </c>
    </row>
    <row r="388" spans="10:41" x14ac:dyDescent="0.35">
      <c r="AM388" t="s">
        <v>2594</v>
      </c>
      <c r="AN388">
        <v>890</v>
      </c>
    </row>
    <row r="390" spans="10:41" x14ac:dyDescent="0.35">
      <c r="AM390" t="s">
        <v>2596</v>
      </c>
      <c r="AN390" s="89">
        <f>AN387*0.172+283.132</f>
        <v>314.09199999999998</v>
      </c>
    </row>
    <row r="391" spans="10:41" x14ac:dyDescent="0.35">
      <c r="AM391" t="s">
        <v>2595</v>
      </c>
      <c r="AN391" s="370">
        <f>0.172*(AN388-AN387)+AN386</f>
        <v>482.12</v>
      </c>
      <c r="AO391" s="3"/>
    </row>
    <row r="393" spans="10:41" x14ac:dyDescent="0.35">
      <c r="AM393" t="s">
        <v>2600</v>
      </c>
      <c r="AN393" s="332">
        <v>3.1199999999999999E-2</v>
      </c>
    </row>
    <row r="395" spans="10:41" x14ac:dyDescent="0.35">
      <c r="AM395" t="s">
        <v>2597</v>
      </c>
    </row>
    <row r="396" spans="10:41" x14ac:dyDescent="0.35">
      <c r="L396" t="s">
        <v>581</v>
      </c>
      <c r="M396" t="s">
        <v>582</v>
      </c>
      <c r="N396" t="s">
        <v>118</v>
      </c>
      <c r="AM396" t="s">
        <v>2598</v>
      </c>
    </row>
    <row r="397" spans="10:41" x14ac:dyDescent="0.35">
      <c r="J397" t="s">
        <v>2571</v>
      </c>
      <c r="L397">
        <v>18895</v>
      </c>
      <c r="M397">
        <v>32970</v>
      </c>
      <c r="N397">
        <f>M397+L397</f>
        <v>51865</v>
      </c>
    </row>
    <row r="398" spans="10:41" x14ac:dyDescent="0.35">
      <c r="J398" t="s">
        <v>436</v>
      </c>
      <c r="L398">
        <v>57516835</v>
      </c>
      <c r="M398">
        <v>57446748</v>
      </c>
      <c r="N398">
        <f>M398+L398</f>
        <v>114963583</v>
      </c>
      <c r="P398" t="s">
        <v>2573</v>
      </c>
    </row>
    <row r="399" spans="10:41" x14ac:dyDescent="0.35">
      <c r="J399" t="s">
        <v>2572</v>
      </c>
      <c r="L399">
        <f>L397/L398</f>
        <v>3.2851251290165739E-4</v>
      </c>
      <c r="M399">
        <f>M397/M398</f>
        <v>5.7392282675426643E-4</v>
      </c>
      <c r="N399">
        <f>N397/N398</f>
        <v>4.5114286321434503E-4</v>
      </c>
      <c r="P399" t="s">
        <v>2574</v>
      </c>
    </row>
    <row r="401" spans="2:27" x14ac:dyDescent="0.35">
      <c r="AA401" t="s">
        <v>2591</v>
      </c>
    </row>
    <row r="403" spans="2:27" x14ac:dyDescent="0.35">
      <c r="B403" t="s">
        <v>2577</v>
      </c>
    </row>
    <row r="405" spans="2:27" x14ac:dyDescent="0.35">
      <c r="B405" t="s">
        <v>2578</v>
      </c>
    </row>
    <row r="406" spans="2:27" x14ac:dyDescent="0.35">
      <c r="B406" t="s">
        <v>2579</v>
      </c>
    </row>
    <row r="407" spans="2:27" x14ac:dyDescent="0.35">
      <c r="B407" t="s">
        <v>2580</v>
      </c>
    </row>
    <row r="409" spans="2:27" x14ac:dyDescent="0.35">
      <c r="B409" t="s">
        <v>2568</v>
      </c>
    </row>
    <row r="411" spans="2:27" x14ac:dyDescent="0.35">
      <c r="AA411" t="s">
        <v>2603</v>
      </c>
    </row>
    <row r="412" spans="2:27" x14ac:dyDescent="0.35">
      <c r="AA412" t="s">
        <v>2604</v>
      </c>
    </row>
    <row r="413" spans="2:27" x14ac:dyDescent="0.35">
      <c r="AA413" t="s">
        <v>2605</v>
      </c>
    </row>
    <row r="414" spans="2:27" x14ac:dyDescent="0.35">
      <c r="AA414" t="s">
        <v>2606</v>
      </c>
    </row>
    <row r="417" spans="2:36" x14ac:dyDescent="0.35">
      <c r="AJ417" s="332">
        <v>0.155</v>
      </c>
    </row>
    <row r="425" spans="2:36" x14ac:dyDescent="0.35">
      <c r="B425" t="s">
        <v>392</v>
      </c>
    </row>
    <row r="448" spans="2:19" x14ac:dyDescent="0.35">
      <c r="B448" s="68">
        <v>3.2000000000000001E-2</v>
      </c>
      <c r="C448" t="s">
        <v>2617</v>
      </c>
      <c r="S448" t="s">
        <v>2628</v>
      </c>
    </row>
    <row r="449" spans="2:31" x14ac:dyDescent="0.35">
      <c r="C449" t="s">
        <v>2618</v>
      </c>
      <c r="S449" t="s">
        <v>2629</v>
      </c>
    </row>
    <row r="451" spans="2:31" x14ac:dyDescent="0.35">
      <c r="B451">
        <v>4.5999999999999996</v>
      </c>
      <c r="C451" t="s">
        <v>2619</v>
      </c>
    </row>
    <row r="453" spans="2:31" x14ac:dyDescent="0.35">
      <c r="B453" s="188">
        <f>B448/B451</f>
        <v>6.956521739130435E-3</v>
      </c>
      <c r="C453" t="s">
        <v>2620</v>
      </c>
    </row>
    <row r="454" spans="2:31" x14ac:dyDescent="0.35">
      <c r="C454" t="s">
        <v>2621</v>
      </c>
    </row>
    <row r="460" spans="2:31" x14ac:dyDescent="0.35">
      <c r="B460" s="54">
        <v>0.27</v>
      </c>
      <c r="C460" t="s">
        <v>2622</v>
      </c>
    </row>
    <row r="461" spans="2:31" x14ac:dyDescent="0.35">
      <c r="B461" s="54">
        <v>0.31</v>
      </c>
      <c r="C461" t="s">
        <v>2623</v>
      </c>
      <c r="AD461" t="s">
        <v>2634</v>
      </c>
    </row>
    <row r="462" spans="2:31" x14ac:dyDescent="0.35">
      <c r="C462" t="s">
        <v>2624</v>
      </c>
      <c r="AD462" s="68">
        <v>8.3000000000000004E-2</v>
      </c>
      <c r="AE462" t="s">
        <v>1868</v>
      </c>
    </row>
    <row r="463" spans="2:31" x14ac:dyDescent="0.35">
      <c r="AD463" s="68">
        <v>3.5000000000000003E-2</v>
      </c>
      <c r="AE463" t="s">
        <v>2630</v>
      </c>
    </row>
    <row r="464" spans="2:31" x14ac:dyDescent="0.35">
      <c r="B464" s="188">
        <f>B460*B453</f>
        <v>1.8782608695652177E-3</v>
      </c>
      <c r="C464" t="s">
        <v>2625</v>
      </c>
      <c r="AD464" s="54">
        <v>0.13</v>
      </c>
      <c r="AE464" t="s">
        <v>2631</v>
      </c>
    </row>
    <row r="465" spans="2:31" x14ac:dyDescent="0.35">
      <c r="B465" s="188">
        <f>B453*B461</f>
        <v>2.156521739130435E-3</v>
      </c>
      <c r="C465" t="s">
        <v>2626</v>
      </c>
    </row>
    <row r="466" spans="2:31" x14ac:dyDescent="0.35">
      <c r="AD466" t="s">
        <v>2632</v>
      </c>
    </row>
    <row r="467" spans="2:31" x14ac:dyDescent="0.35">
      <c r="AD467" t="s">
        <v>2633</v>
      </c>
    </row>
    <row r="468" spans="2:31" x14ac:dyDescent="0.35">
      <c r="B468" t="s">
        <v>2635</v>
      </c>
    </row>
    <row r="469" spans="2:31" x14ac:dyDescent="0.35">
      <c r="B469" t="s">
        <v>2636</v>
      </c>
      <c r="AD469" s="188">
        <f>AD462/8</f>
        <v>1.0375000000000001E-2</v>
      </c>
      <c r="AE469" t="s">
        <v>1868</v>
      </c>
    </row>
    <row r="470" spans="2:31" x14ac:dyDescent="0.35">
      <c r="B470" s="188">
        <v>0.33</v>
      </c>
      <c r="D470" t="s">
        <v>2637</v>
      </c>
      <c r="AD470">
        <f>AD463/8</f>
        <v>4.3750000000000004E-3</v>
      </c>
      <c r="AE470" t="s">
        <v>2630</v>
      </c>
    </row>
    <row r="471" spans="2:31" x14ac:dyDescent="0.35">
      <c r="AD471">
        <f>AD464/8</f>
        <v>1.6250000000000001E-2</v>
      </c>
      <c r="AE471" t="s">
        <v>2631</v>
      </c>
    </row>
    <row r="479" spans="2:31" x14ac:dyDescent="0.35">
      <c r="B479" t="s">
        <v>2638</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4.5" x14ac:dyDescent="0.35"/>
  <cols>
    <col min="4" max="4" width="12.54296875" bestFit="1" customWidth="1"/>
    <col min="5" max="5" width="9.7265625" customWidth="1"/>
    <col min="11" max="11" width="12.453125" customWidth="1"/>
    <col min="13" max="13" width="12.54296875" bestFit="1" customWidth="1"/>
    <col min="15" max="15" width="13.54296875" bestFit="1" customWidth="1"/>
    <col min="16" max="16" width="9.1796875" bestFit="1" customWidth="1"/>
    <col min="17" max="18" width="9.1796875" customWidth="1"/>
    <col min="19" max="20" width="9.1796875" bestFit="1" customWidth="1"/>
    <col min="21" max="21" width="10.1796875" bestFit="1" customWidth="1"/>
    <col min="22" max="22" width="9.1796875" bestFit="1" customWidth="1"/>
    <col min="26" max="30" width="13.81640625" customWidth="1"/>
  </cols>
  <sheetData>
    <row r="1" spans="1:22" x14ac:dyDescent="0.35">
      <c r="A1" s="57" t="s">
        <v>572</v>
      </c>
    </row>
    <row r="2" spans="1:22" x14ac:dyDescent="0.35">
      <c r="G2" t="s">
        <v>573</v>
      </c>
      <c r="I2" t="s">
        <v>574</v>
      </c>
    </row>
    <row r="3" spans="1:22" x14ac:dyDescent="0.35">
      <c r="G3" t="s">
        <v>575</v>
      </c>
      <c r="I3" s="178">
        <f>SUM(V6:V22)/1000</f>
        <v>10.092043800000001</v>
      </c>
      <c r="J3" t="s">
        <v>576</v>
      </c>
    </row>
    <row r="4" spans="1:22" x14ac:dyDescent="0.35">
      <c r="S4" s="396" t="s">
        <v>577</v>
      </c>
      <c r="T4" s="396"/>
      <c r="U4" s="396"/>
    </row>
    <row r="5" spans="1:22" x14ac:dyDescent="0.35">
      <c r="H5" t="s">
        <v>439</v>
      </c>
      <c r="I5" t="s">
        <v>578</v>
      </c>
      <c r="J5" t="s">
        <v>1799</v>
      </c>
      <c r="K5" t="s">
        <v>579</v>
      </c>
      <c r="L5" t="s">
        <v>580</v>
      </c>
      <c r="S5" t="s">
        <v>581</v>
      </c>
      <c r="T5" t="s">
        <v>582</v>
      </c>
      <c r="U5" t="s">
        <v>118</v>
      </c>
      <c r="V5" t="s">
        <v>583</v>
      </c>
    </row>
    <row r="6" spans="1:22" x14ac:dyDescent="0.35">
      <c r="G6" t="s">
        <v>584</v>
      </c>
      <c r="H6">
        <v>1</v>
      </c>
      <c r="I6">
        <f>H6</f>
        <v>1</v>
      </c>
      <c r="J6" s="58">
        <f>I3</f>
        <v>10.092043800000001</v>
      </c>
      <c r="K6" s="54">
        <v>0.95</v>
      </c>
      <c r="L6" s="59">
        <f>I6/J6/K6</f>
        <v>0.10430311241290574</v>
      </c>
      <c r="M6" s="79" t="s">
        <v>297</v>
      </c>
      <c r="P6" t="s">
        <v>585</v>
      </c>
      <c r="S6" s="6">
        <f>SUMIFS('Pop M'!I:I,'Pop M'!C:C,P6,'Pop M'!H:H,2000)</f>
        <v>109.78100000000001</v>
      </c>
      <c r="T6" s="6">
        <f>SUMIFS('Pop F'!I:I,'Pop F'!C:C,P6,'Pop F'!H:H,2000)</f>
        <v>107.18</v>
      </c>
      <c r="U6" s="6">
        <f t="shared" ref="U6:U22" si="0">T6+S6</f>
        <v>216.96100000000001</v>
      </c>
      <c r="V6" s="6">
        <f>U6/5</f>
        <v>43.392200000000003</v>
      </c>
    </row>
    <row r="7" spans="1:22" x14ac:dyDescent="0.35">
      <c r="G7" t="s">
        <v>586</v>
      </c>
      <c r="H7">
        <v>9</v>
      </c>
      <c r="I7">
        <f>H7-H6</f>
        <v>8</v>
      </c>
      <c r="J7">
        <f>J6</f>
        <v>10.092043800000001</v>
      </c>
      <c r="K7" s="54">
        <v>0.95</v>
      </c>
      <c r="L7" s="59">
        <f t="shared" ref="L7:L17" si="1">I7/J7/K7</f>
        <v>0.83442489930324593</v>
      </c>
      <c r="M7" s="79" t="s">
        <v>163</v>
      </c>
      <c r="P7" t="s">
        <v>587</v>
      </c>
      <c r="S7" s="6">
        <f>SUMIFS('Pop M'!I:I,'Pop M'!C:C,P7,'Pop M'!H:H,2000)</f>
        <v>578.81100000000004</v>
      </c>
      <c r="T7" s="6">
        <f>SUMIFS('Pop F'!I:I,'Pop F'!C:C,P7,'Pop F'!H:H,2000)</f>
        <v>577.00599999999997</v>
      </c>
      <c r="U7" s="6">
        <f t="shared" si="0"/>
        <v>1155.817</v>
      </c>
      <c r="V7" s="6">
        <f t="shared" ref="V7:V22" si="2">U7/5</f>
        <v>231.1634</v>
      </c>
    </row>
    <row r="8" spans="1:22" x14ac:dyDescent="0.35">
      <c r="G8" t="s">
        <v>588</v>
      </c>
      <c r="H8">
        <v>12</v>
      </c>
      <c r="I8">
        <f t="shared" ref="I8:I17" si="3">H8-H7</f>
        <v>3</v>
      </c>
      <c r="J8">
        <f t="shared" ref="J8:J17" si="4">J7</f>
        <v>10.092043800000001</v>
      </c>
      <c r="K8" s="54">
        <v>0.95</v>
      </c>
      <c r="L8" s="59">
        <f t="shared" si="1"/>
        <v>0.31290933723871717</v>
      </c>
      <c r="M8" s="159" t="s">
        <v>301</v>
      </c>
      <c r="P8" t="s">
        <v>589</v>
      </c>
      <c r="S8" s="6">
        <f>SUMIFS('Pop M'!I:I,'Pop M'!C:C,P8,'Pop M'!H:H,2000)</f>
        <v>309.108</v>
      </c>
      <c r="T8" s="6">
        <f>SUMIFS('Pop F'!I:I,'Pop F'!C:C,P8,'Pop F'!H:H,2000)</f>
        <v>303.87900000000002</v>
      </c>
      <c r="U8" s="6">
        <f t="shared" si="0"/>
        <v>612.98700000000008</v>
      </c>
      <c r="V8" s="6">
        <f t="shared" si="2"/>
        <v>122.59740000000002</v>
      </c>
    </row>
    <row r="9" spans="1:22" x14ac:dyDescent="0.35">
      <c r="G9" t="s">
        <v>590</v>
      </c>
      <c r="H9">
        <v>13</v>
      </c>
      <c r="I9">
        <f t="shared" si="3"/>
        <v>1</v>
      </c>
      <c r="J9">
        <f t="shared" si="4"/>
        <v>10.092043800000001</v>
      </c>
      <c r="K9" s="54">
        <v>0.95</v>
      </c>
      <c r="L9">
        <f t="shared" si="1"/>
        <v>0.10430311241290574</v>
      </c>
      <c r="M9" s="159" t="s">
        <v>292</v>
      </c>
      <c r="P9" t="s">
        <v>591</v>
      </c>
      <c r="S9" s="6">
        <f>SUMIFS('Pop M'!I:I,'Pop M'!C:C,P9,'Pop M'!H:H,2000)</f>
        <v>257.42399999999998</v>
      </c>
      <c r="T9" s="6">
        <f>SUMIFS('Pop F'!I:I,'Pop F'!C:C,P9,'Pop F'!H:H,2000)</f>
        <v>253.32599999999999</v>
      </c>
      <c r="U9" s="6">
        <f t="shared" si="0"/>
        <v>510.75</v>
      </c>
      <c r="V9" s="6">
        <f t="shared" si="2"/>
        <v>102.15</v>
      </c>
    </row>
    <row r="10" spans="1:22" x14ac:dyDescent="0.35">
      <c r="G10" t="s">
        <v>592</v>
      </c>
      <c r="H10" s="179">
        <v>15.8</v>
      </c>
      <c r="I10">
        <f t="shared" si="3"/>
        <v>2.8000000000000007</v>
      </c>
      <c r="J10">
        <f t="shared" si="4"/>
        <v>10.092043800000001</v>
      </c>
      <c r="K10" s="54">
        <v>0.95</v>
      </c>
      <c r="L10" s="59">
        <f t="shared" si="1"/>
        <v>0.29204871475613614</v>
      </c>
      <c r="M10" s="79" t="s">
        <v>294</v>
      </c>
      <c r="P10" t="s">
        <v>593</v>
      </c>
      <c r="S10" s="6">
        <f>SUMIFS('Pop M'!I:I,'Pop M'!C:C,P10,'Pop M'!H:H,2000)</f>
        <v>1412.626</v>
      </c>
      <c r="T10" s="6">
        <f>SUMIFS('Pop F'!I:I,'Pop F'!C:C,P10,'Pop F'!H:H,2000)</f>
        <v>1401.569</v>
      </c>
      <c r="U10" s="6">
        <f t="shared" si="0"/>
        <v>2814.1949999999997</v>
      </c>
      <c r="V10" s="6">
        <f t="shared" si="2"/>
        <v>562.83899999999994</v>
      </c>
    </row>
    <row r="11" spans="1:22" x14ac:dyDescent="0.35">
      <c r="G11" t="s">
        <v>594</v>
      </c>
      <c r="H11" s="179">
        <v>16.2</v>
      </c>
      <c r="I11">
        <f t="shared" si="3"/>
        <v>0.39999999999999858</v>
      </c>
      <c r="J11">
        <f t="shared" si="4"/>
        <v>10.092043800000001</v>
      </c>
      <c r="K11" s="54">
        <v>0.95</v>
      </c>
      <c r="L11">
        <f t="shared" si="1"/>
        <v>4.1721244965162149E-2</v>
      </c>
      <c r="P11" t="s">
        <v>595</v>
      </c>
      <c r="S11" s="6">
        <f>SUMIFS('Pop M'!I:I,'Pop M'!C:C,P11,'Pop M'!H:H,2000)</f>
        <v>4357.8770000000004</v>
      </c>
      <c r="T11" s="6">
        <f>SUMIFS('Pop F'!I:I,'Pop F'!C:C,P11,'Pop F'!H:H,2000)</f>
        <v>4308.4849999999997</v>
      </c>
      <c r="U11" s="6">
        <f t="shared" si="0"/>
        <v>8666.362000000001</v>
      </c>
      <c r="V11" s="6">
        <f t="shared" si="2"/>
        <v>1733.2724000000003</v>
      </c>
    </row>
    <row r="12" spans="1:22" x14ac:dyDescent="0.35">
      <c r="G12" t="s">
        <v>596</v>
      </c>
      <c r="H12">
        <v>20</v>
      </c>
      <c r="I12">
        <f t="shared" si="3"/>
        <v>3.8000000000000007</v>
      </c>
      <c r="J12">
        <f t="shared" si="4"/>
        <v>10.092043800000001</v>
      </c>
      <c r="K12" s="54">
        <v>0.95</v>
      </c>
      <c r="L12">
        <f t="shared" si="1"/>
        <v>0.39635182716904188</v>
      </c>
      <c r="P12" t="s">
        <v>597</v>
      </c>
      <c r="S12" s="6">
        <f>SUMIFS('Pop M'!I:I,'Pop M'!C:C,P12,'Pop M'!H:H,2000)</f>
        <v>164.26499999999999</v>
      </c>
      <c r="T12" s="6">
        <f>SUMIFS('Pop F'!I:I,'Pop F'!C:C,P12,'Pop F'!H:H,2000)</f>
        <v>158.929</v>
      </c>
      <c r="U12" s="6">
        <f t="shared" si="0"/>
        <v>323.19399999999996</v>
      </c>
      <c r="V12" s="6">
        <f t="shared" si="2"/>
        <v>64.638799999999989</v>
      </c>
    </row>
    <row r="13" spans="1:22" x14ac:dyDescent="0.35">
      <c r="G13" t="s">
        <v>598</v>
      </c>
      <c r="H13">
        <v>21</v>
      </c>
      <c r="I13">
        <f t="shared" si="3"/>
        <v>1</v>
      </c>
      <c r="J13">
        <f t="shared" si="4"/>
        <v>10.092043800000001</v>
      </c>
      <c r="K13" s="54">
        <v>0.95</v>
      </c>
      <c r="L13">
        <f t="shared" si="1"/>
        <v>0.10430311241290574</v>
      </c>
      <c r="P13" t="s">
        <v>599</v>
      </c>
      <c r="S13" s="6">
        <f>SUMIFS('Pop M'!I:I,'Pop M'!C:C,P13,'Pop M'!H:H,2000)</f>
        <v>6246.6239999999998</v>
      </c>
      <c r="T13" s="6">
        <f>SUMIFS('Pop F'!I:I,'Pop F'!C:C,P13,'Pop F'!H:H,2000)</f>
        <v>6100.9660000000003</v>
      </c>
      <c r="U13" s="6">
        <f t="shared" si="0"/>
        <v>12347.59</v>
      </c>
      <c r="V13" s="6">
        <f t="shared" si="2"/>
        <v>2469.518</v>
      </c>
    </row>
    <row r="14" spans="1:22" x14ac:dyDescent="0.35">
      <c r="G14" t="s">
        <v>600</v>
      </c>
      <c r="H14" s="179">
        <v>21.8</v>
      </c>
      <c r="I14">
        <f t="shared" si="3"/>
        <v>0.80000000000000071</v>
      </c>
      <c r="J14">
        <f t="shared" si="4"/>
        <v>10.092043800000001</v>
      </c>
      <c r="K14" s="54">
        <v>0.95</v>
      </c>
      <c r="L14">
        <f t="shared" si="1"/>
        <v>8.3442489930324659E-2</v>
      </c>
      <c r="P14" t="s">
        <v>601</v>
      </c>
      <c r="S14" s="6">
        <f>SUMIFS('Pop M'!I:I,'Pop M'!C:C,P14,'Pop M'!H:H,2000)</f>
        <v>1578.674</v>
      </c>
      <c r="T14" s="6">
        <f>SUMIFS('Pop F'!I:I,'Pop F'!C:C,P14,'Pop F'!H:H,2000)</f>
        <v>1582.675</v>
      </c>
      <c r="U14" s="6">
        <f t="shared" si="0"/>
        <v>3161.3490000000002</v>
      </c>
      <c r="V14" s="6">
        <f t="shared" si="2"/>
        <v>632.26980000000003</v>
      </c>
    </row>
    <row r="15" spans="1:22" x14ac:dyDescent="0.35">
      <c r="G15" t="s">
        <v>602</v>
      </c>
      <c r="H15" s="179">
        <v>22.1</v>
      </c>
      <c r="I15">
        <f t="shared" si="3"/>
        <v>0.30000000000000071</v>
      </c>
      <c r="J15">
        <f t="shared" si="4"/>
        <v>10.092043800000001</v>
      </c>
      <c r="K15" s="54">
        <v>0.95</v>
      </c>
      <c r="L15">
        <f t="shared" si="1"/>
        <v>3.1290933723871796E-2</v>
      </c>
      <c r="P15" t="s">
        <v>603</v>
      </c>
      <c r="S15" s="6">
        <f>SUMIFS('Pop M'!I:I,'Pop M'!C:C,P15,'Pop M'!H:H,2000)</f>
        <v>132.58799999999999</v>
      </c>
      <c r="T15" s="6">
        <f>SUMIFS('Pop F'!I:I,'Pop F'!C:C,P15,'Pop F'!H:H,2000)</f>
        <v>132.84200000000001</v>
      </c>
      <c r="U15" s="6">
        <f t="shared" si="0"/>
        <v>265.43</v>
      </c>
      <c r="V15" s="6">
        <f t="shared" si="2"/>
        <v>53.085999999999999</v>
      </c>
    </row>
    <row r="16" spans="1:22" x14ac:dyDescent="0.35">
      <c r="G16" t="s">
        <v>604</v>
      </c>
      <c r="H16" s="179">
        <v>22.3</v>
      </c>
      <c r="I16">
        <f t="shared" si="3"/>
        <v>0.19999999999999929</v>
      </c>
      <c r="J16">
        <f t="shared" si="4"/>
        <v>10.092043800000001</v>
      </c>
      <c r="K16" s="54">
        <v>0.95</v>
      </c>
      <c r="L16">
        <f t="shared" si="1"/>
        <v>2.0860622482581075E-2</v>
      </c>
      <c r="P16" t="s">
        <v>605</v>
      </c>
      <c r="S16" s="6">
        <f>SUMIFS('Pop M'!I:I,'Pop M'!C:C,P16,'Pop M'!H:H,2000)</f>
        <v>643.88199999999995</v>
      </c>
      <c r="T16" s="6">
        <f>SUMIFS('Pop F'!I:I,'Pop F'!C:C,P16,'Pop F'!H:H,2000)</f>
        <v>645.64599999999996</v>
      </c>
      <c r="U16" s="6">
        <f t="shared" si="0"/>
        <v>1289.5279999999998</v>
      </c>
      <c r="V16" s="6">
        <f t="shared" si="2"/>
        <v>257.90559999999994</v>
      </c>
    </row>
    <row r="17" spans="1:22" x14ac:dyDescent="0.35">
      <c r="G17" t="s">
        <v>606</v>
      </c>
      <c r="H17" s="179">
        <v>22.4</v>
      </c>
      <c r="I17">
        <f t="shared" si="3"/>
        <v>9.9999999999997868E-2</v>
      </c>
      <c r="J17">
        <f t="shared" si="4"/>
        <v>10.092043800000001</v>
      </c>
      <c r="K17" s="54">
        <v>0.95</v>
      </c>
      <c r="L17" s="59">
        <f t="shared" si="1"/>
        <v>1.0430311241290352E-2</v>
      </c>
      <c r="M17" s="79" t="s">
        <v>297</v>
      </c>
      <c r="P17" t="s">
        <v>607</v>
      </c>
      <c r="S17" s="6">
        <f>SUMIFS('Pop M'!I:I,'Pop M'!C:C,P17,'Pop M'!H:H,2000)</f>
        <v>2457.0500000000002</v>
      </c>
      <c r="T17" s="6">
        <f>SUMIFS('Pop F'!I:I,'Pop F'!C:C,P17,'Pop F'!H:H,2000)</f>
        <v>2402.3780000000002</v>
      </c>
      <c r="U17" s="6">
        <f t="shared" si="0"/>
        <v>4859.4279999999999</v>
      </c>
      <c r="V17" s="6">
        <f t="shared" si="2"/>
        <v>971.88559999999995</v>
      </c>
    </row>
    <row r="18" spans="1:22" x14ac:dyDescent="0.35">
      <c r="P18" t="s">
        <v>608</v>
      </c>
      <c r="S18" s="6">
        <f>SUMIFS('Pop M'!I:I,'Pop M'!C:C,P18,'Pop M'!H:H,2000)</f>
        <v>73.69</v>
      </c>
      <c r="T18" s="6">
        <f>SUMIFS('Pop F'!I:I,'Pop F'!C:C,P18,'Pop F'!H:H,2000)</f>
        <v>72.668000000000006</v>
      </c>
      <c r="U18" s="6">
        <f t="shared" si="0"/>
        <v>146.358</v>
      </c>
      <c r="V18" s="6">
        <f t="shared" si="2"/>
        <v>29.271599999999999</v>
      </c>
    </row>
    <row r="19" spans="1:22" x14ac:dyDescent="0.35">
      <c r="P19" t="s">
        <v>609</v>
      </c>
      <c r="S19" s="6">
        <f>SUMIFS('Pop M'!I:I,'Pop M'!C:C,P19,'Pop M'!H:H,2000)</f>
        <v>2389.049</v>
      </c>
      <c r="T19" s="6">
        <f>SUMIFS('Pop F'!I:I,'Pop F'!C:C,P19,'Pop F'!H:H,2000)</f>
        <v>2347.4070000000002</v>
      </c>
      <c r="U19" s="6">
        <f t="shared" si="0"/>
        <v>4736.4560000000001</v>
      </c>
      <c r="V19" s="6">
        <f t="shared" si="2"/>
        <v>947.2912</v>
      </c>
    </row>
    <row r="20" spans="1:22" x14ac:dyDescent="0.35">
      <c r="P20" t="s">
        <v>610</v>
      </c>
      <c r="S20" s="6">
        <f>SUMIFS('Pop M'!I:I,'Pop M'!C:C,P20,'Pop M'!H:H,2000)</f>
        <v>2906.9850000000001</v>
      </c>
      <c r="T20" s="6">
        <f>SUMIFS('Pop F'!I:I,'Pop F'!C:C,P20,'Pop F'!H:H,2000)</f>
        <v>2847.1109999999999</v>
      </c>
      <c r="U20" s="6">
        <f t="shared" si="0"/>
        <v>5754.0959999999995</v>
      </c>
      <c r="V20" s="6">
        <f t="shared" si="2"/>
        <v>1150.8191999999999</v>
      </c>
    </row>
    <row r="21" spans="1:22" x14ac:dyDescent="0.35">
      <c r="P21" t="s">
        <v>611</v>
      </c>
      <c r="S21" s="6">
        <f>SUMIFS('Pop M'!I:I,'Pop M'!C:C,P21,'Pop M'!H:H,2000)</f>
        <v>961.10900000000004</v>
      </c>
      <c r="T21" s="6">
        <f>SUMIFS('Pop F'!I:I,'Pop F'!C:C,P21,'Pop F'!H:H,2000)</f>
        <v>946.91800000000001</v>
      </c>
      <c r="U21" s="6">
        <f t="shared" si="0"/>
        <v>1908.027</v>
      </c>
      <c r="V21" s="6">
        <f t="shared" si="2"/>
        <v>381.60540000000003</v>
      </c>
    </row>
    <row r="22" spans="1:22" x14ac:dyDescent="0.35">
      <c r="P22" t="s">
        <v>612</v>
      </c>
      <c r="S22" s="6">
        <f>SUMIFS('Pop M'!I:I,'Pop M'!C:C,P22,'Pop M'!H:H,2000)</f>
        <v>854.05499999999995</v>
      </c>
      <c r="T22" s="6">
        <f>SUMIFS('Pop F'!I:I,'Pop F'!C:C,P22,'Pop F'!H:H,2000)</f>
        <v>837.63599999999997</v>
      </c>
      <c r="U22" s="6">
        <f t="shared" si="0"/>
        <v>1691.6909999999998</v>
      </c>
      <c r="V22" s="6">
        <f t="shared" si="2"/>
        <v>338.33819999999997</v>
      </c>
    </row>
    <row r="27" spans="1:22" x14ac:dyDescent="0.35">
      <c r="A27" t="s">
        <v>613</v>
      </c>
    </row>
    <row r="28" spans="1:22" x14ac:dyDescent="0.35">
      <c r="I28" t="s">
        <v>614</v>
      </c>
      <c r="M28" s="54">
        <v>0.45</v>
      </c>
    </row>
    <row r="29" spans="1:22" x14ac:dyDescent="0.35">
      <c r="I29" t="s">
        <v>615</v>
      </c>
      <c r="M29">
        <f>29.1/1000</f>
        <v>2.9100000000000001E-2</v>
      </c>
    </row>
    <row r="30" spans="1:22" x14ac:dyDescent="0.35">
      <c r="I30" t="s">
        <v>616</v>
      </c>
      <c r="M30">
        <v>66.599999999999994</v>
      </c>
      <c r="N30" t="s">
        <v>617</v>
      </c>
    </row>
    <row r="31" spans="1:22" x14ac:dyDescent="0.35">
      <c r="M31">
        <v>63.2</v>
      </c>
      <c r="N31" s="86" t="s">
        <v>618</v>
      </c>
    </row>
    <row r="32" spans="1:22" x14ac:dyDescent="0.35">
      <c r="I32" t="s">
        <v>619</v>
      </c>
      <c r="L32" s="180">
        <f>M28*M29*M31</f>
        <v>0.82760400000000012</v>
      </c>
    </row>
    <row r="33" spans="1:21" x14ac:dyDescent="0.35">
      <c r="L33" s="127" t="s">
        <v>620</v>
      </c>
    </row>
    <row r="34" spans="1:21" x14ac:dyDescent="0.35">
      <c r="A34" t="s">
        <v>621</v>
      </c>
    </row>
    <row r="41" spans="1:21" x14ac:dyDescent="0.35">
      <c r="A41" t="s">
        <v>622</v>
      </c>
    </row>
    <row r="43" spans="1:21" x14ac:dyDescent="0.35">
      <c r="P43" t="s">
        <v>623</v>
      </c>
      <c r="S43" t="s">
        <v>624</v>
      </c>
      <c r="T43" t="s">
        <v>625</v>
      </c>
      <c r="U43" t="s">
        <v>626</v>
      </c>
    </row>
    <row r="44" spans="1:21" x14ac:dyDescent="0.35">
      <c r="O44" t="s">
        <v>627</v>
      </c>
      <c r="P44">
        <v>1.2</v>
      </c>
      <c r="S44">
        <v>1.8</v>
      </c>
      <c r="T44">
        <v>3.2</v>
      </c>
      <c r="U44">
        <v>10.5</v>
      </c>
    </row>
    <row r="45" spans="1:21" x14ac:dyDescent="0.35">
      <c r="O45" t="s">
        <v>628</v>
      </c>
      <c r="P45" s="54">
        <f>Prevalences!I30</f>
        <v>4.9999999999999996E-2</v>
      </c>
      <c r="Q45" s="54"/>
      <c r="R45" s="54"/>
      <c r="S45" s="61">
        <f>Prevalences!I33</f>
        <v>0</v>
      </c>
      <c r="T45" s="54">
        <f>Prevalences!I28</f>
        <v>0.67500000000000004</v>
      </c>
      <c r="U45" s="54">
        <f>Prevalences!I29+Prevalences!I31</f>
        <v>0.27499999999999997</v>
      </c>
    </row>
    <row r="49" spans="15:19" x14ac:dyDescent="0.35">
      <c r="P49" t="s">
        <v>153</v>
      </c>
      <c r="Q49" t="s">
        <v>629</v>
      </c>
      <c r="R49" t="s">
        <v>630</v>
      </c>
    </row>
    <row r="50" spans="15:19" x14ac:dyDescent="0.35">
      <c r="O50" t="s">
        <v>631</v>
      </c>
      <c r="P50">
        <v>47.2</v>
      </c>
      <c r="Q50">
        <v>295.39999999999998</v>
      </c>
      <c r="R50">
        <v>42.8</v>
      </c>
      <c r="S50" t="s">
        <v>632</v>
      </c>
    </row>
    <row r="51" spans="15:19" x14ac:dyDescent="0.35">
      <c r="O51" t="s">
        <v>627</v>
      </c>
      <c r="P51">
        <v>1.88</v>
      </c>
      <c r="Q51" s="181">
        <f>SUMPRODUCT(P44:U44,P45:U45)</f>
        <v>5.1074999999999999</v>
      </c>
      <c r="R51">
        <v>3</v>
      </c>
      <c r="S51" t="s">
        <v>633</v>
      </c>
    </row>
    <row r="52" spans="15:19" x14ac:dyDescent="0.35">
      <c r="O52" t="s">
        <v>634</v>
      </c>
      <c r="P52">
        <f>P50/P51</f>
        <v>25.106382978723406</v>
      </c>
      <c r="Q52">
        <f>Q50/Q51</f>
        <v>57.836514929025938</v>
      </c>
      <c r="R52">
        <f>R50/R51</f>
        <v>14.266666666666666</v>
      </c>
    </row>
    <row r="53" spans="15:19" x14ac:dyDescent="0.35">
      <c r="O53" t="s">
        <v>635</v>
      </c>
      <c r="P53" s="59">
        <f>1/P52</f>
        <v>3.9830508474576268E-2</v>
      </c>
      <c r="Q53" s="180">
        <f t="shared" ref="Q53:R53" si="5">1/Q52</f>
        <v>1.7290115098171972E-2</v>
      </c>
      <c r="R53" s="180">
        <f t="shared" si="5"/>
        <v>7.0093457943925241E-2</v>
      </c>
    </row>
    <row r="54" spans="15:19" x14ac:dyDescent="0.35">
      <c r="R54" s="127" t="s">
        <v>636</v>
      </c>
    </row>
    <row r="55" spans="15:19" x14ac:dyDescent="0.35">
      <c r="Q55" s="127" t="s">
        <v>637</v>
      </c>
    </row>
    <row r="74" spans="1:7" x14ac:dyDescent="0.35">
      <c r="A74" s="182" t="s">
        <v>638</v>
      </c>
      <c r="B74" s="182"/>
    </row>
    <row r="75" spans="1:7" x14ac:dyDescent="0.35">
      <c r="A75" t="s">
        <v>639</v>
      </c>
    </row>
    <row r="76" spans="1:7" x14ac:dyDescent="0.35">
      <c r="A76" t="s">
        <v>640</v>
      </c>
    </row>
    <row r="77" spans="1:7" x14ac:dyDescent="0.35">
      <c r="A77" t="s">
        <v>641</v>
      </c>
    </row>
    <row r="79" spans="1:7" x14ac:dyDescent="0.35">
      <c r="A79" t="s">
        <v>642</v>
      </c>
      <c r="E79">
        <f>401/100000</f>
        <v>4.0099999999999997E-3</v>
      </c>
      <c r="G79" t="s">
        <v>643</v>
      </c>
    </row>
    <row r="80" spans="1:7" x14ac:dyDescent="0.35">
      <c r="A80" t="s">
        <v>644</v>
      </c>
      <c r="E80" s="54">
        <v>0.85</v>
      </c>
      <c r="G80" t="s">
        <v>645</v>
      </c>
    </row>
    <row r="82" spans="2:22" x14ac:dyDescent="0.35">
      <c r="B82" t="s">
        <v>646</v>
      </c>
      <c r="C82" t="s">
        <v>647</v>
      </c>
      <c r="E82" t="s">
        <v>648</v>
      </c>
      <c r="G82" t="s">
        <v>649</v>
      </c>
    </row>
    <row r="83" spans="2:22" x14ac:dyDescent="0.35">
      <c r="B83" s="54">
        <v>1</v>
      </c>
      <c r="C83" t="s">
        <v>650</v>
      </c>
    </row>
    <row r="84" spans="2:22" x14ac:dyDescent="0.35">
      <c r="C84" s="61">
        <f>Prevalences!S71</f>
        <v>0.26812151014720248</v>
      </c>
      <c r="D84" t="s">
        <v>651</v>
      </c>
    </row>
    <row r="85" spans="2:22" x14ac:dyDescent="0.35">
      <c r="C85" s="61">
        <f>Prevalences!T72</f>
        <v>5.0116865018980945E-2</v>
      </c>
      <c r="D85" t="s">
        <v>652</v>
      </c>
    </row>
    <row r="86" spans="2:22" x14ac:dyDescent="0.35">
      <c r="C86" s="54">
        <f>B83-C84-C85</f>
        <v>0.68176162483381653</v>
      </c>
      <c r="D86" t="s">
        <v>653</v>
      </c>
    </row>
    <row r="87" spans="2:22" x14ac:dyDescent="0.35">
      <c r="C87" s="54"/>
      <c r="E87" s="61">
        <f>C86*C84</f>
        <v>0.18279495641085339</v>
      </c>
      <c r="F87" t="s">
        <v>651</v>
      </c>
    </row>
    <row r="88" spans="2:22" x14ac:dyDescent="0.35">
      <c r="C88" s="54"/>
      <c r="E88" s="61">
        <f>C86*C85</f>
        <v>3.4167755326917508E-2</v>
      </c>
      <c r="F88" t="s">
        <v>652</v>
      </c>
    </row>
    <row r="89" spans="2:22" x14ac:dyDescent="0.35">
      <c r="C89" s="54"/>
      <c r="E89" s="54">
        <f>C86-E87-E88</f>
        <v>0.4647989130960456</v>
      </c>
      <c r="F89" t="s">
        <v>653</v>
      </c>
    </row>
    <row r="90" spans="2:22" x14ac:dyDescent="0.35">
      <c r="C90" s="54"/>
      <c r="G90" s="61">
        <f>E89*E87</f>
        <v>8.4962897059203693E-2</v>
      </c>
      <c r="H90" t="s">
        <v>651</v>
      </c>
    </row>
    <row r="91" spans="2:22" x14ac:dyDescent="0.35">
      <c r="C91" s="54"/>
      <c r="G91" s="61">
        <f>E89*E88</f>
        <v>1.588113553888288E-2</v>
      </c>
      <c r="H91" t="s">
        <v>652</v>
      </c>
    </row>
    <row r="92" spans="2:22" x14ac:dyDescent="0.35">
      <c r="G92" s="54">
        <f>E89-G90-G91</f>
        <v>0.36395488049795904</v>
      </c>
      <c r="H92" t="s">
        <v>653</v>
      </c>
      <c r="I92" t="s">
        <v>654</v>
      </c>
    </row>
    <row r="93" spans="2:22" x14ac:dyDescent="0.35">
      <c r="G93" s="54"/>
      <c r="I93" s="61"/>
    </row>
    <row r="94" spans="2:22" x14ac:dyDescent="0.35">
      <c r="B94" s="89">
        <f>C84*0.5+C85*1+E87*1.5+E88*2+G90*2.5+G91*3+G92*3</f>
        <v>1.8786208561212323</v>
      </c>
      <c r="C94" t="s">
        <v>655</v>
      </c>
      <c r="G94" s="54"/>
      <c r="I94" s="61"/>
      <c r="V94" t="s">
        <v>2146</v>
      </c>
    </row>
    <row r="96" spans="2:22" x14ac:dyDescent="0.35">
      <c r="B96" t="s">
        <v>623</v>
      </c>
      <c r="C96" t="s">
        <v>624</v>
      </c>
      <c r="D96" t="s">
        <v>625</v>
      </c>
      <c r="E96" t="s">
        <v>656</v>
      </c>
    </row>
    <row r="97" spans="1:22" x14ac:dyDescent="0.35">
      <c r="A97" t="s">
        <v>657</v>
      </c>
      <c r="B97" s="54">
        <v>0.91</v>
      </c>
      <c r="C97" s="54">
        <v>0.85</v>
      </c>
      <c r="D97" s="54">
        <v>0.94</v>
      </c>
      <c r="E97" s="54">
        <v>0.99</v>
      </c>
      <c r="G97" t="s">
        <v>658</v>
      </c>
    </row>
    <row r="98" spans="1:22" x14ac:dyDescent="0.35">
      <c r="A98" t="s">
        <v>659</v>
      </c>
      <c r="B98" s="3">
        <f>B94</f>
        <v>1.8786208561212323</v>
      </c>
      <c r="C98" s="3">
        <f>B98</f>
        <v>1.8786208561212323</v>
      </c>
      <c r="D98" s="3">
        <f>C98</f>
        <v>1.8786208561212323</v>
      </c>
      <c r="E98">
        <v>3</v>
      </c>
    </row>
    <row r="99" spans="1:22" x14ac:dyDescent="0.35">
      <c r="A99" t="s">
        <v>660</v>
      </c>
      <c r="B99" s="54">
        <f>P45</f>
        <v>4.9999999999999996E-2</v>
      </c>
      <c r="C99" s="54">
        <f>S45</f>
        <v>0</v>
      </c>
      <c r="D99" s="54">
        <f>T45</f>
        <v>0.67500000000000004</v>
      </c>
      <c r="E99" s="54">
        <f>U45</f>
        <v>0.27499999999999997</v>
      </c>
    </row>
    <row r="101" spans="1:22" x14ac:dyDescent="0.35">
      <c r="A101" t="s">
        <v>661</v>
      </c>
      <c r="E101" s="89">
        <f>66.6</f>
        <v>66.599999999999994</v>
      </c>
      <c r="G101" t="s">
        <v>617</v>
      </c>
    </row>
    <row r="102" spans="1:22" x14ac:dyDescent="0.35">
      <c r="A102" t="s">
        <v>662</v>
      </c>
      <c r="E102" s="89">
        <f>S111</f>
        <v>29.195164730085189</v>
      </c>
      <c r="N102" t="s">
        <v>115</v>
      </c>
      <c r="O102" t="s">
        <v>663</v>
      </c>
      <c r="P102" t="s">
        <v>664</v>
      </c>
      <c r="Q102" t="s">
        <v>665</v>
      </c>
      <c r="R102" t="s">
        <v>666</v>
      </c>
      <c r="S102" t="s">
        <v>667</v>
      </c>
    </row>
    <row r="103" spans="1:22" x14ac:dyDescent="0.35">
      <c r="A103" t="s">
        <v>668</v>
      </c>
      <c r="E103" s="89">
        <f>E101-E102</f>
        <v>37.404835269914805</v>
      </c>
      <c r="N103" t="s">
        <v>669</v>
      </c>
      <c r="O103">
        <f>9.4/100</f>
        <v>9.4E-2</v>
      </c>
      <c r="P103" s="6">
        <f>'Pop F'!L482</f>
        <v>6432.598</v>
      </c>
      <c r="Q103" s="6">
        <f t="shared" ref="Q103:Q109" si="6">O103*P103</f>
        <v>604.66421200000002</v>
      </c>
      <c r="R103" s="61">
        <f>Q103/SUM(Q$103:Q$109)</f>
        <v>7.4784852036946237E-2</v>
      </c>
      <c r="S103">
        <v>17</v>
      </c>
    </row>
    <row r="104" spans="1:22" x14ac:dyDescent="0.35">
      <c r="N104" t="s">
        <v>670</v>
      </c>
      <c r="O104">
        <f>34.7/100</f>
        <v>0.34700000000000003</v>
      </c>
      <c r="P104" s="6">
        <f>'Pop F'!M482</f>
        <v>5816.1729999999998</v>
      </c>
      <c r="Q104" s="6">
        <f t="shared" si="6"/>
        <v>2018.212031</v>
      </c>
      <c r="R104" s="61">
        <f t="shared" ref="R104:R109" si="7">Q104/SUM(Q$103:Q$109)</f>
        <v>0.24961240490535225</v>
      </c>
      <c r="S104">
        <v>22</v>
      </c>
    </row>
    <row r="105" spans="1:22" x14ac:dyDescent="0.35">
      <c r="A105" s="86" t="s">
        <v>671</v>
      </c>
      <c r="N105" t="s">
        <v>672</v>
      </c>
      <c r="O105">
        <f>40.5/100</f>
        <v>0.40500000000000003</v>
      </c>
      <c r="P105" s="6">
        <f>'Pop F'!N482</f>
        <v>4802.45</v>
      </c>
      <c r="Q105" s="6">
        <f t="shared" si="6"/>
        <v>1944.99225</v>
      </c>
      <c r="R105" s="61">
        <f t="shared" si="7"/>
        <v>0.24055658453498344</v>
      </c>
      <c r="S105">
        <v>27</v>
      </c>
    </row>
    <row r="106" spans="1:22" x14ac:dyDescent="0.35">
      <c r="A106" t="s">
        <v>673</v>
      </c>
      <c r="E106">
        <f>E79*E80</f>
        <v>3.4084999999999996E-3</v>
      </c>
      <c r="F106" t="s">
        <v>674</v>
      </c>
      <c r="N106" t="s">
        <v>675</v>
      </c>
      <c r="O106">
        <f>39.5/100</f>
        <v>0.39500000000000002</v>
      </c>
      <c r="P106" s="6">
        <f>'Pop F'!O482</f>
        <v>3757.5439999999999</v>
      </c>
      <c r="Q106" s="6">
        <f t="shared" si="6"/>
        <v>1484.2298800000001</v>
      </c>
      <c r="R106" s="61">
        <f t="shared" si="7"/>
        <v>0.18356950810347358</v>
      </c>
      <c r="S106">
        <v>32</v>
      </c>
    </row>
    <row r="107" spans="1:22" x14ac:dyDescent="0.35">
      <c r="A107" t="s">
        <v>676</v>
      </c>
      <c r="E107">
        <f>SUMPRODUCT(B97:E97,B99:E99)</f>
        <v>0.95224999999999993</v>
      </c>
      <c r="N107" t="s">
        <v>677</v>
      </c>
      <c r="O107">
        <f>34.1/100</f>
        <v>0.34100000000000003</v>
      </c>
      <c r="P107" s="6">
        <f>'Pop F'!P482</f>
        <v>3182.837</v>
      </c>
      <c r="Q107" s="6">
        <f t="shared" si="6"/>
        <v>1085.3474170000002</v>
      </c>
      <c r="R107" s="61">
        <f t="shared" si="7"/>
        <v>0.13423573675801867</v>
      </c>
      <c r="S107">
        <v>37</v>
      </c>
    </row>
    <row r="108" spans="1:22" x14ac:dyDescent="0.35">
      <c r="A108" t="s">
        <v>678</v>
      </c>
      <c r="E108">
        <f>SUMPRODUCT(B99:E99,B98:E98)</f>
        <v>2.1870001206878937</v>
      </c>
      <c r="N108" t="s">
        <v>679</v>
      </c>
      <c r="O108">
        <f>26.9/100</f>
        <v>0.26899999999999996</v>
      </c>
      <c r="P108" s="6">
        <f>'Pop F'!Q482</f>
        <v>2488.422</v>
      </c>
      <c r="Q108" s="6">
        <f t="shared" si="6"/>
        <v>669.38551799999993</v>
      </c>
      <c r="R108" s="61">
        <f t="shared" si="7"/>
        <v>8.2789581268131351E-2</v>
      </c>
      <c r="S108">
        <v>42</v>
      </c>
    </row>
    <row r="109" spans="1:22" x14ac:dyDescent="0.35">
      <c r="A109" t="s">
        <v>680</v>
      </c>
      <c r="E109">
        <f>E106*E107*E108</f>
        <v>7.0984427930970212E-3</v>
      </c>
      <c r="N109" t="s">
        <v>681</v>
      </c>
      <c r="O109">
        <f>13.7/100</f>
        <v>0.13699999999999998</v>
      </c>
      <c r="P109" s="6">
        <f>'Pop F'!R482</f>
        <v>2033.2280000000001</v>
      </c>
      <c r="Q109" s="6">
        <f t="shared" si="6"/>
        <v>278.55223599999999</v>
      </c>
      <c r="R109" s="61">
        <f t="shared" si="7"/>
        <v>3.4451332393094447E-2</v>
      </c>
      <c r="S109">
        <v>47</v>
      </c>
    </row>
    <row r="110" spans="1:22" x14ac:dyDescent="0.35">
      <c r="A110" t="s">
        <v>682</v>
      </c>
      <c r="E110" s="183">
        <f>E109*E103</f>
        <v>0.26551608334870802</v>
      </c>
      <c r="V110" t="s">
        <v>2147</v>
      </c>
    </row>
    <row r="111" spans="1:22" x14ac:dyDescent="0.35">
      <c r="R111" t="s">
        <v>683</v>
      </c>
      <c r="S111" s="89">
        <f>SUMPRODUCT(S103:S109,R103:R109)</f>
        <v>29.195164730085189</v>
      </c>
      <c r="V111" t="s">
        <v>2148</v>
      </c>
    </row>
    <row r="113" spans="1:16" x14ac:dyDescent="0.35">
      <c r="A113" s="182" t="s">
        <v>684</v>
      </c>
    </row>
    <row r="114" spans="1:16" x14ac:dyDescent="0.35">
      <c r="A114" t="s">
        <v>685</v>
      </c>
    </row>
    <row r="116" spans="1:16" x14ac:dyDescent="0.35">
      <c r="M116" t="s">
        <v>686</v>
      </c>
      <c r="O116" s="189">
        <f>Prevalences!C217*SUM(Demographics_Total!B3:G4)</f>
        <v>34258790.966400005</v>
      </c>
      <c r="P116" t="s">
        <v>687</v>
      </c>
    </row>
    <row r="117" spans="1:16" x14ac:dyDescent="0.35">
      <c r="F117" t="s">
        <v>688</v>
      </c>
      <c r="G117">
        <f>2/52*0.279</f>
        <v>1.0730769230769233E-2</v>
      </c>
      <c r="M117" t="s">
        <v>689</v>
      </c>
      <c r="O117" s="189">
        <f>10916+2461</f>
        <v>13377</v>
      </c>
      <c r="P117" t="s">
        <v>690</v>
      </c>
    </row>
    <row r="118" spans="1:16" x14ac:dyDescent="0.35">
      <c r="F118" t="s">
        <v>691</v>
      </c>
    </row>
    <row r="119" spans="1:16" x14ac:dyDescent="0.35">
      <c r="G119" t="s">
        <v>692</v>
      </c>
      <c r="J119" s="75">
        <f>O117/O116</f>
        <v>3.9046912114089956E-4</v>
      </c>
      <c r="O119" t="s">
        <v>693</v>
      </c>
    </row>
    <row r="120" spans="1:16" x14ac:dyDescent="0.35">
      <c r="G120" t="s">
        <v>694</v>
      </c>
      <c r="J120" s="61">
        <f>AVERAGE(0.34,0.5)</f>
        <v>0.42000000000000004</v>
      </c>
      <c r="O120" s="91">
        <f>43881/1500000</f>
        <v>2.9253999999999999E-2</v>
      </c>
      <c r="P120" t="s">
        <v>695</v>
      </c>
    </row>
    <row r="121" spans="1:16" x14ac:dyDescent="0.35">
      <c r="G121" t="s">
        <v>696</v>
      </c>
      <c r="J121" s="3">
        <f>E101</f>
        <v>66.599999999999994</v>
      </c>
      <c r="P121" t="s">
        <v>697</v>
      </c>
    </row>
    <row r="122" spans="1:16" x14ac:dyDescent="0.35">
      <c r="G122" t="s">
        <v>698</v>
      </c>
      <c r="J122">
        <v>2.5</v>
      </c>
    </row>
    <row r="123" spans="1:16" x14ac:dyDescent="0.35">
      <c r="G123" t="s">
        <v>699</v>
      </c>
      <c r="J123" s="3">
        <f>J121-J122</f>
        <v>64.099999999999994</v>
      </c>
    </row>
    <row r="124" spans="1:16" x14ac:dyDescent="0.35">
      <c r="G124" t="s">
        <v>700</v>
      </c>
      <c r="J124" s="184">
        <f>J119*J120*J123</f>
        <v>1.0512209679355298E-2</v>
      </c>
    </row>
    <row r="126" spans="1:16" x14ac:dyDescent="0.35">
      <c r="F126" t="s">
        <v>701</v>
      </c>
      <c r="G126" s="190">
        <f>J124+G117</f>
        <v>2.124297891012453E-2</v>
      </c>
    </row>
    <row r="133" spans="1:16" x14ac:dyDescent="0.35">
      <c r="A133" s="186" t="s">
        <v>702</v>
      </c>
    </row>
    <row r="134" spans="1:16" x14ac:dyDescent="0.35">
      <c r="A134" t="s">
        <v>703</v>
      </c>
    </row>
    <row r="135" spans="1:16" x14ac:dyDescent="0.35">
      <c r="M135" t="s">
        <v>439</v>
      </c>
      <c r="O135">
        <v>3.2000000000000001E-2</v>
      </c>
      <c r="P135" t="s">
        <v>581</v>
      </c>
    </row>
    <row r="136" spans="1:16" x14ac:dyDescent="0.35">
      <c r="M136" t="s">
        <v>293</v>
      </c>
      <c r="O136">
        <v>3.34</v>
      </c>
      <c r="P136" t="s">
        <v>581</v>
      </c>
    </row>
    <row r="137" spans="1:16" x14ac:dyDescent="0.35">
      <c r="M137" t="s">
        <v>704</v>
      </c>
      <c r="O137">
        <f>O136*0.2</f>
        <v>0.66800000000000004</v>
      </c>
      <c r="P137" t="s">
        <v>581</v>
      </c>
    </row>
    <row r="138" spans="1:16" x14ac:dyDescent="0.35">
      <c r="M138" t="s">
        <v>619</v>
      </c>
      <c r="O138" s="191">
        <f>O135/O137</f>
        <v>4.7904191616766463E-2</v>
      </c>
      <c r="P138" s="127" t="s">
        <v>705</v>
      </c>
    </row>
    <row r="139" spans="1:16" x14ac:dyDescent="0.35">
      <c r="P139" t="s">
        <v>706</v>
      </c>
    </row>
    <row r="141" spans="1:16" x14ac:dyDescent="0.35">
      <c r="A141" t="s">
        <v>707</v>
      </c>
    </row>
    <row r="158" spans="1:12" x14ac:dyDescent="0.35">
      <c r="A158" t="s">
        <v>708</v>
      </c>
    </row>
    <row r="159" spans="1:12" x14ac:dyDescent="0.35">
      <c r="L159" t="s">
        <v>709</v>
      </c>
    </row>
    <row r="160" spans="1:12" x14ac:dyDescent="0.35">
      <c r="L160" t="s">
        <v>710</v>
      </c>
    </row>
    <row r="162" spans="1:14" x14ac:dyDescent="0.35">
      <c r="L162" t="s">
        <v>711</v>
      </c>
    </row>
    <row r="163" spans="1:14" x14ac:dyDescent="0.35">
      <c r="L163">
        <v>4979</v>
      </c>
    </row>
    <row r="164" spans="1:14" x14ac:dyDescent="0.35">
      <c r="L164" t="s">
        <v>712</v>
      </c>
    </row>
    <row r="165" spans="1:14" x14ac:dyDescent="0.35">
      <c r="L165">
        <v>338</v>
      </c>
      <c r="M165" t="s">
        <v>713</v>
      </c>
    </row>
    <row r="166" spans="1:14" x14ac:dyDescent="0.35">
      <c r="L166" s="180">
        <f>L165/1000</f>
        <v>0.33800000000000002</v>
      </c>
      <c r="M166" t="s">
        <v>714</v>
      </c>
      <c r="N166" s="127" t="s">
        <v>715</v>
      </c>
    </row>
    <row r="175" spans="1:14" x14ac:dyDescent="0.35">
      <c r="A175" t="s">
        <v>716</v>
      </c>
    </row>
    <row r="177" spans="1:16" x14ac:dyDescent="0.35">
      <c r="B177" s="188">
        <f>23/1000</f>
        <v>2.3E-2</v>
      </c>
      <c r="C177" t="s">
        <v>717</v>
      </c>
    </row>
    <row r="180" spans="1:16" x14ac:dyDescent="0.35">
      <c r="A180" t="s">
        <v>718</v>
      </c>
    </row>
    <row r="181" spans="1:16" x14ac:dyDescent="0.35">
      <c r="G181" t="s">
        <v>719</v>
      </c>
    </row>
    <row r="182" spans="1:16" x14ac:dyDescent="0.35">
      <c r="B182" t="s">
        <v>720</v>
      </c>
      <c r="D182" s="6">
        <v>1100000</v>
      </c>
      <c r="G182" s="196" t="s">
        <v>721</v>
      </c>
    </row>
    <row r="184" spans="1:16" x14ac:dyDescent="0.35">
      <c r="B184" t="s">
        <v>722</v>
      </c>
      <c r="D184" s="192">
        <v>271</v>
      </c>
      <c r="P184">
        <f>341.8406</f>
        <v>341.84059999999999</v>
      </c>
    </row>
    <row r="185" spans="1:16" x14ac:dyDescent="0.35">
      <c r="B185" t="s">
        <v>723</v>
      </c>
      <c r="D185" s="193">
        <v>17.3</v>
      </c>
      <c r="E185" t="s">
        <v>581</v>
      </c>
      <c r="P185" s="188">
        <f>P184/1000</f>
        <v>0.34184059999999999</v>
      </c>
    </row>
    <row r="187" spans="1:16" x14ac:dyDescent="0.35">
      <c r="B187" t="s">
        <v>724</v>
      </c>
      <c r="D187" s="161">
        <f>D185/D182*1000000</f>
        <v>15.727272727272728</v>
      </c>
    </row>
    <row r="188" spans="1:16" x14ac:dyDescent="0.35">
      <c r="B188" t="s">
        <v>725</v>
      </c>
      <c r="D188" s="180">
        <f>D187/D184</f>
        <v>5.8034216705803429E-2</v>
      </c>
    </row>
    <row r="192" spans="1:16" x14ac:dyDescent="0.35">
      <c r="A192" t="s">
        <v>726</v>
      </c>
      <c r="H192" s="57" t="s">
        <v>727</v>
      </c>
    </row>
    <row r="193" spans="1:8" x14ac:dyDescent="0.35">
      <c r="B193" s="186" t="s">
        <v>728</v>
      </c>
      <c r="C193" s="186" t="s">
        <v>729</v>
      </c>
      <c r="H193" t="s">
        <v>730</v>
      </c>
    </row>
    <row r="194" spans="1:8" x14ac:dyDescent="0.35">
      <c r="B194" t="s">
        <v>731</v>
      </c>
      <c r="C194" s="195">
        <v>0.36098622654892099</v>
      </c>
      <c r="D194" t="s">
        <v>299</v>
      </c>
    </row>
    <row r="195" spans="1:8" x14ac:dyDescent="0.35">
      <c r="B195" t="s">
        <v>732</v>
      </c>
      <c r="C195" s="195">
        <v>7.4195673431245293E-2</v>
      </c>
      <c r="D195" t="s">
        <v>298</v>
      </c>
    </row>
    <row r="196" spans="1:8" x14ac:dyDescent="0.35">
      <c r="B196" t="s">
        <v>733</v>
      </c>
      <c r="C196" s="195">
        <v>0.48551077682244398</v>
      </c>
      <c r="D196" t="s">
        <v>299</v>
      </c>
    </row>
    <row r="197" spans="1:8" x14ac:dyDescent="0.35">
      <c r="B197" t="s">
        <v>734</v>
      </c>
      <c r="C197" s="195">
        <v>0.29236325111597999</v>
      </c>
      <c r="D197" t="s">
        <v>734</v>
      </c>
    </row>
    <row r="198" spans="1:8" x14ac:dyDescent="0.35">
      <c r="B198" t="s">
        <v>735</v>
      </c>
      <c r="C198" s="195">
        <v>1.8559004324519299</v>
      </c>
      <c r="D198" t="s">
        <v>299</v>
      </c>
    </row>
    <row r="199" spans="1:8" x14ac:dyDescent="0.35">
      <c r="B199" t="s">
        <v>736</v>
      </c>
      <c r="C199" s="195">
        <v>0.14366259279414001</v>
      </c>
      <c r="D199" t="s">
        <v>300</v>
      </c>
    </row>
    <row r="200" spans="1:8" x14ac:dyDescent="0.35">
      <c r="B200" t="s">
        <v>737</v>
      </c>
      <c r="C200" s="195">
        <v>0.180473905853648</v>
      </c>
      <c r="D200" t="s">
        <v>300</v>
      </c>
    </row>
    <row r="201" spans="1:8" x14ac:dyDescent="0.35">
      <c r="B201" t="s">
        <v>738</v>
      </c>
      <c r="C201" s="195">
        <v>0.43717590813142299</v>
      </c>
      <c r="D201" t="s">
        <v>299</v>
      </c>
    </row>
    <row r="202" spans="1:8" x14ac:dyDescent="0.35">
      <c r="B202" t="s">
        <v>739</v>
      </c>
      <c r="C202" s="195">
        <v>6.2392966357071998E-2</v>
      </c>
      <c r="D202" t="s">
        <v>299</v>
      </c>
    </row>
    <row r="206" spans="1:8" x14ac:dyDescent="0.35">
      <c r="A206" s="57" t="s">
        <v>740</v>
      </c>
    </row>
    <row r="216" spans="13:13" x14ac:dyDescent="0.35">
      <c r="M216" s="127" t="s">
        <v>741</v>
      </c>
    </row>
    <row r="217" spans="13:13" x14ac:dyDescent="0.35">
      <c r="M217" s="127" t="s">
        <v>742</v>
      </c>
    </row>
    <row r="218" spans="13:13" x14ac:dyDescent="0.35">
      <c r="M218" s="127"/>
    </row>
    <row r="219" spans="13:13" x14ac:dyDescent="0.35">
      <c r="M219" s="127" t="s">
        <v>743</v>
      </c>
    </row>
    <row r="225" spans="1:13" x14ac:dyDescent="0.35">
      <c r="C225" t="s">
        <v>744</v>
      </c>
      <c r="E225" t="s">
        <v>745</v>
      </c>
      <c r="G225" t="s">
        <v>746</v>
      </c>
    </row>
    <row r="226" spans="1:13" x14ac:dyDescent="0.35">
      <c r="C226">
        <v>724</v>
      </c>
      <c r="E226">
        <v>4683</v>
      </c>
      <c r="G226" s="188">
        <f>E226/C226</f>
        <v>6.4682320441988947</v>
      </c>
    </row>
    <row r="227" spans="1:13" x14ac:dyDescent="0.35">
      <c r="G227" t="s">
        <v>1924</v>
      </c>
    </row>
    <row r="228" spans="1:13" x14ac:dyDescent="0.35">
      <c r="G228" s="188" t="e">
        <f>G226*Tasks_previous!#REF!</f>
        <v>#REF!</v>
      </c>
    </row>
    <row r="230" spans="1:13" x14ac:dyDescent="0.35">
      <c r="A230" s="186" t="s">
        <v>747</v>
      </c>
    </row>
    <row r="232" spans="1:13" x14ac:dyDescent="0.35">
      <c r="B232" t="s">
        <v>748</v>
      </c>
    </row>
    <row r="233" spans="1:13" x14ac:dyDescent="0.35">
      <c r="B233" t="s">
        <v>749</v>
      </c>
    </row>
    <row r="234" spans="1:13" x14ac:dyDescent="0.35">
      <c r="B234" t="s">
        <v>750</v>
      </c>
    </row>
    <row r="235" spans="1:13" x14ac:dyDescent="0.35">
      <c r="B235" t="s">
        <v>751</v>
      </c>
    </row>
    <row r="237" spans="1:13" x14ac:dyDescent="0.35">
      <c r="B237" s="57" t="s">
        <v>752</v>
      </c>
    </row>
    <row r="238" spans="1:13" x14ac:dyDescent="0.35">
      <c r="M238" t="s">
        <v>753</v>
      </c>
    </row>
    <row r="244" spans="13:18" x14ac:dyDescent="0.35">
      <c r="M244" t="s">
        <v>754</v>
      </c>
    </row>
    <row r="247" spans="13:18" x14ac:dyDescent="0.35">
      <c r="M247" t="s">
        <v>755</v>
      </c>
    </row>
    <row r="248" spans="13:18" x14ac:dyDescent="0.35">
      <c r="M248">
        <v>1.5</v>
      </c>
      <c r="N248" t="s">
        <v>756</v>
      </c>
      <c r="P248" t="s">
        <v>757</v>
      </c>
      <c r="R248">
        <v>0.52</v>
      </c>
    </row>
    <row r="249" spans="13:18" x14ac:dyDescent="0.35">
      <c r="M249">
        <v>1.17</v>
      </c>
      <c r="N249" t="s">
        <v>758</v>
      </c>
      <c r="P249" t="s">
        <v>759</v>
      </c>
      <c r="R249">
        <v>0.78</v>
      </c>
    </row>
    <row r="250" spans="13:18" x14ac:dyDescent="0.35">
      <c r="Q250" t="s">
        <v>760</v>
      </c>
      <c r="R250">
        <f>R249-R248</f>
        <v>0.26</v>
      </c>
    </row>
    <row r="251" spans="13:18" x14ac:dyDescent="0.35">
      <c r="M251" s="6">
        <f>M248/M249*10000</f>
        <v>12820.512820512822</v>
      </c>
      <c r="N251" t="s">
        <v>761</v>
      </c>
    </row>
    <row r="252" spans="13:18" x14ac:dyDescent="0.35">
      <c r="M252" s="6">
        <v>10000</v>
      </c>
      <c r="N252" t="s">
        <v>762</v>
      </c>
    </row>
    <row r="253" spans="13:18" x14ac:dyDescent="0.35">
      <c r="M253" s="197">
        <f>M251/M252/R250</f>
        <v>4.9309664694280082</v>
      </c>
      <c r="N253" t="s">
        <v>763</v>
      </c>
    </row>
    <row r="256" spans="13:18" x14ac:dyDescent="0.35">
      <c r="M256" t="s">
        <v>764</v>
      </c>
    </row>
    <row r="257" spans="13:13" x14ac:dyDescent="0.35">
      <c r="M257" t="s">
        <v>765</v>
      </c>
    </row>
    <row r="258" spans="13:13" x14ac:dyDescent="0.35">
      <c r="M258" t="s">
        <v>766</v>
      </c>
    </row>
    <row r="279" spans="2:10" x14ac:dyDescent="0.35">
      <c r="B279" t="s">
        <v>767</v>
      </c>
    </row>
    <row r="280" spans="2:10" x14ac:dyDescent="0.35">
      <c r="B280" t="s">
        <v>768</v>
      </c>
    </row>
    <row r="285" spans="2:10" x14ac:dyDescent="0.35">
      <c r="I285">
        <f>5.25/43</f>
        <v>0.12209302325581395</v>
      </c>
      <c r="J285" t="s">
        <v>769</v>
      </c>
    </row>
    <row r="286" spans="2:10" x14ac:dyDescent="0.35">
      <c r="I286">
        <v>15</v>
      </c>
      <c r="J286" t="s">
        <v>770</v>
      </c>
    </row>
    <row r="287" spans="2:10" x14ac:dyDescent="0.35">
      <c r="I287" s="59">
        <f>I285/I286</f>
        <v>8.1395348837209301E-3</v>
      </c>
    </row>
    <row r="290" spans="2:14" x14ac:dyDescent="0.35">
      <c r="B290" t="s">
        <v>771</v>
      </c>
    </row>
    <row r="301" spans="2:14" x14ac:dyDescent="0.35">
      <c r="M301">
        <v>29</v>
      </c>
      <c r="N301" t="s">
        <v>772</v>
      </c>
    </row>
    <row r="303" spans="2:14" x14ac:dyDescent="0.35">
      <c r="M303">
        <f>M301/365</f>
        <v>7.9452054794520555E-2</v>
      </c>
      <c r="N303" t="s">
        <v>773</v>
      </c>
    </row>
    <row r="304" spans="2:14" x14ac:dyDescent="0.35">
      <c r="N304" t="s">
        <v>774</v>
      </c>
    </row>
    <row r="305" spans="1:14" x14ac:dyDescent="0.35">
      <c r="N305" t="s">
        <v>775</v>
      </c>
    </row>
    <row r="309" spans="1:14" x14ac:dyDescent="0.35">
      <c r="A309" s="186" t="s">
        <v>200</v>
      </c>
    </row>
    <row r="311" spans="1:14" x14ac:dyDescent="0.35">
      <c r="A311" t="s">
        <v>509</v>
      </c>
    </row>
    <row r="314" spans="1:14" x14ac:dyDescent="0.35">
      <c r="M314" s="85">
        <v>0.12</v>
      </c>
      <c r="N314" t="s">
        <v>1814</v>
      </c>
    </row>
    <row r="323" spans="2:9" x14ac:dyDescent="0.35">
      <c r="B323" s="186" t="s">
        <v>1815</v>
      </c>
    </row>
    <row r="324" spans="2:9" x14ac:dyDescent="0.35">
      <c r="B324" t="s">
        <v>1819</v>
      </c>
      <c r="E324">
        <f>127/64</f>
        <v>1.984375</v>
      </c>
      <c r="F324" t="s">
        <v>1820</v>
      </c>
      <c r="H324" t="s">
        <v>1823</v>
      </c>
    </row>
    <row r="325" spans="2:9" x14ac:dyDescent="0.35">
      <c r="E325" s="226">
        <f>177/102</f>
        <v>1.7352941176470589</v>
      </c>
      <c r="F325" t="s">
        <v>1821</v>
      </c>
      <c r="H325" s="61">
        <f>1-(102/177)</f>
        <v>0.42372881355932202</v>
      </c>
      <c r="I325" t="s">
        <v>1821</v>
      </c>
    </row>
    <row r="327" spans="2:9" x14ac:dyDescent="0.35">
      <c r="B327" s="186" t="s">
        <v>1816</v>
      </c>
    </row>
    <row r="328" spans="2:9" x14ac:dyDescent="0.35">
      <c r="B328" t="s">
        <v>1817</v>
      </c>
      <c r="E328" s="54">
        <v>0.76</v>
      </c>
    </row>
    <row r="329" spans="2:9" x14ac:dyDescent="0.35">
      <c r="B329" t="s">
        <v>1818</v>
      </c>
      <c r="E329" s="54">
        <v>0.95</v>
      </c>
    </row>
    <row r="331" spans="2:9" x14ac:dyDescent="0.35">
      <c r="B331" s="186" t="s">
        <v>1822</v>
      </c>
    </row>
    <row r="332" spans="2:9" x14ac:dyDescent="0.35">
      <c r="B332" t="s">
        <v>1824</v>
      </c>
      <c r="F332">
        <f>102*0.76</f>
        <v>77.52</v>
      </c>
    </row>
    <row r="333" spans="2:9" x14ac:dyDescent="0.35">
      <c r="B333" t="s">
        <v>1825</v>
      </c>
      <c r="F333">
        <f>177*0.95</f>
        <v>168.15</v>
      </c>
    </row>
    <row r="334" spans="2:9" x14ac:dyDescent="0.35">
      <c r="B334" t="s">
        <v>1826</v>
      </c>
      <c r="F334">
        <f>F333-F332</f>
        <v>90.63000000000001</v>
      </c>
    </row>
    <row r="335" spans="2:9" x14ac:dyDescent="0.35">
      <c r="F335" s="227">
        <f>F334/F333</f>
        <v>0.53898305084745768</v>
      </c>
      <c r="G335" t="s">
        <v>1827</v>
      </c>
    </row>
    <row r="338" spans="1:18" x14ac:dyDescent="0.35">
      <c r="A338" t="s">
        <v>1828</v>
      </c>
    </row>
    <row r="342" spans="1:18" x14ac:dyDescent="0.35">
      <c r="O342" t="s">
        <v>1833</v>
      </c>
      <c r="P342" t="s">
        <v>1834</v>
      </c>
      <c r="Q342" t="s">
        <v>1835</v>
      </c>
    </row>
    <row r="343" spans="1:18" x14ac:dyDescent="0.35">
      <c r="M343" t="s">
        <v>1829</v>
      </c>
      <c r="O343">
        <v>0.62</v>
      </c>
      <c r="P343">
        <v>44.8</v>
      </c>
      <c r="Q343" s="60">
        <f>P343/O343</f>
        <v>72.258064516129025</v>
      </c>
    </row>
    <row r="344" spans="1:18" x14ac:dyDescent="0.35">
      <c r="M344" t="s">
        <v>1830</v>
      </c>
      <c r="O344">
        <f>0.62+0.51</f>
        <v>1.1299999999999999</v>
      </c>
      <c r="P344">
        <v>47.4</v>
      </c>
      <c r="Q344" s="60">
        <f t="shared" ref="Q344:Q346" si="8">P344/O344</f>
        <v>41.946902654867259</v>
      </c>
    </row>
    <row r="345" spans="1:18" x14ac:dyDescent="0.35">
      <c r="M345" t="s">
        <v>1831</v>
      </c>
      <c r="O345">
        <f>0.61+0.03</f>
        <v>0.64</v>
      </c>
      <c r="P345">
        <v>45.9</v>
      </c>
      <c r="Q345" s="60">
        <f t="shared" si="8"/>
        <v>71.71875</v>
      </c>
    </row>
    <row r="346" spans="1:18" x14ac:dyDescent="0.35">
      <c r="M346" t="s">
        <v>1832</v>
      </c>
      <c r="O346">
        <f>0.62+0.51+0.03</f>
        <v>1.1599999999999999</v>
      </c>
      <c r="P346">
        <v>48.4</v>
      </c>
      <c r="Q346" s="229">
        <f t="shared" si="8"/>
        <v>41.724137931034484</v>
      </c>
      <c r="R346" t="s">
        <v>1836</v>
      </c>
    </row>
    <row r="360" spans="1:1" x14ac:dyDescent="0.35">
      <c r="A360" s="186" t="s">
        <v>69</v>
      </c>
    </row>
    <row r="361" spans="1:1" x14ac:dyDescent="0.35">
      <c r="A361" t="s">
        <v>1840</v>
      </c>
    </row>
    <row r="381" spans="2:8" x14ac:dyDescent="0.35">
      <c r="B381" t="s">
        <v>1841</v>
      </c>
      <c r="E381" s="193">
        <v>0.3</v>
      </c>
    </row>
    <row r="382" spans="2:8" x14ac:dyDescent="0.35">
      <c r="B382" t="s">
        <v>1842</v>
      </c>
      <c r="E382" s="193">
        <v>13.5</v>
      </c>
      <c r="G382">
        <f>E382/E381</f>
        <v>45</v>
      </c>
      <c r="H382" t="s">
        <v>1844</v>
      </c>
    </row>
    <row r="383" spans="2:8" x14ac:dyDescent="0.35">
      <c r="B383" t="s">
        <v>1843</v>
      </c>
      <c r="E383" s="231">
        <f>E381*(1/E382)</f>
        <v>2.222222222222222E-2</v>
      </c>
    </row>
    <row r="386" spans="1:11" x14ac:dyDescent="0.35">
      <c r="A386" t="s">
        <v>215</v>
      </c>
    </row>
    <row r="388" spans="1:11" x14ac:dyDescent="0.35">
      <c r="K388" t="s">
        <v>1847</v>
      </c>
    </row>
    <row r="404" spans="1:16" x14ac:dyDescent="0.35">
      <c r="B404" t="s">
        <v>368</v>
      </c>
    </row>
    <row r="407" spans="1:16" x14ac:dyDescent="0.35">
      <c r="M407" t="s">
        <v>423</v>
      </c>
      <c r="N407" t="s">
        <v>1851</v>
      </c>
      <c r="O407" t="s">
        <v>1852</v>
      </c>
    </row>
    <row r="408" spans="1:16" x14ac:dyDescent="0.35">
      <c r="L408" t="s">
        <v>1850</v>
      </c>
      <c r="M408">
        <v>15</v>
      </c>
      <c r="N408">
        <f>AVERAGE(1,7)</f>
        <v>4</v>
      </c>
    </row>
    <row r="409" spans="1:16" x14ac:dyDescent="0.35">
      <c r="L409" t="s">
        <v>1849</v>
      </c>
      <c r="M409">
        <v>35</v>
      </c>
      <c r="N409">
        <f>AVERAGE(8,30)</f>
        <v>19</v>
      </c>
      <c r="O409">
        <f>SUMPRODUCT(M408:M409,N408:N409)/SUM(M408:M409)</f>
        <v>14.5</v>
      </c>
      <c r="P409" t="s">
        <v>1853</v>
      </c>
    </row>
    <row r="410" spans="1:16" x14ac:dyDescent="0.35">
      <c r="O410">
        <f>O409/365</f>
        <v>3.9726027397260277E-2</v>
      </c>
      <c r="P410" t="s">
        <v>1854</v>
      </c>
    </row>
    <row r="411" spans="1:16" x14ac:dyDescent="0.35">
      <c r="O411">
        <v>1.44</v>
      </c>
      <c r="P411" t="s">
        <v>1855</v>
      </c>
    </row>
    <row r="412" spans="1:16" x14ac:dyDescent="0.35">
      <c r="O412" s="59">
        <f>O410*(O411-1)</f>
        <v>1.7479452054794519E-2</v>
      </c>
      <c r="P412" t="s">
        <v>1856</v>
      </c>
    </row>
    <row r="415" spans="1:16" x14ac:dyDescent="0.35">
      <c r="A415" s="186" t="s">
        <v>1858</v>
      </c>
    </row>
    <row r="417" spans="2:32" x14ac:dyDescent="0.35">
      <c r="B417" t="s">
        <v>1859</v>
      </c>
    </row>
    <row r="420" spans="2:32" x14ac:dyDescent="0.35">
      <c r="Y420" t="s">
        <v>1880</v>
      </c>
      <c r="Z420" s="54">
        <v>0.7</v>
      </c>
      <c r="AC420" s="127" t="s">
        <v>1891</v>
      </c>
    </row>
    <row r="421" spans="2:32" x14ac:dyDescent="0.35">
      <c r="AC421" s="127" t="s">
        <v>1884</v>
      </c>
    </row>
    <row r="423" spans="2:32" x14ac:dyDescent="0.35">
      <c r="L423" t="s">
        <v>1864</v>
      </c>
      <c r="Y423" t="s">
        <v>1869</v>
      </c>
    </row>
    <row r="424" spans="2:32" x14ac:dyDescent="0.35">
      <c r="K424" t="s">
        <v>1860</v>
      </c>
      <c r="L424">
        <v>40</v>
      </c>
      <c r="Z424" t="s">
        <v>1870</v>
      </c>
      <c r="AA424" t="s">
        <v>1874</v>
      </c>
      <c r="AB424" t="s">
        <v>1875</v>
      </c>
      <c r="AC424" t="s">
        <v>1876</v>
      </c>
      <c r="AD424" t="s">
        <v>1877</v>
      </c>
    </row>
    <row r="425" spans="2:32" x14ac:dyDescent="0.35">
      <c r="K425" t="s">
        <v>1861</v>
      </c>
      <c r="L425">
        <v>32.9</v>
      </c>
      <c r="Y425" t="s">
        <v>1871</v>
      </c>
      <c r="Z425" s="89">
        <v>18.7</v>
      </c>
      <c r="AA425" s="89">
        <f>13.7</f>
        <v>13.7</v>
      </c>
      <c r="AB425" s="89">
        <v>13.4</v>
      </c>
      <c r="AC425" s="89">
        <f>$Z425-($Z425-AA425)/$Z$420</f>
        <v>11.557142857142857</v>
      </c>
      <c r="AD425" s="89">
        <f t="shared" ref="AD425:AD429" si="9">$Z425-($Z425-AB425)/$Z$420</f>
        <v>11.12857142857143</v>
      </c>
    </row>
    <row r="426" spans="2:32" x14ac:dyDescent="0.35">
      <c r="K426" t="s">
        <v>1862</v>
      </c>
      <c r="L426">
        <v>32.5</v>
      </c>
      <c r="Y426" t="s">
        <v>1872</v>
      </c>
      <c r="Z426" s="89">
        <v>10.7</v>
      </c>
      <c r="AA426" s="89">
        <f>9.9</f>
        <v>9.9</v>
      </c>
      <c r="AB426" s="89">
        <v>9.8000000000000007</v>
      </c>
      <c r="AC426" s="89">
        <f t="shared" ref="AC426:AC429" si="10">$Z426-($Z426-AA426)/$Z$420</f>
        <v>9.5571428571428569</v>
      </c>
      <c r="AD426" s="89">
        <f t="shared" si="9"/>
        <v>9.4142857142857146</v>
      </c>
    </row>
    <row r="427" spans="2:32" x14ac:dyDescent="0.35">
      <c r="Y427" t="s">
        <v>1873</v>
      </c>
      <c r="Z427" s="89">
        <v>9.1999999999999993</v>
      </c>
      <c r="AA427" s="89">
        <f>8.2</f>
        <v>8.1999999999999993</v>
      </c>
      <c r="AB427" s="89">
        <v>3.2</v>
      </c>
      <c r="AC427" s="89">
        <f t="shared" si="10"/>
        <v>7.7714285714285705</v>
      </c>
      <c r="AD427" s="89">
        <f t="shared" si="9"/>
        <v>0.62857142857142811</v>
      </c>
    </row>
    <row r="428" spans="2:32" x14ac:dyDescent="0.35">
      <c r="L428" t="s">
        <v>1865</v>
      </c>
      <c r="M428" t="s">
        <v>1866</v>
      </c>
      <c r="N428" t="s">
        <v>1867</v>
      </c>
      <c r="Y428" t="s">
        <v>1878</v>
      </c>
      <c r="Z428" s="89">
        <f>0.8</f>
        <v>0.8</v>
      </c>
      <c r="AA428" s="89">
        <f>0.6</f>
        <v>0.6</v>
      </c>
      <c r="AB428" s="89">
        <v>0.6</v>
      </c>
      <c r="AC428" s="89">
        <f t="shared" si="10"/>
        <v>0.51428571428571423</v>
      </c>
      <c r="AD428" s="89">
        <f t="shared" si="9"/>
        <v>0.51428571428571423</v>
      </c>
    </row>
    <row r="429" spans="2:32" x14ac:dyDescent="0.35">
      <c r="K429" t="s">
        <v>1868</v>
      </c>
      <c r="L429" s="91">
        <v>0.248</v>
      </c>
      <c r="M429" s="91">
        <v>0.17499999999999999</v>
      </c>
      <c r="N429" s="91">
        <v>0.153</v>
      </c>
      <c r="Y429" t="s">
        <v>1879</v>
      </c>
      <c r="Z429" s="89">
        <v>0.6</v>
      </c>
      <c r="AA429" s="89">
        <v>0.5</v>
      </c>
      <c r="AB429" s="89">
        <v>0.5</v>
      </c>
      <c r="AC429" s="89">
        <f t="shared" si="10"/>
        <v>0.45714285714285718</v>
      </c>
      <c r="AD429" s="89">
        <f t="shared" si="9"/>
        <v>0.45714285714285718</v>
      </c>
    </row>
    <row r="430" spans="2:32" x14ac:dyDescent="0.35">
      <c r="K430" t="s">
        <v>1883</v>
      </c>
      <c r="L430" s="91">
        <f>L429*0.7</f>
        <v>0.17359999999999998</v>
      </c>
      <c r="M430" s="91">
        <f t="shared" ref="M430:N430" si="11">M429*0.7</f>
        <v>0.12249999999999998</v>
      </c>
      <c r="N430" s="91">
        <f t="shared" si="11"/>
        <v>0.10709999999999999</v>
      </c>
    </row>
    <row r="431" spans="2:32" x14ac:dyDescent="0.35">
      <c r="J431" t="s">
        <v>1861</v>
      </c>
      <c r="K431" t="s">
        <v>1881</v>
      </c>
      <c r="L431" s="91">
        <v>4.2000000000000003E-2</v>
      </c>
      <c r="M431" s="91">
        <v>0.16</v>
      </c>
      <c r="N431" s="91">
        <v>1.2E-2</v>
      </c>
      <c r="AC431" s="3">
        <f>SUM(AC425:AC429)</f>
        <v>29.857142857142854</v>
      </c>
      <c r="AD431" s="3">
        <f>SUM(AD425:AD429)</f>
        <v>22.142857142857139</v>
      </c>
      <c r="AE431" t="s">
        <v>1885</v>
      </c>
    </row>
    <row r="432" spans="2:32" x14ac:dyDescent="0.35">
      <c r="K432" t="s">
        <v>1882</v>
      </c>
      <c r="L432" s="91">
        <f>L430-L431</f>
        <v>0.13159999999999997</v>
      </c>
      <c r="M432" s="91">
        <v>0</v>
      </c>
      <c r="N432" s="91">
        <f t="shared" ref="N432" si="12">N430-N431</f>
        <v>9.509999999999999E-2</v>
      </c>
      <c r="AE432">
        <v>25</v>
      </c>
      <c r="AF432" t="s">
        <v>1886</v>
      </c>
    </row>
    <row r="433" spans="10:37" x14ac:dyDescent="0.35">
      <c r="J433" t="s">
        <v>1862</v>
      </c>
      <c r="K433" t="s">
        <v>1881</v>
      </c>
      <c r="L433" s="91">
        <v>0.126</v>
      </c>
      <c r="M433" s="91">
        <v>0.14899999999999999</v>
      </c>
      <c r="N433" s="91">
        <v>6.0000000000000001E-3</v>
      </c>
      <c r="AC433" s="3">
        <f>AC431/1000*AE432</f>
        <v>0.74642857142857133</v>
      </c>
      <c r="AD433" s="3">
        <f>AD431/1000*AE432</f>
        <v>0.55357142857142849</v>
      </c>
      <c r="AE433" s="89" t="s">
        <v>1887</v>
      </c>
    </row>
    <row r="434" spans="10:37" x14ac:dyDescent="0.35">
      <c r="K434" t="s">
        <v>1882</v>
      </c>
      <c r="L434" s="91">
        <f>L430-L433</f>
        <v>4.7599999999999976E-2</v>
      </c>
      <c r="M434" s="91">
        <v>0</v>
      </c>
      <c r="N434" s="91">
        <f t="shared" ref="N434" si="13">N430-N433</f>
        <v>0.10109999999999998</v>
      </c>
      <c r="AE434" s="84">
        <f>L429</f>
        <v>0.248</v>
      </c>
      <c r="AF434" t="s">
        <v>1888</v>
      </c>
    </row>
    <row r="435" spans="10:37" x14ac:dyDescent="0.35">
      <c r="AC435" s="232">
        <f>AC433/AE434</f>
        <v>3.0097926267281103</v>
      </c>
      <c r="AD435" s="3">
        <f>AD433/AE434</f>
        <v>2.2321428571428568</v>
      </c>
      <c r="AE435" t="s">
        <v>1889</v>
      </c>
      <c r="AK435" s="127" t="s">
        <v>1890</v>
      </c>
    </row>
    <row r="436" spans="10:37" x14ac:dyDescent="0.35">
      <c r="AC436" s="127" t="s">
        <v>1892</v>
      </c>
    </row>
    <row r="437" spans="10:37" x14ac:dyDescent="0.35">
      <c r="AC437" s="127" t="s">
        <v>1893</v>
      </c>
    </row>
    <row r="450" spans="1:25" x14ac:dyDescent="0.35">
      <c r="A450" t="s">
        <v>1898</v>
      </c>
    </row>
    <row r="451" spans="1:25" x14ac:dyDescent="0.35">
      <c r="A451" t="s">
        <v>1897</v>
      </c>
    </row>
    <row r="452" spans="1:25" x14ac:dyDescent="0.35">
      <c r="P452" t="s">
        <v>1899</v>
      </c>
      <c r="Y452" t="s">
        <v>1900</v>
      </c>
    </row>
    <row r="456" spans="1:25" x14ac:dyDescent="0.35">
      <c r="K456" t="s">
        <v>1901</v>
      </c>
    </row>
    <row r="457" spans="1:25" x14ac:dyDescent="0.35">
      <c r="K457" s="59">
        <f>AVERAGE(0.154,0.135,0.146)</f>
        <v>0.14500000000000002</v>
      </c>
    </row>
    <row r="463" spans="1:25" x14ac:dyDescent="0.35">
      <c r="B463" t="s">
        <v>1902</v>
      </c>
    </row>
    <row r="475" spans="12:15" x14ac:dyDescent="0.35">
      <c r="M475" t="s">
        <v>1906</v>
      </c>
      <c r="N475" t="s">
        <v>439</v>
      </c>
      <c r="O475" t="s">
        <v>1907</v>
      </c>
    </row>
    <row r="476" spans="12:15" x14ac:dyDescent="0.35">
      <c r="L476" t="s">
        <v>1903</v>
      </c>
      <c r="M476">
        <v>761.9</v>
      </c>
      <c r="N476">
        <v>1.075</v>
      </c>
      <c r="O476" s="201">
        <f>N476/M476</f>
        <v>1.41094631841449E-3</v>
      </c>
    </row>
    <row r="477" spans="12:15" x14ac:dyDescent="0.35">
      <c r="L477" t="s">
        <v>1904</v>
      </c>
      <c r="M477">
        <v>463.7</v>
      </c>
      <c r="N477">
        <v>0.65300000000000002</v>
      </c>
      <c r="O477" s="201">
        <f t="shared" ref="O477:O479" si="14">N477/M477</f>
        <v>1.4082380849687298E-3</v>
      </c>
    </row>
    <row r="478" spans="12:15" x14ac:dyDescent="0.35">
      <c r="L478" t="s">
        <v>428</v>
      </c>
      <c r="M478">
        <v>428.2</v>
      </c>
      <c r="N478">
        <v>1.758</v>
      </c>
      <c r="O478" s="201">
        <f t="shared" si="14"/>
        <v>4.1055581503970113E-3</v>
      </c>
    </row>
    <row r="479" spans="12:15" x14ac:dyDescent="0.35">
      <c r="L479" t="s">
        <v>1905</v>
      </c>
      <c r="M479">
        <v>252.3</v>
      </c>
      <c r="N479">
        <v>2.613</v>
      </c>
      <c r="O479" s="201">
        <f t="shared" si="14"/>
        <v>1.0356718192627824E-2</v>
      </c>
    </row>
    <row r="481" spans="1:15" x14ac:dyDescent="0.35">
      <c r="L481" s="127" t="s">
        <v>1908</v>
      </c>
    </row>
    <row r="491" spans="1:15" x14ac:dyDescent="0.35">
      <c r="A491" s="186" t="s">
        <v>1909</v>
      </c>
    </row>
    <row r="493" spans="1:15" x14ac:dyDescent="0.35">
      <c r="B493" t="s">
        <v>1910</v>
      </c>
    </row>
    <row r="494" spans="1:15" x14ac:dyDescent="0.35">
      <c r="B494" s="57" t="s">
        <v>1911</v>
      </c>
    </row>
    <row r="495" spans="1:15" x14ac:dyDescent="0.35">
      <c r="O495" t="s">
        <v>1912</v>
      </c>
    </row>
    <row r="517" spans="2:18" x14ac:dyDescent="0.35">
      <c r="P517" t="s">
        <v>1913</v>
      </c>
      <c r="Q517" t="s">
        <v>1863</v>
      </c>
    </row>
    <row r="518" spans="2:18" x14ac:dyDescent="0.35">
      <c r="O518" t="s">
        <v>1024</v>
      </c>
      <c r="P518">
        <v>21</v>
      </c>
      <c r="Q518">
        <f>P518/365*B$522</f>
        <v>2.1863013698630137E-2</v>
      </c>
    </row>
    <row r="519" spans="2:18" x14ac:dyDescent="0.35">
      <c r="O519" t="s">
        <v>1028</v>
      </c>
      <c r="P519">
        <v>22.3</v>
      </c>
      <c r="Q519" s="59">
        <f t="shared" ref="Q519:Q524" si="15">P519/365*B$522</f>
        <v>2.3216438356164385E-2</v>
      </c>
      <c r="R519" s="127" t="s">
        <v>1914</v>
      </c>
    </row>
    <row r="520" spans="2:18" x14ac:dyDescent="0.35">
      <c r="O520" t="s">
        <v>1031</v>
      </c>
      <c r="P520">
        <v>22.1</v>
      </c>
      <c r="Q520">
        <f t="shared" si="15"/>
        <v>2.3008219178082195E-2</v>
      </c>
    </row>
    <row r="521" spans="2:18" x14ac:dyDescent="0.35">
      <c r="O521" t="s">
        <v>1033</v>
      </c>
      <c r="P521">
        <v>26.3</v>
      </c>
      <c r="Q521" s="234">
        <f t="shared" si="15"/>
        <v>2.7380821917808218E-2</v>
      </c>
    </row>
    <row r="522" spans="2:18" x14ac:dyDescent="0.35">
      <c r="B522">
        <f>1-0.62</f>
        <v>0.38</v>
      </c>
      <c r="O522" t="s">
        <v>1035</v>
      </c>
      <c r="P522">
        <v>26.3</v>
      </c>
      <c r="Q522">
        <f t="shared" si="15"/>
        <v>2.7380821917808218E-2</v>
      </c>
    </row>
    <row r="523" spans="2:18" x14ac:dyDescent="0.35">
      <c r="B523" s="397" t="s">
        <v>1915</v>
      </c>
      <c r="C523" s="397"/>
      <c r="D523" s="397"/>
      <c r="E523" s="397"/>
      <c r="F523" s="397"/>
      <c r="G523" s="397"/>
      <c r="H523" s="397"/>
      <c r="I523" s="397"/>
      <c r="J523" s="397"/>
      <c r="O523" t="s">
        <v>1038</v>
      </c>
      <c r="P523">
        <v>27.1</v>
      </c>
      <c r="Q523">
        <f t="shared" si="15"/>
        <v>2.821369863013699E-2</v>
      </c>
    </row>
    <row r="524" spans="2:18" x14ac:dyDescent="0.35">
      <c r="B524" s="397"/>
      <c r="C524" s="397"/>
      <c r="D524" s="397"/>
      <c r="E524" s="397"/>
      <c r="F524" s="397"/>
      <c r="G524" s="397"/>
      <c r="H524" s="397"/>
      <c r="I524" s="397"/>
      <c r="J524" s="397"/>
      <c r="O524" t="s">
        <v>1041</v>
      </c>
      <c r="P524">
        <v>27.1</v>
      </c>
      <c r="Q524">
        <f t="shared" si="15"/>
        <v>2.821369863013699E-2</v>
      </c>
    </row>
    <row r="526" spans="2:18" x14ac:dyDescent="0.35">
      <c r="B526" t="s">
        <v>1916</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4.5" x14ac:dyDescent="0.35"/>
  <cols>
    <col min="3" max="3" width="19.81640625" bestFit="1" customWidth="1"/>
    <col min="4" max="4" width="19.81640625" customWidth="1"/>
    <col min="5" max="9" width="12.453125" customWidth="1"/>
  </cols>
  <sheetData>
    <row r="1" spans="2:10" x14ac:dyDescent="0.35">
      <c r="B1" t="s">
        <v>776</v>
      </c>
      <c r="C1" t="s">
        <v>440</v>
      </c>
      <c r="D1" t="s">
        <v>777</v>
      </c>
      <c r="E1" t="s">
        <v>629</v>
      </c>
      <c r="F1" t="s">
        <v>273</v>
      </c>
      <c r="G1" t="s">
        <v>778</v>
      </c>
      <c r="H1" t="s">
        <v>779</v>
      </c>
      <c r="I1" t="s">
        <v>153</v>
      </c>
    </row>
    <row r="3" spans="2:10" x14ac:dyDescent="0.35">
      <c r="B3" t="s">
        <v>780</v>
      </c>
    </row>
    <row r="4" spans="2:10" s="161" customFormat="1" x14ac:dyDescent="0.35">
      <c r="B4" s="161">
        <v>77.400000000000006</v>
      </c>
      <c r="E4" s="161">
        <v>295.39999999999998</v>
      </c>
      <c r="F4" s="161">
        <v>113.8</v>
      </c>
      <c r="G4" s="161">
        <v>81</v>
      </c>
      <c r="H4" s="161">
        <v>78.099999999999994</v>
      </c>
      <c r="I4" s="161">
        <v>47.2</v>
      </c>
      <c r="J4" s="161" t="s">
        <v>781</v>
      </c>
    </row>
    <row r="5" spans="2:10" x14ac:dyDescent="0.35">
      <c r="B5" t="s">
        <v>782</v>
      </c>
    </row>
    <row r="6" spans="2:10" s="61" customFormat="1" x14ac:dyDescent="0.35">
      <c r="C6" s="61">
        <v>0.08</v>
      </c>
      <c r="D6" s="61">
        <v>0.12</v>
      </c>
      <c r="E6" s="61">
        <f>C6</f>
        <v>0.08</v>
      </c>
      <c r="F6" s="61">
        <f>D6</f>
        <v>0.12</v>
      </c>
      <c r="G6" s="61">
        <f t="shared" ref="G6:H6" si="0">F6</f>
        <v>0.12</v>
      </c>
      <c r="H6" s="61">
        <f t="shared" si="0"/>
        <v>0.12</v>
      </c>
      <c r="I6" s="61">
        <f>C6</f>
        <v>0.08</v>
      </c>
      <c r="J6" s="61" t="s">
        <v>783</v>
      </c>
    </row>
    <row r="7" spans="2:10" s="61" customFormat="1" x14ac:dyDescent="0.35">
      <c r="C7" s="61">
        <v>0.15</v>
      </c>
      <c r="D7" s="61">
        <v>0.06</v>
      </c>
      <c r="E7" s="61">
        <f t="shared" ref="E7:E10" si="1">C7</f>
        <v>0.15</v>
      </c>
      <c r="F7" s="61">
        <f>D7</f>
        <v>0.06</v>
      </c>
      <c r="G7" s="61">
        <f t="shared" ref="G7:H7" si="2">F7</f>
        <v>0.06</v>
      </c>
      <c r="H7" s="61">
        <f t="shared" si="2"/>
        <v>0.06</v>
      </c>
      <c r="I7" s="61">
        <f t="shared" ref="I7:I10" si="3">C7</f>
        <v>0.15</v>
      </c>
      <c r="J7" s="61" t="s">
        <v>784</v>
      </c>
    </row>
    <row r="8" spans="2:10" s="61" customFormat="1" x14ac:dyDescent="0.35">
      <c r="C8" s="61">
        <v>0.04</v>
      </c>
      <c r="D8" s="61">
        <v>0.15</v>
      </c>
      <c r="E8" s="61">
        <f t="shared" si="1"/>
        <v>0.04</v>
      </c>
      <c r="F8" s="61">
        <f>D8</f>
        <v>0.15</v>
      </c>
      <c r="G8" s="61">
        <f t="shared" ref="G8:H8" si="4">F8</f>
        <v>0.15</v>
      </c>
      <c r="H8" s="61">
        <f t="shared" si="4"/>
        <v>0.15</v>
      </c>
      <c r="I8" s="61">
        <f t="shared" si="3"/>
        <v>0.04</v>
      </c>
      <c r="J8" s="61" t="s">
        <v>785</v>
      </c>
    </row>
    <row r="9" spans="2:10" s="61" customFormat="1" x14ac:dyDescent="0.35">
      <c r="C9" s="61">
        <v>0.68</v>
      </c>
      <c r="D9" s="61">
        <v>0.53</v>
      </c>
      <c r="E9" s="61">
        <f t="shared" si="1"/>
        <v>0.68</v>
      </c>
      <c r="F9" s="61">
        <f>D9</f>
        <v>0.53</v>
      </c>
      <c r="G9" s="61">
        <f t="shared" ref="G9:H9" si="5">F9</f>
        <v>0.53</v>
      </c>
      <c r="H9" s="61">
        <f t="shared" si="5"/>
        <v>0.53</v>
      </c>
      <c r="I9" s="61">
        <f t="shared" si="3"/>
        <v>0.68</v>
      </c>
      <c r="J9" s="61" t="s">
        <v>786</v>
      </c>
    </row>
    <row r="10" spans="2:10" s="61" customFormat="1" x14ac:dyDescent="0.3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787</v>
      </c>
    </row>
    <row r="12" spans="2:10" x14ac:dyDescent="0.35">
      <c r="B12" t="s">
        <v>788</v>
      </c>
    </row>
    <row r="13" spans="2:10" x14ac:dyDescent="0.3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789</v>
      </c>
    </row>
    <row r="14" spans="2:10" x14ac:dyDescent="0.3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781</v>
      </c>
    </row>
    <row r="16" spans="2:10" x14ac:dyDescent="0.35">
      <c r="E16" t="s">
        <v>790</v>
      </c>
    </row>
    <row r="17" spans="2:9" x14ac:dyDescent="0.35">
      <c r="E17" s="127" t="s">
        <v>791</v>
      </c>
    </row>
    <row r="30" spans="2:9" x14ac:dyDescent="0.35">
      <c r="B30" t="s">
        <v>792</v>
      </c>
    </row>
    <row r="32" spans="2:9" x14ac:dyDescent="0.35">
      <c r="I32" t="s">
        <v>793</v>
      </c>
    </row>
    <row r="33" spans="2:6" ht="15.5" x14ac:dyDescent="0.35">
      <c r="B33" s="398" t="s">
        <v>794</v>
      </c>
      <c r="C33" s="398"/>
      <c r="D33" s="398"/>
      <c r="E33" s="398"/>
    </row>
    <row r="34" spans="2:6" ht="15.5" x14ac:dyDescent="0.35">
      <c r="C34" s="162" t="s">
        <v>795</v>
      </c>
      <c r="D34" s="162" t="s">
        <v>796</v>
      </c>
      <c r="E34" s="162" t="s">
        <v>797</v>
      </c>
      <c r="F34" s="162" t="s">
        <v>798</v>
      </c>
    </row>
    <row r="35" spans="2:6" ht="31" x14ac:dyDescent="0.35">
      <c r="C35" s="163" t="s">
        <v>799</v>
      </c>
      <c r="D35" s="164">
        <v>35256</v>
      </c>
      <c r="E35" s="164">
        <v>2938</v>
      </c>
      <c r="F35" s="161">
        <f>D35/C38</f>
        <v>1272.7797833935019</v>
      </c>
    </row>
    <row r="36" spans="2:6" ht="31" x14ac:dyDescent="0.35">
      <c r="C36" s="163" t="s">
        <v>800</v>
      </c>
      <c r="D36" s="164">
        <v>43536</v>
      </c>
      <c r="E36" s="164">
        <v>3628</v>
      </c>
      <c r="F36" s="161">
        <f>D36/C38</f>
        <v>1571.6967509025271</v>
      </c>
    </row>
    <row r="38" spans="2:6" ht="15.5" x14ac:dyDescent="0.35">
      <c r="B38" s="165" t="s">
        <v>801</v>
      </c>
      <c r="C38" s="165">
        <v>27.7</v>
      </c>
    </row>
    <row r="40" spans="2:6" x14ac:dyDescent="0.35">
      <c r="C40" s="127" t="s">
        <v>802</v>
      </c>
    </row>
    <row r="41" spans="2:6" x14ac:dyDescent="0.35">
      <c r="C41" s="127" t="s">
        <v>803</v>
      </c>
    </row>
  </sheetData>
  <mergeCells count="1">
    <mergeCell ref="B33:E33"/>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A30" workbookViewId="0">
      <selection activeCell="T64" sqref="T64"/>
    </sheetView>
  </sheetViews>
  <sheetFormatPr defaultRowHeight="14.5" x14ac:dyDescent="0.35"/>
  <cols>
    <col min="12" max="20" width="12.453125" customWidth="1"/>
    <col min="21" max="21" width="11.54296875" customWidth="1"/>
    <col min="29" max="29" width="12" bestFit="1" customWidth="1"/>
    <col min="30" max="30" width="10.08984375" bestFit="1" customWidth="1"/>
    <col min="31" max="31" width="9.08984375" bestFit="1" customWidth="1"/>
  </cols>
  <sheetData>
    <row r="2" spans="2:17" x14ac:dyDescent="0.35">
      <c r="Q2" t="s">
        <v>804</v>
      </c>
    </row>
    <row r="4" spans="2:17" x14ac:dyDescent="0.35">
      <c r="B4" t="s">
        <v>805</v>
      </c>
    </row>
    <row r="21" spans="12:20" x14ac:dyDescent="0.35">
      <c r="M21" t="s">
        <v>806</v>
      </c>
    </row>
    <row r="22" spans="12:20" x14ac:dyDescent="0.35">
      <c r="M22" t="s">
        <v>807</v>
      </c>
      <c r="N22" t="s">
        <v>808</v>
      </c>
      <c r="O22" t="s">
        <v>809</v>
      </c>
    </row>
    <row r="23" spans="12:20" x14ac:dyDescent="0.35">
      <c r="L23" t="s">
        <v>810</v>
      </c>
      <c r="M23">
        <v>34.5</v>
      </c>
      <c r="N23">
        <v>10</v>
      </c>
      <c r="O23" s="54">
        <f>T27</f>
        <v>9.1462182718789392E-2</v>
      </c>
    </row>
    <row r="24" spans="12:20" x14ac:dyDescent="0.35">
      <c r="L24" t="s">
        <v>811</v>
      </c>
      <c r="M24">
        <v>40.5</v>
      </c>
      <c r="N24">
        <v>10</v>
      </c>
      <c r="O24" s="54">
        <f>T28</f>
        <v>0.19550000000000001</v>
      </c>
    </row>
    <row r="25" spans="12:20" x14ac:dyDescent="0.35">
      <c r="L25" t="s">
        <v>812</v>
      </c>
      <c r="M25">
        <v>25.25</v>
      </c>
      <c r="N25">
        <v>10</v>
      </c>
      <c r="O25" s="54">
        <f>T29</f>
        <v>8.569319554422225E-2</v>
      </c>
      <c r="Q25" t="s">
        <v>813</v>
      </c>
    </row>
    <row r="26" spans="12:20" x14ac:dyDescent="0.35">
      <c r="L26" t="s">
        <v>814</v>
      </c>
      <c r="M26">
        <v>38.5</v>
      </c>
      <c r="N26">
        <v>10</v>
      </c>
      <c r="O26" s="54">
        <f>T30</f>
        <v>9.1462182718789392E-2</v>
      </c>
      <c r="R26" t="s">
        <v>815</v>
      </c>
      <c r="S26" t="s">
        <v>816</v>
      </c>
      <c r="T26" t="s">
        <v>809</v>
      </c>
    </row>
    <row r="27" spans="12:20" x14ac:dyDescent="0.35">
      <c r="L27" t="s">
        <v>817</v>
      </c>
      <c r="M27">
        <v>29.75</v>
      </c>
      <c r="N27">
        <v>4</v>
      </c>
      <c r="O27" s="54">
        <f>T31</f>
        <v>1</v>
      </c>
      <c r="Q27" t="s">
        <v>810</v>
      </c>
      <c r="R27" s="110">
        <v>12568982</v>
      </c>
      <c r="S27" s="110">
        <v>1265315</v>
      </c>
      <c r="T27" s="61">
        <f>S27/SUM(R27:S27)</f>
        <v>9.1462182718789392E-2</v>
      </c>
    </row>
    <row r="28" spans="12:20" x14ac:dyDescent="0.35">
      <c r="M28" t="s">
        <v>818</v>
      </c>
      <c r="N28" s="60">
        <f>SUMPRODUCT(M23:M27,N23:N27)/SUM(N23:N27)</f>
        <v>34.238636363636367</v>
      </c>
      <c r="O28" s="90">
        <f>SUMPRODUCT(O23:O27,M23:M27)/SUM(O23:O27)</f>
        <v>31.765374424425296</v>
      </c>
      <c r="Q28" t="s">
        <v>811</v>
      </c>
      <c r="R28" s="6">
        <f>S28/T28-S28</f>
        <v>3473300.1534526851</v>
      </c>
      <c r="S28" s="110">
        <v>844040</v>
      </c>
      <c r="T28" s="54">
        <v>0.19550000000000001</v>
      </c>
    </row>
    <row r="29" spans="12:20" x14ac:dyDescent="0.35">
      <c r="Q29" t="s">
        <v>812</v>
      </c>
      <c r="R29" s="110">
        <v>13625000</v>
      </c>
      <c r="S29" s="110">
        <v>1277000</v>
      </c>
      <c r="T29" s="61">
        <f>S29/SUM(R29:S29)</f>
        <v>8.569319554422225E-2</v>
      </c>
    </row>
    <row r="30" spans="12:20" x14ac:dyDescent="0.35">
      <c r="Q30" t="s">
        <v>814</v>
      </c>
      <c r="R30" s="110">
        <v>12568982</v>
      </c>
      <c r="S30" s="110">
        <v>1265315</v>
      </c>
      <c r="T30" s="61">
        <f>S30/SUM(R30:S30)</f>
        <v>9.1462182718789392E-2</v>
      </c>
    </row>
    <row r="31" spans="12:20" x14ac:dyDescent="0.35">
      <c r="Q31" t="s">
        <v>819</v>
      </c>
      <c r="T31" s="54">
        <v>1</v>
      </c>
    </row>
    <row r="37" spans="20:33" x14ac:dyDescent="0.35">
      <c r="Z37" t="s">
        <v>820</v>
      </c>
    </row>
    <row r="38" spans="20:33" x14ac:dyDescent="0.35">
      <c r="Y38">
        <v>32</v>
      </c>
      <c r="Z38" t="s">
        <v>821</v>
      </c>
    </row>
    <row r="40" spans="20:33" ht="15" thickBot="1" x14ac:dyDescent="0.4"/>
    <row r="41" spans="20:33" x14ac:dyDescent="0.35">
      <c r="T41" s="92"/>
      <c r="U41" s="399" t="s">
        <v>822</v>
      </c>
      <c r="V41" s="400"/>
      <c r="W41" s="401"/>
      <c r="X41" s="97"/>
      <c r="Y41" s="399" t="s">
        <v>820</v>
      </c>
      <c r="Z41" s="400"/>
      <c r="AA41" s="401"/>
      <c r="AC41" s="92"/>
      <c r="AD41" s="400" t="s">
        <v>820</v>
      </c>
      <c r="AE41" s="400"/>
      <c r="AF41" s="401"/>
    </row>
    <row r="42" spans="20:33" ht="15" thickBot="1" x14ac:dyDescent="0.4">
      <c r="T42" s="93"/>
      <c r="U42" s="93" t="s">
        <v>212</v>
      </c>
      <c r="V42" s="95" t="s">
        <v>343</v>
      </c>
      <c r="W42" s="96" t="s">
        <v>344</v>
      </c>
      <c r="X42" s="95" t="s">
        <v>823</v>
      </c>
      <c r="Y42" s="93" t="s">
        <v>212</v>
      </c>
      <c r="Z42" s="95" t="s">
        <v>343</v>
      </c>
      <c r="AA42" s="96" t="s">
        <v>344</v>
      </c>
      <c r="AC42" s="93"/>
      <c r="AD42" s="95" t="s">
        <v>212</v>
      </c>
      <c r="AE42" s="95" t="s">
        <v>343</v>
      </c>
      <c r="AF42" s="96" t="s">
        <v>344</v>
      </c>
    </row>
    <row r="43" spans="20:33" x14ac:dyDescent="0.35">
      <c r="T43" s="64" t="s">
        <v>824</v>
      </c>
      <c r="U43" s="98">
        <v>0.128</v>
      </c>
      <c r="V43" s="68">
        <v>8.5999999999999993E-2</v>
      </c>
      <c r="W43" s="103">
        <v>0.14399999999999999</v>
      </c>
      <c r="X43" t="s">
        <v>825</v>
      </c>
      <c r="Y43" s="100">
        <f>$Y$38*U43</f>
        <v>4.0960000000000001</v>
      </c>
      <c r="Z43" s="65">
        <f t="shared" ref="Z43:Z53" si="0">$Y$38*V43</f>
        <v>2.7519999999999998</v>
      </c>
      <c r="AA43" s="70">
        <f t="shared" ref="AA43:AA53" si="1">$Y$38*W43</f>
        <v>4.6079999999999997</v>
      </c>
      <c r="AC43" s="64" t="s">
        <v>825</v>
      </c>
      <c r="AD43" s="65">
        <f>SUMIFS(Y$43:Y$53,$X$43:$X$53,$AC43)</f>
        <v>12.064</v>
      </c>
      <c r="AE43" s="65">
        <f t="shared" ref="AE43:AE46" si="2">SUMIFS(Z$43:Z$53,$X$43:$X$53,$AC43)</f>
        <v>6.976</v>
      </c>
      <c r="AF43" s="70">
        <f t="shared" ref="AF43:AF46" si="3">SUMIFS(AA$43:AA$53,$X$43:$X$53,$AC43)</f>
        <v>13.983999999999998</v>
      </c>
      <c r="AG43" t="s">
        <v>826</v>
      </c>
    </row>
    <row r="44" spans="20:33" x14ac:dyDescent="0.35">
      <c r="T44" s="64" t="s">
        <v>827</v>
      </c>
      <c r="U44" s="98">
        <v>9.2999999999999999E-2</v>
      </c>
      <c r="V44" s="68">
        <v>0.10100000000000001</v>
      </c>
      <c r="W44" s="69">
        <v>0.09</v>
      </c>
      <c r="X44" t="s">
        <v>828</v>
      </c>
      <c r="Y44" s="100">
        <f t="shared" ref="Y44:Y53" si="4">$Y$38*U44</f>
        <v>2.976</v>
      </c>
      <c r="Z44" s="65">
        <f t="shared" si="0"/>
        <v>3.2320000000000002</v>
      </c>
      <c r="AA44" s="70">
        <f t="shared" si="1"/>
        <v>2.88</v>
      </c>
      <c r="AC44" s="64" t="s">
        <v>828</v>
      </c>
      <c r="AD44" s="65">
        <f t="shared" ref="AD44:AD46" si="5">SUMIFS(Y$43:Y$53,$X$43:$X$53,$AC44)</f>
        <v>8.7680000000000007</v>
      </c>
      <c r="AE44" s="65">
        <f t="shared" si="2"/>
        <v>13.952</v>
      </c>
      <c r="AF44" s="70">
        <f t="shared" si="3"/>
        <v>6.88</v>
      </c>
      <c r="AG44" t="s">
        <v>829</v>
      </c>
    </row>
    <row r="45" spans="20:33" x14ac:dyDescent="0.35">
      <c r="T45" s="64" t="s">
        <v>830</v>
      </c>
      <c r="U45" s="98">
        <v>8.0000000000000002E-3</v>
      </c>
      <c r="V45" s="68">
        <v>1.0999999999999999E-2</v>
      </c>
      <c r="W45" s="103">
        <v>7.0000000000000001E-3</v>
      </c>
      <c r="X45" t="s">
        <v>828</v>
      </c>
      <c r="Y45" s="100">
        <f t="shared" si="4"/>
        <v>0.25600000000000001</v>
      </c>
      <c r="Z45" s="65">
        <f t="shared" si="0"/>
        <v>0.35199999999999998</v>
      </c>
      <c r="AA45" s="70">
        <f t="shared" si="1"/>
        <v>0.224</v>
      </c>
      <c r="AC45" s="64" t="s">
        <v>831</v>
      </c>
      <c r="AD45" s="65">
        <f>SUMIFS(Y$43:Y$53,$X$43:$X$53,$AC45)</f>
        <v>6.1760000000000002</v>
      </c>
      <c r="AE45" s="65">
        <f t="shared" si="2"/>
        <v>6.4960000000000004</v>
      </c>
      <c r="AF45" s="70">
        <f t="shared" si="3"/>
        <v>6.0160000000000009</v>
      </c>
      <c r="AG45" t="s">
        <v>832</v>
      </c>
    </row>
    <row r="46" spans="20:33" ht="15" thickBot="1" x14ac:dyDescent="0.4">
      <c r="T46" s="64" t="s">
        <v>833</v>
      </c>
      <c r="U46" s="98">
        <v>0.13200000000000001</v>
      </c>
      <c r="V46" s="68">
        <v>0.13600000000000001</v>
      </c>
      <c r="W46" s="69">
        <v>0.13</v>
      </c>
      <c r="X46" t="s">
        <v>831</v>
      </c>
      <c r="Y46" s="100">
        <f t="shared" si="4"/>
        <v>4.2240000000000002</v>
      </c>
      <c r="Z46" s="65">
        <f t="shared" si="0"/>
        <v>4.3520000000000003</v>
      </c>
      <c r="AA46" s="70">
        <f t="shared" si="1"/>
        <v>4.16</v>
      </c>
      <c r="AC46" s="93" t="s">
        <v>834</v>
      </c>
      <c r="AD46" s="94">
        <f t="shared" si="5"/>
        <v>4.96</v>
      </c>
      <c r="AE46" s="94">
        <f t="shared" si="2"/>
        <v>4.6079999999999997</v>
      </c>
      <c r="AF46" s="109">
        <f t="shared" si="3"/>
        <v>5.12</v>
      </c>
    </row>
    <row r="47" spans="20:33" ht="15" thickBot="1" x14ac:dyDescent="0.4">
      <c r="T47" s="64" t="s">
        <v>835</v>
      </c>
      <c r="U47" s="98">
        <v>1.2999999999999999E-2</v>
      </c>
      <c r="V47" s="68">
        <v>4.0000000000000001E-3</v>
      </c>
      <c r="W47" s="103">
        <v>1.6E-2</v>
      </c>
      <c r="X47" t="s">
        <v>831</v>
      </c>
      <c r="Y47" s="100">
        <f t="shared" si="4"/>
        <v>0.41599999999999998</v>
      </c>
      <c r="Z47" s="65">
        <f t="shared" si="0"/>
        <v>0.128</v>
      </c>
      <c r="AA47" s="70">
        <f t="shared" si="1"/>
        <v>0.51200000000000001</v>
      </c>
    </row>
    <row r="48" spans="20:33" ht="15" thickBot="1" x14ac:dyDescent="0.4">
      <c r="T48" s="64" t="s">
        <v>836</v>
      </c>
      <c r="U48" s="98">
        <v>3.2000000000000001E-2</v>
      </c>
      <c r="V48" s="68">
        <v>3.6999999999999998E-2</v>
      </c>
      <c r="W48" s="69">
        <v>0.03</v>
      </c>
      <c r="X48" t="s">
        <v>831</v>
      </c>
      <c r="Y48" s="100">
        <f t="shared" si="4"/>
        <v>1.024</v>
      </c>
      <c r="Z48" s="65">
        <f t="shared" si="0"/>
        <v>1.1839999999999999</v>
      </c>
      <c r="AA48" s="70">
        <f t="shared" si="1"/>
        <v>0.96</v>
      </c>
      <c r="AC48" s="111"/>
      <c r="AD48" s="112"/>
      <c r="AE48" s="112" t="s">
        <v>343</v>
      </c>
      <c r="AF48" s="113" t="s">
        <v>344</v>
      </c>
    </row>
    <row r="49" spans="20:32" x14ac:dyDescent="0.35">
      <c r="T49" s="64" t="s">
        <v>837</v>
      </c>
      <c r="U49" s="98">
        <v>1.6E-2</v>
      </c>
      <c r="V49" s="68">
        <v>2.5999999999999999E-2</v>
      </c>
      <c r="W49" s="103">
        <v>1.2E-2</v>
      </c>
      <c r="X49" t="s">
        <v>831</v>
      </c>
      <c r="Y49" s="100">
        <f t="shared" si="4"/>
        <v>0.51200000000000001</v>
      </c>
      <c r="Z49" s="65">
        <f t="shared" si="0"/>
        <v>0.83199999999999996</v>
      </c>
      <c r="AA49" s="70">
        <f t="shared" si="1"/>
        <v>0.38400000000000001</v>
      </c>
      <c r="AC49" s="64" t="s">
        <v>838</v>
      </c>
      <c r="AE49" s="105">
        <v>47.5</v>
      </c>
      <c r="AF49" s="106">
        <v>74.8</v>
      </c>
    </row>
    <row r="50" spans="20:32" ht="15" thickBot="1" x14ac:dyDescent="0.4">
      <c r="T50" s="64" t="s">
        <v>834</v>
      </c>
      <c r="U50" s="98">
        <v>0.155</v>
      </c>
      <c r="V50" s="68">
        <v>0.14399999999999999</v>
      </c>
      <c r="W50" s="69">
        <v>0.16</v>
      </c>
      <c r="X50" t="s">
        <v>834</v>
      </c>
      <c r="Y50" s="100">
        <f t="shared" si="4"/>
        <v>4.96</v>
      </c>
      <c r="Z50" s="65">
        <f t="shared" si="0"/>
        <v>4.6079999999999997</v>
      </c>
      <c r="AA50" s="70">
        <f t="shared" si="1"/>
        <v>5.12</v>
      </c>
      <c r="AC50" s="93" t="s">
        <v>839</v>
      </c>
      <c r="AD50" s="95"/>
      <c r="AE50" s="107">
        <f>AE49*5/60</f>
        <v>3.9583333333333335</v>
      </c>
      <c r="AF50" s="108">
        <f>AF49*5/60</f>
        <v>6.2333333333333334</v>
      </c>
    </row>
    <row r="51" spans="20:32" x14ac:dyDescent="0.35">
      <c r="T51" s="64" t="s">
        <v>840</v>
      </c>
      <c r="U51" s="98">
        <v>0.249</v>
      </c>
      <c r="V51" s="68">
        <v>0.13200000000000001</v>
      </c>
      <c r="W51" s="103">
        <v>0.29299999999999998</v>
      </c>
      <c r="X51" t="s">
        <v>825</v>
      </c>
      <c r="Y51" s="100">
        <f t="shared" si="4"/>
        <v>7.968</v>
      </c>
      <c r="Z51" s="65">
        <f t="shared" si="0"/>
        <v>4.2240000000000002</v>
      </c>
      <c r="AA51" s="70">
        <f t="shared" si="1"/>
        <v>9.3759999999999994</v>
      </c>
    </row>
    <row r="52" spans="20:32" x14ac:dyDescent="0.35">
      <c r="T52" s="64" t="s">
        <v>841</v>
      </c>
      <c r="U52" s="98">
        <v>0.13300000000000001</v>
      </c>
      <c r="V52" s="68">
        <v>0.27200000000000002</v>
      </c>
      <c r="W52" s="103">
        <v>8.2000000000000003E-2</v>
      </c>
      <c r="X52" t="s">
        <v>828</v>
      </c>
      <c r="Y52" s="100">
        <f t="shared" si="4"/>
        <v>4.2560000000000002</v>
      </c>
      <c r="Z52" s="65">
        <f t="shared" si="0"/>
        <v>8.7040000000000006</v>
      </c>
      <c r="AA52" s="70">
        <f t="shared" si="1"/>
        <v>2.6240000000000001</v>
      </c>
      <c r="AD52" t="s">
        <v>212</v>
      </c>
      <c r="AE52" t="s">
        <v>344</v>
      </c>
      <c r="AF52" t="s">
        <v>1949</v>
      </c>
    </row>
    <row r="53" spans="20:32" ht="15" thickBot="1" x14ac:dyDescent="0.4">
      <c r="T53" s="93" t="s">
        <v>842</v>
      </c>
      <c r="U53" s="99">
        <v>0.04</v>
      </c>
      <c r="V53" s="102">
        <v>5.1999999999999998E-2</v>
      </c>
      <c r="W53" s="104">
        <v>3.5999999999999997E-2</v>
      </c>
      <c r="X53" s="95" t="s">
        <v>828</v>
      </c>
      <c r="Y53" s="101">
        <f t="shared" si="4"/>
        <v>1.28</v>
      </c>
      <c r="Z53" s="94">
        <f t="shared" si="0"/>
        <v>1.6639999999999999</v>
      </c>
      <c r="AA53" s="109">
        <f t="shared" si="1"/>
        <v>1.1519999999999999</v>
      </c>
      <c r="AC53" t="s">
        <v>834</v>
      </c>
      <c r="AD53" s="3">
        <f>(AD46*48*AD58)/AC58</f>
        <v>8.9720824678597919E-2</v>
      </c>
      <c r="AE53" s="3">
        <f>(AF46*48*AD58)/AC58</f>
        <v>9.2615044829520432E-2</v>
      </c>
      <c r="AF53" t="s">
        <v>1955</v>
      </c>
    </row>
    <row r="54" spans="20:32" x14ac:dyDescent="0.35">
      <c r="AC54" t="s">
        <v>1947</v>
      </c>
      <c r="AD54" s="3">
        <f>Y47+Y48+Y49</f>
        <v>1.952</v>
      </c>
      <c r="AE54" s="3">
        <f>AA47+AA48+AA49</f>
        <v>1.8559999999999999</v>
      </c>
      <c r="AF54" t="s">
        <v>1953</v>
      </c>
    </row>
    <row r="55" spans="20:32" x14ac:dyDescent="0.35">
      <c r="AC55" t="s">
        <v>1948</v>
      </c>
      <c r="AD55" s="3">
        <f>(Y46*48*AD58)/AC58</f>
        <v>7.6407411984354356E-2</v>
      </c>
      <c r="AE55" s="3">
        <f>(AA46*48*AD58)/AC58</f>
        <v>7.5249723923985351E-2</v>
      </c>
      <c r="AF55" t="s">
        <v>1955</v>
      </c>
    </row>
    <row r="57" spans="20:32" x14ac:dyDescent="0.35">
      <c r="T57" t="s">
        <v>1956</v>
      </c>
      <c r="AC57" t="s">
        <v>1950</v>
      </c>
      <c r="AD57" t="s">
        <v>1951</v>
      </c>
    </row>
    <row r="58" spans="20:32" x14ac:dyDescent="0.35">
      <c r="AC58" s="6">
        <f>SUM('Pop M'!I481:AC481)*1000+SUM('Pop F'!I481:AC481)*1000</f>
        <v>100835453</v>
      </c>
      <c r="AD58" s="6">
        <v>38000</v>
      </c>
      <c r="AE58" t="s">
        <v>1952</v>
      </c>
    </row>
    <row r="59" spans="20:32" x14ac:dyDescent="0.35">
      <c r="T59" t="s">
        <v>1957</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4.5" x14ac:dyDescent="0.35"/>
  <sheetData>
    <row r="2" spans="2:25" x14ac:dyDescent="0.35">
      <c r="B2" t="s">
        <v>843</v>
      </c>
    </row>
    <row r="3" spans="2:25" ht="15" thickBot="1" x14ac:dyDescent="0.4">
      <c r="V3" s="172" t="s">
        <v>599</v>
      </c>
      <c r="W3" t="s">
        <v>609</v>
      </c>
      <c r="X3" t="s">
        <v>844</v>
      </c>
      <c r="Y3" t="s">
        <v>845</v>
      </c>
    </row>
    <row r="4" spans="2:25" x14ac:dyDescent="0.35">
      <c r="N4" t="s">
        <v>846</v>
      </c>
      <c r="U4" s="166" t="s">
        <v>267</v>
      </c>
      <c r="V4" s="167" t="s">
        <v>847</v>
      </c>
      <c r="W4" s="171" t="s">
        <v>848</v>
      </c>
      <c r="X4" s="171" t="s">
        <v>848</v>
      </c>
      <c r="Y4" s="171" t="s">
        <v>848</v>
      </c>
    </row>
    <row r="5" spans="2:25" x14ac:dyDescent="0.35">
      <c r="N5" s="54">
        <v>0.36</v>
      </c>
      <c r="O5" t="s">
        <v>849</v>
      </c>
      <c r="U5" s="168" t="s">
        <v>850</v>
      </c>
      <c r="V5" s="173">
        <v>13</v>
      </c>
      <c r="W5">
        <v>0.4</v>
      </c>
      <c r="X5">
        <v>0.6</v>
      </c>
      <c r="Y5">
        <v>7.5</v>
      </c>
    </row>
    <row r="6" spans="2:25" x14ac:dyDescent="0.35">
      <c r="U6" s="169" t="s">
        <v>851</v>
      </c>
      <c r="V6" s="174">
        <v>30</v>
      </c>
      <c r="W6">
        <v>1.6</v>
      </c>
      <c r="X6">
        <v>0.6</v>
      </c>
      <c r="Y6">
        <v>6.9</v>
      </c>
    </row>
    <row r="7" spans="2:25" x14ac:dyDescent="0.35">
      <c r="N7" t="s">
        <v>852</v>
      </c>
      <c r="U7" s="168" t="s">
        <v>853</v>
      </c>
      <c r="V7" s="173">
        <v>58</v>
      </c>
      <c r="W7">
        <v>3.1</v>
      </c>
      <c r="X7">
        <v>0.8</v>
      </c>
      <c r="Y7">
        <v>3.9</v>
      </c>
    </row>
    <row r="8" spans="2:25" x14ac:dyDescent="0.35">
      <c r="N8" t="s">
        <v>854</v>
      </c>
      <c r="U8" s="169" t="s">
        <v>855</v>
      </c>
      <c r="V8" s="174">
        <v>82</v>
      </c>
      <c r="W8">
        <v>6.7</v>
      </c>
      <c r="X8">
        <v>1.6</v>
      </c>
      <c r="Y8">
        <v>1.4</v>
      </c>
    </row>
    <row r="9" spans="2:25" x14ac:dyDescent="0.35">
      <c r="U9" s="168" t="s">
        <v>278</v>
      </c>
      <c r="V9" s="173">
        <v>84</v>
      </c>
      <c r="W9">
        <v>7.9</v>
      </c>
      <c r="X9">
        <v>2.7</v>
      </c>
      <c r="Y9">
        <v>0.3</v>
      </c>
    </row>
    <row r="10" spans="2:25" x14ac:dyDescent="0.35">
      <c r="N10" t="s">
        <v>856</v>
      </c>
      <c r="U10" s="169" t="s">
        <v>279</v>
      </c>
      <c r="V10" s="174">
        <v>138</v>
      </c>
      <c r="W10">
        <v>5.5</v>
      </c>
      <c r="X10">
        <v>3.7</v>
      </c>
      <c r="Y10">
        <v>0.1</v>
      </c>
    </row>
    <row r="11" spans="2:25" x14ac:dyDescent="0.35">
      <c r="U11" s="168" t="s">
        <v>280</v>
      </c>
      <c r="V11" s="173">
        <v>280</v>
      </c>
      <c r="W11">
        <v>6.3</v>
      </c>
      <c r="X11">
        <v>3.3</v>
      </c>
      <c r="Y11">
        <v>0.1</v>
      </c>
    </row>
    <row r="12" spans="2:25" x14ac:dyDescent="0.35">
      <c r="U12" s="169" t="s">
        <v>857</v>
      </c>
      <c r="V12" s="174">
        <v>290</v>
      </c>
      <c r="W12">
        <v>8.6999999999999993</v>
      </c>
      <c r="X12">
        <v>3</v>
      </c>
      <c r="Y12">
        <v>0.1</v>
      </c>
    </row>
    <row r="13" spans="2:25" x14ac:dyDescent="0.35">
      <c r="U13" s="168" t="s">
        <v>858</v>
      </c>
      <c r="V13" s="173">
        <v>149</v>
      </c>
      <c r="W13">
        <v>6.7</v>
      </c>
      <c r="X13">
        <v>1.6</v>
      </c>
      <c r="Y13">
        <v>0.3</v>
      </c>
    </row>
    <row r="14" spans="2:25" x14ac:dyDescent="0.35">
      <c r="U14" s="169" t="s">
        <v>859</v>
      </c>
      <c r="V14" s="174">
        <v>27</v>
      </c>
      <c r="W14">
        <v>6.3</v>
      </c>
      <c r="X14">
        <v>0.1</v>
      </c>
      <c r="Y14">
        <v>1.6</v>
      </c>
    </row>
    <row r="15" spans="2:25" x14ac:dyDescent="0.35">
      <c r="U15" s="168" t="s">
        <v>860</v>
      </c>
      <c r="V15" s="173">
        <v>7</v>
      </c>
      <c r="W15">
        <v>3.5</v>
      </c>
      <c r="X15">
        <v>0</v>
      </c>
      <c r="Y15">
        <v>3.7</v>
      </c>
    </row>
    <row r="16" spans="2:25" ht="15" thickBot="1" x14ac:dyDescent="0.4">
      <c r="U16" s="170" t="s">
        <v>861</v>
      </c>
      <c r="V16" s="175">
        <v>7</v>
      </c>
      <c r="W16">
        <v>1.6</v>
      </c>
      <c r="X16">
        <v>0.7</v>
      </c>
      <c r="Y16">
        <v>7.3</v>
      </c>
    </row>
    <row r="21" spans="2:20" x14ac:dyDescent="0.35">
      <c r="B21" t="s">
        <v>862</v>
      </c>
    </row>
    <row r="30" spans="2:20" x14ac:dyDescent="0.35">
      <c r="T30" t="s">
        <v>863</v>
      </c>
    </row>
    <row r="34" spans="13:49" x14ac:dyDescent="0.35">
      <c r="AT34">
        <v>1.03</v>
      </c>
      <c r="AU34" t="s">
        <v>864</v>
      </c>
    </row>
    <row r="35" spans="13:49" x14ac:dyDescent="0.35">
      <c r="AT35">
        <v>1.075</v>
      </c>
      <c r="AU35" t="s">
        <v>865</v>
      </c>
    </row>
    <row r="36" spans="13:49" x14ac:dyDescent="0.35">
      <c r="AT36">
        <v>0.96</v>
      </c>
      <c r="AU36" t="s">
        <v>866</v>
      </c>
    </row>
    <row r="37" spans="13:49" x14ac:dyDescent="0.35">
      <c r="AT37">
        <v>0.92</v>
      </c>
      <c r="AU37" t="s">
        <v>867</v>
      </c>
    </row>
    <row r="38" spans="13:49" x14ac:dyDescent="0.35">
      <c r="M38" t="s">
        <v>868</v>
      </c>
    </row>
    <row r="39" spans="13:49" x14ac:dyDescent="0.35">
      <c r="M39" t="s">
        <v>869</v>
      </c>
      <c r="AT39">
        <f>(AT35-AT37)/AT37</f>
        <v>0.16847826086956511</v>
      </c>
      <c r="AU39" t="s">
        <v>870</v>
      </c>
    </row>
    <row r="41" spans="13:49" x14ac:dyDescent="0.35">
      <c r="M41" t="s">
        <v>846</v>
      </c>
      <c r="AU41" t="s">
        <v>871</v>
      </c>
    </row>
    <row r="42" spans="13:49" x14ac:dyDescent="0.35">
      <c r="M42" s="84" t="s">
        <v>872</v>
      </c>
      <c r="AT42" t="s">
        <v>810</v>
      </c>
      <c r="AU42" t="s">
        <v>873</v>
      </c>
    </row>
    <row r="43" spans="13:49" x14ac:dyDescent="0.35">
      <c r="AT43" t="s">
        <v>874</v>
      </c>
      <c r="AU43" t="s">
        <v>875</v>
      </c>
    </row>
    <row r="44" spans="13:49" x14ac:dyDescent="0.35">
      <c r="M44" t="s">
        <v>876</v>
      </c>
      <c r="AT44" t="s">
        <v>877</v>
      </c>
      <c r="AU44" t="s">
        <v>878</v>
      </c>
      <c r="AV44" s="61">
        <f>55/115</f>
        <v>0.47826086956521741</v>
      </c>
      <c r="AW44" t="s">
        <v>879</v>
      </c>
    </row>
    <row r="45" spans="13:49" x14ac:dyDescent="0.35">
      <c r="M45" t="s">
        <v>880</v>
      </c>
      <c r="AW45" t="s">
        <v>881</v>
      </c>
    </row>
    <row r="46" spans="13:49" x14ac:dyDescent="0.35">
      <c r="M46" t="s">
        <v>882</v>
      </c>
    </row>
    <row r="53" spans="3:15" x14ac:dyDescent="0.35">
      <c r="C53" t="s">
        <v>883</v>
      </c>
    </row>
    <row r="55" spans="3:15" x14ac:dyDescent="0.35">
      <c r="O55" t="s">
        <v>884</v>
      </c>
    </row>
    <row r="57" spans="3:15" x14ac:dyDescent="0.35">
      <c r="O57" t="s">
        <v>885</v>
      </c>
    </row>
    <row r="59" spans="3:15" x14ac:dyDescent="0.35">
      <c r="O59" t="s">
        <v>886</v>
      </c>
    </row>
    <row r="60" spans="3:15" x14ac:dyDescent="0.35">
      <c r="O60" t="s">
        <v>887</v>
      </c>
    </row>
    <row r="62" spans="3:15" x14ac:dyDescent="0.35">
      <c r="O62" t="s">
        <v>888</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4.5" x14ac:dyDescent="0.35"/>
  <cols>
    <col min="11" max="13" width="9.26953125" bestFit="1" customWidth="1"/>
    <col min="14" max="14" width="8.81640625" bestFit="1" customWidth="1"/>
    <col min="15" max="17" width="9.26953125" bestFit="1" customWidth="1"/>
  </cols>
  <sheetData>
    <row r="1" spans="1:27" x14ac:dyDescent="0.35">
      <c r="A1" s="57" t="s">
        <v>889</v>
      </c>
    </row>
    <row r="4" spans="1:27" x14ac:dyDescent="0.35">
      <c r="K4" t="s">
        <v>890</v>
      </c>
      <c r="L4" t="s">
        <v>891</v>
      </c>
      <c r="M4" t="s">
        <v>892</v>
      </c>
      <c r="N4" t="s">
        <v>893</v>
      </c>
      <c r="O4" t="s">
        <v>894</v>
      </c>
      <c r="P4" t="s">
        <v>895</v>
      </c>
      <c r="Q4" t="s">
        <v>896</v>
      </c>
      <c r="U4" t="s">
        <v>890</v>
      </c>
      <c r="V4" t="s">
        <v>891</v>
      </c>
      <c r="W4" t="s">
        <v>892</v>
      </c>
      <c r="X4" t="s">
        <v>893</v>
      </c>
      <c r="Y4" t="s">
        <v>894</v>
      </c>
      <c r="Z4" t="s">
        <v>895</v>
      </c>
      <c r="AA4" t="s">
        <v>896</v>
      </c>
    </row>
    <row r="5" spans="1:27" x14ac:dyDescent="0.35">
      <c r="J5" t="s">
        <v>274</v>
      </c>
      <c r="K5" s="6">
        <v>1618</v>
      </c>
      <c r="L5" s="6">
        <v>962</v>
      </c>
      <c r="M5" s="6">
        <v>688</v>
      </c>
      <c r="N5" s="6">
        <v>142</v>
      </c>
      <c r="O5" s="6">
        <v>1529</v>
      </c>
      <c r="P5" s="6">
        <v>2385</v>
      </c>
      <c r="Q5" s="6">
        <v>1062</v>
      </c>
      <c r="U5" s="89">
        <f t="shared" ref="U5:U16" si="0">K5/SUM(K$5:K$16)</f>
        <v>7.3192798335293588E-2</v>
      </c>
      <c r="V5" s="89">
        <f t="shared" ref="V5:V16" si="1">L5/SUM(L$5:L$16)</f>
        <v>6.4052200545975102E-2</v>
      </c>
      <c r="W5" s="89">
        <f t="shared" ref="W5:W16" si="2">M5/SUM(M$5:M$16)</f>
        <v>6.8186323092170473E-2</v>
      </c>
      <c r="X5" s="89">
        <f t="shared" ref="X5:X16" si="3">N5/SUM(N$5:N$16)</f>
        <v>6.495882891125343E-2</v>
      </c>
      <c r="Y5" s="89">
        <f t="shared" ref="Y5:Y16" si="4">O5/SUM(O$5:O$16)</f>
        <v>5.9185569404660528E-2</v>
      </c>
      <c r="Z5" s="89">
        <f t="shared" ref="Z5:Z16" si="5">P5/SUM(P$5:P$16)</f>
        <v>6.1553152502129199E-2</v>
      </c>
      <c r="AA5" s="89">
        <f t="shared" ref="AA5:AA16" si="6">Q5/SUM(Q$5:Q$16)</f>
        <v>7.5329834019009792E-2</v>
      </c>
    </row>
    <row r="6" spans="1:27" x14ac:dyDescent="0.35">
      <c r="J6" t="s">
        <v>275</v>
      </c>
      <c r="K6" s="6">
        <v>1537</v>
      </c>
      <c r="L6" s="6">
        <v>917</v>
      </c>
      <c r="M6" s="6">
        <v>688</v>
      </c>
      <c r="N6" s="6">
        <v>160</v>
      </c>
      <c r="O6" s="6">
        <v>1548</v>
      </c>
      <c r="P6" s="6">
        <v>2725</v>
      </c>
      <c r="Q6" s="6">
        <v>906</v>
      </c>
      <c r="U6" s="89">
        <f t="shared" si="0"/>
        <v>6.952863475979372E-2</v>
      </c>
      <c r="V6" s="89">
        <f t="shared" si="1"/>
        <v>6.1055995738730939E-2</v>
      </c>
      <c r="W6" s="89">
        <f t="shared" si="2"/>
        <v>6.8186323092170473E-2</v>
      </c>
      <c r="X6" s="89">
        <f t="shared" si="3"/>
        <v>7.3193046660567251E-2</v>
      </c>
      <c r="Y6" s="89">
        <f t="shared" si="4"/>
        <v>5.9921034295889138E-2</v>
      </c>
      <c r="Z6" s="89">
        <f t="shared" si="5"/>
        <v>7.0328025395514485E-2</v>
      </c>
      <c r="AA6" s="89">
        <f t="shared" si="6"/>
        <v>6.4264434671584617E-2</v>
      </c>
    </row>
    <row r="7" spans="1:27" x14ac:dyDescent="0.35">
      <c r="J7" t="s">
        <v>276</v>
      </c>
      <c r="K7" s="6">
        <v>1439</v>
      </c>
      <c r="L7" s="6">
        <v>846</v>
      </c>
      <c r="M7" s="6">
        <v>546</v>
      </c>
      <c r="N7" s="6">
        <v>158</v>
      </c>
      <c r="O7" s="6">
        <v>1434</v>
      </c>
      <c r="P7" s="6">
        <v>2270</v>
      </c>
      <c r="Q7" s="6">
        <v>909</v>
      </c>
      <c r="U7" s="89">
        <f t="shared" si="0"/>
        <v>6.50954491993124E-2</v>
      </c>
      <c r="V7" s="89">
        <f t="shared" si="1"/>
        <v>5.6328650376190156E-2</v>
      </c>
      <c r="W7" s="89">
        <f t="shared" si="2"/>
        <v>5.4112983151635284E-2</v>
      </c>
      <c r="X7" s="89">
        <f t="shared" si="3"/>
        <v>7.2278133577310152E-2</v>
      </c>
      <c r="Y7" s="89">
        <f t="shared" si="4"/>
        <v>5.5508244948517457E-2</v>
      </c>
      <c r="Z7" s="89">
        <f t="shared" si="5"/>
        <v>5.8585180788190055E-2</v>
      </c>
      <c r="AA7" s="89">
        <f t="shared" si="6"/>
        <v>6.4477230812881259E-2</v>
      </c>
    </row>
    <row r="8" spans="1:27" x14ac:dyDescent="0.35">
      <c r="J8" t="s">
        <v>277</v>
      </c>
      <c r="K8" s="6">
        <v>1500</v>
      </c>
      <c r="L8" s="6">
        <v>822</v>
      </c>
      <c r="M8" s="6">
        <v>702</v>
      </c>
      <c r="N8" s="6">
        <v>208</v>
      </c>
      <c r="O8" s="6">
        <v>1416</v>
      </c>
      <c r="P8" s="6">
        <v>2267</v>
      </c>
      <c r="Q8" s="6">
        <v>822</v>
      </c>
      <c r="U8" s="89">
        <f t="shared" si="0"/>
        <v>6.785488102777526E-2</v>
      </c>
      <c r="V8" s="89">
        <f t="shared" si="1"/>
        <v>5.4730674478993276E-2</v>
      </c>
      <c r="W8" s="89">
        <f t="shared" si="2"/>
        <v>6.9573835480673932E-2</v>
      </c>
      <c r="X8" s="89">
        <f t="shared" si="3"/>
        <v>9.5150960658737418E-2</v>
      </c>
      <c r="Y8" s="89">
        <f t="shared" si="4"/>
        <v>5.4811488735774558E-2</v>
      </c>
      <c r="Z8" s="89">
        <f t="shared" si="5"/>
        <v>5.8507755439130768E-2</v>
      </c>
      <c r="AA8" s="89">
        <f t="shared" si="6"/>
        <v>5.8306142715278765E-2</v>
      </c>
    </row>
    <row r="9" spans="1:27" x14ac:dyDescent="0.35">
      <c r="J9" t="s">
        <v>278</v>
      </c>
      <c r="K9" s="6">
        <v>1650</v>
      </c>
      <c r="L9" s="6">
        <v>841</v>
      </c>
      <c r="M9" s="6">
        <v>746</v>
      </c>
      <c r="N9" s="6">
        <v>189</v>
      </c>
      <c r="O9" s="6">
        <v>1792</v>
      </c>
      <c r="P9" s="6">
        <v>2532</v>
      </c>
      <c r="Q9" s="6">
        <v>914</v>
      </c>
      <c r="U9" s="89">
        <f t="shared" si="0"/>
        <v>7.4640369130552789E-2</v>
      </c>
      <c r="V9" s="89">
        <f t="shared" si="1"/>
        <v>5.5995738730940811E-2</v>
      </c>
      <c r="W9" s="89">
        <f t="shared" si="2"/>
        <v>7.3934588701684831E-2</v>
      </c>
      <c r="X9" s="89">
        <f t="shared" si="3"/>
        <v>8.6459286367795055E-2</v>
      </c>
      <c r="Y9" s="89">
        <f t="shared" si="4"/>
        <v>6.936595184640397E-2</v>
      </c>
      <c r="Z9" s="89">
        <f t="shared" si="5"/>
        <v>6.534699460603402E-2</v>
      </c>
      <c r="AA9" s="89">
        <f t="shared" si="6"/>
        <v>6.4831891048375653E-2</v>
      </c>
    </row>
    <row r="10" spans="1:27" x14ac:dyDescent="0.35">
      <c r="J10" t="s">
        <v>279</v>
      </c>
      <c r="K10" s="6">
        <v>2173</v>
      </c>
      <c r="L10" s="6">
        <v>1033</v>
      </c>
      <c r="M10" s="6">
        <v>928</v>
      </c>
      <c r="N10" s="6">
        <v>234</v>
      </c>
      <c r="O10" s="6">
        <v>2645</v>
      </c>
      <c r="P10" s="6">
        <v>3701</v>
      </c>
      <c r="Q10" s="6">
        <v>896</v>
      </c>
      <c r="U10" s="89">
        <f t="shared" si="0"/>
        <v>9.8299104315570429E-2</v>
      </c>
      <c r="V10" s="89">
        <f t="shared" si="1"/>
        <v>6.8779545908515885E-2</v>
      </c>
      <c r="W10" s="89">
        <f t="shared" si="2"/>
        <v>9.1972249752229937E-2</v>
      </c>
      <c r="X10" s="89">
        <f t="shared" si="3"/>
        <v>0.10704483074107959</v>
      </c>
      <c r="Y10" s="89">
        <f t="shared" si="4"/>
        <v>0.10238445459472013</v>
      </c>
      <c r="Z10" s="89">
        <f t="shared" si="5"/>
        <v>9.5517072289467569E-2</v>
      </c>
      <c r="AA10" s="89">
        <f t="shared" si="6"/>
        <v>6.3555114200595828E-2</v>
      </c>
    </row>
    <row r="11" spans="1:27" x14ac:dyDescent="0.35">
      <c r="J11" t="s">
        <v>280</v>
      </c>
      <c r="K11" s="6">
        <v>1682</v>
      </c>
      <c r="L11" s="6">
        <v>914</v>
      </c>
      <c r="M11" s="6">
        <v>772</v>
      </c>
      <c r="N11" s="6">
        <v>158</v>
      </c>
      <c r="O11" s="6">
        <v>2669</v>
      </c>
      <c r="P11" s="6">
        <v>2753</v>
      </c>
      <c r="Q11" s="6">
        <v>1067</v>
      </c>
      <c r="U11" s="89">
        <f t="shared" si="0"/>
        <v>7.608793992581199E-2</v>
      </c>
      <c r="V11" s="89">
        <f t="shared" si="1"/>
        <v>6.0856248751581334E-2</v>
      </c>
      <c r="W11" s="89">
        <f t="shared" si="2"/>
        <v>7.6511397423191282E-2</v>
      </c>
      <c r="X11" s="89">
        <f t="shared" si="3"/>
        <v>7.2278133577310152E-2</v>
      </c>
      <c r="Y11" s="89">
        <f t="shared" si="4"/>
        <v>0.10331346287837734</v>
      </c>
      <c r="Z11" s="89">
        <f t="shared" si="5"/>
        <v>7.1050661986734459E-2</v>
      </c>
      <c r="AA11" s="89">
        <f t="shared" si="6"/>
        <v>7.5684494254504187E-2</v>
      </c>
    </row>
    <row r="12" spans="1:27" x14ac:dyDescent="0.35">
      <c r="J12" t="s">
        <v>281</v>
      </c>
      <c r="K12" s="6">
        <v>1211</v>
      </c>
      <c r="L12" s="6">
        <v>1117</v>
      </c>
      <c r="M12" s="6">
        <v>591</v>
      </c>
      <c r="N12" s="6">
        <v>123</v>
      </c>
      <c r="O12" s="6">
        <v>1721</v>
      </c>
      <c r="P12" s="6">
        <v>2183</v>
      </c>
      <c r="Q12" s="6">
        <v>1132</v>
      </c>
      <c r="U12" s="89">
        <f t="shared" si="0"/>
        <v>5.4781507283090565E-2</v>
      </c>
      <c r="V12" s="89">
        <f t="shared" si="1"/>
        <v>7.4372461548704971E-2</v>
      </c>
      <c r="W12" s="89">
        <f t="shared" si="2"/>
        <v>5.857284440039643E-2</v>
      </c>
      <c r="X12" s="89">
        <f t="shared" si="3"/>
        <v>5.6267154620311073E-2</v>
      </c>
      <c r="Y12" s="89">
        <f t="shared" si="4"/>
        <v>6.6617635673918096E-2</v>
      </c>
      <c r="Z12" s="89">
        <f t="shared" si="5"/>
        <v>5.6339845665470872E-2</v>
      </c>
      <c r="AA12" s="89">
        <f t="shared" si="6"/>
        <v>8.0295077315931343E-2</v>
      </c>
    </row>
    <row r="13" spans="1:27" x14ac:dyDescent="0.35">
      <c r="J13" t="s">
        <v>282</v>
      </c>
      <c r="K13" s="6">
        <v>1703</v>
      </c>
      <c r="L13" s="6">
        <v>1188</v>
      </c>
      <c r="M13" s="6">
        <v>872</v>
      </c>
      <c r="N13" s="6">
        <v>126</v>
      </c>
      <c r="O13" s="6">
        <v>2096</v>
      </c>
      <c r="P13" s="6">
        <v>3352</v>
      </c>
      <c r="Q13" s="6">
        <v>1729</v>
      </c>
      <c r="U13" s="89">
        <f t="shared" si="0"/>
        <v>7.7037908260200849E-2</v>
      </c>
      <c r="V13" s="89">
        <f t="shared" si="1"/>
        <v>7.9099806911245754E-2</v>
      </c>
      <c r="W13" s="89">
        <f t="shared" si="2"/>
        <v>8.6422200198216059E-2</v>
      </c>
      <c r="X13" s="89">
        <f t="shared" si="3"/>
        <v>5.7639524245196708E-2</v>
      </c>
      <c r="Y13" s="89">
        <f t="shared" si="4"/>
        <v>8.1133390106061784E-2</v>
      </c>
      <c r="Z13" s="89">
        <f t="shared" si="5"/>
        <v>8.6509923348904436E-2</v>
      </c>
      <c r="AA13" s="89">
        <f t="shared" si="6"/>
        <v>0.12264150943396226</v>
      </c>
    </row>
    <row r="14" spans="1:27" x14ac:dyDescent="0.35">
      <c r="J14" t="s">
        <v>283</v>
      </c>
      <c r="K14" s="6">
        <v>2614</v>
      </c>
      <c r="L14" s="6">
        <v>2577</v>
      </c>
      <c r="M14" s="6">
        <v>854</v>
      </c>
      <c r="N14" s="6">
        <v>202</v>
      </c>
      <c r="O14" s="6">
        <v>3187</v>
      </c>
      <c r="P14" s="6">
        <v>5708</v>
      </c>
      <c r="Q14" s="6">
        <v>1852</v>
      </c>
      <c r="U14" s="89">
        <f t="shared" si="0"/>
        <v>0.11824843933773636</v>
      </c>
      <c r="V14" s="89">
        <f t="shared" si="1"/>
        <v>0.17158266196151542</v>
      </c>
      <c r="W14" s="89">
        <f t="shared" si="2"/>
        <v>8.4638255698711598E-2</v>
      </c>
      <c r="X14" s="89">
        <f t="shared" si="3"/>
        <v>9.2406221408966149E-2</v>
      </c>
      <c r="Y14" s="89">
        <f t="shared" si="4"/>
        <v>0.12336455833397848</v>
      </c>
      <c r="Z14" s="89">
        <f t="shared" si="5"/>
        <v>0.14731463081012725</v>
      </c>
      <c r="AA14" s="89">
        <f t="shared" si="6"/>
        <v>0.13136615122712442</v>
      </c>
    </row>
    <row r="15" spans="1:27" x14ac:dyDescent="0.35">
      <c r="J15" t="s">
        <v>284</v>
      </c>
      <c r="K15" s="6">
        <v>2722</v>
      </c>
      <c r="L15" s="6">
        <v>2412</v>
      </c>
      <c r="M15" s="6">
        <v>1545</v>
      </c>
      <c r="N15" s="6">
        <v>247</v>
      </c>
      <c r="O15" s="6">
        <v>3294</v>
      </c>
      <c r="P15" s="6">
        <v>4492</v>
      </c>
      <c r="Q15" s="6">
        <v>1487</v>
      </c>
      <c r="U15" s="89">
        <f t="shared" si="0"/>
        <v>0.12313399077173617</v>
      </c>
      <c r="V15" s="89">
        <f t="shared" si="1"/>
        <v>0.16059657766828683</v>
      </c>
      <c r="W15" s="89">
        <f t="shared" si="2"/>
        <v>0.1531219028741328</v>
      </c>
      <c r="X15" s="89">
        <f t="shared" si="3"/>
        <v>0.11299176578225069</v>
      </c>
      <c r="Y15" s="89">
        <f t="shared" si="4"/>
        <v>0.12750638693195016</v>
      </c>
      <c r="Z15" s="89">
        <f t="shared" si="5"/>
        <v>0.1159315559914316</v>
      </c>
      <c r="AA15" s="89">
        <f t="shared" si="6"/>
        <v>0.10547595403603348</v>
      </c>
    </row>
    <row r="16" spans="1:27" x14ac:dyDescent="0.35">
      <c r="J16" t="s">
        <v>285</v>
      </c>
      <c r="K16" s="6">
        <v>2257</v>
      </c>
      <c r="L16" s="6">
        <v>1390</v>
      </c>
      <c r="M16" s="6">
        <v>1158</v>
      </c>
      <c r="N16" s="6">
        <v>239</v>
      </c>
      <c r="O16" s="6">
        <v>2503</v>
      </c>
      <c r="P16" s="6">
        <v>4379</v>
      </c>
      <c r="Q16" s="6">
        <v>1322</v>
      </c>
      <c r="U16" s="89">
        <f t="shared" si="0"/>
        <v>0.10209897765312585</v>
      </c>
      <c r="V16" s="89">
        <f t="shared" si="1"/>
        <v>9.2549437379319532E-2</v>
      </c>
      <c r="W16" s="89">
        <f t="shared" si="2"/>
        <v>0.11476709613478692</v>
      </c>
      <c r="X16" s="89">
        <f t="shared" si="3"/>
        <v>0.10933211344922232</v>
      </c>
      <c r="Y16" s="89">
        <f t="shared" si="4"/>
        <v>9.6887822249748387E-2</v>
      </c>
      <c r="Z16" s="89">
        <f t="shared" si="5"/>
        <v>0.11301520117686531</v>
      </c>
      <c r="AA16" s="89">
        <f t="shared" si="6"/>
        <v>9.3772166264718404E-2</v>
      </c>
    </row>
    <row r="17" spans="2:41" x14ac:dyDescent="0.35">
      <c r="U17" s="89"/>
    </row>
    <row r="18" spans="2:41" x14ac:dyDescent="0.35">
      <c r="B18" t="s">
        <v>897</v>
      </c>
    </row>
    <row r="20" spans="2:41" x14ac:dyDescent="0.35">
      <c r="K20" t="s">
        <v>898</v>
      </c>
      <c r="L20" t="s">
        <v>899</v>
      </c>
      <c r="M20" t="s">
        <v>900</v>
      </c>
      <c r="N20" t="s">
        <v>901</v>
      </c>
      <c r="O20" t="s">
        <v>902</v>
      </c>
      <c r="P20" t="s">
        <v>903</v>
      </c>
      <c r="Q20" t="s">
        <v>904</v>
      </c>
      <c r="R20" t="s">
        <v>905</v>
      </c>
      <c r="S20" t="s">
        <v>906</v>
      </c>
      <c r="U20" t="s">
        <v>898</v>
      </c>
      <c r="V20" t="s">
        <v>899</v>
      </c>
      <c r="W20" t="s">
        <v>900</v>
      </c>
      <c r="X20" t="s">
        <v>901</v>
      </c>
      <c r="Y20" t="s">
        <v>902</v>
      </c>
      <c r="Z20" t="s">
        <v>903</v>
      </c>
      <c r="AA20" t="s">
        <v>904</v>
      </c>
      <c r="AB20" t="s">
        <v>905</v>
      </c>
      <c r="AC20" t="s">
        <v>907</v>
      </c>
      <c r="AN20" t="s">
        <v>1997</v>
      </c>
      <c r="AO20" t="s">
        <v>1998</v>
      </c>
    </row>
    <row r="21" spans="2:41" x14ac:dyDescent="0.35">
      <c r="J21" t="s">
        <v>274</v>
      </c>
      <c r="K21">
        <v>849</v>
      </c>
      <c r="L21">
        <v>484</v>
      </c>
      <c r="M21">
        <v>119</v>
      </c>
      <c r="N21">
        <v>311</v>
      </c>
      <c r="O21">
        <v>171</v>
      </c>
      <c r="P21">
        <v>235</v>
      </c>
      <c r="Q21">
        <v>50</v>
      </c>
      <c r="R21">
        <v>275</v>
      </c>
      <c r="S21">
        <v>117</v>
      </c>
      <c r="U21" s="89">
        <f>K21/SUM(K$21:K$32)</f>
        <v>6.2986868462052079E-2</v>
      </c>
      <c r="V21" s="89">
        <f t="shared" ref="V21:V32" si="7">L21/SUM(L$21:L$32)</f>
        <v>5.2706087335293479E-2</v>
      </c>
      <c r="W21" s="89">
        <f t="shared" ref="W21:W32" si="8">M21/SUM(M$21:M$32)</f>
        <v>8.3158630328441646E-2</v>
      </c>
      <c r="X21" s="89">
        <f t="shared" ref="X21:X32" si="9">N21/SUM(N$21:N$32)</f>
        <v>6.9466160375251287E-2</v>
      </c>
      <c r="Y21" s="89">
        <f t="shared" ref="Y21:Y32" si="10">O21/SUM(O$21:O$32)</f>
        <v>6.1488673139158574E-2</v>
      </c>
      <c r="Z21" s="89">
        <f t="shared" ref="Z21:Z32" si="11">P21/SUM(P$21:P$32)</f>
        <v>6.8553092182030345E-2</v>
      </c>
      <c r="AA21" s="89">
        <f t="shared" ref="AA21:AA32" si="12">Q21/SUM(Q$21:Q$32)</f>
        <v>5.8072009291521488E-2</v>
      </c>
      <c r="AB21" s="89">
        <f t="shared" ref="AB21:AB32" si="13">R21/SUM(R$21:R$32)</f>
        <v>5.7676174496644292E-2</v>
      </c>
      <c r="AC21" s="89">
        <f t="shared" ref="AC21:AC32" si="14">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35">
      <c r="J22" t="s">
        <v>275</v>
      </c>
      <c r="K22">
        <v>780</v>
      </c>
      <c r="L22">
        <v>510</v>
      </c>
      <c r="M22">
        <v>97</v>
      </c>
      <c r="N22">
        <v>280</v>
      </c>
      <c r="O22">
        <v>183</v>
      </c>
      <c r="P22">
        <v>245</v>
      </c>
      <c r="Q22">
        <v>36</v>
      </c>
      <c r="R22">
        <v>295</v>
      </c>
      <c r="S22">
        <v>96</v>
      </c>
      <c r="U22" s="89">
        <f t="shared" ref="U22:U32" si="15">K22/SUM(K$21:K$32)</f>
        <v>5.7867794346761627E-2</v>
      </c>
      <c r="V22" s="89">
        <f t="shared" si="7"/>
        <v>5.5537406076445604E-2</v>
      </c>
      <c r="W22" s="89">
        <f t="shared" si="8"/>
        <v>6.7784765897973442E-2</v>
      </c>
      <c r="X22" s="89">
        <f t="shared" si="9"/>
        <v>6.2541880723698901E-2</v>
      </c>
      <c r="Y22" s="89">
        <f t="shared" si="10"/>
        <v>6.5803667745415323E-2</v>
      </c>
      <c r="Z22" s="89">
        <f t="shared" si="11"/>
        <v>7.1470245040840139E-2</v>
      </c>
      <c r="AA22" s="89">
        <f t="shared" si="12"/>
        <v>4.1811846689895474E-2</v>
      </c>
      <c r="AB22" s="89">
        <f t="shared" si="13"/>
        <v>6.1870805369127514E-2</v>
      </c>
      <c r="AC22" s="89">
        <f t="shared" si="14"/>
        <v>7.4188562596599686E-2</v>
      </c>
      <c r="AL22" s="3">
        <f t="shared" ref="AL22:AL32" si="16">AVERAGE(U22:AC22,U6:AA6)</f>
        <v>6.4084654318813022E-2</v>
      </c>
      <c r="AM22" s="89">
        <f t="shared" ref="AM22:AM32" si="17">AL22/SUM(AL$21:AL$32)</f>
        <v>6.4084654318813022E-2</v>
      </c>
      <c r="AN22">
        <f t="shared" ref="AN22:AN32" si="18">_xlfn.STDEV.S(U22:AC22,U6:AA6)</f>
        <v>8.0964589460895027E-3</v>
      </c>
      <c r="AO22" s="3">
        <f t="shared" ref="AO22:AO32" si="19">AN22/AL22</f>
        <v>0.12634005803964624</v>
      </c>
    </row>
    <row r="23" spans="2:41" x14ac:dyDescent="0.35">
      <c r="J23" t="s">
        <v>276</v>
      </c>
      <c r="K23">
        <v>958</v>
      </c>
      <c r="L23">
        <v>522</v>
      </c>
      <c r="M23">
        <v>86</v>
      </c>
      <c r="N23">
        <v>290</v>
      </c>
      <c r="O23">
        <v>162</v>
      </c>
      <c r="P23">
        <v>131</v>
      </c>
      <c r="Q23">
        <v>62</v>
      </c>
      <c r="R23">
        <v>283</v>
      </c>
      <c r="S23">
        <v>81</v>
      </c>
      <c r="U23" s="89">
        <f t="shared" si="15"/>
        <v>7.1073521774612361E-2</v>
      </c>
      <c r="V23" s="89">
        <f t="shared" si="7"/>
        <v>5.6844168572361971E-2</v>
      </c>
      <c r="W23" s="89">
        <f t="shared" si="8"/>
        <v>6.0097833682739341E-2</v>
      </c>
      <c r="X23" s="89">
        <f t="shared" si="9"/>
        <v>6.4775519320973862E-2</v>
      </c>
      <c r="Y23" s="89">
        <f t="shared" si="10"/>
        <v>5.8252427184466021E-2</v>
      </c>
      <c r="Z23" s="89">
        <f t="shared" si="11"/>
        <v>3.8214702450408401E-2</v>
      </c>
      <c r="AA23" s="89">
        <f t="shared" si="12"/>
        <v>7.2009291521486649E-2</v>
      </c>
      <c r="AB23" s="89">
        <f t="shared" si="13"/>
        <v>5.9354026845637585E-2</v>
      </c>
      <c r="AC23" s="89">
        <f t="shared" si="14"/>
        <v>6.2596599690880994E-2</v>
      </c>
      <c r="AL23" s="3">
        <f t="shared" si="16"/>
        <v>6.0600247743600254E-2</v>
      </c>
      <c r="AM23" s="89">
        <f t="shared" si="17"/>
        <v>6.0600247743600254E-2</v>
      </c>
      <c r="AN23">
        <f t="shared" si="18"/>
        <v>8.349624997372353E-3</v>
      </c>
      <c r="AO23" s="3">
        <f t="shared" si="19"/>
        <v>0.13778202743823145</v>
      </c>
    </row>
    <row r="24" spans="2:41" x14ac:dyDescent="0.35">
      <c r="J24" t="s">
        <v>277</v>
      </c>
      <c r="K24">
        <v>847</v>
      </c>
      <c r="L24">
        <v>650</v>
      </c>
      <c r="M24">
        <v>76</v>
      </c>
      <c r="N24">
        <v>347</v>
      </c>
      <c r="O24">
        <v>129</v>
      </c>
      <c r="P24">
        <v>78</v>
      </c>
      <c r="Q24">
        <v>43</v>
      </c>
      <c r="R24">
        <v>254</v>
      </c>
      <c r="S24">
        <v>98</v>
      </c>
      <c r="U24" s="89">
        <f t="shared" si="15"/>
        <v>6.2838489502188594E-2</v>
      </c>
      <c r="V24" s="89">
        <f t="shared" si="7"/>
        <v>7.0782968528803225E-2</v>
      </c>
      <c r="W24" s="89">
        <f t="shared" si="8"/>
        <v>5.3109713487071976E-2</v>
      </c>
      <c r="X24" s="89">
        <f t="shared" si="9"/>
        <v>7.7507259325441141E-2</v>
      </c>
      <c r="Y24" s="89">
        <f t="shared" si="10"/>
        <v>4.6386192017259978E-2</v>
      </c>
      <c r="Z24" s="89">
        <f t="shared" si="11"/>
        <v>2.2753792298716453E-2</v>
      </c>
      <c r="AA24" s="89">
        <f t="shared" si="12"/>
        <v>4.9941927990708478E-2</v>
      </c>
      <c r="AB24" s="89">
        <f t="shared" si="13"/>
        <v>5.3271812080536912E-2</v>
      </c>
      <c r="AC24" s="89">
        <f t="shared" si="14"/>
        <v>7.5734157650695522E-2</v>
      </c>
      <c r="AL24" s="3">
        <f t="shared" si="16"/>
        <v>6.0703878213611638E-2</v>
      </c>
      <c r="AM24" s="89">
        <f t="shared" si="17"/>
        <v>6.0703878213611638E-2</v>
      </c>
      <c r="AN24">
        <f t="shared" si="18"/>
        <v>1.6094978926506305E-2</v>
      </c>
      <c r="AO24" s="3">
        <f t="shared" si="19"/>
        <v>0.26513922009841745</v>
      </c>
    </row>
    <row r="25" spans="2:41" x14ac:dyDescent="0.35">
      <c r="J25" t="s">
        <v>278</v>
      </c>
      <c r="K25">
        <v>853</v>
      </c>
      <c r="L25">
        <v>661</v>
      </c>
      <c r="M25">
        <v>79</v>
      </c>
      <c r="N25">
        <v>257</v>
      </c>
      <c r="O25">
        <v>157</v>
      </c>
      <c r="P25">
        <v>86</v>
      </c>
      <c r="Q25">
        <v>55</v>
      </c>
      <c r="R25">
        <v>252</v>
      </c>
      <c r="S25">
        <v>114</v>
      </c>
      <c r="U25" s="89">
        <f t="shared" si="15"/>
        <v>6.3283626381779062E-2</v>
      </c>
      <c r="V25" s="89">
        <f t="shared" si="7"/>
        <v>7.1980834150059889E-2</v>
      </c>
      <c r="W25" s="89">
        <f t="shared" si="8"/>
        <v>5.5206149545772187E-2</v>
      </c>
      <c r="X25" s="89">
        <f t="shared" si="9"/>
        <v>5.7404511949966493E-2</v>
      </c>
      <c r="Y25" s="89">
        <f t="shared" si="10"/>
        <v>5.645451276519238E-2</v>
      </c>
      <c r="Z25" s="89">
        <f t="shared" si="11"/>
        <v>2.5087514585764293E-2</v>
      </c>
      <c r="AA25" s="89">
        <f t="shared" si="12"/>
        <v>6.3879210220673638E-2</v>
      </c>
      <c r="AB25" s="89">
        <f t="shared" si="13"/>
        <v>5.2852348993288591E-2</v>
      </c>
      <c r="AC25" s="89">
        <f t="shared" si="14"/>
        <v>8.8098918083462138E-2</v>
      </c>
      <c r="AL25" s="3">
        <f t="shared" si="16"/>
        <v>6.4051402944234115E-2</v>
      </c>
      <c r="AM25" s="89">
        <f t="shared" si="17"/>
        <v>6.4051402944234115E-2</v>
      </c>
      <c r="AN25">
        <f t="shared" si="18"/>
        <v>1.4771270513391249E-2</v>
      </c>
      <c r="AO25" s="3">
        <f t="shared" si="19"/>
        <v>0.23061587778571763</v>
      </c>
    </row>
    <row r="26" spans="2:41" x14ac:dyDescent="0.35">
      <c r="J26" t="s">
        <v>279</v>
      </c>
      <c r="K26">
        <v>1048</v>
      </c>
      <c r="L26">
        <v>688</v>
      </c>
      <c r="M26">
        <v>119</v>
      </c>
      <c r="N26">
        <v>465</v>
      </c>
      <c r="O26">
        <v>176</v>
      </c>
      <c r="P26">
        <v>89</v>
      </c>
      <c r="Q26">
        <v>43</v>
      </c>
      <c r="R26">
        <v>309</v>
      </c>
      <c r="S26">
        <v>100</v>
      </c>
      <c r="U26" s="89">
        <f t="shared" si="15"/>
        <v>7.7750574968469474E-2</v>
      </c>
      <c r="V26" s="89">
        <f t="shared" si="7"/>
        <v>7.4921049765871717E-2</v>
      </c>
      <c r="W26" s="89">
        <f t="shared" si="8"/>
        <v>8.3158630328441646E-2</v>
      </c>
      <c r="X26" s="89">
        <f t="shared" si="9"/>
        <v>0.10386419477328568</v>
      </c>
      <c r="Y26" s="89">
        <f t="shared" si="10"/>
        <v>6.3286587558432222E-2</v>
      </c>
      <c r="Z26" s="89">
        <f t="shared" si="11"/>
        <v>2.5962660443407233E-2</v>
      </c>
      <c r="AA26" s="89">
        <f t="shared" si="12"/>
        <v>4.9941927990708478E-2</v>
      </c>
      <c r="AB26" s="89">
        <f t="shared" si="13"/>
        <v>6.4807046979865765E-2</v>
      </c>
      <c r="AC26" s="89">
        <f t="shared" si="14"/>
        <v>7.7279752704791344E-2</v>
      </c>
      <c r="AL26" s="3">
        <f t="shared" si="16"/>
        <v>7.8032799832215824E-2</v>
      </c>
      <c r="AM26" s="89">
        <f t="shared" si="17"/>
        <v>7.8032799832215824E-2</v>
      </c>
      <c r="AN26">
        <f t="shared" si="18"/>
        <v>2.196556531683359E-2</v>
      </c>
      <c r="AO26" s="3">
        <f t="shared" si="19"/>
        <v>0.28149144159972983</v>
      </c>
    </row>
    <row r="27" spans="2:41" x14ac:dyDescent="0.35">
      <c r="J27" t="s">
        <v>280</v>
      </c>
      <c r="K27">
        <v>1275</v>
      </c>
      <c r="L27">
        <v>906</v>
      </c>
      <c r="M27">
        <v>173</v>
      </c>
      <c r="N27">
        <v>688</v>
      </c>
      <c r="O27">
        <v>435</v>
      </c>
      <c r="P27">
        <v>174</v>
      </c>
      <c r="Q27">
        <v>55</v>
      </c>
      <c r="R27">
        <v>467</v>
      </c>
      <c r="S27">
        <v>114</v>
      </c>
      <c r="U27" s="89">
        <f t="shared" si="15"/>
        <v>9.4591586912975742E-2</v>
      </c>
      <c r="V27" s="89">
        <f t="shared" si="7"/>
        <v>9.866056844168572E-2</v>
      </c>
      <c r="W27" s="89">
        <f t="shared" si="8"/>
        <v>0.12089447938504543</v>
      </c>
      <c r="X27" s="89">
        <f t="shared" si="9"/>
        <v>0.1536743354925173</v>
      </c>
      <c r="Y27" s="89">
        <f t="shared" si="10"/>
        <v>0.15641855447680691</v>
      </c>
      <c r="Z27" s="89">
        <f t="shared" si="11"/>
        <v>5.0758459743290546E-2</v>
      </c>
      <c r="AA27" s="89">
        <f t="shared" si="12"/>
        <v>6.3879210220673638E-2</v>
      </c>
      <c r="AB27" s="89">
        <f t="shared" si="13"/>
        <v>9.7944630872483215E-2</v>
      </c>
      <c r="AC27" s="89">
        <f t="shared" si="14"/>
        <v>8.8098918083462138E-2</v>
      </c>
      <c r="AL27" s="3">
        <f t="shared" si="16"/>
        <v>9.129394265165322E-2</v>
      </c>
      <c r="AM27" s="89">
        <f t="shared" si="17"/>
        <v>9.129394265165322E-2</v>
      </c>
      <c r="AN27">
        <f t="shared" si="18"/>
        <v>3.0614494578008921E-2</v>
      </c>
      <c r="AO27" s="3">
        <f t="shared" si="19"/>
        <v>0.33533982309016347</v>
      </c>
    </row>
    <row r="28" spans="2:41" x14ac:dyDescent="0.35">
      <c r="J28" t="s">
        <v>281</v>
      </c>
      <c r="K28">
        <v>1202</v>
      </c>
      <c r="L28">
        <v>633</v>
      </c>
      <c r="M28">
        <v>104</v>
      </c>
      <c r="N28">
        <v>396</v>
      </c>
      <c r="O28">
        <v>321</v>
      </c>
      <c r="P28">
        <v>264</v>
      </c>
      <c r="Q28">
        <v>45</v>
      </c>
      <c r="R28">
        <v>406</v>
      </c>
      <c r="S28">
        <v>86</v>
      </c>
      <c r="U28" s="89">
        <f t="shared" si="15"/>
        <v>8.9175754877958299E-2</v>
      </c>
      <c r="V28" s="89">
        <f t="shared" si="7"/>
        <v>6.8931721659588371E-2</v>
      </c>
      <c r="W28" s="89">
        <f t="shared" si="8"/>
        <v>7.2676450034940596E-2</v>
      </c>
      <c r="X28" s="89">
        <f t="shared" si="9"/>
        <v>8.8452088452088448E-2</v>
      </c>
      <c r="Y28" s="89">
        <f t="shared" si="10"/>
        <v>0.11542610571736785</v>
      </c>
      <c r="Z28" s="89">
        <f t="shared" si="11"/>
        <v>7.7012835472578769E-2</v>
      </c>
      <c r="AA28" s="89">
        <f t="shared" si="12"/>
        <v>5.2264808362369339E-2</v>
      </c>
      <c r="AB28" s="89">
        <f t="shared" si="13"/>
        <v>8.5151006711409391E-2</v>
      </c>
      <c r="AC28" s="89">
        <f t="shared" si="14"/>
        <v>6.6460587326120563E-2</v>
      </c>
      <c r="AL28" s="3">
        <f t="shared" si="16"/>
        <v>7.2674867820140321E-2</v>
      </c>
      <c r="AM28" s="89">
        <f t="shared" si="17"/>
        <v>7.2674867820140321E-2</v>
      </c>
      <c r="AN28">
        <f t="shared" si="18"/>
        <v>1.662380654701651E-2</v>
      </c>
      <c r="AO28" s="3">
        <f t="shared" si="19"/>
        <v>0.22874216418470827</v>
      </c>
    </row>
    <row r="29" spans="2:41" x14ac:dyDescent="0.35">
      <c r="J29" t="s">
        <v>282</v>
      </c>
      <c r="K29">
        <v>1740</v>
      </c>
      <c r="L29">
        <v>917</v>
      </c>
      <c r="M29">
        <v>119</v>
      </c>
      <c r="N29">
        <v>437</v>
      </c>
      <c r="O29">
        <v>204</v>
      </c>
      <c r="P29">
        <v>446</v>
      </c>
      <c r="Q29">
        <v>78</v>
      </c>
      <c r="R29">
        <v>479</v>
      </c>
      <c r="S29">
        <v>140</v>
      </c>
      <c r="U29" s="89">
        <f t="shared" si="15"/>
        <v>0.12908969508123749</v>
      </c>
      <c r="V29" s="89">
        <f t="shared" si="7"/>
        <v>9.9858434062942397E-2</v>
      </c>
      <c r="W29" s="89">
        <f t="shared" si="8"/>
        <v>8.3158630328441646E-2</v>
      </c>
      <c r="X29" s="89">
        <f t="shared" si="9"/>
        <v>9.7610006700915797E-2</v>
      </c>
      <c r="Y29" s="89">
        <f t="shared" si="10"/>
        <v>7.3354908306364611E-2</v>
      </c>
      <c r="Z29" s="89">
        <f t="shared" si="11"/>
        <v>0.13010501750291714</v>
      </c>
      <c r="AA29" s="89">
        <f t="shared" si="12"/>
        <v>9.0592334494773524E-2</v>
      </c>
      <c r="AB29" s="89">
        <f t="shared" si="13"/>
        <v>0.10046140939597316</v>
      </c>
      <c r="AC29" s="89">
        <f t="shared" si="14"/>
        <v>0.10819165378670788</v>
      </c>
      <c r="AL29" s="3">
        <f t="shared" si="16"/>
        <v>9.393164701025386E-2</v>
      </c>
      <c r="AM29" s="89">
        <f t="shared" si="17"/>
        <v>9.393164701025386E-2</v>
      </c>
      <c r="AN29">
        <f t="shared" si="18"/>
        <v>2.0513215727405113E-2</v>
      </c>
      <c r="AO29" s="3">
        <f t="shared" si="19"/>
        <v>0.2183844995836795</v>
      </c>
    </row>
    <row r="30" spans="2:41" x14ac:dyDescent="0.35">
      <c r="J30" t="s">
        <v>283</v>
      </c>
      <c r="K30">
        <v>1643</v>
      </c>
      <c r="L30">
        <v>1382</v>
      </c>
      <c r="M30">
        <v>197</v>
      </c>
      <c r="N30">
        <v>500</v>
      </c>
      <c r="O30">
        <v>268</v>
      </c>
      <c r="P30">
        <v>598</v>
      </c>
      <c r="Q30">
        <v>124</v>
      </c>
      <c r="R30">
        <v>698</v>
      </c>
      <c r="S30">
        <v>119</v>
      </c>
      <c r="U30" s="89">
        <f t="shared" si="15"/>
        <v>0.12189331552785815</v>
      </c>
      <c r="V30" s="89">
        <f t="shared" si="7"/>
        <v>0.15049548077970162</v>
      </c>
      <c r="W30" s="89">
        <f t="shared" si="8"/>
        <v>0.1376659678546471</v>
      </c>
      <c r="X30" s="89">
        <f t="shared" si="9"/>
        <v>0.11168192986374804</v>
      </c>
      <c r="Y30" s="89">
        <f t="shared" si="10"/>
        <v>9.6368212873067238E-2</v>
      </c>
      <c r="Z30" s="89">
        <f t="shared" si="11"/>
        <v>0.17444574095682613</v>
      </c>
      <c r="AA30" s="89">
        <f t="shared" si="12"/>
        <v>0.1440185830429733</v>
      </c>
      <c r="AB30" s="89">
        <f t="shared" si="13"/>
        <v>0.14639261744966442</v>
      </c>
      <c r="AC30" s="89">
        <f t="shared" si="14"/>
        <v>9.1962905718701707E-2</v>
      </c>
      <c r="AL30" s="3">
        <f t="shared" si="16"/>
        <v>0.1277403545528342</v>
      </c>
      <c r="AM30" s="89">
        <f t="shared" si="17"/>
        <v>0.1277403545528342</v>
      </c>
      <c r="AN30">
        <f t="shared" si="18"/>
        <v>2.7689799395829037E-2</v>
      </c>
      <c r="AO30" s="3">
        <f t="shared" si="19"/>
        <v>0.21676626382288899</v>
      </c>
    </row>
    <row r="31" spans="2:41" x14ac:dyDescent="0.35">
      <c r="J31" t="s">
        <v>284</v>
      </c>
      <c r="K31">
        <v>1354</v>
      </c>
      <c r="L31">
        <v>1048</v>
      </c>
      <c r="M31">
        <v>148</v>
      </c>
      <c r="N31">
        <v>302</v>
      </c>
      <c r="O31">
        <v>370</v>
      </c>
      <c r="P31">
        <v>756</v>
      </c>
      <c r="Q31">
        <v>205</v>
      </c>
      <c r="R31">
        <v>711</v>
      </c>
      <c r="S31">
        <v>124</v>
      </c>
      <c r="U31" s="89">
        <f t="shared" si="15"/>
        <v>0.10045255582758365</v>
      </c>
      <c r="V31" s="89">
        <f t="shared" si="7"/>
        <v>0.11412392464336274</v>
      </c>
      <c r="W31" s="89">
        <f t="shared" si="8"/>
        <v>0.103424178895877</v>
      </c>
      <c r="X31" s="89">
        <f t="shared" si="9"/>
        <v>6.7455885637703814E-2</v>
      </c>
      <c r="Y31" s="89">
        <f t="shared" si="10"/>
        <v>0.13304566702624954</v>
      </c>
      <c r="Z31" s="89">
        <f t="shared" si="11"/>
        <v>0.220536756126021</v>
      </c>
      <c r="AA31" s="89">
        <f t="shared" si="12"/>
        <v>0.23809523809523808</v>
      </c>
      <c r="AB31" s="89">
        <f t="shared" si="13"/>
        <v>0.14911912751677853</v>
      </c>
      <c r="AC31" s="89">
        <f t="shared" si="14"/>
        <v>9.5826893353941262E-2</v>
      </c>
      <c r="AL31" s="3">
        <f t="shared" si="16"/>
        <v>0.13255239757366111</v>
      </c>
      <c r="AM31" s="89">
        <f t="shared" si="17"/>
        <v>0.13255239757366111</v>
      </c>
      <c r="AN31">
        <f t="shared" si="18"/>
        <v>4.4479037891736309E-2</v>
      </c>
      <c r="AO31" s="3">
        <f t="shared" si="19"/>
        <v>0.33555815440470416</v>
      </c>
    </row>
    <row r="32" spans="2:41" x14ac:dyDescent="0.35">
      <c r="J32" t="s">
        <v>285</v>
      </c>
      <c r="K32">
        <v>930</v>
      </c>
      <c r="L32">
        <v>782</v>
      </c>
      <c r="M32">
        <v>114</v>
      </c>
      <c r="N32">
        <v>204</v>
      </c>
      <c r="O32">
        <v>205</v>
      </c>
      <c r="P32">
        <v>326</v>
      </c>
      <c r="Q32">
        <v>65</v>
      </c>
      <c r="R32">
        <v>339</v>
      </c>
      <c r="S32">
        <v>105</v>
      </c>
      <c r="U32" s="89">
        <f t="shared" si="15"/>
        <v>6.8996216336523475E-2</v>
      </c>
      <c r="V32" s="89">
        <f t="shared" si="7"/>
        <v>8.5157355983883257E-2</v>
      </c>
      <c r="W32" s="89">
        <f t="shared" si="8"/>
        <v>7.9664570230607967E-2</v>
      </c>
      <c r="X32" s="89">
        <f t="shared" si="9"/>
        <v>4.55662273844092E-2</v>
      </c>
      <c r="Y32" s="89">
        <f t="shared" si="10"/>
        <v>7.3714491190219347E-2</v>
      </c>
      <c r="Z32" s="89">
        <f t="shared" si="11"/>
        <v>9.5099183197199538E-2</v>
      </c>
      <c r="AA32" s="89">
        <f t="shared" si="12"/>
        <v>7.5493612078977937E-2</v>
      </c>
      <c r="AB32" s="89">
        <f t="shared" si="13"/>
        <v>7.1098993288590609E-2</v>
      </c>
      <c r="AC32" s="89">
        <f t="shared" si="14"/>
        <v>8.1143740340030912E-2</v>
      </c>
      <c r="AL32" s="3">
        <f t="shared" si="16"/>
        <v>8.7397325271139303E-2</v>
      </c>
      <c r="AM32" s="89">
        <f t="shared" si="17"/>
        <v>8.7397325271139303E-2</v>
      </c>
      <c r="AN32">
        <f t="shared" si="18"/>
        <v>1.8450185641377684E-2</v>
      </c>
      <c r="AO32" s="3">
        <f t="shared" si="19"/>
        <v>0.21110698278395001</v>
      </c>
    </row>
    <row r="34" spans="2:41" x14ac:dyDescent="0.35">
      <c r="AO34" s="3">
        <f>AVERAGE(AO21:AO32)</f>
        <v>0.22783777012354597</v>
      </c>
    </row>
    <row r="36" spans="2:41" x14ac:dyDescent="0.35">
      <c r="AO36" s="154" t="s">
        <v>1999</v>
      </c>
    </row>
    <row r="37" spans="2:41" x14ac:dyDescent="0.35">
      <c r="AO37" s="154" t="s">
        <v>2001</v>
      </c>
    </row>
    <row r="38" spans="2:41" x14ac:dyDescent="0.35">
      <c r="B38" s="57" t="s">
        <v>908</v>
      </c>
      <c r="AO38" s="154" t="s">
        <v>2000</v>
      </c>
    </row>
    <row r="40" spans="2:41" x14ac:dyDescent="0.35">
      <c r="AO40" s="154" t="s">
        <v>2002</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4.5" x14ac:dyDescent="0.35"/>
  <cols>
    <col min="20" max="20" width="10.1796875" customWidth="1"/>
    <col min="23" max="26" width="9" customWidth="1"/>
  </cols>
  <sheetData>
    <row r="1" spans="1:26" x14ac:dyDescent="0.35">
      <c r="A1" t="s">
        <v>909</v>
      </c>
    </row>
    <row r="2" spans="1:26" x14ac:dyDescent="0.35">
      <c r="A2" t="s">
        <v>910</v>
      </c>
    </row>
    <row r="4" spans="1:26" x14ac:dyDescent="0.35">
      <c r="L4" s="71" t="s">
        <v>911</v>
      </c>
    </row>
    <row r="5" spans="1:26" x14ac:dyDescent="0.35">
      <c r="L5" t="s">
        <v>912</v>
      </c>
    </row>
    <row r="6" spans="1:26" x14ac:dyDescent="0.35">
      <c r="L6" t="s">
        <v>913</v>
      </c>
    </row>
    <row r="7" spans="1:26" x14ac:dyDescent="0.35">
      <c r="L7" t="s">
        <v>914</v>
      </c>
    </row>
    <row r="8" spans="1:26" x14ac:dyDescent="0.35">
      <c r="L8" t="s">
        <v>915</v>
      </c>
    </row>
    <row r="9" spans="1:26" x14ac:dyDescent="0.35">
      <c r="U9" s="402" t="s">
        <v>916</v>
      </c>
      <c r="V9" s="402"/>
      <c r="W9" s="402" t="s">
        <v>917</v>
      </c>
      <c r="X9" s="402"/>
      <c r="Y9" s="402" t="s">
        <v>918</v>
      </c>
      <c r="Z9" s="402"/>
    </row>
    <row r="10" spans="1:26" ht="14.5" customHeight="1" x14ac:dyDescent="0.35">
      <c r="M10" t="s">
        <v>919</v>
      </c>
      <c r="N10" t="s">
        <v>817</v>
      </c>
      <c r="O10" t="s">
        <v>920</v>
      </c>
      <c r="U10" s="402"/>
      <c r="V10" s="402"/>
      <c r="W10" s="402"/>
      <c r="X10" s="402"/>
      <c r="Y10" s="402"/>
      <c r="Z10" s="402"/>
    </row>
    <row r="11" spans="1:26" x14ac:dyDescent="0.35">
      <c r="M11" t="s">
        <v>921</v>
      </c>
      <c r="U11" s="402"/>
      <c r="V11" s="402"/>
      <c r="W11" s="402"/>
      <c r="X11" s="402"/>
      <c r="Y11" s="402"/>
      <c r="Z11" s="402"/>
    </row>
    <row r="12" spans="1:26" ht="15" thickBot="1" x14ac:dyDescent="0.4">
      <c r="L12" t="s">
        <v>274</v>
      </c>
      <c r="M12" s="54">
        <v>0.77</v>
      </c>
      <c r="N12" s="54">
        <v>1</v>
      </c>
      <c r="S12" t="s">
        <v>922</v>
      </c>
      <c r="T12" t="s">
        <v>923</v>
      </c>
      <c r="U12" s="55" t="s">
        <v>919</v>
      </c>
      <c r="V12" s="55" t="s">
        <v>817</v>
      </c>
      <c r="W12" s="55" t="s">
        <v>919</v>
      </c>
      <c r="X12" s="55" t="s">
        <v>817</v>
      </c>
      <c r="Y12" s="55" t="s">
        <v>919</v>
      </c>
      <c r="Z12" s="55" t="s">
        <v>817</v>
      </c>
    </row>
    <row r="13" spans="1:26" x14ac:dyDescent="0.35">
      <c r="L13" t="s">
        <v>275</v>
      </c>
      <c r="M13" s="54">
        <v>0.32</v>
      </c>
      <c r="N13" s="54">
        <v>0.8</v>
      </c>
      <c r="S13" t="s">
        <v>274</v>
      </c>
      <c r="T13" t="s">
        <v>277</v>
      </c>
      <c r="U13" s="120">
        <f>SUM(M15:M23)</f>
        <v>3.49</v>
      </c>
      <c r="V13" s="122">
        <f>SUM(N15:N23)</f>
        <v>3</v>
      </c>
      <c r="W13" s="121">
        <f>U13/AVERAGE(U$13:U$24)</f>
        <v>0.996431120628123</v>
      </c>
      <c r="X13" s="122">
        <f t="shared" ref="X13:X24" si="0">V13/AVERAGE(V$13:V$24)</f>
        <v>0.79999999999999993</v>
      </c>
      <c r="Y13" s="120">
        <f>M12/AVERAGE(M12:M23)</f>
        <v>1.9785867237687365</v>
      </c>
      <c r="Z13" s="122">
        <f>N12/AVERAGE(N12:N23)</f>
        <v>2.4</v>
      </c>
    </row>
    <row r="14" spans="1:26" x14ac:dyDescent="0.35">
      <c r="L14" t="s">
        <v>276</v>
      </c>
      <c r="M14" s="54">
        <v>0.09</v>
      </c>
      <c r="N14" s="54">
        <v>0.2</v>
      </c>
      <c r="S14" t="s">
        <v>275</v>
      </c>
      <c r="T14" t="s">
        <v>278</v>
      </c>
      <c r="U14" s="88">
        <f t="shared" ref="U14:V24" si="1">SUM(M16:M24)</f>
        <v>4.17</v>
      </c>
      <c r="V14" s="106">
        <f t="shared" si="1"/>
        <v>3.8</v>
      </c>
      <c r="W14" s="105">
        <f t="shared" ref="W14:W24" si="2">U14/AVERAGE(U$13:U$24)</f>
        <v>1.1905781584582442</v>
      </c>
      <c r="X14" s="106">
        <f t="shared" si="0"/>
        <v>1.0133333333333332</v>
      </c>
      <c r="Y14" s="88">
        <f t="shared" ref="Y14:Z14" si="3">M13/AVERAGE(M13:M24)</f>
        <v>0.82226980728051391</v>
      </c>
      <c r="Z14" s="106">
        <f t="shared" si="3"/>
        <v>1.92</v>
      </c>
    </row>
    <row r="15" spans="1:26" x14ac:dyDescent="0.35">
      <c r="L15" t="s">
        <v>277</v>
      </c>
      <c r="M15" s="54">
        <v>0.09</v>
      </c>
      <c r="N15" s="54">
        <v>0.2</v>
      </c>
      <c r="S15" t="s">
        <v>276</v>
      </c>
      <c r="T15" t="s">
        <v>279</v>
      </c>
      <c r="U15" s="88">
        <f t="shared" si="1"/>
        <v>4.3499999999999996</v>
      </c>
      <c r="V15" s="106">
        <f t="shared" si="1"/>
        <v>4.4000000000000004</v>
      </c>
      <c r="W15" s="105">
        <f t="shared" si="2"/>
        <v>1.2419700214132763</v>
      </c>
      <c r="X15" s="106">
        <f t="shared" si="0"/>
        <v>1.1733333333333333</v>
      </c>
      <c r="Y15" s="88">
        <f t="shared" ref="Y15:Z15" si="4">M14/AVERAGE(M14:M25)</f>
        <v>0.23126338329764454</v>
      </c>
      <c r="Z15" s="106">
        <f t="shared" si="4"/>
        <v>0.48</v>
      </c>
    </row>
    <row r="16" spans="1:26" x14ac:dyDescent="0.35">
      <c r="L16" t="s">
        <v>278</v>
      </c>
      <c r="M16" s="54">
        <v>0.14000000000000001</v>
      </c>
      <c r="N16" s="54">
        <v>0.2</v>
      </c>
      <c r="S16" t="s">
        <v>277</v>
      </c>
      <c r="T16" t="s">
        <v>280</v>
      </c>
      <c r="U16" s="88">
        <f t="shared" si="1"/>
        <v>4.3</v>
      </c>
      <c r="V16" s="106">
        <f t="shared" si="1"/>
        <v>4.6000000000000005</v>
      </c>
      <c r="W16" s="105">
        <f t="shared" si="2"/>
        <v>1.2276945039257674</v>
      </c>
      <c r="X16" s="106">
        <f t="shared" si="0"/>
        <v>1.2266666666666666</v>
      </c>
      <c r="Y16" s="88">
        <f t="shared" ref="Y16:Z16" si="5">M15/AVERAGE(M15:M26)</f>
        <v>0.23126338329764454</v>
      </c>
      <c r="Z16" s="106">
        <f t="shared" si="5"/>
        <v>0.48</v>
      </c>
    </row>
    <row r="17" spans="12:26" x14ac:dyDescent="0.35">
      <c r="L17" t="s">
        <v>279</v>
      </c>
      <c r="M17" s="54">
        <v>0.14000000000000001</v>
      </c>
      <c r="N17" s="54">
        <v>0</v>
      </c>
      <c r="S17" t="s">
        <v>278</v>
      </c>
      <c r="T17" t="s">
        <v>281</v>
      </c>
      <c r="U17" s="88">
        <f t="shared" si="1"/>
        <v>4.21</v>
      </c>
      <c r="V17" s="106">
        <f t="shared" si="1"/>
        <v>4.8000000000000007</v>
      </c>
      <c r="W17" s="105">
        <f t="shared" si="2"/>
        <v>1.2019985724482514</v>
      </c>
      <c r="X17" s="106">
        <f t="shared" si="0"/>
        <v>1.28</v>
      </c>
      <c r="Y17" s="88">
        <f t="shared" ref="Y17:Z17" si="6">M16/AVERAGE(M16:M27)</f>
        <v>0.35974304068522489</v>
      </c>
      <c r="Z17" s="106">
        <f t="shared" si="6"/>
        <v>0.48</v>
      </c>
    </row>
    <row r="18" spans="12:26" x14ac:dyDescent="0.35">
      <c r="L18" t="s">
        <v>280</v>
      </c>
      <c r="M18" s="54">
        <v>0.18</v>
      </c>
      <c r="N18" s="54">
        <v>0</v>
      </c>
      <c r="S18" t="s">
        <v>279</v>
      </c>
      <c r="T18" t="s">
        <v>282</v>
      </c>
      <c r="U18" s="88">
        <f t="shared" si="1"/>
        <v>4.0299999999999994</v>
      </c>
      <c r="V18" s="106">
        <f t="shared" si="1"/>
        <v>4.8000000000000007</v>
      </c>
      <c r="W18" s="105">
        <f t="shared" si="2"/>
        <v>1.1506067094932191</v>
      </c>
      <c r="X18" s="106">
        <f t="shared" si="0"/>
        <v>1.28</v>
      </c>
      <c r="Y18" s="88">
        <f t="shared" ref="Y18:Z18" si="7">M17/AVERAGE(M17:M28)</f>
        <v>0.35974304068522495</v>
      </c>
      <c r="Z18" s="106">
        <f t="shared" si="7"/>
        <v>0</v>
      </c>
    </row>
    <row r="19" spans="12:26" x14ac:dyDescent="0.35">
      <c r="L19" t="s">
        <v>281</v>
      </c>
      <c r="M19" s="54">
        <v>0.32</v>
      </c>
      <c r="N19" s="54">
        <v>0.2</v>
      </c>
      <c r="S19" t="s">
        <v>280</v>
      </c>
      <c r="T19" t="s">
        <v>283</v>
      </c>
      <c r="U19" s="88">
        <f t="shared" si="1"/>
        <v>3.67</v>
      </c>
      <c r="V19" s="106">
        <f t="shared" si="1"/>
        <v>4.4000000000000004</v>
      </c>
      <c r="W19" s="105">
        <f t="shared" si="2"/>
        <v>1.047822983583155</v>
      </c>
      <c r="X19" s="106">
        <f t="shared" si="0"/>
        <v>1.1733333333333333</v>
      </c>
      <c r="Y19" s="88">
        <f t="shared" ref="Y19:Z19" si="8">M18/AVERAGE(M18:M29)</f>
        <v>0.46252676659528913</v>
      </c>
      <c r="Z19" s="106">
        <f t="shared" si="8"/>
        <v>0</v>
      </c>
    </row>
    <row r="20" spans="12:26" x14ac:dyDescent="0.35">
      <c r="L20" t="s">
        <v>282</v>
      </c>
      <c r="M20" s="54">
        <v>0.5</v>
      </c>
      <c r="N20" s="54">
        <v>0.4</v>
      </c>
      <c r="S20" t="s">
        <v>281</v>
      </c>
      <c r="T20" t="s">
        <v>284</v>
      </c>
      <c r="U20" s="88">
        <f t="shared" si="1"/>
        <v>3.13</v>
      </c>
      <c r="V20" s="106">
        <f t="shared" si="1"/>
        <v>3.8000000000000007</v>
      </c>
      <c r="W20" s="105">
        <f t="shared" si="2"/>
        <v>0.89364739471805865</v>
      </c>
      <c r="X20" s="106">
        <f t="shared" si="0"/>
        <v>1.0133333333333334</v>
      </c>
      <c r="Y20" s="88">
        <f t="shared" ref="Y20:Z20" si="9">M19/AVERAGE(M19:M30)</f>
        <v>0.82226980728051402</v>
      </c>
      <c r="Z20" s="106">
        <f t="shared" si="9"/>
        <v>0.47999999999999993</v>
      </c>
    </row>
    <row r="21" spans="12:26" x14ac:dyDescent="0.35">
      <c r="L21" t="s">
        <v>283</v>
      </c>
      <c r="M21" s="54">
        <v>0.72</v>
      </c>
      <c r="N21" s="54">
        <v>0.6</v>
      </c>
      <c r="S21" t="s">
        <v>282</v>
      </c>
      <c r="T21" t="s">
        <v>285</v>
      </c>
      <c r="U21" s="88">
        <f t="shared" si="1"/>
        <v>2.7700000000000005</v>
      </c>
      <c r="V21" s="106">
        <f t="shared" si="1"/>
        <v>3.4000000000000008</v>
      </c>
      <c r="W21" s="105">
        <f t="shared" si="2"/>
        <v>0.79086366880799452</v>
      </c>
      <c r="X21" s="106">
        <f t="shared" si="0"/>
        <v>0.90666666666666673</v>
      </c>
      <c r="Y21" s="88">
        <f t="shared" ref="Y21:Z21" si="10">M20/AVERAGE(M20:M31)</f>
        <v>1.2847965738758031</v>
      </c>
      <c r="Z21" s="106">
        <f t="shared" si="10"/>
        <v>0.95999999999999985</v>
      </c>
    </row>
    <row r="22" spans="12:26" x14ac:dyDescent="0.35">
      <c r="L22" t="s">
        <v>284</v>
      </c>
      <c r="M22" s="54">
        <v>0.68</v>
      </c>
      <c r="N22" s="54">
        <v>0.6</v>
      </c>
      <c r="S22" t="s">
        <v>283</v>
      </c>
      <c r="T22" t="s">
        <v>274</v>
      </c>
      <c r="U22" s="88">
        <f t="shared" si="1"/>
        <v>2.5500000000000003</v>
      </c>
      <c r="V22" s="106">
        <f t="shared" si="1"/>
        <v>3.0000000000000004</v>
      </c>
      <c r="W22" s="105">
        <f t="shared" si="2"/>
        <v>0.7280513918629552</v>
      </c>
      <c r="X22" s="106">
        <f t="shared" si="0"/>
        <v>0.8</v>
      </c>
      <c r="Y22" s="88">
        <f t="shared" ref="Y22:Z22" si="11">M21/AVERAGE(M21:M32)</f>
        <v>1.8501070663811563</v>
      </c>
      <c r="Z22" s="106">
        <f t="shared" si="11"/>
        <v>1.4399999999999997</v>
      </c>
    </row>
    <row r="23" spans="12:26" x14ac:dyDescent="0.35">
      <c r="L23" t="s">
        <v>285</v>
      </c>
      <c r="M23" s="54">
        <v>0.72</v>
      </c>
      <c r="N23" s="54">
        <v>0.8</v>
      </c>
      <c r="S23" t="s">
        <v>284</v>
      </c>
      <c r="T23" t="s">
        <v>275</v>
      </c>
      <c r="U23" s="88">
        <f t="shared" si="1"/>
        <v>2.5</v>
      </c>
      <c r="V23" s="106">
        <f t="shared" si="1"/>
        <v>2.6</v>
      </c>
      <c r="W23" s="105">
        <f t="shared" si="2"/>
        <v>0.71377587437544621</v>
      </c>
      <c r="X23" s="106">
        <f t="shared" si="0"/>
        <v>0.69333333333333325</v>
      </c>
      <c r="Y23" s="88">
        <f t="shared" ref="Y23:Z23" si="12">M22/AVERAGE(M22:M33)</f>
        <v>1.7473233404710922</v>
      </c>
      <c r="Z23" s="106">
        <f t="shared" si="12"/>
        <v>1.4399999999999997</v>
      </c>
    </row>
    <row r="24" spans="12:26" ht="15" thickBot="1" x14ac:dyDescent="0.4">
      <c r="L24" t="s">
        <v>274</v>
      </c>
      <c r="M24" s="61">
        <f>M12</f>
        <v>0.77</v>
      </c>
      <c r="N24" s="61">
        <f>N12</f>
        <v>1</v>
      </c>
      <c r="S24" t="s">
        <v>285</v>
      </c>
      <c r="T24" t="s">
        <v>276</v>
      </c>
      <c r="U24" s="123">
        <f t="shared" si="1"/>
        <v>2.86</v>
      </c>
      <c r="V24" s="108">
        <f t="shared" si="1"/>
        <v>2.4000000000000004</v>
      </c>
      <c r="W24" s="107">
        <f t="shared" si="2"/>
        <v>0.81655960028551045</v>
      </c>
      <c r="X24" s="108">
        <f t="shared" si="0"/>
        <v>0.64</v>
      </c>
      <c r="Y24" s="123">
        <f t="shared" ref="Y24:Z24" si="13">M23/AVERAGE(M23:M34)</f>
        <v>1.8501070663811563</v>
      </c>
      <c r="Z24" s="108">
        <f t="shared" si="13"/>
        <v>1.92</v>
      </c>
    </row>
    <row r="25" spans="12:26" x14ac:dyDescent="0.35">
      <c r="L25" t="s">
        <v>275</v>
      </c>
      <c r="M25" s="61">
        <f t="shared" ref="M25:N35" si="14">M13</f>
        <v>0.32</v>
      </c>
      <c r="N25" s="61">
        <f t="shared" si="14"/>
        <v>0.8</v>
      </c>
    </row>
    <row r="26" spans="12:26" x14ac:dyDescent="0.35">
      <c r="L26" t="s">
        <v>276</v>
      </c>
      <c r="M26" s="61">
        <f t="shared" si="14"/>
        <v>0.09</v>
      </c>
      <c r="N26" s="61">
        <f t="shared" si="14"/>
        <v>0.2</v>
      </c>
      <c r="T26" s="154" t="s">
        <v>924</v>
      </c>
    </row>
    <row r="27" spans="12:26" x14ac:dyDescent="0.35">
      <c r="L27" t="s">
        <v>277</v>
      </c>
      <c r="M27" s="61">
        <f t="shared" si="14"/>
        <v>0.09</v>
      </c>
      <c r="N27" s="61">
        <f t="shared" si="14"/>
        <v>0.2</v>
      </c>
      <c r="T27" s="154" t="s">
        <v>925</v>
      </c>
    </row>
    <row r="28" spans="12:26" x14ac:dyDescent="0.35">
      <c r="L28" t="s">
        <v>278</v>
      </c>
      <c r="M28" s="61">
        <f t="shared" si="14"/>
        <v>0.14000000000000001</v>
      </c>
      <c r="N28" s="61">
        <f t="shared" si="14"/>
        <v>0.2</v>
      </c>
    </row>
    <row r="29" spans="12:26" x14ac:dyDescent="0.35">
      <c r="L29" t="s">
        <v>279</v>
      </c>
      <c r="M29" s="61">
        <f t="shared" si="14"/>
        <v>0.14000000000000001</v>
      </c>
      <c r="N29" s="61">
        <f t="shared" si="14"/>
        <v>0</v>
      </c>
    </row>
    <row r="30" spans="12:26" x14ac:dyDescent="0.35">
      <c r="L30" t="s">
        <v>280</v>
      </c>
      <c r="M30" s="61">
        <f t="shared" si="14"/>
        <v>0.18</v>
      </c>
      <c r="N30" s="61">
        <f t="shared" si="14"/>
        <v>0</v>
      </c>
    </row>
    <row r="31" spans="12:26" x14ac:dyDescent="0.35">
      <c r="L31" t="s">
        <v>281</v>
      </c>
      <c r="M31" s="61">
        <f t="shared" si="14"/>
        <v>0.32</v>
      </c>
      <c r="N31" s="61">
        <f t="shared" si="14"/>
        <v>0.2</v>
      </c>
    </row>
    <row r="32" spans="12:26" x14ac:dyDescent="0.35">
      <c r="L32" t="s">
        <v>282</v>
      </c>
      <c r="M32" s="61">
        <f t="shared" si="14"/>
        <v>0.5</v>
      </c>
      <c r="N32" s="61">
        <f t="shared" si="14"/>
        <v>0.4</v>
      </c>
    </row>
    <row r="33" spans="12:14" x14ac:dyDescent="0.35">
      <c r="L33" t="s">
        <v>283</v>
      </c>
      <c r="M33" s="61">
        <f t="shared" si="14"/>
        <v>0.72</v>
      </c>
      <c r="N33" s="61">
        <f t="shared" si="14"/>
        <v>0.6</v>
      </c>
    </row>
    <row r="34" spans="12:14" x14ac:dyDescent="0.35">
      <c r="L34" t="s">
        <v>284</v>
      </c>
      <c r="M34" s="61">
        <f t="shared" si="14"/>
        <v>0.68</v>
      </c>
      <c r="N34" s="61">
        <f t="shared" si="14"/>
        <v>0.6</v>
      </c>
    </row>
    <row r="35" spans="12:14" x14ac:dyDescent="0.35">
      <c r="L35" t="s">
        <v>285</v>
      </c>
      <c r="M35" s="61">
        <f t="shared" si="14"/>
        <v>0.72</v>
      </c>
      <c r="N35" s="61">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4.5" x14ac:dyDescent="0.35"/>
  <sheetData>
    <row r="1" spans="1:17" x14ac:dyDescent="0.35">
      <c r="A1" t="s">
        <v>926</v>
      </c>
      <c r="B1" t="s">
        <v>927</v>
      </c>
      <c r="C1" t="s">
        <v>928</v>
      </c>
      <c r="D1" t="s">
        <v>929</v>
      </c>
      <c r="E1" t="s">
        <v>850</v>
      </c>
      <c r="F1" t="s">
        <v>851</v>
      </c>
      <c r="G1" t="s">
        <v>853</v>
      </c>
      <c r="H1" t="s">
        <v>855</v>
      </c>
      <c r="I1" t="s">
        <v>278</v>
      </c>
      <c r="J1" t="s">
        <v>279</v>
      </c>
      <c r="K1" t="s">
        <v>280</v>
      </c>
      <c r="L1" t="s">
        <v>857</v>
      </c>
      <c r="M1" t="s">
        <v>858</v>
      </c>
      <c r="N1" t="s">
        <v>859</v>
      </c>
      <c r="O1" t="s">
        <v>860</v>
      </c>
      <c r="P1" t="s">
        <v>861</v>
      </c>
    </row>
    <row r="2" spans="1:17" x14ac:dyDescent="0.35">
      <c r="A2" s="119" t="s">
        <v>930</v>
      </c>
      <c r="B2" s="119" t="s">
        <v>931</v>
      </c>
      <c r="C2" s="119" t="s">
        <v>599</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35">
      <c r="A3" s="119" t="s">
        <v>930</v>
      </c>
      <c r="B3" s="119" t="s">
        <v>931</v>
      </c>
      <c r="C3" s="119" t="s">
        <v>599</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35">
      <c r="A4" s="119" t="s">
        <v>930</v>
      </c>
      <c r="B4" s="119" t="s">
        <v>931</v>
      </c>
      <c r="C4" s="119" t="s">
        <v>599</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35">
      <c r="A5" s="119" t="s">
        <v>930</v>
      </c>
      <c r="B5" s="119" t="s">
        <v>931</v>
      </c>
      <c r="C5" s="119" t="s">
        <v>599</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35">
      <c r="A6" s="119" t="s">
        <v>930</v>
      </c>
      <c r="B6" s="119" t="s">
        <v>931</v>
      </c>
      <c r="C6" s="119" t="s">
        <v>599</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35">
      <c r="A7" s="119" t="s">
        <v>930</v>
      </c>
      <c r="B7" s="119" t="s">
        <v>931</v>
      </c>
      <c r="C7" s="119" t="s">
        <v>599</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35">
      <c r="A8" s="119" t="s">
        <v>930</v>
      </c>
      <c r="B8" s="119" t="s">
        <v>931</v>
      </c>
      <c r="C8" s="119" t="s">
        <v>599</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35">
      <c r="A9" s="119" t="s">
        <v>930</v>
      </c>
      <c r="B9" s="119" t="s">
        <v>931</v>
      </c>
      <c r="C9" s="119" t="s">
        <v>599</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35">
      <c r="A10" s="119" t="s">
        <v>930</v>
      </c>
      <c r="B10" s="119" t="s">
        <v>931</v>
      </c>
      <c r="C10" s="119" t="s">
        <v>599</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35">
      <c r="A11" s="119" t="s">
        <v>930</v>
      </c>
      <c r="B11" s="119" t="s">
        <v>931</v>
      </c>
      <c r="C11" s="119" t="s">
        <v>599</v>
      </c>
      <c r="D11" s="119">
        <v>2020</v>
      </c>
      <c r="E11" s="119">
        <v>755</v>
      </c>
      <c r="F11" s="119">
        <v>721</v>
      </c>
      <c r="G11" s="119">
        <v>224</v>
      </c>
      <c r="H11" s="119">
        <v>104</v>
      </c>
      <c r="I11" s="119">
        <v>45</v>
      </c>
      <c r="J11" s="119">
        <v>17</v>
      </c>
      <c r="K11" s="119">
        <v>19</v>
      </c>
      <c r="L11" s="119">
        <v>4</v>
      </c>
      <c r="M11" s="119">
        <v>6</v>
      </c>
      <c r="N11" s="119">
        <v>5</v>
      </c>
      <c r="O11" s="119">
        <v>8</v>
      </c>
      <c r="P11" s="119">
        <v>39</v>
      </c>
      <c r="Q11" t="s">
        <v>932</v>
      </c>
    </row>
    <row r="12" spans="1:17" x14ac:dyDescent="0.35">
      <c r="A12" s="119" t="s">
        <v>930</v>
      </c>
      <c r="B12" s="119" t="s">
        <v>931</v>
      </c>
      <c r="C12" s="119" t="s">
        <v>599</v>
      </c>
      <c r="D12" s="119">
        <v>2021</v>
      </c>
      <c r="E12" s="119">
        <v>63</v>
      </c>
      <c r="F12" s="119">
        <v>121</v>
      </c>
      <c r="G12" s="119">
        <v>293</v>
      </c>
      <c r="H12" s="119">
        <v>116</v>
      </c>
      <c r="I12" s="119">
        <v>38</v>
      </c>
      <c r="J12" s="119">
        <v>129</v>
      </c>
      <c r="K12" s="119">
        <v>238</v>
      </c>
      <c r="L12" s="119">
        <v>217</v>
      </c>
      <c r="M12" s="119">
        <v>12</v>
      </c>
      <c r="N12" s="119">
        <v>0</v>
      </c>
      <c r="O12" s="119" t="s">
        <v>933</v>
      </c>
      <c r="P12" s="119" t="s">
        <v>933</v>
      </c>
      <c r="Q12" t="s">
        <v>932</v>
      </c>
    </row>
    <row r="13" spans="1:17" x14ac:dyDescent="0.35">
      <c r="A13" s="119"/>
      <c r="B13" s="119"/>
      <c r="C13" s="119"/>
      <c r="D13" s="119"/>
      <c r="E13" s="119"/>
      <c r="F13" s="119"/>
      <c r="G13" s="119"/>
      <c r="H13" s="119"/>
      <c r="I13" s="119"/>
      <c r="J13" s="119"/>
      <c r="K13" s="119"/>
      <c r="L13" s="119"/>
      <c r="M13" s="119"/>
      <c r="N13" s="119"/>
      <c r="O13" s="119"/>
      <c r="P13" s="119"/>
    </row>
    <row r="14" spans="1:17" x14ac:dyDescent="0.35">
      <c r="A14" t="s">
        <v>926</v>
      </c>
      <c r="B14" t="s">
        <v>927</v>
      </c>
      <c r="C14" t="s">
        <v>928</v>
      </c>
      <c r="D14" t="s">
        <v>929</v>
      </c>
      <c r="E14" t="s">
        <v>850</v>
      </c>
      <c r="F14" t="s">
        <v>851</v>
      </c>
      <c r="G14" t="s">
        <v>853</v>
      </c>
      <c r="H14" t="s">
        <v>855</v>
      </c>
      <c r="I14" t="s">
        <v>278</v>
      </c>
      <c r="J14" t="s">
        <v>279</v>
      </c>
      <c r="K14" t="s">
        <v>280</v>
      </c>
      <c r="L14" t="s">
        <v>857</v>
      </c>
      <c r="M14" t="s">
        <v>858</v>
      </c>
      <c r="N14" t="s">
        <v>859</v>
      </c>
      <c r="O14" t="s">
        <v>860</v>
      </c>
      <c r="P14" t="s">
        <v>861</v>
      </c>
    </row>
    <row r="15" spans="1:17" x14ac:dyDescent="0.35">
      <c r="A15" s="119" t="s">
        <v>930</v>
      </c>
      <c r="B15" s="119" t="s">
        <v>931</v>
      </c>
      <c r="C15" s="119" t="s">
        <v>599</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35">
      <c r="A16" s="119" t="s">
        <v>930</v>
      </c>
      <c r="B16" s="119" t="s">
        <v>931</v>
      </c>
      <c r="C16" s="119" t="s">
        <v>599</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35">
      <c r="A17" s="119" t="s">
        <v>930</v>
      </c>
      <c r="B17" s="119" t="s">
        <v>931</v>
      </c>
      <c r="C17" s="119" t="s">
        <v>599</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35">
      <c r="A18" s="119" t="s">
        <v>930</v>
      </c>
      <c r="B18" s="119" t="s">
        <v>931</v>
      </c>
      <c r="C18" s="119" t="s">
        <v>599</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35">
      <c r="A19" s="119" t="s">
        <v>930</v>
      </c>
      <c r="B19" s="119" t="s">
        <v>931</v>
      </c>
      <c r="C19" s="119" t="s">
        <v>599</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35">
      <c r="A20" s="119" t="s">
        <v>930</v>
      </c>
      <c r="B20" s="119" t="s">
        <v>931</v>
      </c>
      <c r="C20" s="119" t="s">
        <v>599</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35">
      <c r="A21" s="119" t="s">
        <v>930</v>
      </c>
      <c r="B21" s="119" t="s">
        <v>931</v>
      </c>
      <c r="C21" s="119" t="s">
        <v>599</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35">
      <c r="A22" s="119" t="s">
        <v>930</v>
      </c>
      <c r="B22" s="119" t="s">
        <v>931</v>
      </c>
      <c r="C22" s="119" t="s">
        <v>599</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35">
      <c r="A23" s="119" t="s">
        <v>930</v>
      </c>
      <c r="B23" s="119" t="s">
        <v>931</v>
      </c>
      <c r="C23" s="119" t="s">
        <v>599</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3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35">
      <c r="A27" t="s">
        <v>934</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4.5" x14ac:dyDescent="0.35"/>
  <sheetData>
    <row r="3" spans="21:21" x14ac:dyDescent="0.35">
      <c r="U3" t="s">
        <v>793</v>
      </c>
    </row>
    <row r="25" spans="2:54" x14ac:dyDescent="0.35">
      <c r="B25" t="s">
        <v>935</v>
      </c>
      <c r="W25" t="s">
        <v>937</v>
      </c>
    </row>
    <row r="26" spans="2:54" x14ac:dyDescent="0.35">
      <c r="W26" t="s">
        <v>945</v>
      </c>
      <c r="AG26" t="s">
        <v>946</v>
      </c>
      <c r="AR26" t="s">
        <v>949</v>
      </c>
    </row>
    <row r="30" spans="2:54" x14ac:dyDescent="0.35">
      <c r="AY30" t="s">
        <v>1767</v>
      </c>
      <c r="AZ30" t="s">
        <v>1768</v>
      </c>
      <c r="BA30" t="s">
        <v>337</v>
      </c>
      <c r="BB30" t="s">
        <v>1769</v>
      </c>
    </row>
    <row r="31" spans="2:54" x14ac:dyDescent="0.35">
      <c r="AX31">
        <v>2008</v>
      </c>
      <c r="AY31" s="54">
        <v>0.75</v>
      </c>
      <c r="AZ31" s="54">
        <v>0.25</v>
      </c>
    </row>
    <row r="32" spans="2:54" x14ac:dyDescent="0.35">
      <c r="AX32">
        <v>2010</v>
      </c>
      <c r="AY32" s="54">
        <v>0.7</v>
      </c>
      <c r="AZ32" s="54">
        <v>0.3</v>
      </c>
    </row>
    <row r="33" spans="2:54" x14ac:dyDescent="0.35">
      <c r="AX33">
        <v>2014</v>
      </c>
      <c r="AY33" s="54">
        <v>0.37</v>
      </c>
      <c r="AZ33" s="54">
        <v>0.51</v>
      </c>
      <c r="BA33" s="54">
        <f>1-AZ33-AY33</f>
        <v>0.12</v>
      </c>
    </row>
    <row r="34" spans="2:54" x14ac:dyDescent="0.35">
      <c r="AX34">
        <v>2017</v>
      </c>
      <c r="AY34" s="54">
        <v>0.36</v>
      </c>
      <c r="AZ34" s="54">
        <v>0.44</v>
      </c>
      <c r="BA34" s="54">
        <f>1-AZ34-AY34-BB34</f>
        <v>0.12000000000000006</v>
      </c>
      <c r="BB34" s="54">
        <v>0.08</v>
      </c>
    </row>
    <row r="37" spans="2:54" x14ac:dyDescent="0.35">
      <c r="B37" t="s">
        <v>804</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4.5" x14ac:dyDescent="0.35"/>
  <sheetData>
    <row r="1" spans="1:90" x14ac:dyDescent="0.35">
      <c r="A1" t="s">
        <v>936</v>
      </c>
      <c r="K1" t="s">
        <v>937</v>
      </c>
      <c r="U1" t="s">
        <v>938</v>
      </c>
      <c r="AD1" t="s">
        <v>939</v>
      </c>
      <c r="AO1" t="s">
        <v>940</v>
      </c>
      <c r="BC1" t="s">
        <v>941</v>
      </c>
      <c r="BO1" t="s">
        <v>942</v>
      </c>
      <c r="BY1" t="s">
        <v>943</v>
      </c>
      <c r="CL1" t="s">
        <v>944</v>
      </c>
    </row>
    <row r="2" spans="1:90" x14ac:dyDescent="0.35">
      <c r="K2" s="57" t="s">
        <v>945</v>
      </c>
      <c r="U2" s="57" t="s">
        <v>946</v>
      </c>
      <c r="AD2" t="s">
        <v>947</v>
      </c>
      <c r="AO2" t="s">
        <v>948</v>
      </c>
      <c r="BC2" t="s">
        <v>949</v>
      </c>
      <c r="BO2" t="s">
        <v>950</v>
      </c>
      <c r="BY2" t="s">
        <v>951</v>
      </c>
      <c r="CL2" t="s">
        <v>952</v>
      </c>
    </row>
    <row r="10" spans="1:90" x14ac:dyDescent="0.35">
      <c r="AO10" t="s">
        <v>953</v>
      </c>
    </row>
    <row r="20" spans="1:30" x14ac:dyDescent="0.35">
      <c r="AD20" t="s">
        <v>954</v>
      </c>
    </row>
    <row r="21" spans="1:30" x14ac:dyDescent="0.35">
      <c r="AD21" t="s">
        <v>955</v>
      </c>
    </row>
    <row r="29" spans="1:30" x14ac:dyDescent="0.35">
      <c r="A29" t="s">
        <v>956</v>
      </c>
    </row>
    <row r="30" spans="1:30" x14ac:dyDescent="0.35">
      <c r="B30" s="53" t="s">
        <v>957</v>
      </c>
    </row>
    <row r="31" spans="1:30" x14ac:dyDescent="0.35">
      <c r="B31" s="53" t="s">
        <v>958</v>
      </c>
    </row>
    <row r="32" spans="1:30" x14ac:dyDescent="0.35">
      <c r="B32" s="53" t="s">
        <v>959</v>
      </c>
    </row>
    <row r="33" spans="1:2" x14ac:dyDescent="0.35">
      <c r="A33" t="s">
        <v>960</v>
      </c>
    </row>
    <row r="35" spans="1:2" x14ac:dyDescent="0.35">
      <c r="A35" t="s">
        <v>961</v>
      </c>
    </row>
    <row r="36" spans="1:2" x14ac:dyDescent="0.35">
      <c r="B36" s="53" t="s">
        <v>962</v>
      </c>
    </row>
    <row r="38" spans="1:2" x14ac:dyDescent="0.35">
      <c r="A38" t="s">
        <v>963</v>
      </c>
    </row>
    <row r="39" spans="1:2" x14ac:dyDescent="0.35">
      <c r="B39" s="53" t="s">
        <v>964</v>
      </c>
    </row>
    <row r="40" spans="1:2" x14ac:dyDescent="0.35">
      <c r="B40" s="53" t="s">
        <v>965</v>
      </c>
    </row>
    <row r="41" spans="1:2" x14ac:dyDescent="0.35">
      <c r="B41" s="53" t="s">
        <v>966</v>
      </c>
    </row>
    <row r="42" spans="1:2" x14ac:dyDescent="0.35">
      <c r="A42" t="s">
        <v>967</v>
      </c>
    </row>
    <row r="43" spans="1:2" x14ac:dyDescent="0.35">
      <c r="B43" s="53" t="s">
        <v>968</v>
      </c>
    </row>
    <row r="44" spans="1:2" x14ac:dyDescent="0.35">
      <c r="B44" s="53" t="s">
        <v>969</v>
      </c>
    </row>
    <row r="46" spans="1:2" x14ac:dyDescent="0.35">
      <c r="A46" t="s">
        <v>970</v>
      </c>
    </row>
    <row r="47" spans="1:2" x14ac:dyDescent="0.35">
      <c r="B47" s="53" t="s">
        <v>971</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4.5" x14ac:dyDescent="0.35"/>
  <sheetData>
    <row r="1" spans="2:24" x14ac:dyDescent="0.35">
      <c r="B1" t="s">
        <v>972</v>
      </c>
      <c r="M1" t="s">
        <v>973</v>
      </c>
      <c r="X1" t="s">
        <v>974</v>
      </c>
    </row>
    <row r="2" spans="2:24" x14ac:dyDescent="0.35">
      <c r="B2" t="s">
        <v>949</v>
      </c>
      <c r="M2" t="s">
        <v>945</v>
      </c>
      <c r="X2" t="s">
        <v>975</v>
      </c>
    </row>
    <row r="3" spans="2:24" x14ac:dyDescent="0.35">
      <c r="B3" s="52" t="s">
        <v>976</v>
      </c>
    </row>
    <row r="6" spans="2:24" x14ac:dyDescent="0.35">
      <c r="H6" s="52" t="s">
        <v>977</v>
      </c>
    </row>
    <row r="17" spans="13:24" x14ac:dyDescent="0.35">
      <c r="M17" t="s">
        <v>978</v>
      </c>
    </row>
    <row r="18" spans="13:24" x14ac:dyDescent="0.35">
      <c r="M18" t="s">
        <v>509</v>
      </c>
    </row>
    <row r="30" spans="13:24" x14ac:dyDescent="0.35">
      <c r="X30" t="s">
        <v>979</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topLeftCell="CK1" workbookViewId="0">
      <selection activeCell="DR45" sqref="DR45"/>
    </sheetView>
  </sheetViews>
  <sheetFormatPr defaultColWidth="10" defaultRowHeight="14.5" x14ac:dyDescent="0.35"/>
  <cols>
    <col min="8" max="8" width="10.7265625" customWidth="1"/>
    <col min="103" max="103" width="13.54296875" bestFit="1" customWidth="1"/>
  </cols>
  <sheetData>
    <row r="1" spans="1:104" x14ac:dyDescent="0.35">
      <c r="B1" t="s">
        <v>981</v>
      </c>
    </row>
    <row r="2" spans="1:104" s="48" customFormat="1" x14ac:dyDescent="0.35">
      <c r="A2" t="s">
        <v>982</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983</v>
      </c>
    </row>
    <row r="3" spans="1:104" x14ac:dyDescent="0.35">
      <c r="A3" s="48" t="s">
        <v>984</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35">
      <c r="A4" s="48" t="s">
        <v>985</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35">
      <c r="B5" s="127" t="s">
        <v>1932</v>
      </c>
    </row>
    <row r="7" spans="1:104" x14ac:dyDescent="0.35">
      <c r="D7" s="53" t="s">
        <v>986</v>
      </c>
      <c r="I7" s="53" t="s">
        <v>987</v>
      </c>
      <c r="N7" s="53" t="s">
        <v>988</v>
      </c>
      <c r="S7" s="53" t="s">
        <v>669</v>
      </c>
      <c r="X7" s="53" t="s">
        <v>670</v>
      </c>
      <c r="AC7" s="53" t="s">
        <v>672</v>
      </c>
      <c r="AH7" t="s">
        <v>675</v>
      </c>
      <c r="AM7" s="53" t="s">
        <v>677</v>
      </c>
      <c r="AR7" s="53" t="s">
        <v>679</v>
      </c>
      <c r="AW7" t="s">
        <v>681</v>
      </c>
      <c r="BB7" t="s">
        <v>989</v>
      </c>
      <c r="BG7" t="s">
        <v>990</v>
      </c>
      <c r="BL7" t="s">
        <v>991</v>
      </c>
      <c r="BQ7" t="s">
        <v>992</v>
      </c>
      <c r="BV7" t="s">
        <v>993</v>
      </c>
      <c r="CA7" t="s">
        <v>994</v>
      </c>
      <c r="CF7" t="s">
        <v>995</v>
      </c>
      <c r="CK7" t="s">
        <v>996</v>
      </c>
      <c r="CP7" t="s">
        <v>997</v>
      </c>
      <c r="CU7" t="s">
        <v>998</v>
      </c>
      <c r="CX7" t="s">
        <v>999</v>
      </c>
    </row>
    <row r="8" spans="1:104" x14ac:dyDescent="0.3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35">
      <c r="A9" t="s">
        <v>1000</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3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3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3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35">
      <c r="D13" s="6"/>
      <c r="I13" s="6"/>
      <c r="N13" s="6"/>
      <c r="S13" s="6"/>
      <c r="X13" s="6"/>
      <c r="AC13" s="6"/>
      <c r="AH13" s="6"/>
      <c r="AM13" s="6"/>
      <c r="AR13" s="6"/>
      <c r="AW13" s="6"/>
      <c r="BB13" s="6"/>
      <c r="BG13" s="6"/>
      <c r="BL13" s="6"/>
      <c r="BQ13" s="6"/>
      <c r="BV13" s="6"/>
      <c r="CA13" s="6"/>
      <c r="CF13" s="6"/>
      <c r="CK13" s="6"/>
      <c r="CP13" s="6"/>
      <c r="CU13" s="6"/>
      <c r="CZ13" s="6"/>
    </row>
    <row r="14" spans="1:104" x14ac:dyDescent="0.35">
      <c r="D14" s="6"/>
      <c r="I14" s="6"/>
      <c r="N14" s="6"/>
      <c r="S14" s="6"/>
      <c r="X14" s="6"/>
      <c r="AC14" s="6"/>
      <c r="AH14" s="6"/>
      <c r="AM14" s="6"/>
      <c r="AR14" s="6"/>
      <c r="AW14" s="6"/>
      <c r="BB14" s="6"/>
      <c r="BG14" s="6"/>
      <c r="BL14" s="6"/>
      <c r="BQ14" s="6"/>
      <c r="BV14" s="6"/>
      <c r="CA14" s="6"/>
      <c r="CF14" s="6"/>
      <c r="CK14" s="6"/>
      <c r="CP14" s="6"/>
      <c r="CU14" s="6"/>
      <c r="CZ14" s="6"/>
    </row>
    <row r="15" spans="1:104" x14ac:dyDescent="0.35">
      <c r="D15" s="53" t="s">
        <v>986</v>
      </c>
      <c r="I15" s="53" t="s">
        <v>987</v>
      </c>
      <c r="N15" s="53" t="s">
        <v>988</v>
      </c>
      <c r="S15" s="53" t="s">
        <v>669</v>
      </c>
      <c r="X15" s="53" t="s">
        <v>670</v>
      </c>
      <c r="AC15" s="53" t="s">
        <v>672</v>
      </c>
      <c r="AH15" t="s">
        <v>675</v>
      </c>
      <c r="AM15" s="53" t="s">
        <v>677</v>
      </c>
      <c r="AR15" s="53" t="s">
        <v>679</v>
      </c>
      <c r="AW15" t="s">
        <v>681</v>
      </c>
      <c r="BB15" t="s">
        <v>989</v>
      </c>
      <c r="BG15" t="s">
        <v>990</v>
      </c>
      <c r="BL15" t="s">
        <v>991</v>
      </c>
      <c r="BQ15" t="s">
        <v>992</v>
      </c>
      <c r="BV15" t="s">
        <v>993</v>
      </c>
      <c r="CA15" t="s">
        <v>994</v>
      </c>
      <c r="CF15" t="s">
        <v>995</v>
      </c>
      <c r="CK15" t="s">
        <v>996</v>
      </c>
      <c r="CP15" t="s">
        <v>997</v>
      </c>
      <c r="CU15" t="s">
        <v>998</v>
      </c>
      <c r="CX15" t="s">
        <v>999</v>
      </c>
    </row>
    <row r="16" spans="1:104" x14ac:dyDescent="0.3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35">
      <c r="A17" t="s">
        <v>1000</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3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3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3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35">
      <c r="D21" s="6"/>
      <c r="I21" s="6"/>
      <c r="N21" s="6"/>
      <c r="S21" s="6"/>
      <c r="X21" s="6"/>
      <c r="AC21" s="6"/>
      <c r="AH21" s="6"/>
      <c r="AM21" s="6"/>
      <c r="AR21" s="6"/>
      <c r="AW21" s="6"/>
      <c r="BB21" s="6"/>
      <c r="BG21" s="6"/>
      <c r="BL21" s="6"/>
      <c r="BQ21" s="6"/>
      <c r="BV21" s="6"/>
      <c r="CA21" s="6"/>
      <c r="CF21" s="6"/>
      <c r="CK21" s="6"/>
      <c r="CP21" s="6"/>
      <c r="CU21" s="6"/>
      <c r="CZ21" s="6"/>
    </row>
    <row r="22" spans="1:104" x14ac:dyDescent="0.35">
      <c r="B22" s="6"/>
      <c r="C22" s="6"/>
      <c r="D22" s="6"/>
      <c r="E22" s="6"/>
      <c r="F22" s="6"/>
      <c r="G22" s="6"/>
      <c r="H22" s="6"/>
      <c r="I22" s="6"/>
      <c r="J22" s="6"/>
      <c r="K22" s="6"/>
      <c r="L22" s="6"/>
      <c r="M22" s="6"/>
      <c r="N22" s="6"/>
      <c r="O22" s="6"/>
      <c r="P22" s="6"/>
      <c r="Q22" s="6"/>
      <c r="R22" s="6"/>
      <c r="S22" s="6"/>
      <c r="T22" s="6"/>
      <c r="U22" s="6"/>
      <c r="V22" s="6"/>
    </row>
    <row r="24" spans="1:104" x14ac:dyDescent="0.35">
      <c r="CE24" t="s">
        <v>1001</v>
      </c>
      <c r="CF24">
        <v>0.95</v>
      </c>
      <c r="CK24">
        <v>0.92</v>
      </c>
      <c r="CP24">
        <v>0.75</v>
      </c>
      <c r="CU24">
        <v>0.57999999999999996</v>
      </c>
      <c r="CX24">
        <v>1</v>
      </c>
    </row>
    <row r="25" spans="1:104" x14ac:dyDescent="0.35">
      <c r="CE25" t="s">
        <v>1002</v>
      </c>
      <c r="CF25">
        <v>0.94</v>
      </c>
      <c r="CK25">
        <v>0.92</v>
      </c>
      <c r="CP25">
        <v>0.71</v>
      </c>
      <c r="CU25">
        <v>0.4</v>
      </c>
      <c r="CX25">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04"/>
      <c r="B1" s="404"/>
      <c r="C1" s="404"/>
      <c r="D1" s="404"/>
      <c r="E1" s="404"/>
      <c r="F1" s="404"/>
      <c r="G1" s="404"/>
      <c r="H1" s="404"/>
      <c r="I1" s="46"/>
      <c r="J1" s="46"/>
      <c r="K1" s="46"/>
      <c r="L1" s="46"/>
      <c r="M1" s="46"/>
      <c r="N1" s="46"/>
      <c r="O1" s="46"/>
      <c r="P1" s="46"/>
      <c r="Q1" s="46"/>
      <c r="R1" s="46"/>
      <c r="S1" s="46"/>
      <c r="T1" s="46"/>
      <c r="U1" s="46"/>
      <c r="V1" s="46"/>
      <c r="W1" s="46"/>
      <c r="X1" s="46"/>
      <c r="Y1" s="46"/>
      <c r="Z1" s="46"/>
      <c r="AA1" s="46"/>
      <c r="AB1" s="46"/>
      <c r="AC1" s="46"/>
    </row>
    <row r="2" spans="1:29" ht="11.5" x14ac:dyDescent="0.25">
      <c r="A2" s="404"/>
      <c r="B2" s="404"/>
      <c r="C2" s="404"/>
      <c r="D2" s="404"/>
      <c r="E2" s="404"/>
      <c r="F2" s="404"/>
      <c r="G2" s="404"/>
      <c r="H2" s="404"/>
      <c r="I2" s="46"/>
      <c r="J2" s="46"/>
      <c r="K2" s="46"/>
      <c r="L2" s="46"/>
      <c r="M2" s="46"/>
      <c r="N2" s="46"/>
      <c r="O2" s="46"/>
      <c r="P2" s="46"/>
      <c r="Q2" s="46"/>
      <c r="R2" s="46"/>
      <c r="S2" s="46"/>
      <c r="T2" s="46"/>
      <c r="U2" s="46"/>
      <c r="V2" s="46"/>
      <c r="W2" s="46"/>
      <c r="X2" s="46"/>
      <c r="Y2" s="46"/>
      <c r="Z2" s="46"/>
      <c r="AA2" s="46"/>
      <c r="AB2" s="46"/>
      <c r="AC2" s="46"/>
    </row>
    <row r="3" spans="1:29" ht="11.5" x14ac:dyDescent="0.25">
      <c r="A3" s="404"/>
      <c r="B3" s="404"/>
      <c r="C3" s="404"/>
      <c r="D3" s="404"/>
      <c r="E3" s="404"/>
      <c r="F3" s="404"/>
      <c r="G3" s="404"/>
      <c r="H3" s="404"/>
      <c r="I3" s="46"/>
      <c r="J3" s="46"/>
      <c r="K3" s="46"/>
      <c r="L3" s="46"/>
      <c r="M3" s="46"/>
      <c r="N3" s="46"/>
      <c r="O3" s="46"/>
      <c r="P3" s="46"/>
      <c r="Q3" s="46"/>
      <c r="R3" s="46"/>
      <c r="S3" s="46"/>
      <c r="T3" s="46"/>
      <c r="U3" s="46"/>
      <c r="V3" s="46"/>
      <c r="W3" s="46"/>
      <c r="X3" s="46"/>
      <c r="Y3" s="46"/>
      <c r="Z3" s="46"/>
      <c r="AA3" s="46"/>
      <c r="AB3" s="46"/>
      <c r="AC3" s="46"/>
    </row>
    <row r="4" spans="1:29" ht="11.5" x14ac:dyDescent="0.25">
      <c r="A4" s="404"/>
      <c r="B4" s="404"/>
      <c r="C4" s="404"/>
      <c r="D4" s="404"/>
      <c r="E4" s="404"/>
      <c r="F4" s="404"/>
      <c r="G4" s="404"/>
      <c r="H4" s="404"/>
      <c r="I4" s="46"/>
      <c r="J4" s="46"/>
      <c r="K4" s="46"/>
      <c r="L4" s="46"/>
      <c r="M4" s="46"/>
      <c r="N4" s="46"/>
      <c r="O4" s="46"/>
      <c r="P4" s="46"/>
      <c r="Q4" s="46"/>
      <c r="R4" s="46"/>
      <c r="S4" s="46"/>
      <c r="T4" s="46"/>
      <c r="U4" s="46"/>
      <c r="V4" s="46"/>
      <c r="W4" s="46"/>
      <c r="X4" s="46"/>
      <c r="Y4" s="46"/>
      <c r="Z4" s="46"/>
      <c r="AA4" s="46"/>
      <c r="AB4" s="46"/>
      <c r="AC4" s="46"/>
    </row>
    <row r="5" spans="1:29" ht="15.5" x14ac:dyDescent="0.35">
      <c r="A5" s="405" t="s">
        <v>1003</v>
      </c>
      <c r="B5" s="405"/>
      <c r="C5" s="405"/>
      <c r="D5" s="405"/>
      <c r="E5" s="405"/>
      <c r="F5" s="405"/>
      <c r="G5" s="405"/>
      <c r="H5" s="405"/>
      <c r="I5" s="46"/>
      <c r="J5" s="46"/>
      <c r="K5" s="46"/>
      <c r="L5" s="46"/>
      <c r="M5" s="46"/>
      <c r="N5" s="46"/>
      <c r="O5" s="46"/>
      <c r="P5" s="46"/>
      <c r="Q5" s="46"/>
      <c r="R5" s="46"/>
      <c r="S5" s="46"/>
      <c r="T5" s="46"/>
      <c r="U5" s="46"/>
      <c r="V5" s="46"/>
      <c r="W5" s="46"/>
      <c r="X5" s="46"/>
      <c r="Y5" s="46"/>
      <c r="Z5" s="46"/>
      <c r="AA5" s="46"/>
      <c r="AB5" s="46"/>
      <c r="AC5" s="46"/>
    </row>
    <row r="6" spans="1:29" ht="13" x14ac:dyDescent="0.3">
      <c r="A6" s="403" t="s">
        <v>1004</v>
      </c>
      <c r="B6" s="403"/>
      <c r="C6" s="403"/>
      <c r="D6" s="403"/>
      <c r="E6" s="403"/>
      <c r="F6" s="403"/>
      <c r="G6" s="403"/>
      <c r="H6" s="403"/>
      <c r="I6" s="46"/>
      <c r="J6" s="46"/>
      <c r="K6" s="46"/>
      <c r="L6" s="46"/>
      <c r="M6" s="46"/>
      <c r="N6" s="46"/>
      <c r="O6" s="46"/>
      <c r="P6" s="46"/>
      <c r="Q6" s="46"/>
      <c r="R6" s="46"/>
      <c r="S6" s="46"/>
      <c r="T6" s="46"/>
      <c r="U6" s="46"/>
      <c r="V6" s="46"/>
      <c r="W6" s="46"/>
      <c r="X6" s="46"/>
      <c r="Y6" s="46"/>
      <c r="Z6" s="46"/>
      <c r="AA6" s="46"/>
      <c r="AB6" s="46"/>
      <c r="AC6" s="46"/>
    </row>
    <row r="7" spans="1:29" ht="13" x14ac:dyDescent="0.3">
      <c r="A7" s="403" t="s">
        <v>1005</v>
      </c>
      <c r="B7" s="403"/>
      <c r="C7" s="403"/>
      <c r="D7" s="403"/>
      <c r="E7" s="403"/>
      <c r="F7" s="403"/>
      <c r="G7" s="403"/>
      <c r="H7" s="403"/>
      <c r="I7" s="46"/>
      <c r="J7" s="46"/>
      <c r="K7" s="46"/>
      <c r="L7" s="46"/>
      <c r="M7" s="46"/>
      <c r="N7" s="46"/>
      <c r="O7" s="46"/>
      <c r="P7" s="46"/>
      <c r="Q7" s="46"/>
      <c r="R7" s="46"/>
      <c r="S7" s="46"/>
      <c r="T7" s="46"/>
      <c r="U7" s="46"/>
      <c r="V7" s="46"/>
      <c r="W7" s="46"/>
      <c r="X7" s="46"/>
      <c r="Y7" s="46"/>
      <c r="Z7" s="46"/>
      <c r="AA7" s="46"/>
      <c r="AB7" s="46"/>
      <c r="AC7" s="46"/>
    </row>
    <row r="8" spans="1:29" ht="11.5" x14ac:dyDescent="0.25">
      <c r="A8" s="404"/>
      <c r="B8" s="404"/>
      <c r="C8" s="404"/>
      <c r="D8" s="404"/>
      <c r="E8" s="404"/>
      <c r="F8" s="404"/>
      <c r="G8" s="404"/>
      <c r="H8" s="404"/>
      <c r="I8" s="46"/>
      <c r="J8" s="46"/>
      <c r="K8" s="46"/>
      <c r="L8" s="46"/>
      <c r="M8" s="46"/>
      <c r="N8" s="46"/>
      <c r="O8" s="46"/>
      <c r="P8" s="46"/>
      <c r="Q8" s="46"/>
      <c r="R8" s="46"/>
      <c r="S8" s="46"/>
      <c r="T8" s="46"/>
      <c r="U8" s="46"/>
      <c r="V8" s="46"/>
      <c r="W8" s="46"/>
      <c r="X8" s="46"/>
      <c r="Y8" s="46"/>
      <c r="Z8" s="46"/>
      <c r="AA8" s="46"/>
      <c r="AB8" s="46"/>
      <c r="AC8" s="46"/>
    </row>
    <row r="9" spans="1:29" ht="13" x14ac:dyDescent="0.3">
      <c r="A9" s="409" t="s">
        <v>1006</v>
      </c>
      <c r="B9" s="409"/>
      <c r="C9" s="409"/>
      <c r="D9" s="409"/>
      <c r="E9" s="409"/>
      <c r="F9" s="409"/>
      <c r="G9" s="409"/>
      <c r="H9" s="409"/>
      <c r="I9" s="46"/>
      <c r="J9" s="46"/>
      <c r="K9" s="46"/>
      <c r="L9" s="46"/>
      <c r="M9" s="46"/>
      <c r="N9" s="46"/>
      <c r="O9" s="46"/>
      <c r="P9" s="46"/>
      <c r="Q9" s="46"/>
      <c r="R9" s="46"/>
      <c r="S9" s="46"/>
      <c r="T9" s="46"/>
      <c r="U9" s="46"/>
      <c r="V9" s="46"/>
      <c r="W9" s="46"/>
      <c r="X9" s="46"/>
      <c r="Y9" s="46"/>
      <c r="Z9" s="46"/>
      <c r="AA9" s="46"/>
      <c r="AB9" s="46"/>
      <c r="AC9" s="46"/>
    </row>
    <row r="10" spans="1:29" ht="13" x14ac:dyDescent="0.3">
      <c r="A10" s="403" t="s">
        <v>1007</v>
      </c>
      <c r="B10" s="403"/>
      <c r="C10" s="403"/>
      <c r="D10" s="403"/>
      <c r="E10" s="403"/>
      <c r="F10" s="403"/>
      <c r="G10" s="403"/>
      <c r="H10" s="403"/>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0" t="s">
        <v>1008</v>
      </c>
      <c r="B11" s="410"/>
      <c r="C11" s="410"/>
      <c r="D11" s="410"/>
      <c r="E11" s="410"/>
      <c r="F11" s="410"/>
      <c r="G11" s="410"/>
      <c r="H11" s="410"/>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1" t="s">
        <v>1009</v>
      </c>
      <c r="B12" s="411"/>
      <c r="C12" s="411"/>
      <c r="D12" s="411"/>
      <c r="E12" s="411"/>
      <c r="F12" s="411"/>
      <c r="G12" s="411"/>
      <c r="H12" s="411"/>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06" t="s">
        <v>1010</v>
      </c>
      <c r="B13" s="406"/>
      <c r="C13" s="406"/>
      <c r="D13" s="406"/>
      <c r="E13" s="406"/>
      <c r="F13" s="406"/>
      <c r="G13" s="406"/>
      <c r="H13" s="406"/>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07" t="s">
        <v>1011</v>
      </c>
      <c r="B14" s="407"/>
      <c r="C14" s="407"/>
      <c r="D14" s="407"/>
      <c r="E14" s="407"/>
      <c r="F14" s="407"/>
      <c r="G14" s="407"/>
      <c r="H14" s="407"/>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08"/>
      <c r="B15" s="408"/>
      <c r="C15" s="408"/>
      <c r="D15" s="408"/>
      <c r="E15" s="408"/>
      <c r="F15" s="408"/>
      <c r="G15" s="408"/>
      <c r="H15" s="408"/>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1012</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x14ac:dyDescent="0.25">
      <c r="A18" s="12">
        <v>1</v>
      </c>
      <c r="B18" s="10" t="s">
        <v>1020</v>
      </c>
      <c r="C18" s="37" t="s">
        <v>1021</v>
      </c>
      <c r="D18" s="9"/>
      <c r="E18" s="9">
        <v>900</v>
      </c>
      <c r="F18" s="10" t="s">
        <v>1022</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1.5" x14ac:dyDescent="0.25">
      <c r="A19" s="12">
        <v>2</v>
      </c>
      <c r="B19" s="10" t="s">
        <v>1020</v>
      </c>
      <c r="C19" s="37" t="s">
        <v>1021</v>
      </c>
      <c r="D19" s="9"/>
      <c r="E19" s="9">
        <v>900</v>
      </c>
      <c r="F19" s="10" t="s">
        <v>1022</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1.5" x14ac:dyDescent="0.25">
      <c r="A20" s="12">
        <v>3</v>
      </c>
      <c r="B20" s="10" t="s">
        <v>1020</v>
      </c>
      <c r="C20" s="37" t="s">
        <v>1021</v>
      </c>
      <c r="D20" s="9"/>
      <c r="E20" s="9">
        <v>900</v>
      </c>
      <c r="F20" s="10" t="s">
        <v>1022</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1.5" x14ac:dyDescent="0.25">
      <c r="A21" s="12">
        <v>4</v>
      </c>
      <c r="B21" s="10" t="s">
        <v>1020</v>
      </c>
      <c r="C21" s="37" t="s">
        <v>1021</v>
      </c>
      <c r="D21" s="9"/>
      <c r="E21" s="9">
        <v>900</v>
      </c>
      <c r="F21" s="10" t="s">
        <v>1022</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1.5" x14ac:dyDescent="0.25">
      <c r="A22" s="12">
        <v>5</v>
      </c>
      <c r="B22" s="10" t="s">
        <v>1020</v>
      </c>
      <c r="C22" s="37" t="s">
        <v>1021</v>
      </c>
      <c r="D22" s="9"/>
      <c r="E22" s="9">
        <v>900</v>
      </c>
      <c r="F22" s="10" t="s">
        <v>1022</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1.5" x14ac:dyDescent="0.25">
      <c r="A23" s="12">
        <v>6</v>
      </c>
      <c r="B23" s="10" t="s">
        <v>1020</v>
      </c>
      <c r="C23" s="37" t="s">
        <v>1021</v>
      </c>
      <c r="D23" s="9"/>
      <c r="E23" s="9">
        <v>900</v>
      </c>
      <c r="F23" s="10" t="s">
        <v>1022</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1.5" x14ac:dyDescent="0.25">
      <c r="A24" s="12">
        <v>7</v>
      </c>
      <c r="B24" s="10" t="s">
        <v>1020</v>
      </c>
      <c r="C24" s="37" t="s">
        <v>1021</v>
      </c>
      <c r="D24" s="9"/>
      <c r="E24" s="9">
        <v>900</v>
      </c>
      <c r="F24" s="10" t="s">
        <v>1022</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1.5" x14ac:dyDescent="0.25">
      <c r="A25" s="12">
        <v>8</v>
      </c>
      <c r="B25" s="10" t="s">
        <v>1020</v>
      </c>
      <c r="C25" s="37" t="s">
        <v>1021</v>
      </c>
      <c r="D25" s="9"/>
      <c r="E25" s="9">
        <v>900</v>
      </c>
      <c r="F25" s="10" t="s">
        <v>1022</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1.5" x14ac:dyDescent="0.25">
      <c r="A26" s="12">
        <v>9</v>
      </c>
      <c r="B26" s="10" t="s">
        <v>1020</v>
      </c>
      <c r="C26" s="37" t="s">
        <v>1021</v>
      </c>
      <c r="D26" s="9"/>
      <c r="E26" s="9">
        <v>900</v>
      </c>
      <c r="F26" s="10" t="s">
        <v>1022</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1.5" x14ac:dyDescent="0.25">
      <c r="A27" s="12">
        <v>10</v>
      </c>
      <c r="B27" s="10" t="s">
        <v>1020</v>
      </c>
      <c r="C27" s="37" t="s">
        <v>1021</v>
      </c>
      <c r="D27" s="9"/>
      <c r="E27" s="9">
        <v>900</v>
      </c>
      <c r="F27" s="10" t="s">
        <v>1022</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1.5" x14ac:dyDescent="0.25">
      <c r="A28" s="12">
        <v>11</v>
      </c>
      <c r="B28" s="10" t="s">
        <v>1020</v>
      </c>
      <c r="C28" s="37" t="s">
        <v>1021</v>
      </c>
      <c r="D28" s="9"/>
      <c r="E28" s="9">
        <v>900</v>
      </c>
      <c r="F28" s="10" t="s">
        <v>1022</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1.5" x14ac:dyDescent="0.25">
      <c r="A29" s="12">
        <v>12</v>
      </c>
      <c r="B29" s="10" t="s">
        <v>1020</v>
      </c>
      <c r="C29" s="37" t="s">
        <v>1021</v>
      </c>
      <c r="D29" s="9"/>
      <c r="E29" s="9">
        <v>900</v>
      </c>
      <c r="F29" s="10" t="s">
        <v>1022</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1.5" x14ac:dyDescent="0.25">
      <c r="A30" s="12">
        <v>13</v>
      </c>
      <c r="B30" s="10" t="s">
        <v>1020</v>
      </c>
      <c r="C30" s="37" t="s">
        <v>1021</v>
      </c>
      <c r="D30" s="9"/>
      <c r="E30" s="9">
        <v>900</v>
      </c>
      <c r="F30" s="10" t="s">
        <v>1022</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1.5" x14ac:dyDescent="0.25">
      <c r="A31" s="12">
        <v>14</v>
      </c>
      <c r="B31" s="10" t="s">
        <v>1020</v>
      </c>
      <c r="C31" s="37" t="s">
        <v>1021</v>
      </c>
      <c r="D31" s="9"/>
      <c r="E31" s="9">
        <v>900</v>
      </c>
      <c r="F31" s="10" t="s">
        <v>1022</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1.5" x14ac:dyDescent="0.25">
      <c r="A32" s="12">
        <v>15</v>
      </c>
      <c r="B32" s="10" t="s">
        <v>1020</v>
      </c>
      <c r="C32" s="37" t="s">
        <v>1021</v>
      </c>
      <c r="D32" s="9"/>
      <c r="E32" s="9">
        <v>900</v>
      </c>
      <c r="F32" s="10" t="s">
        <v>1022</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1.5"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x14ac:dyDescent="0.25">
      <c r="A48" s="12">
        <v>31</v>
      </c>
      <c r="B48" s="10" t="s">
        <v>1020</v>
      </c>
      <c r="C48" s="36" t="s">
        <v>1027</v>
      </c>
      <c r="D48" s="9" t="s">
        <v>1028</v>
      </c>
      <c r="E48" s="9">
        <v>901</v>
      </c>
      <c r="F48" s="10" t="s">
        <v>1029</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1.5" x14ac:dyDescent="0.25">
      <c r="A49" s="12">
        <v>32</v>
      </c>
      <c r="B49" s="10" t="s">
        <v>1020</v>
      </c>
      <c r="C49" s="36" t="s">
        <v>1027</v>
      </c>
      <c r="D49" s="9" t="s">
        <v>1028</v>
      </c>
      <c r="E49" s="9">
        <v>901</v>
      </c>
      <c r="F49" s="10" t="s">
        <v>1029</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1.5" x14ac:dyDescent="0.25">
      <c r="A50" s="12">
        <v>33</v>
      </c>
      <c r="B50" s="10" t="s">
        <v>1020</v>
      </c>
      <c r="C50" s="36" t="s">
        <v>1027</v>
      </c>
      <c r="D50" s="9" t="s">
        <v>1028</v>
      </c>
      <c r="E50" s="9">
        <v>901</v>
      </c>
      <c r="F50" s="10" t="s">
        <v>1029</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1.5" x14ac:dyDescent="0.25">
      <c r="A51" s="12">
        <v>34</v>
      </c>
      <c r="B51" s="10" t="s">
        <v>1020</v>
      </c>
      <c r="C51" s="36" t="s">
        <v>1027</v>
      </c>
      <c r="D51" s="9" t="s">
        <v>1028</v>
      </c>
      <c r="E51" s="9">
        <v>901</v>
      </c>
      <c r="F51" s="10" t="s">
        <v>1029</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1.5" x14ac:dyDescent="0.25">
      <c r="A52" s="12">
        <v>35</v>
      </c>
      <c r="B52" s="10" t="s">
        <v>1020</v>
      </c>
      <c r="C52" s="36" t="s">
        <v>1027</v>
      </c>
      <c r="D52" s="9" t="s">
        <v>1028</v>
      </c>
      <c r="E52" s="9">
        <v>901</v>
      </c>
      <c r="F52" s="10" t="s">
        <v>1029</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1.5" x14ac:dyDescent="0.25">
      <c r="A53" s="12">
        <v>36</v>
      </c>
      <c r="B53" s="10" t="s">
        <v>1020</v>
      </c>
      <c r="C53" s="36" t="s">
        <v>1027</v>
      </c>
      <c r="D53" s="9" t="s">
        <v>1028</v>
      </c>
      <c r="E53" s="9">
        <v>901</v>
      </c>
      <c r="F53" s="10" t="s">
        <v>1029</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1.5" x14ac:dyDescent="0.25">
      <c r="A54" s="12">
        <v>37</v>
      </c>
      <c r="B54" s="10" t="s">
        <v>1020</v>
      </c>
      <c r="C54" s="36" t="s">
        <v>1027</v>
      </c>
      <c r="D54" s="9" t="s">
        <v>1028</v>
      </c>
      <c r="E54" s="9">
        <v>901</v>
      </c>
      <c r="F54" s="10" t="s">
        <v>1029</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1.5" x14ac:dyDescent="0.25">
      <c r="A55" s="12">
        <v>38</v>
      </c>
      <c r="B55" s="10" t="s">
        <v>1020</v>
      </c>
      <c r="C55" s="36" t="s">
        <v>1027</v>
      </c>
      <c r="D55" s="9" t="s">
        <v>1028</v>
      </c>
      <c r="E55" s="9">
        <v>901</v>
      </c>
      <c r="F55" s="10" t="s">
        <v>1029</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1.5" x14ac:dyDescent="0.25">
      <c r="A56" s="12">
        <v>39</v>
      </c>
      <c r="B56" s="10" t="s">
        <v>1020</v>
      </c>
      <c r="C56" s="36" t="s">
        <v>1027</v>
      </c>
      <c r="D56" s="9" t="s">
        <v>1028</v>
      </c>
      <c r="E56" s="9">
        <v>901</v>
      </c>
      <c r="F56" s="10" t="s">
        <v>1029</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1.5" x14ac:dyDescent="0.25">
      <c r="A57" s="12">
        <v>40</v>
      </c>
      <c r="B57" s="10" t="s">
        <v>1020</v>
      </c>
      <c r="C57" s="36" t="s">
        <v>1027</v>
      </c>
      <c r="D57" s="9" t="s">
        <v>1028</v>
      </c>
      <c r="E57" s="9">
        <v>901</v>
      </c>
      <c r="F57" s="10" t="s">
        <v>1029</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1.5" x14ac:dyDescent="0.25">
      <c r="A58" s="12">
        <v>41</v>
      </c>
      <c r="B58" s="10" t="s">
        <v>1020</v>
      </c>
      <c r="C58" s="36" t="s">
        <v>1027</v>
      </c>
      <c r="D58" s="9" t="s">
        <v>1028</v>
      </c>
      <c r="E58" s="9">
        <v>901</v>
      </c>
      <c r="F58" s="10" t="s">
        <v>1029</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1.5" x14ac:dyDescent="0.25">
      <c r="A59" s="12">
        <v>42</v>
      </c>
      <c r="B59" s="10" t="s">
        <v>1020</v>
      </c>
      <c r="C59" s="36" t="s">
        <v>1027</v>
      </c>
      <c r="D59" s="9" t="s">
        <v>1028</v>
      </c>
      <c r="E59" s="9">
        <v>901</v>
      </c>
      <c r="F59" s="10" t="s">
        <v>1029</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1.5" x14ac:dyDescent="0.25">
      <c r="A60" s="12">
        <v>43</v>
      </c>
      <c r="B60" s="10" t="s">
        <v>1020</v>
      </c>
      <c r="C60" s="36" t="s">
        <v>1027</v>
      </c>
      <c r="D60" s="9" t="s">
        <v>1028</v>
      </c>
      <c r="E60" s="9">
        <v>901</v>
      </c>
      <c r="F60" s="10" t="s">
        <v>1029</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1.5" x14ac:dyDescent="0.25">
      <c r="A61" s="12">
        <v>44</v>
      </c>
      <c r="B61" s="10" t="s">
        <v>1020</v>
      </c>
      <c r="C61" s="36" t="s">
        <v>1027</v>
      </c>
      <c r="D61" s="9" t="s">
        <v>1028</v>
      </c>
      <c r="E61" s="9">
        <v>901</v>
      </c>
      <c r="F61" s="10" t="s">
        <v>1029</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1.5" x14ac:dyDescent="0.25">
      <c r="A62" s="12">
        <v>45</v>
      </c>
      <c r="B62" s="10" t="s">
        <v>1020</v>
      </c>
      <c r="C62" s="36" t="s">
        <v>1027</v>
      </c>
      <c r="D62" s="9" t="s">
        <v>1028</v>
      </c>
      <c r="E62" s="9">
        <v>901</v>
      </c>
      <c r="F62" s="10" t="s">
        <v>1029</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1.5" x14ac:dyDescent="0.25">
      <c r="A63" s="12">
        <v>46</v>
      </c>
      <c r="B63" s="10" t="s">
        <v>1020</v>
      </c>
      <c r="C63" s="36" t="s">
        <v>1030</v>
      </c>
      <c r="D63" s="9" t="s">
        <v>1031</v>
      </c>
      <c r="E63" s="9">
        <v>902</v>
      </c>
      <c r="F63" s="10" t="s">
        <v>1029</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1.5" x14ac:dyDescent="0.25">
      <c r="A64" s="12">
        <v>47</v>
      </c>
      <c r="B64" s="10" t="s">
        <v>1020</v>
      </c>
      <c r="C64" s="36" t="s">
        <v>1030</v>
      </c>
      <c r="D64" s="9" t="s">
        <v>1031</v>
      </c>
      <c r="E64" s="9">
        <v>902</v>
      </c>
      <c r="F64" s="10" t="s">
        <v>1029</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1.5" x14ac:dyDescent="0.25">
      <c r="A65" s="12">
        <v>48</v>
      </c>
      <c r="B65" s="10" t="s">
        <v>1020</v>
      </c>
      <c r="C65" s="36" t="s">
        <v>1030</v>
      </c>
      <c r="D65" s="9" t="s">
        <v>1031</v>
      </c>
      <c r="E65" s="9">
        <v>902</v>
      </c>
      <c r="F65" s="10" t="s">
        <v>1029</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1.5" x14ac:dyDescent="0.25">
      <c r="A66" s="12">
        <v>49</v>
      </c>
      <c r="B66" s="10" t="s">
        <v>1020</v>
      </c>
      <c r="C66" s="36" t="s">
        <v>1030</v>
      </c>
      <c r="D66" s="9" t="s">
        <v>1031</v>
      </c>
      <c r="E66" s="9">
        <v>902</v>
      </c>
      <c r="F66" s="10" t="s">
        <v>1029</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1.5" x14ac:dyDescent="0.25">
      <c r="A67" s="12">
        <v>50</v>
      </c>
      <c r="B67" s="10" t="s">
        <v>1020</v>
      </c>
      <c r="C67" s="36" t="s">
        <v>1030</v>
      </c>
      <c r="D67" s="9" t="s">
        <v>1031</v>
      </c>
      <c r="E67" s="9">
        <v>902</v>
      </c>
      <c r="F67" s="10" t="s">
        <v>1029</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1.5" x14ac:dyDescent="0.25">
      <c r="A68" s="12">
        <v>51</v>
      </c>
      <c r="B68" s="10" t="s">
        <v>1020</v>
      </c>
      <c r="C68" s="36" t="s">
        <v>1030</v>
      </c>
      <c r="D68" s="9" t="s">
        <v>1031</v>
      </c>
      <c r="E68" s="9">
        <v>902</v>
      </c>
      <c r="F68" s="10" t="s">
        <v>1029</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1.5" x14ac:dyDescent="0.25">
      <c r="A69" s="12">
        <v>52</v>
      </c>
      <c r="B69" s="10" t="s">
        <v>1020</v>
      </c>
      <c r="C69" s="36" t="s">
        <v>1030</v>
      </c>
      <c r="D69" s="9" t="s">
        <v>1031</v>
      </c>
      <c r="E69" s="9">
        <v>902</v>
      </c>
      <c r="F69" s="10" t="s">
        <v>1029</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1.5" x14ac:dyDescent="0.25">
      <c r="A70" s="12">
        <v>53</v>
      </c>
      <c r="B70" s="10" t="s">
        <v>1020</v>
      </c>
      <c r="C70" s="36" t="s">
        <v>1030</v>
      </c>
      <c r="D70" s="9" t="s">
        <v>1031</v>
      </c>
      <c r="E70" s="9">
        <v>902</v>
      </c>
      <c r="F70" s="10" t="s">
        <v>1029</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1.5" x14ac:dyDescent="0.25">
      <c r="A71" s="12">
        <v>54</v>
      </c>
      <c r="B71" s="10" t="s">
        <v>1020</v>
      </c>
      <c r="C71" s="36" t="s">
        <v>1030</v>
      </c>
      <c r="D71" s="9" t="s">
        <v>1031</v>
      </c>
      <c r="E71" s="9">
        <v>902</v>
      </c>
      <c r="F71" s="10" t="s">
        <v>1029</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1.5" x14ac:dyDescent="0.25">
      <c r="A72" s="12">
        <v>55</v>
      </c>
      <c r="B72" s="10" t="s">
        <v>1020</v>
      </c>
      <c r="C72" s="36" t="s">
        <v>1030</v>
      </c>
      <c r="D72" s="9" t="s">
        <v>1031</v>
      </c>
      <c r="E72" s="9">
        <v>902</v>
      </c>
      <c r="F72" s="10" t="s">
        <v>1029</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1.5" x14ac:dyDescent="0.25">
      <c r="A73" s="12">
        <v>56</v>
      </c>
      <c r="B73" s="10" t="s">
        <v>1020</v>
      </c>
      <c r="C73" s="36" t="s">
        <v>1030</v>
      </c>
      <c r="D73" s="9" t="s">
        <v>1031</v>
      </c>
      <c r="E73" s="9">
        <v>902</v>
      </c>
      <c r="F73" s="10" t="s">
        <v>1029</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1.5" x14ac:dyDescent="0.25">
      <c r="A74" s="12">
        <v>57</v>
      </c>
      <c r="B74" s="10" t="s">
        <v>1020</v>
      </c>
      <c r="C74" s="36" t="s">
        <v>1030</v>
      </c>
      <c r="D74" s="9" t="s">
        <v>1031</v>
      </c>
      <c r="E74" s="9">
        <v>902</v>
      </c>
      <c r="F74" s="10" t="s">
        <v>1029</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1.5" x14ac:dyDescent="0.25">
      <c r="A75" s="12">
        <v>58</v>
      </c>
      <c r="B75" s="10" t="s">
        <v>1020</v>
      </c>
      <c r="C75" s="36" t="s">
        <v>1030</v>
      </c>
      <c r="D75" s="9" t="s">
        <v>1031</v>
      </c>
      <c r="E75" s="9">
        <v>902</v>
      </c>
      <c r="F75" s="10" t="s">
        <v>1029</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1.5" x14ac:dyDescent="0.25">
      <c r="A76" s="12">
        <v>59</v>
      </c>
      <c r="B76" s="10" t="s">
        <v>1020</v>
      </c>
      <c r="C76" s="36" t="s">
        <v>1030</v>
      </c>
      <c r="D76" s="9" t="s">
        <v>1031</v>
      </c>
      <c r="E76" s="9">
        <v>902</v>
      </c>
      <c r="F76" s="10" t="s">
        <v>1029</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1.5" x14ac:dyDescent="0.25">
      <c r="A77" s="12">
        <v>60</v>
      </c>
      <c r="B77" s="10" t="s">
        <v>1020</v>
      </c>
      <c r="C77" s="36" t="s">
        <v>1030</v>
      </c>
      <c r="D77" s="9" t="s">
        <v>1031</v>
      </c>
      <c r="E77" s="9">
        <v>902</v>
      </c>
      <c r="F77" s="10" t="s">
        <v>1029</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1.5" x14ac:dyDescent="0.25">
      <c r="A78" s="12">
        <v>61</v>
      </c>
      <c r="B78" s="10" t="s">
        <v>1020</v>
      </c>
      <c r="C78" s="30" t="s">
        <v>1032</v>
      </c>
      <c r="D78" s="9" t="s">
        <v>1033</v>
      </c>
      <c r="E78" s="9">
        <v>941</v>
      </c>
      <c r="F78" s="10" t="s">
        <v>1029</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1.5" x14ac:dyDescent="0.25">
      <c r="A79" s="12">
        <v>62</v>
      </c>
      <c r="B79" s="10" t="s">
        <v>1020</v>
      </c>
      <c r="C79" s="30" t="s">
        <v>1032</v>
      </c>
      <c r="D79" s="9" t="s">
        <v>1033</v>
      </c>
      <c r="E79" s="9">
        <v>941</v>
      </c>
      <c r="F79" s="10" t="s">
        <v>1029</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1.5" x14ac:dyDescent="0.25">
      <c r="A80" s="12">
        <v>63</v>
      </c>
      <c r="B80" s="10" t="s">
        <v>1020</v>
      </c>
      <c r="C80" s="30" t="s">
        <v>1032</v>
      </c>
      <c r="D80" s="9" t="s">
        <v>1033</v>
      </c>
      <c r="E80" s="9">
        <v>941</v>
      </c>
      <c r="F80" s="10" t="s">
        <v>1029</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1.5" x14ac:dyDescent="0.25">
      <c r="A81" s="12">
        <v>64</v>
      </c>
      <c r="B81" s="10" t="s">
        <v>1020</v>
      </c>
      <c r="C81" s="30" t="s">
        <v>1032</v>
      </c>
      <c r="D81" s="9" t="s">
        <v>1033</v>
      </c>
      <c r="E81" s="9">
        <v>941</v>
      </c>
      <c r="F81" s="10" t="s">
        <v>1029</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1.5" x14ac:dyDescent="0.25">
      <c r="A82" s="12">
        <v>65</v>
      </c>
      <c r="B82" s="10" t="s">
        <v>1020</v>
      </c>
      <c r="C82" s="30" t="s">
        <v>1032</v>
      </c>
      <c r="D82" s="9" t="s">
        <v>1033</v>
      </c>
      <c r="E82" s="9">
        <v>941</v>
      </c>
      <c r="F82" s="10" t="s">
        <v>1029</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1.5" x14ac:dyDescent="0.25">
      <c r="A83" s="12">
        <v>66</v>
      </c>
      <c r="B83" s="10" t="s">
        <v>1020</v>
      </c>
      <c r="C83" s="30" t="s">
        <v>1032</v>
      </c>
      <c r="D83" s="9" t="s">
        <v>1033</v>
      </c>
      <c r="E83" s="9">
        <v>941</v>
      </c>
      <c r="F83" s="10" t="s">
        <v>1029</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1.5" x14ac:dyDescent="0.25">
      <c r="A84" s="12">
        <v>67</v>
      </c>
      <c r="B84" s="10" t="s">
        <v>1020</v>
      </c>
      <c r="C84" s="30" t="s">
        <v>1032</v>
      </c>
      <c r="D84" s="9" t="s">
        <v>1033</v>
      </c>
      <c r="E84" s="9">
        <v>941</v>
      </c>
      <c r="F84" s="10" t="s">
        <v>1029</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1.5" x14ac:dyDescent="0.25">
      <c r="A85" s="12">
        <v>68</v>
      </c>
      <c r="B85" s="10" t="s">
        <v>1020</v>
      </c>
      <c r="C85" s="30" t="s">
        <v>1032</v>
      </c>
      <c r="D85" s="9" t="s">
        <v>1033</v>
      </c>
      <c r="E85" s="9">
        <v>941</v>
      </c>
      <c r="F85" s="10" t="s">
        <v>1029</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1.5" x14ac:dyDescent="0.25">
      <c r="A86" s="12">
        <v>69</v>
      </c>
      <c r="B86" s="10" t="s">
        <v>1020</v>
      </c>
      <c r="C86" s="30" t="s">
        <v>1032</v>
      </c>
      <c r="D86" s="9" t="s">
        <v>1033</v>
      </c>
      <c r="E86" s="9">
        <v>941</v>
      </c>
      <c r="F86" s="10" t="s">
        <v>1029</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1.5" x14ac:dyDescent="0.25">
      <c r="A87" s="12">
        <v>70</v>
      </c>
      <c r="B87" s="10" t="s">
        <v>1020</v>
      </c>
      <c r="C87" s="30" t="s">
        <v>1032</v>
      </c>
      <c r="D87" s="9" t="s">
        <v>1033</v>
      </c>
      <c r="E87" s="9">
        <v>941</v>
      </c>
      <c r="F87" s="10" t="s">
        <v>1029</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1.5" x14ac:dyDescent="0.25">
      <c r="A88" s="12">
        <v>71</v>
      </c>
      <c r="B88" s="10" t="s">
        <v>1020</v>
      </c>
      <c r="C88" s="30" t="s">
        <v>1032</v>
      </c>
      <c r="D88" s="9" t="s">
        <v>1033</v>
      </c>
      <c r="E88" s="9">
        <v>941</v>
      </c>
      <c r="F88" s="10" t="s">
        <v>1029</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1.5" x14ac:dyDescent="0.25">
      <c r="A89" s="12">
        <v>72</v>
      </c>
      <c r="B89" s="10" t="s">
        <v>1020</v>
      </c>
      <c r="C89" s="30" t="s">
        <v>1032</v>
      </c>
      <c r="D89" s="9" t="s">
        <v>1033</v>
      </c>
      <c r="E89" s="9">
        <v>941</v>
      </c>
      <c r="F89" s="10" t="s">
        <v>1029</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1.5" x14ac:dyDescent="0.25">
      <c r="A90" s="12">
        <v>73</v>
      </c>
      <c r="B90" s="10" t="s">
        <v>1020</v>
      </c>
      <c r="C90" s="30" t="s">
        <v>1032</v>
      </c>
      <c r="D90" s="9" t="s">
        <v>1033</v>
      </c>
      <c r="E90" s="9">
        <v>941</v>
      </c>
      <c r="F90" s="10" t="s">
        <v>1029</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1.5" x14ac:dyDescent="0.25">
      <c r="A91" s="12">
        <v>74</v>
      </c>
      <c r="B91" s="10" t="s">
        <v>1020</v>
      </c>
      <c r="C91" s="30" t="s">
        <v>1032</v>
      </c>
      <c r="D91" s="9" t="s">
        <v>1033</v>
      </c>
      <c r="E91" s="9">
        <v>941</v>
      </c>
      <c r="F91" s="10" t="s">
        <v>1029</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1.5" x14ac:dyDescent="0.25">
      <c r="A92" s="12">
        <v>75</v>
      </c>
      <c r="B92" s="10" t="s">
        <v>1020</v>
      </c>
      <c r="C92" s="30" t="s">
        <v>1032</v>
      </c>
      <c r="D92" s="9" t="s">
        <v>1033</v>
      </c>
      <c r="E92" s="9">
        <v>941</v>
      </c>
      <c r="F92" s="10" t="s">
        <v>1029</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3" x14ac:dyDescent="0.25">
      <c r="A93" s="12">
        <v>76</v>
      </c>
      <c r="B93" s="10" t="s">
        <v>1020</v>
      </c>
      <c r="C93" s="30" t="s">
        <v>1034</v>
      </c>
      <c r="D93" s="9" t="s">
        <v>1035</v>
      </c>
      <c r="E93" s="9">
        <v>934</v>
      </c>
      <c r="F93" s="10" t="s">
        <v>1029</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3" x14ac:dyDescent="0.25">
      <c r="A94" s="12">
        <v>77</v>
      </c>
      <c r="B94" s="10" t="s">
        <v>1020</v>
      </c>
      <c r="C94" s="30" t="s">
        <v>1034</v>
      </c>
      <c r="D94" s="9" t="s">
        <v>1035</v>
      </c>
      <c r="E94" s="9">
        <v>934</v>
      </c>
      <c r="F94" s="10" t="s">
        <v>1029</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3" x14ac:dyDescent="0.25">
      <c r="A95" s="12">
        <v>78</v>
      </c>
      <c r="B95" s="10" t="s">
        <v>1020</v>
      </c>
      <c r="C95" s="30" t="s">
        <v>1034</v>
      </c>
      <c r="D95" s="9" t="s">
        <v>1035</v>
      </c>
      <c r="E95" s="9">
        <v>934</v>
      </c>
      <c r="F95" s="10" t="s">
        <v>1029</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3" x14ac:dyDescent="0.25">
      <c r="A96" s="12">
        <v>79</v>
      </c>
      <c r="B96" s="10" t="s">
        <v>1020</v>
      </c>
      <c r="C96" s="30" t="s">
        <v>1034</v>
      </c>
      <c r="D96" s="9" t="s">
        <v>1035</v>
      </c>
      <c r="E96" s="9">
        <v>934</v>
      </c>
      <c r="F96" s="10" t="s">
        <v>1029</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3" x14ac:dyDescent="0.25">
      <c r="A97" s="12">
        <v>80</v>
      </c>
      <c r="B97" s="10" t="s">
        <v>1020</v>
      </c>
      <c r="C97" s="30" t="s">
        <v>1034</v>
      </c>
      <c r="D97" s="9" t="s">
        <v>1035</v>
      </c>
      <c r="E97" s="9">
        <v>934</v>
      </c>
      <c r="F97" s="10" t="s">
        <v>1029</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3" x14ac:dyDescent="0.25">
      <c r="A98" s="12">
        <v>81</v>
      </c>
      <c r="B98" s="10" t="s">
        <v>1020</v>
      </c>
      <c r="C98" s="30" t="s">
        <v>1034</v>
      </c>
      <c r="D98" s="9" t="s">
        <v>1035</v>
      </c>
      <c r="E98" s="9">
        <v>934</v>
      </c>
      <c r="F98" s="10" t="s">
        <v>1029</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3" x14ac:dyDescent="0.25">
      <c r="A99" s="12">
        <v>82</v>
      </c>
      <c r="B99" s="10" t="s">
        <v>1020</v>
      </c>
      <c r="C99" s="30" t="s">
        <v>1034</v>
      </c>
      <c r="D99" s="9" t="s">
        <v>1035</v>
      </c>
      <c r="E99" s="9">
        <v>934</v>
      </c>
      <c r="F99" s="10" t="s">
        <v>1029</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3" x14ac:dyDescent="0.25">
      <c r="A100" s="12">
        <v>83</v>
      </c>
      <c r="B100" s="10" t="s">
        <v>1020</v>
      </c>
      <c r="C100" s="30" t="s">
        <v>1034</v>
      </c>
      <c r="D100" s="9" t="s">
        <v>1035</v>
      </c>
      <c r="E100" s="9">
        <v>934</v>
      </c>
      <c r="F100" s="10" t="s">
        <v>1029</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3" x14ac:dyDescent="0.25">
      <c r="A101" s="12">
        <v>84</v>
      </c>
      <c r="B101" s="10" t="s">
        <v>1020</v>
      </c>
      <c r="C101" s="30" t="s">
        <v>1034</v>
      </c>
      <c r="D101" s="9" t="s">
        <v>1035</v>
      </c>
      <c r="E101" s="9">
        <v>934</v>
      </c>
      <c r="F101" s="10" t="s">
        <v>1029</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3" x14ac:dyDescent="0.25">
      <c r="A102" s="12">
        <v>85</v>
      </c>
      <c r="B102" s="10" t="s">
        <v>1020</v>
      </c>
      <c r="C102" s="30" t="s">
        <v>1034</v>
      </c>
      <c r="D102" s="9" t="s">
        <v>1035</v>
      </c>
      <c r="E102" s="9">
        <v>934</v>
      </c>
      <c r="F102" s="10" t="s">
        <v>1029</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3" x14ac:dyDescent="0.25">
      <c r="A103" s="12">
        <v>86</v>
      </c>
      <c r="B103" s="10" t="s">
        <v>1020</v>
      </c>
      <c r="C103" s="30" t="s">
        <v>1034</v>
      </c>
      <c r="D103" s="9" t="s">
        <v>1035</v>
      </c>
      <c r="E103" s="9">
        <v>934</v>
      </c>
      <c r="F103" s="10" t="s">
        <v>1029</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3" x14ac:dyDescent="0.25">
      <c r="A104" s="12">
        <v>87</v>
      </c>
      <c r="B104" s="10" t="s">
        <v>1020</v>
      </c>
      <c r="C104" s="30" t="s">
        <v>1034</v>
      </c>
      <c r="D104" s="9" t="s">
        <v>1035</v>
      </c>
      <c r="E104" s="9">
        <v>934</v>
      </c>
      <c r="F104" s="10" t="s">
        <v>1029</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3" x14ac:dyDescent="0.25">
      <c r="A105" s="12">
        <v>88</v>
      </c>
      <c r="B105" s="10" t="s">
        <v>1020</v>
      </c>
      <c r="C105" s="30" t="s">
        <v>1034</v>
      </c>
      <c r="D105" s="9" t="s">
        <v>1035</v>
      </c>
      <c r="E105" s="9">
        <v>934</v>
      </c>
      <c r="F105" s="10" t="s">
        <v>1029</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3" x14ac:dyDescent="0.25">
      <c r="A106" s="12">
        <v>89</v>
      </c>
      <c r="B106" s="10" t="s">
        <v>1020</v>
      </c>
      <c r="C106" s="30" t="s">
        <v>1034</v>
      </c>
      <c r="D106" s="9" t="s">
        <v>1035</v>
      </c>
      <c r="E106" s="9">
        <v>934</v>
      </c>
      <c r="F106" s="10" t="s">
        <v>1029</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3" x14ac:dyDescent="0.25">
      <c r="A107" s="12">
        <v>90</v>
      </c>
      <c r="B107" s="10" t="s">
        <v>1020</v>
      </c>
      <c r="C107" s="30" t="s">
        <v>1034</v>
      </c>
      <c r="D107" s="9" t="s">
        <v>1035</v>
      </c>
      <c r="E107" s="9">
        <v>934</v>
      </c>
      <c r="F107" s="10" t="s">
        <v>1029</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1.5" x14ac:dyDescent="0.25">
      <c r="A108" s="12">
        <v>91</v>
      </c>
      <c r="B108" s="10" t="s">
        <v>1020</v>
      </c>
      <c r="C108" s="36" t="s">
        <v>1036</v>
      </c>
      <c r="D108" s="9"/>
      <c r="E108" s="9">
        <v>948</v>
      </c>
      <c r="F108" s="10" t="s">
        <v>1029</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1.5" x14ac:dyDescent="0.25">
      <c r="A109" s="12">
        <v>92</v>
      </c>
      <c r="B109" s="10" t="s">
        <v>1020</v>
      </c>
      <c r="C109" s="36" t="s">
        <v>1036</v>
      </c>
      <c r="D109" s="9"/>
      <c r="E109" s="9">
        <v>948</v>
      </c>
      <c r="F109" s="10" t="s">
        <v>1029</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1.5" x14ac:dyDescent="0.25">
      <c r="A110" s="12">
        <v>93</v>
      </c>
      <c r="B110" s="10" t="s">
        <v>1020</v>
      </c>
      <c r="C110" s="36" t="s">
        <v>1036</v>
      </c>
      <c r="D110" s="9"/>
      <c r="E110" s="9">
        <v>948</v>
      </c>
      <c r="F110" s="10" t="s">
        <v>1029</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1.5" x14ac:dyDescent="0.25">
      <c r="A111" s="12">
        <v>94</v>
      </c>
      <c r="B111" s="10" t="s">
        <v>1020</v>
      </c>
      <c r="C111" s="36" t="s">
        <v>1036</v>
      </c>
      <c r="D111" s="9"/>
      <c r="E111" s="9">
        <v>948</v>
      </c>
      <c r="F111" s="10" t="s">
        <v>1029</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1.5" x14ac:dyDescent="0.25">
      <c r="A112" s="12">
        <v>95</v>
      </c>
      <c r="B112" s="10" t="s">
        <v>1020</v>
      </c>
      <c r="C112" s="36" t="s">
        <v>1036</v>
      </c>
      <c r="D112" s="9"/>
      <c r="E112" s="9">
        <v>948</v>
      </c>
      <c r="F112" s="10" t="s">
        <v>1029</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1.5" x14ac:dyDescent="0.25">
      <c r="A113" s="12">
        <v>96</v>
      </c>
      <c r="B113" s="10" t="s">
        <v>1020</v>
      </c>
      <c r="C113" s="36" t="s">
        <v>1036</v>
      </c>
      <c r="D113" s="9"/>
      <c r="E113" s="9">
        <v>948</v>
      </c>
      <c r="F113" s="10" t="s">
        <v>1029</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1.5" x14ac:dyDescent="0.25">
      <c r="A114" s="12">
        <v>97</v>
      </c>
      <c r="B114" s="10" t="s">
        <v>1020</v>
      </c>
      <c r="C114" s="36" t="s">
        <v>1036</v>
      </c>
      <c r="D114" s="9"/>
      <c r="E114" s="9">
        <v>948</v>
      </c>
      <c r="F114" s="10" t="s">
        <v>1029</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1.5" x14ac:dyDescent="0.25">
      <c r="A115" s="12">
        <v>98</v>
      </c>
      <c r="B115" s="10" t="s">
        <v>1020</v>
      </c>
      <c r="C115" s="36" t="s">
        <v>1036</v>
      </c>
      <c r="D115" s="9"/>
      <c r="E115" s="9">
        <v>948</v>
      </c>
      <c r="F115" s="10" t="s">
        <v>1029</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1.5" x14ac:dyDescent="0.25">
      <c r="A116" s="12">
        <v>99</v>
      </c>
      <c r="B116" s="10" t="s">
        <v>1020</v>
      </c>
      <c r="C116" s="36" t="s">
        <v>1036</v>
      </c>
      <c r="D116" s="9"/>
      <c r="E116" s="9">
        <v>948</v>
      </c>
      <c r="F116" s="10" t="s">
        <v>1029</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1.5" x14ac:dyDescent="0.25">
      <c r="A117" s="12">
        <v>100</v>
      </c>
      <c r="B117" s="10" t="s">
        <v>1020</v>
      </c>
      <c r="C117" s="36" t="s">
        <v>1036</v>
      </c>
      <c r="D117" s="9"/>
      <c r="E117" s="9">
        <v>948</v>
      </c>
      <c r="F117" s="10" t="s">
        <v>1029</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1.5" x14ac:dyDescent="0.25">
      <c r="A118" s="12">
        <v>101</v>
      </c>
      <c r="B118" s="10" t="s">
        <v>1020</v>
      </c>
      <c r="C118" s="36" t="s">
        <v>1036</v>
      </c>
      <c r="D118" s="9"/>
      <c r="E118" s="9">
        <v>948</v>
      </c>
      <c r="F118" s="10" t="s">
        <v>1029</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1.5" x14ac:dyDescent="0.25">
      <c r="A119" s="12">
        <v>102</v>
      </c>
      <c r="B119" s="10" t="s">
        <v>1020</v>
      </c>
      <c r="C119" s="36" t="s">
        <v>1036</v>
      </c>
      <c r="D119" s="9"/>
      <c r="E119" s="9">
        <v>948</v>
      </c>
      <c r="F119" s="10" t="s">
        <v>1029</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1.5" x14ac:dyDescent="0.25">
      <c r="A120" s="12">
        <v>103</v>
      </c>
      <c r="B120" s="10" t="s">
        <v>1020</v>
      </c>
      <c r="C120" s="36" t="s">
        <v>1036</v>
      </c>
      <c r="D120" s="9"/>
      <c r="E120" s="9">
        <v>948</v>
      </c>
      <c r="F120" s="10" t="s">
        <v>1029</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1.5" x14ac:dyDescent="0.25">
      <c r="A121" s="12">
        <v>104</v>
      </c>
      <c r="B121" s="10" t="s">
        <v>1020</v>
      </c>
      <c r="C121" s="36" t="s">
        <v>1036</v>
      </c>
      <c r="D121" s="9"/>
      <c r="E121" s="9">
        <v>948</v>
      </c>
      <c r="F121" s="10" t="s">
        <v>1029</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1.5" x14ac:dyDescent="0.25">
      <c r="A122" s="12">
        <v>105</v>
      </c>
      <c r="B122" s="10" t="s">
        <v>1020</v>
      </c>
      <c r="C122" s="36" t="s">
        <v>1036</v>
      </c>
      <c r="D122" s="9"/>
      <c r="E122" s="9">
        <v>948</v>
      </c>
      <c r="F122" s="10" t="s">
        <v>1029</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1.5" x14ac:dyDescent="0.25">
      <c r="A123" s="12">
        <v>106</v>
      </c>
      <c r="B123" s="10" t="s">
        <v>1020</v>
      </c>
      <c r="C123" s="36" t="s">
        <v>1037</v>
      </c>
      <c r="D123" s="9" t="s">
        <v>1038</v>
      </c>
      <c r="E123" s="9">
        <v>1636</v>
      </c>
      <c r="F123" s="10" t="s">
        <v>1039</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1.5" x14ac:dyDescent="0.25">
      <c r="A124" s="12">
        <v>107</v>
      </c>
      <c r="B124" s="10" t="s">
        <v>1020</v>
      </c>
      <c r="C124" s="36" t="s">
        <v>1037</v>
      </c>
      <c r="D124" s="9" t="s">
        <v>1038</v>
      </c>
      <c r="E124" s="9">
        <v>1636</v>
      </c>
      <c r="F124" s="10" t="s">
        <v>1039</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1.5" x14ac:dyDescent="0.25">
      <c r="A125" s="12">
        <v>108</v>
      </c>
      <c r="B125" s="10" t="s">
        <v>1020</v>
      </c>
      <c r="C125" s="36" t="s">
        <v>1037</v>
      </c>
      <c r="D125" s="9" t="s">
        <v>1038</v>
      </c>
      <c r="E125" s="9">
        <v>1636</v>
      </c>
      <c r="F125" s="10" t="s">
        <v>1039</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1.5" x14ac:dyDescent="0.25">
      <c r="A126" s="12">
        <v>109</v>
      </c>
      <c r="B126" s="10" t="s">
        <v>1020</v>
      </c>
      <c r="C126" s="36" t="s">
        <v>1037</v>
      </c>
      <c r="D126" s="9" t="s">
        <v>1038</v>
      </c>
      <c r="E126" s="9">
        <v>1636</v>
      </c>
      <c r="F126" s="10" t="s">
        <v>1039</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1.5" x14ac:dyDescent="0.25">
      <c r="A127" s="12">
        <v>110</v>
      </c>
      <c r="B127" s="10" t="s">
        <v>1020</v>
      </c>
      <c r="C127" s="36" t="s">
        <v>1037</v>
      </c>
      <c r="D127" s="9" t="s">
        <v>1038</v>
      </c>
      <c r="E127" s="9">
        <v>1636</v>
      </c>
      <c r="F127" s="10" t="s">
        <v>1039</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1.5" x14ac:dyDescent="0.25">
      <c r="A128" s="12">
        <v>111</v>
      </c>
      <c r="B128" s="10" t="s">
        <v>1020</v>
      </c>
      <c r="C128" s="36" t="s">
        <v>1037</v>
      </c>
      <c r="D128" s="9" t="s">
        <v>1038</v>
      </c>
      <c r="E128" s="9">
        <v>1636</v>
      </c>
      <c r="F128" s="10" t="s">
        <v>1039</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1.5" x14ac:dyDescent="0.25">
      <c r="A129" s="12">
        <v>112</v>
      </c>
      <c r="B129" s="10" t="s">
        <v>1020</v>
      </c>
      <c r="C129" s="36" t="s">
        <v>1037</v>
      </c>
      <c r="D129" s="9" t="s">
        <v>1038</v>
      </c>
      <c r="E129" s="9">
        <v>1636</v>
      </c>
      <c r="F129" s="10" t="s">
        <v>1039</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1.5" x14ac:dyDescent="0.25">
      <c r="A130" s="12">
        <v>113</v>
      </c>
      <c r="B130" s="10" t="s">
        <v>1020</v>
      </c>
      <c r="C130" s="36" t="s">
        <v>1037</v>
      </c>
      <c r="D130" s="9" t="s">
        <v>1038</v>
      </c>
      <c r="E130" s="9">
        <v>1636</v>
      </c>
      <c r="F130" s="10" t="s">
        <v>1039</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1.5" x14ac:dyDescent="0.25">
      <c r="A131" s="12">
        <v>114</v>
      </c>
      <c r="B131" s="10" t="s">
        <v>1020</v>
      </c>
      <c r="C131" s="36" t="s">
        <v>1037</v>
      </c>
      <c r="D131" s="9" t="s">
        <v>1038</v>
      </c>
      <c r="E131" s="9">
        <v>1636</v>
      </c>
      <c r="F131" s="10" t="s">
        <v>1039</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1.5" x14ac:dyDescent="0.25">
      <c r="A132" s="12">
        <v>115</v>
      </c>
      <c r="B132" s="10" t="s">
        <v>1020</v>
      </c>
      <c r="C132" s="36" t="s">
        <v>1037</v>
      </c>
      <c r="D132" s="9" t="s">
        <v>1038</v>
      </c>
      <c r="E132" s="9">
        <v>1636</v>
      </c>
      <c r="F132" s="10" t="s">
        <v>1039</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1.5" x14ac:dyDescent="0.25">
      <c r="A133" s="12">
        <v>116</v>
      </c>
      <c r="B133" s="10" t="s">
        <v>1020</v>
      </c>
      <c r="C133" s="36" t="s">
        <v>1037</v>
      </c>
      <c r="D133" s="9" t="s">
        <v>1038</v>
      </c>
      <c r="E133" s="9">
        <v>1636</v>
      </c>
      <c r="F133" s="10" t="s">
        <v>1039</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1.5" x14ac:dyDescent="0.25">
      <c r="A134" s="12">
        <v>117</v>
      </c>
      <c r="B134" s="10" t="s">
        <v>1020</v>
      </c>
      <c r="C134" s="36" t="s">
        <v>1037</v>
      </c>
      <c r="D134" s="9" t="s">
        <v>1038</v>
      </c>
      <c r="E134" s="9">
        <v>1636</v>
      </c>
      <c r="F134" s="10" t="s">
        <v>1039</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1.5" x14ac:dyDescent="0.25">
      <c r="A135" s="12">
        <v>118</v>
      </c>
      <c r="B135" s="10" t="s">
        <v>1020</v>
      </c>
      <c r="C135" s="36" t="s">
        <v>1037</v>
      </c>
      <c r="D135" s="9" t="s">
        <v>1038</v>
      </c>
      <c r="E135" s="9">
        <v>1636</v>
      </c>
      <c r="F135" s="10" t="s">
        <v>1039</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1.5" x14ac:dyDescent="0.25">
      <c r="A136" s="12">
        <v>119</v>
      </c>
      <c r="B136" s="10" t="s">
        <v>1020</v>
      </c>
      <c r="C136" s="36" t="s">
        <v>1037</v>
      </c>
      <c r="D136" s="9" t="s">
        <v>1038</v>
      </c>
      <c r="E136" s="9">
        <v>1636</v>
      </c>
      <c r="F136" s="10" t="s">
        <v>1039</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1.5" x14ac:dyDescent="0.25">
      <c r="A137" s="12">
        <v>120</v>
      </c>
      <c r="B137" s="10" t="s">
        <v>1020</v>
      </c>
      <c r="C137" s="36" t="s">
        <v>1037</v>
      </c>
      <c r="D137" s="9" t="s">
        <v>1038</v>
      </c>
      <c r="E137" s="9">
        <v>1636</v>
      </c>
      <c r="F137" s="10" t="s">
        <v>1039</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1.5" x14ac:dyDescent="0.25">
      <c r="A138" s="12">
        <v>121</v>
      </c>
      <c r="B138" s="10" t="s">
        <v>1020</v>
      </c>
      <c r="C138" s="36" t="s">
        <v>1040</v>
      </c>
      <c r="D138" s="9" t="s">
        <v>1041</v>
      </c>
      <c r="E138" s="9">
        <v>1637</v>
      </c>
      <c r="F138" s="10" t="s">
        <v>1039</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1.5" x14ac:dyDescent="0.25">
      <c r="A139" s="12">
        <v>122</v>
      </c>
      <c r="B139" s="10" t="s">
        <v>1020</v>
      </c>
      <c r="C139" s="36" t="s">
        <v>1040</v>
      </c>
      <c r="D139" s="9" t="s">
        <v>1041</v>
      </c>
      <c r="E139" s="9">
        <v>1637</v>
      </c>
      <c r="F139" s="10" t="s">
        <v>1039</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1.5" x14ac:dyDescent="0.25">
      <c r="A140" s="12">
        <v>123</v>
      </c>
      <c r="B140" s="10" t="s">
        <v>1020</v>
      </c>
      <c r="C140" s="36" t="s">
        <v>1040</v>
      </c>
      <c r="D140" s="9" t="s">
        <v>1041</v>
      </c>
      <c r="E140" s="9">
        <v>1637</v>
      </c>
      <c r="F140" s="10" t="s">
        <v>1039</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1.5" x14ac:dyDescent="0.25">
      <c r="A141" s="12">
        <v>124</v>
      </c>
      <c r="B141" s="10" t="s">
        <v>1020</v>
      </c>
      <c r="C141" s="36" t="s">
        <v>1040</v>
      </c>
      <c r="D141" s="9" t="s">
        <v>1041</v>
      </c>
      <c r="E141" s="9">
        <v>1637</v>
      </c>
      <c r="F141" s="10" t="s">
        <v>1039</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1.5" x14ac:dyDescent="0.25">
      <c r="A142" s="12">
        <v>125</v>
      </c>
      <c r="B142" s="10" t="s">
        <v>1020</v>
      </c>
      <c r="C142" s="36" t="s">
        <v>1040</v>
      </c>
      <c r="D142" s="9" t="s">
        <v>1041</v>
      </c>
      <c r="E142" s="9">
        <v>1637</v>
      </c>
      <c r="F142" s="10" t="s">
        <v>1039</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1.5" x14ac:dyDescent="0.25">
      <c r="A143" s="12">
        <v>126</v>
      </c>
      <c r="B143" s="10" t="s">
        <v>1020</v>
      </c>
      <c r="C143" s="36" t="s">
        <v>1040</v>
      </c>
      <c r="D143" s="9" t="s">
        <v>1041</v>
      </c>
      <c r="E143" s="9">
        <v>1637</v>
      </c>
      <c r="F143" s="10" t="s">
        <v>1039</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1.5" x14ac:dyDescent="0.25">
      <c r="A144" s="12">
        <v>127</v>
      </c>
      <c r="B144" s="10" t="s">
        <v>1020</v>
      </c>
      <c r="C144" s="36" t="s">
        <v>1040</v>
      </c>
      <c r="D144" s="9" t="s">
        <v>1041</v>
      </c>
      <c r="E144" s="9">
        <v>1637</v>
      </c>
      <c r="F144" s="10" t="s">
        <v>1039</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1.5" x14ac:dyDescent="0.25">
      <c r="A145" s="12">
        <v>128</v>
      </c>
      <c r="B145" s="10" t="s">
        <v>1020</v>
      </c>
      <c r="C145" s="36" t="s">
        <v>1040</v>
      </c>
      <c r="D145" s="9" t="s">
        <v>1041</v>
      </c>
      <c r="E145" s="9">
        <v>1637</v>
      </c>
      <c r="F145" s="10" t="s">
        <v>1039</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1.5" x14ac:dyDescent="0.25">
      <c r="A146" s="12">
        <v>129</v>
      </c>
      <c r="B146" s="10" t="s">
        <v>1020</v>
      </c>
      <c r="C146" s="36" t="s">
        <v>1040</v>
      </c>
      <c r="D146" s="9" t="s">
        <v>1041</v>
      </c>
      <c r="E146" s="9">
        <v>1637</v>
      </c>
      <c r="F146" s="10" t="s">
        <v>1039</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1.5" x14ac:dyDescent="0.25">
      <c r="A147" s="12">
        <v>130</v>
      </c>
      <c r="B147" s="10" t="s">
        <v>1020</v>
      </c>
      <c r="C147" s="36" t="s">
        <v>1040</v>
      </c>
      <c r="D147" s="9" t="s">
        <v>1041</v>
      </c>
      <c r="E147" s="9">
        <v>1637</v>
      </c>
      <c r="F147" s="10" t="s">
        <v>1039</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1.5" x14ac:dyDescent="0.25">
      <c r="A148" s="12">
        <v>131</v>
      </c>
      <c r="B148" s="10" t="s">
        <v>1020</v>
      </c>
      <c r="C148" s="36" t="s">
        <v>1040</v>
      </c>
      <c r="D148" s="9" t="s">
        <v>1041</v>
      </c>
      <c r="E148" s="9">
        <v>1637</v>
      </c>
      <c r="F148" s="10" t="s">
        <v>1039</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1.5" x14ac:dyDescent="0.25">
      <c r="A149" s="12">
        <v>132</v>
      </c>
      <c r="B149" s="10" t="s">
        <v>1020</v>
      </c>
      <c r="C149" s="36" t="s">
        <v>1040</v>
      </c>
      <c r="D149" s="9" t="s">
        <v>1041</v>
      </c>
      <c r="E149" s="9">
        <v>1637</v>
      </c>
      <c r="F149" s="10" t="s">
        <v>1039</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1.5" x14ac:dyDescent="0.25">
      <c r="A150" s="12">
        <v>133</v>
      </c>
      <c r="B150" s="10" t="s">
        <v>1020</v>
      </c>
      <c r="C150" s="36" t="s">
        <v>1040</v>
      </c>
      <c r="D150" s="9" t="s">
        <v>1041</v>
      </c>
      <c r="E150" s="9">
        <v>1637</v>
      </c>
      <c r="F150" s="10" t="s">
        <v>1039</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1.5" x14ac:dyDescent="0.25">
      <c r="A151" s="12">
        <v>134</v>
      </c>
      <c r="B151" s="10" t="s">
        <v>1020</v>
      </c>
      <c r="C151" s="36" t="s">
        <v>1040</v>
      </c>
      <c r="D151" s="9" t="s">
        <v>1041</v>
      </c>
      <c r="E151" s="9">
        <v>1637</v>
      </c>
      <c r="F151" s="10" t="s">
        <v>1039</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1.5" x14ac:dyDescent="0.25">
      <c r="A152" s="12">
        <v>135</v>
      </c>
      <c r="B152" s="10" t="s">
        <v>1020</v>
      </c>
      <c r="C152" s="36" t="s">
        <v>1040</v>
      </c>
      <c r="D152" s="9" t="s">
        <v>1041</v>
      </c>
      <c r="E152" s="9">
        <v>1637</v>
      </c>
      <c r="F152" s="10" t="s">
        <v>1039</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1.5"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x14ac:dyDescent="0.25">
      <c r="A168" s="12">
        <v>151</v>
      </c>
      <c r="B168" s="10" t="s">
        <v>1020</v>
      </c>
      <c r="C168" s="36" t="s">
        <v>1043</v>
      </c>
      <c r="D168" s="9" t="s">
        <v>1044</v>
      </c>
      <c r="E168" s="9">
        <v>1503</v>
      </c>
      <c r="F168" s="10" t="s">
        <v>1045</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1.5" x14ac:dyDescent="0.25">
      <c r="A169" s="12">
        <v>152</v>
      </c>
      <c r="B169" s="10" t="s">
        <v>1020</v>
      </c>
      <c r="C169" s="36" t="s">
        <v>1043</v>
      </c>
      <c r="D169" s="9" t="s">
        <v>1044</v>
      </c>
      <c r="E169" s="9">
        <v>1503</v>
      </c>
      <c r="F169" s="10" t="s">
        <v>1045</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1.5" x14ac:dyDescent="0.25">
      <c r="A170" s="12">
        <v>153</v>
      </c>
      <c r="B170" s="10" t="s">
        <v>1020</v>
      </c>
      <c r="C170" s="36" t="s">
        <v>1043</v>
      </c>
      <c r="D170" s="9" t="s">
        <v>1044</v>
      </c>
      <c r="E170" s="9">
        <v>1503</v>
      </c>
      <c r="F170" s="10" t="s">
        <v>1045</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1.5" x14ac:dyDescent="0.25">
      <c r="A171" s="12">
        <v>154</v>
      </c>
      <c r="B171" s="10" t="s">
        <v>1020</v>
      </c>
      <c r="C171" s="36" t="s">
        <v>1043</v>
      </c>
      <c r="D171" s="9" t="s">
        <v>1044</v>
      </c>
      <c r="E171" s="9">
        <v>1503</v>
      </c>
      <c r="F171" s="10" t="s">
        <v>1045</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1.5" x14ac:dyDescent="0.25">
      <c r="A172" s="12">
        <v>155</v>
      </c>
      <c r="B172" s="10" t="s">
        <v>1020</v>
      </c>
      <c r="C172" s="36" t="s">
        <v>1043</v>
      </c>
      <c r="D172" s="9" t="s">
        <v>1044</v>
      </c>
      <c r="E172" s="9">
        <v>1503</v>
      </c>
      <c r="F172" s="10" t="s">
        <v>1045</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1.5" x14ac:dyDescent="0.25">
      <c r="A173" s="12">
        <v>156</v>
      </c>
      <c r="B173" s="10" t="s">
        <v>1020</v>
      </c>
      <c r="C173" s="36" t="s">
        <v>1043</v>
      </c>
      <c r="D173" s="9" t="s">
        <v>1044</v>
      </c>
      <c r="E173" s="9">
        <v>1503</v>
      </c>
      <c r="F173" s="10" t="s">
        <v>1045</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1.5" x14ac:dyDescent="0.25">
      <c r="A174" s="12">
        <v>157</v>
      </c>
      <c r="B174" s="10" t="s">
        <v>1020</v>
      </c>
      <c r="C174" s="36" t="s">
        <v>1043</v>
      </c>
      <c r="D174" s="9" t="s">
        <v>1044</v>
      </c>
      <c r="E174" s="9">
        <v>1503</v>
      </c>
      <c r="F174" s="10" t="s">
        <v>1045</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1.5" x14ac:dyDescent="0.25">
      <c r="A175" s="12">
        <v>158</v>
      </c>
      <c r="B175" s="10" t="s">
        <v>1020</v>
      </c>
      <c r="C175" s="36" t="s">
        <v>1043</v>
      </c>
      <c r="D175" s="9" t="s">
        <v>1044</v>
      </c>
      <c r="E175" s="9">
        <v>1503</v>
      </c>
      <c r="F175" s="10" t="s">
        <v>1045</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1.5" x14ac:dyDescent="0.25">
      <c r="A176" s="12">
        <v>159</v>
      </c>
      <c r="B176" s="10" t="s">
        <v>1020</v>
      </c>
      <c r="C176" s="36" t="s">
        <v>1043</v>
      </c>
      <c r="D176" s="9" t="s">
        <v>1044</v>
      </c>
      <c r="E176" s="9">
        <v>1503</v>
      </c>
      <c r="F176" s="10" t="s">
        <v>1045</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1.5" x14ac:dyDescent="0.25">
      <c r="A177" s="12">
        <v>160</v>
      </c>
      <c r="B177" s="10" t="s">
        <v>1020</v>
      </c>
      <c r="C177" s="36" t="s">
        <v>1043</v>
      </c>
      <c r="D177" s="9" t="s">
        <v>1044</v>
      </c>
      <c r="E177" s="9">
        <v>1503</v>
      </c>
      <c r="F177" s="10" t="s">
        <v>1045</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1.5" x14ac:dyDescent="0.25">
      <c r="A178" s="12">
        <v>161</v>
      </c>
      <c r="B178" s="10" t="s">
        <v>1020</v>
      </c>
      <c r="C178" s="36" t="s">
        <v>1043</v>
      </c>
      <c r="D178" s="9" t="s">
        <v>1044</v>
      </c>
      <c r="E178" s="9">
        <v>1503</v>
      </c>
      <c r="F178" s="10" t="s">
        <v>1045</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1.5" x14ac:dyDescent="0.25">
      <c r="A179" s="12">
        <v>162</v>
      </c>
      <c r="B179" s="10" t="s">
        <v>1020</v>
      </c>
      <c r="C179" s="36" t="s">
        <v>1043</v>
      </c>
      <c r="D179" s="9" t="s">
        <v>1044</v>
      </c>
      <c r="E179" s="9">
        <v>1503</v>
      </c>
      <c r="F179" s="10" t="s">
        <v>1045</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1.5" x14ac:dyDescent="0.25">
      <c r="A180" s="12">
        <v>163</v>
      </c>
      <c r="B180" s="10" t="s">
        <v>1020</v>
      </c>
      <c r="C180" s="36" t="s">
        <v>1043</v>
      </c>
      <c r="D180" s="9" t="s">
        <v>1044</v>
      </c>
      <c r="E180" s="9">
        <v>1503</v>
      </c>
      <c r="F180" s="10" t="s">
        <v>1045</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1.5" x14ac:dyDescent="0.25">
      <c r="A181" s="12">
        <v>164</v>
      </c>
      <c r="B181" s="10" t="s">
        <v>1020</v>
      </c>
      <c r="C181" s="36" t="s">
        <v>1043</v>
      </c>
      <c r="D181" s="9" t="s">
        <v>1044</v>
      </c>
      <c r="E181" s="9">
        <v>1503</v>
      </c>
      <c r="F181" s="10" t="s">
        <v>1045</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1.5" x14ac:dyDescent="0.25">
      <c r="A182" s="12">
        <v>165</v>
      </c>
      <c r="B182" s="10" t="s">
        <v>1020</v>
      </c>
      <c r="C182" s="36" t="s">
        <v>1043</v>
      </c>
      <c r="D182" s="9" t="s">
        <v>1044</v>
      </c>
      <c r="E182" s="9">
        <v>1503</v>
      </c>
      <c r="F182" s="10" t="s">
        <v>1045</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1.5" x14ac:dyDescent="0.25">
      <c r="A183" s="12">
        <v>166</v>
      </c>
      <c r="B183" s="10" t="s">
        <v>1020</v>
      </c>
      <c r="C183" s="36" t="s">
        <v>1046</v>
      </c>
      <c r="D183" s="9" t="s">
        <v>1044</v>
      </c>
      <c r="E183" s="9">
        <v>1517</v>
      </c>
      <c r="F183" s="10" t="s">
        <v>1045</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1.5" x14ac:dyDescent="0.25">
      <c r="A184" s="12">
        <v>167</v>
      </c>
      <c r="B184" s="10" t="s">
        <v>1020</v>
      </c>
      <c r="C184" s="36" t="s">
        <v>1046</v>
      </c>
      <c r="D184" s="9" t="s">
        <v>1044</v>
      </c>
      <c r="E184" s="9">
        <v>1517</v>
      </c>
      <c r="F184" s="10" t="s">
        <v>1045</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1.5" x14ac:dyDescent="0.25">
      <c r="A185" s="12">
        <v>168</v>
      </c>
      <c r="B185" s="10" t="s">
        <v>1020</v>
      </c>
      <c r="C185" s="36" t="s">
        <v>1046</v>
      </c>
      <c r="D185" s="9" t="s">
        <v>1044</v>
      </c>
      <c r="E185" s="9">
        <v>1517</v>
      </c>
      <c r="F185" s="10" t="s">
        <v>1045</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1.5" x14ac:dyDescent="0.25">
      <c r="A186" s="12">
        <v>169</v>
      </c>
      <c r="B186" s="10" t="s">
        <v>1020</v>
      </c>
      <c r="C186" s="36" t="s">
        <v>1046</v>
      </c>
      <c r="D186" s="9" t="s">
        <v>1044</v>
      </c>
      <c r="E186" s="9">
        <v>1517</v>
      </c>
      <c r="F186" s="10" t="s">
        <v>1045</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1.5" x14ac:dyDescent="0.25">
      <c r="A187" s="12">
        <v>170</v>
      </c>
      <c r="B187" s="10" t="s">
        <v>1020</v>
      </c>
      <c r="C187" s="36" t="s">
        <v>1046</v>
      </c>
      <c r="D187" s="9" t="s">
        <v>1044</v>
      </c>
      <c r="E187" s="9">
        <v>1517</v>
      </c>
      <c r="F187" s="10" t="s">
        <v>1045</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1.5" x14ac:dyDescent="0.25">
      <c r="A188" s="12">
        <v>171</v>
      </c>
      <c r="B188" s="10" t="s">
        <v>1020</v>
      </c>
      <c r="C188" s="36" t="s">
        <v>1046</v>
      </c>
      <c r="D188" s="9" t="s">
        <v>1044</v>
      </c>
      <c r="E188" s="9">
        <v>1517</v>
      </c>
      <c r="F188" s="10" t="s">
        <v>1045</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1.5" x14ac:dyDescent="0.25">
      <c r="A189" s="12">
        <v>172</v>
      </c>
      <c r="B189" s="10" t="s">
        <v>1020</v>
      </c>
      <c r="C189" s="36" t="s">
        <v>1046</v>
      </c>
      <c r="D189" s="9" t="s">
        <v>1044</v>
      </c>
      <c r="E189" s="9">
        <v>1517</v>
      </c>
      <c r="F189" s="10" t="s">
        <v>1045</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1.5" x14ac:dyDescent="0.25">
      <c r="A190" s="12">
        <v>173</v>
      </c>
      <c r="B190" s="10" t="s">
        <v>1020</v>
      </c>
      <c r="C190" s="36" t="s">
        <v>1046</v>
      </c>
      <c r="D190" s="9" t="s">
        <v>1044</v>
      </c>
      <c r="E190" s="9">
        <v>1517</v>
      </c>
      <c r="F190" s="10" t="s">
        <v>1045</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1.5" x14ac:dyDescent="0.25">
      <c r="A191" s="12">
        <v>174</v>
      </c>
      <c r="B191" s="10" t="s">
        <v>1020</v>
      </c>
      <c r="C191" s="36" t="s">
        <v>1046</v>
      </c>
      <c r="D191" s="9" t="s">
        <v>1044</v>
      </c>
      <c r="E191" s="9">
        <v>1517</v>
      </c>
      <c r="F191" s="10" t="s">
        <v>1045</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1.5" x14ac:dyDescent="0.25">
      <c r="A192" s="12">
        <v>175</v>
      </c>
      <c r="B192" s="10" t="s">
        <v>1020</v>
      </c>
      <c r="C192" s="36" t="s">
        <v>1046</v>
      </c>
      <c r="D192" s="9" t="s">
        <v>1044</v>
      </c>
      <c r="E192" s="9">
        <v>1517</v>
      </c>
      <c r="F192" s="10" t="s">
        <v>1045</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1.5" x14ac:dyDescent="0.25">
      <c r="A193" s="12">
        <v>176</v>
      </c>
      <c r="B193" s="10" t="s">
        <v>1020</v>
      </c>
      <c r="C193" s="36" t="s">
        <v>1046</v>
      </c>
      <c r="D193" s="9" t="s">
        <v>1044</v>
      </c>
      <c r="E193" s="9">
        <v>1517</v>
      </c>
      <c r="F193" s="10" t="s">
        <v>1045</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1.5" x14ac:dyDescent="0.25">
      <c r="A194" s="12">
        <v>177</v>
      </c>
      <c r="B194" s="10" t="s">
        <v>1020</v>
      </c>
      <c r="C194" s="36" t="s">
        <v>1046</v>
      </c>
      <c r="D194" s="9" t="s">
        <v>1044</v>
      </c>
      <c r="E194" s="9">
        <v>1517</v>
      </c>
      <c r="F194" s="10" t="s">
        <v>1045</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1.5" x14ac:dyDescent="0.25">
      <c r="A195" s="12">
        <v>178</v>
      </c>
      <c r="B195" s="10" t="s">
        <v>1020</v>
      </c>
      <c r="C195" s="36" t="s">
        <v>1046</v>
      </c>
      <c r="D195" s="9" t="s">
        <v>1044</v>
      </c>
      <c r="E195" s="9">
        <v>1517</v>
      </c>
      <c r="F195" s="10" t="s">
        <v>1045</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1.5" x14ac:dyDescent="0.25">
      <c r="A196" s="12">
        <v>179</v>
      </c>
      <c r="B196" s="10" t="s">
        <v>1020</v>
      </c>
      <c r="C196" s="36" t="s">
        <v>1046</v>
      </c>
      <c r="D196" s="9" t="s">
        <v>1044</v>
      </c>
      <c r="E196" s="9">
        <v>1517</v>
      </c>
      <c r="F196" s="10" t="s">
        <v>1045</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1.5" x14ac:dyDescent="0.25">
      <c r="A197" s="12">
        <v>180</v>
      </c>
      <c r="B197" s="10" t="s">
        <v>1020</v>
      </c>
      <c r="C197" s="36" t="s">
        <v>1046</v>
      </c>
      <c r="D197" s="9" t="s">
        <v>1044</v>
      </c>
      <c r="E197" s="9">
        <v>1517</v>
      </c>
      <c r="F197" s="10" t="s">
        <v>1045</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1.5" x14ac:dyDescent="0.25">
      <c r="A198" s="12">
        <v>181</v>
      </c>
      <c r="B198" s="10" t="s">
        <v>1020</v>
      </c>
      <c r="C198" s="30" t="s">
        <v>1047</v>
      </c>
      <c r="D198" s="9" t="s">
        <v>1044</v>
      </c>
      <c r="E198" s="9">
        <v>1502</v>
      </c>
      <c r="F198" s="10" t="s">
        <v>1045</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1.5" x14ac:dyDescent="0.25">
      <c r="A199" s="12">
        <v>182</v>
      </c>
      <c r="B199" s="10" t="s">
        <v>1020</v>
      </c>
      <c r="C199" s="30" t="s">
        <v>1047</v>
      </c>
      <c r="D199" s="9" t="s">
        <v>1044</v>
      </c>
      <c r="E199" s="9">
        <v>1502</v>
      </c>
      <c r="F199" s="10" t="s">
        <v>1045</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1.5" x14ac:dyDescent="0.25">
      <c r="A200" s="12">
        <v>183</v>
      </c>
      <c r="B200" s="10" t="s">
        <v>1020</v>
      </c>
      <c r="C200" s="30" t="s">
        <v>1047</v>
      </c>
      <c r="D200" s="9" t="s">
        <v>1044</v>
      </c>
      <c r="E200" s="9">
        <v>1502</v>
      </c>
      <c r="F200" s="10" t="s">
        <v>1045</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1.5" x14ac:dyDescent="0.25">
      <c r="A201" s="12">
        <v>184</v>
      </c>
      <c r="B201" s="10" t="s">
        <v>1020</v>
      </c>
      <c r="C201" s="30" t="s">
        <v>1047</v>
      </c>
      <c r="D201" s="9" t="s">
        <v>1044</v>
      </c>
      <c r="E201" s="9">
        <v>1502</v>
      </c>
      <c r="F201" s="10" t="s">
        <v>1045</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1.5" x14ac:dyDescent="0.25">
      <c r="A202" s="12">
        <v>185</v>
      </c>
      <c r="B202" s="10" t="s">
        <v>1020</v>
      </c>
      <c r="C202" s="30" t="s">
        <v>1047</v>
      </c>
      <c r="D202" s="9" t="s">
        <v>1044</v>
      </c>
      <c r="E202" s="9">
        <v>1502</v>
      </c>
      <c r="F202" s="10" t="s">
        <v>1045</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1.5" x14ac:dyDescent="0.25">
      <c r="A203" s="12">
        <v>186</v>
      </c>
      <c r="B203" s="10" t="s">
        <v>1020</v>
      </c>
      <c r="C203" s="30" t="s">
        <v>1047</v>
      </c>
      <c r="D203" s="9" t="s">
        <v>1044</v>
      </c>
      <c r="E203" s="9">
        <v>1502</v>
      </c>
      <c r="F203" s="10" t="s">
        <v>1045</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1.5" x14ac:dyDescent="0.25">
      <c r="A204" s="12">
        <v>187</v>
      </c>
      <c r="B204" s="10" t="s">
        <v>1020</v>
      </c>
      <c r="C204" s="30" t="s">
        <v>1047</v>
      </c>
      <c r="D204" s="9" t="s">
        <v>1044</v>
      </c>
      <c r="E204" s="9">
        <v>1502</v>
      </c>
      <c r="F204" s="10" t="s">
        <v>1045</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1.5" x14ac:dyDescent="0.25">
      <c r="A205" s="12">
        <v>188</v>
      </c>
      <c r="B205" s="10" t="s">
        <v>1020</v>
      </c>
      <c r="C205" s="30" t="s">
        <v>1047</v>
      </c>
      <c r="D205" s="9" t="s">
        <v>1044</v>
      </c>
      <c r="E205" s="9">
        <v>1502</v>
      </c>
      <c r="F205" s="10" t="s">
        <v>1045</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1.5" x14ac:dyDescent="0.25">
      <c r="A206" s="12">
        <v>189</v>
      </c>
      <c r="B206" s="10" t="s">
        <v>1020</v>
      </c>
      <c r="C206" s="30" t="s">
        <v>1047</v>
      </c>
      <c r="D206" s="9" t="s">
        <v>1044</v>
      </c>
      <c r="E206" s="9">
        <v>1502</v>
      </c>
      <c r="F206" s="10" t="s">
        <v>1045</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1.5" x14ac:dyDescent="0.25">
      <c r="A207" s="12">
        <v>190</v>
      </c>
      <c r="B207" s="10" t="s">
        <v>1020</v>
      </c>
      <c r="C207" s="30" t="s">
        <v>1047</v>
      </c>
      <c r="D207" s="9" t="s">
        <v>1044</v>
      </c>
      <c r="E207" s="9">
        <v>1502</v>
      </c>
      <c r="F207" s="10" t="s">
        <v>1045</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1.5" x14ac:dyDescent="0.25">
      <c r="A208" s="12">
        <v>191</v>
      </c>
      <c r="B208" s="10" t="s">
        <v>1020</v>
      </c>
      <c r="C208" s="30" t="s">
        <v>1047</v>
      </c>
      <c r="D208" s="9" t="s">
        <v>1044</v>
      </c>
      <c r="E208" s="9">
        <v>1502</v>
      </c>
      <c r="F208" s="10" t="s">
        <v>1045</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1.5" x14ac:dyDescent="0.25">
      <c r="A209" s="12">
        <v>192</v>
      </c>
      <c r="B209" s="10" t="s">
        <v>1020</v>
      </c>
      <c r="C209" s="30" t="s">
        <v>1047</v>
      </c>
      <c r="D209" s="9" t="s">
        <v>1044</v>
      </c>
      <c r="E209" s="9">
        <v>1502</v>
      </c>
      <c r="F209" s="10" t="s">
        <v>1045</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1.5" x14ac:dyDescent="0.25">
      <c r="A210" s="12">
        <v>193</v>
      </c>
      <c r="B210" s="10" t="s">
        <v>1020</v>
      </c>
      <c r="C210" s="30" t="s">
        <v>1047</v>
      </c>
      <c r="D210" s="9" t="s">
        <v>1044</v>
      </c>
      <c r="E210" s="9">
        <v>1502</v>
      </c>
      <c r="F210" s="10" t="s">
        <v>1045</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1.5" x14ac:dyDescent="0.25">
      <c r="A211" s="12">
        <v>194</v>
      </c>
      <c r="B211" s="10" t="s">
        <v>1020</v>
      </c>
      <c r="C211" s="30" t="s">
        <v>1047</v>
      </c>
      <c r="D211" s="9" t="s">
        <v>1044</v>
      </c>
      <c r="E211" s="9">
        <v>1502</v>
      </c>
      <c r="F211" s="10" t="s">
        <v>1045</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1.5" x14ac:dyDescent="0.25">
      <c r="A212" s="12">
        <v>195</v>
      </c>
      <c r="B212" s="10" t="s">
        <v>1020</v>
      </c>
      <c r="C212" s="30" t="s">
        <v>1047</v>
      </c>
      <c r="D212" s="9" t="s">
        <v>1044</v>
      </c>
      <c r="E212" s="9">
        <v>1502</v>
      </c>
      <c r="F212" s="10" t="s">
        <v>1045</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1.5" x14ac:dyDescent="0.25">
      <c r="A213" s="12">
        <v>196</v>
      </c>
      <c r="B213" s="10" t="s">
        <v>1020</v>
      </c>
      <c r="C213" s="30" t="s">
        <v>1048</v>
      </c>
      <c r="D213" s="9" t="s">
        <v>1044</v>
      </c>
      <c r="E213" s="9">
        <v>1501</v>
      </c>
      <c r="F213" s="10" t="s">
        <v>1045</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1.5" x14ac:dyDescent="0.25">
      <c r="A214" s="12">
        <v>197</v>
      </c>
      <c r="B214" s="10" t="s">
        <v>1020</v>
      </c>
      <c r="C214" s="30" t="s">
        <v>1048</v>
      </c>
      <c r="D214" s="9" t="s">
        <v>1044</v>
      </c>
      <c r="E214" s="9">
        <v>1501</v>
      </c>
      <c r="F214" s="10" t="s">
        <v>1045</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1.5" x14ac:dyDescent="0.25">
      <c r="A215" s="12">
        <v>198</v>
      </c>
      <c r="B215" s="10" t="s">
        <v>1020</v>
      </c>
      <c r="C215" s="30" t="s">
        <v>1048</v>
      </c>
      <c r="D215" s="9" t="s">
        <v>1044</v>
      </c>
      <c r="E215" s="9">
        <v>1501</v>
      </c>
      <c r="F215" s="10" t="s">
        <v>1045</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1.5" x14ac:dyDescent="0.25">
      <c r="A216" s="12">
        <v>199</v>
      </c>
      <c r="B216" s="10" t="s">
        <v>1020</v>
      </c>
      <c r="C216" s="30" t="s">
        <v>1048</v>
      </c>
      <c r="D216" s="9" t="s">
        <v>1044</v>
      </c>
      <c r="E216" s="9">
        <v>1501</v>
      </c>
      <c r="F216" s="10" t="s">
        <v>1045</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1.5" x14ac:dyDescent="0.25">
      <c r="A217" s="12">
        <v>200</v>
      </c>
      <c r="B217" s="10" t="s">
        <v>1020</v>
      </c>
      <c r="C217" s="30" t="s">
        <v>1048</v>
      </c>
      <c r="D217" s="9" t="s">
        <v>1044</v>
      </c>
      <c r="E217" s="9">
        <v>1501</v>
      </c>
      <c r="F217" s="10" t="s">
        <v>1045</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1.5" x14ac:dyDescent="0.25">
      <c r="A218" s="12">
        <v>201</v>
      </c>
      <c r="B218" s="10" t="s">
        <v>1020</v>
      </c>
      <c r="C218" s="30" t="s">
        <v>1048</v>
      </c>
      <c r="D218" s="9" t="s">
        <v>1044</v>
      </c>
      <c r="E218" s="9">
        <v>1501</v>
      </c>
      <c r="F218" s="10" t="s">
        <v>1045</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1.5" x14ac:dyDescent="0.25">
      <c r="A219" s="12">
        <v>202</v>
      </c>
      <c r="B219" s="10" t="s">
        <v>1020</v>
      </c>
      <c r="C219" s="30" t="s">
        <v>1048</v>
      </c>
      <c r="D219" s="9" t="s">
        <v>1044</v>
      </c>
      <c r="E219" s="9">
        <v>1501</v>
      </c>
      <c r="F219" s="10" t="s">
        <v>1045</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1.5" x14ac:dyDescent="0.25">
      <c r="A220" s="12">
        <v>203</v>
      </c>
      <c r="B220" s="10" t="s">
        <v>1020</v>
      </c>
      <c r="C220" s="30" t="s">
        <v>1048</v>
      </c>
      <c r="D220" s="9" t="s">
        <v>1044</v>
      </c>
      <c r="E220" s="9">
        <v>1501</v>
      </c>
      <c r="F220" s="10" t="s">
        <v>1045</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1.5" x14ac:dyDescent="0.25">
      <c r="A221" s="12">
        <v>204</v>
      </c>
      <c r="B221" s="10" t="s">
        <v>1020</v>
      </c>
      <c r="C221" s="30" t="s">
        <v>1048</v>
      </c>
      <c r="D221" s="9" t="s">
        <v>1044</v>
      </c>
      <c r="E221" s="9">
        <v>1501</v>
      </c>
      <c r="F221" s="10" t="s">
        <v>1045</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1.5" x14ac:dyDescent="0.25">
      <c r="A222" s="12">
        <v>205</v>
      </c>
      <c r="B222" s="10" t="s">
        <v>1020</v>
      </c>
      <c r="C222" s="30" t="s">
        <v>1048</v>
      </c>
      <c r="D222" s="9" t="s">
        <v>1044</v>
      </c>
      <c r="E222" s="9">
        <v>1501</v>
      </c>
      <c r="F222" s="10" t="s">
        <v>1045</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1.5" x14ac:dyDescent="0.25">
      <c r="A223" s="12">
        <v>206</v>
      </c>
      <c r="B223" s="10" t="s">
        <v>1020</v>
      </c>
      <c r="C223" s="30" t="s">
        <v>1048</v>
      </c>
      <c r="D223" s="9" t="s">
        <v>1044</v>
      </c>
      <c r="E223" s="9">
        <v>1501</v>
      </c>
      <c r="F223" s="10" t="s">
        <v>1045</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1.5" x14ac:dyDescent="0.25">
      <c r="A224" s="12">
        <v>207</v>
      </c>
      <c r="B224" s="10" t="s">
        <v>1020</v>
      </c>
      <c r="C224" s="30" t="s">
        <v>1048</v>
      </c>
      <c r="D224" s="9" t="s">
        <v>1044</v>
      </c>
      <c r="E224" s="9">
        <v>1501</v>
      </c>
      <c r="F224" s="10" t="s">
        <v>1045</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1.5" x14ac:dyDescent="0.25">
      <c r="A225" s="12">
        <v>208</v>
      </c>
      <c r="B225" s="10" t="s">
        <v>1020</v>
      </c>
      <c r="C225" s="30" t="s">
        <v>1048</v>
      </c>
      <c r="D225" s="9" t="s">
        <v>1044</v>
      </c>
      <c r="E225" s="9">
        <v>1501</v>
      </c>
      <c r="F225" s="10" t="s">
        <v>1045</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1.5" x14ac:dyDescent="0.25">
      <c r="A226" s="12">
        <v>209</v>
      </c>
      <c r="B226" s="10" t="s">
        <v>1020</v>
      </c>
      <c r="C226" s="30" t="s">
        <v>1048</v>
      </c>
      <c r="D226" s="9" t="s">
        <v>1044</v>
      </c>
      <c r="E226" s="9">
        <v>1501</v>
      </c>
      <c r="F226" s="10" t="s">
        <v>1045</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1.5" x14ac:dyDescent="0.25">
      <c r="A227" s="12">
        <v>210</v>
      </c>
      <c r="B227" s="10" t="s">
        <v>1020</v>
      </c>
      <c r="C227" s="30" t="s">
        <v>1048</v>
      </c>
      <c r="D227" s="9" t="s">
        <v>1044</v>
      </c>
      <c r="E227" s="9">
        <v>1501</v>
      </c>
      <c r="F227" s="10" t="s">
        <v>1045</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1.5" x14ac:dyDescent="0.25">
      <c r="A228" s="12">
        <v>211</v>
      </c>
      <c r="B228" s="10" t="s">
        <v>1020</v>
      </c>
      <c r="C228" s="36" t="s">
        <v>1049</v>
      </c>
      <c r="D228" s="9" t="s">
        <v>1044</v>
      </c>
      <c r="E228" s="9">
        <v>1500</v>
      </c>
      <c r="F228" s="10" t="s">
        <v>1045</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1.5" x14ac:dyDescent="0.25">
      <c r="A229" s="12">
        <v>212</v>
      </c>
      <c r="B229" s="10" t="s">
        <v>1020</v>
      </c>
      <c r="C229" s="36" t="s">
        <v>1049</v>
      </c>
      <c r="D229" s="9" t="s">
        <v>1044</v>
      </c>
      <c r="E229" s="9">
        <v>1500</v>
      </c>
      <c r="F229" s="10" t="s">
        <v>1045</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1.5" x14ac:dyDescent="0.25">
      <c r="A230" s="12">
        <v>213</v>
      </c>
      <c r="B230" s="10" t="s">
        <v>1020</v>
      </c>
      <c r="C230" s="36" t="s">
        <v>1049</v>
      </c>
      <c r="D230" s="9" t="s">
        <v>1044</v>
      </c>
      <c r="E230" s="9">
        <v>1500</v>
      </c>
      <c r="F230" s="10" t="s">
        <v>1045</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1.5" x14ac:dyDescent="0.25">
      <c r="A231" s="12">
        <v>214</v>
      </c>
      <c r="B231" s="10" t="s">
        <v>1020</v>
      </c>
      <c r="C231" s="36" t="s">
        <v>1049</v>
      </c>
      <c r="D231" s="9" t="s">
        <v>1044</v>
      </c>
      <c r="E231" s="9">
        <v>1500</v>
      </c>
      <c r="F231" s="10" t="s">
        <v>1045</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1.5" x14ac:dyDescent="0.25">
      <c r="A232" s="12">
        <v>215</v>
      </c>
      <c r="B232" s="10" t="s">
        <v>1020</v>
      </c>
      <c r="C232" s="36" t="s">
        <v>1049</v>
      </c>
      <c r="D232" s="9" t="s">
        <v>1044</v>
      </c>
      <c r="E232" s="9">
        <v>1500</v>
      </c>
      <c r="F232" s="10" t="s">
        <v>1045</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1.5" x14ac:dyDescent="0.25">
      <c r="A233" s="12">
        <v>216</v>
      </c>
      <c r="B233" s="10" t="s">
        <v>1020</v>
      </c>
      <c r="C233" s="36" t="s">
        <v>1049</v>
      </c>
      <c r="D233" s="9" t="s">
        <v>1044</v>
      </c>
      <c r="E233" s="9">
        <v>1500</v>
      </c>
      <c r="F233" s="10" t="s">
        <v>1045</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1.5" x14ac:dyDescent="0.25">
      <c r="A234" s="12">
        <v>217</v>
      </c>
      <c r="B234" s="10" t="s">
        <v>1020</v>
      </c>
      <c r="C234" s="36" t="s">
        <v>1049</v>
      </c>
      <c r="D234" s="9" t="s">
        <v>1044</v>
      </c>
      <c r="E234" s="9">
        <v>1500</v>
      </c>
      <c r="F234" s="10" t="s">
        <v>1045</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1.5" x14ac:dyDescent="0.25">
      <c r="A235" s="12">
        <v>218</v>
      </c>
      <c r="B235" s="10" t="s">
        <v>1020</v>
      </c>
      <c r="C235" s="36" t="s">
        <v>1049</v>
      </c>
      <c r="D235" s="9" t="s">
        <v>1044</v>
      </c>
      <c r="E235" s="9">
        <v>1500</v>
      </c>
      <c r="F235" s="10" t="s">
        <v>1045</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1.5" x14ac:dyDescent="0.25">
      <c r="A236" s="12">
        <v>219</v>
      </c>
      <c r="B236" s="10" t="s">
        <v>1020</v>
      </c>
      <c r="C236" s="36" t="s">
        <v>1049</v>
      </c>
      <c r="D236" s="9" t="s">
        <v>1044</v>
      </c>
      <c r="E236" s="9">
        <v>1500</v>
      </c>
      <c r="F236" s="10" t="s">
        <v>1045</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1.5" x14ac:dyDescent="0.25">
      <c r="A237" s="12">
        <v>220</v>
      </c>
      <c r="B237" s="10" t="s">
        <v>1020</v>
      </c>
      <c r="C237" s="36" t="s">
        <v>1049</v>
      </c>
      <c r="D237" s="9" t="s">
        <v>1044</v>
      </c>
      <c r="E237" s="9">
        <v>1500</v>
      </c>
      <c r="F237" s="10" t="s">
        <v>1045</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1.5" x14ac:dyDescent="0.25">
      <c r="A238" s="12">
        <v>221</v>
      </c>
      <c r="B238" s="10" t="s">
        <v>1020</v>
      </c>
      <c r="C238" s="36" t="s">
        <v>1049</v>
      </c>
      <c r="D238" s="9" t="s">
        <v>1044</v>
      </c>
      <c r="E238" s="9">
        <v>1500</v>
      </c>
      <c r="F238" s="10" t="s">
        <v>1045</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1.5" x14ac:dyDescent="0.25">
      <c r="A239" s="12">
        <v>222</v>
      </c>
      <c r="B239" s="10" t="s">
        <v>1020</v>
      </c>
      <c r="C239" s="36" t="s">
        <v>1049</v>
      </c>
      <c r="D239" s="9" t="s">
        <v>1044</v>
      </c>
      <c r="E239" s="9">
        <v>1500</v>
      </c>
      <c r="F239" s="10" t="s">
        <v>1045</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1.5" x14ac:dyDescent="0.25">
      <c r="A240" s="12">
        <v>223</v>
      </c>
      <c r="B240" s="10" t="s">
        <v>1020</v>
      </c>
      <c r="C240" s="36" t="s">
        <v>1049</v>
      </c>
      <c r="D240" s="9" t="s">
        <v>1044</v>
      </c>
      <c r="E240" s="9">
        <v>1500</v>
      </c>
      <c r="F240" s="10" t="s">
        <v>1045</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1.5" x14ac:dyDescent="0.25">
      <c r="A241" s="12">
        <v>224</v>
      </c>
      <c r="B241" s="10" t="s">
        <v>1020</v>
      </c>
      <c r="C241" s="36" t="s">
        <v>1049</v>
      </c>
      <c r="D241" s="9" t="s">
        <v>1044</v>
      </c>
      <c r="E241" s="9">
        <v>1500</v>
      </c>
      <c r="F241" s="10" t="s">
        <v>1045</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1.5" x14ac:dyDescent="0.25">
      <c r="A242" s="12">
        <v>225</v>
      </c>
      <c r="B242" s="10" t="s">
        <v>1020</v>
      </c>
      <c r="C242" s="36" t="s">
        <v>1049</v>
      </c>
      <c r="D242" s="9" t="s">
        <v>1044</v>
      </c>
      <c r="E242" s="9">
        <v>1500</v>
      </c>
      <c r="F242" s="10" t="s">
        <v>1045</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1.5" x14ac:dyDescent="0.25">
      <c r="A243" s="12">
        <v>226</v>
      </c>
      <c r="B243" s="10" t="s">
        <v>1020</v>
      </c>
      <c r="C243" s="36" t="s">
        <v>1050</v>
      </c>
      <c r="D243" s="9"/>
      <c r="E243" s="9">
        <v>1518</v>
      </c>
      <c r="F243" s="10" t="s">
        <v>1045</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1.5" x14ac:dyDescent="0.25">
      <c r="A244" s="12">
        <v>227</v>
      </c>
      <c r="B244" s="10" t="s">
        <v>1020</v>
      </c>
      <c r="C244" s="36" t="s">
        <v>1050</v>
      </c>
      <c r="D244" s="9"/>
      <c r="E244" s="9">
        <v>1518</v>
      </c>
      <c r="F244" s="10" t="s">
        <v>1045</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1.5" x14ac:dyDescent="0.25">
      <c r="A245" s="12">
        <v>228</v>
      </c>
      <c r="B245" s="10" t="s">
        <v>1020</v>
      </c>
      <c r="C245" s="36" t="s">
        <v>1050</v>
      </c>
      <c r="D245" s="9"/>
      <c r="E245" s="9">
        <v>1518</v>
      </c>
      <c r="F245" s="10" t="s">
        <v>1045</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1.5" x14ac:dyDescent="0.25">
      <c r="A246" s="12">
        <v>229</v>
      </c>
      <c r="B246" s="10" t="s">
        <v>1020</v>
      </c>
      <c r="C246" s="36" t="s">
        <v>1050</v>
      </c>
      <c r="D246" s="9"/>
      <c r="E246" s="9">
        <v>1518</v>
      </c>
      <c r="F246" s="10" t="s">
        <v>1045</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1.5" x14ac:dyDescent="0.25">
      <c r="A247" s="12">
        <v>230</v>
      </c>
      <c r="B247" s="10" t="s">
        <v>1020</v>
      </c>
      <c r="C247" s="36" t="s">
        <v>1050</v>
      </c>
      <c r="D247" s="9"/>
      <c r="E247" s="9">
        <v>1518</v>
      </c>
      <c r="F247" s="10" t="s">
        <v>1045</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1.5" x14ac:dyDescent="0.25">
      <c r="A248" s="12">
        <v>231</v>
      </c>
      <c r="B248" s="10" t="s">
        <v>1020</v>
      </c>
      <c r="C248" s="36" t="s">
        <v>1050</v>
      </c>
      <c r="D248" s="9"/>
      <c r="E248" s="9">
        <v>1518</v>
      </c>
      <c r="F248" s="10" t="s">
        <v>1045</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1.5" x14ac:dyDescent="0.25">
      <c r="A249" s="12">
        <v>232</v>
      </c>
      <c r="B249" s="10" t="s">
        <v>1020</v>
      </c>
      <c r="C249" s="36" t="s">
        <v>1050</v>
      </c>
      <c r="D249" s="9"/>
      <c r="E249" s="9">
        <v>1518</v>
      </c>
      <c r="F249" s="10" t="s">
        <v>1045</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1.5" x14ac:dyDescent="0.25">
      <c r="A250" s="12">
        <v>233</v>
      </c>
      <c r="B250" s="10" t="s">
        <v>1020</v>
      </c>
      <c r="C250" s="36" t="s">
        <v>1050</v>
      </c>
      <c r="D250" s="9"/>
      <c r="E250" s="9">
        <v>1518</v>
      </c>
      <c r="F250" s="10" t="s">
        <v>1045</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1.5" x14ac:dyDescent="0.25">
      <c r="A251" s="12">
        <v>234</v>
      </c>
      <c r="B251" s="10" t="s">
        <v>1020</v>
      </c>
      <c r="C251" s="36" t="s">
        <v>1050</v>
      </c>
      <c r="D251" s="9"/>
      <c r="E251" s="9">
        <v>1518</v>
      </c>
      <c r="F251" s="10" t="s">
        <v>1045</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1.5" x14ac:dyDescent="0.25">
      <c r="A252" s="12">
        <v>235</v>
      </c>
      <c r="B252" s="10" t="s">
        <v>1020</v>
      </c>
      <c r="C252" s="36" t="s">
        <v>1050</v>
      </c>
      <c r="D252" s="9"/>
      <c r="E252" s="9">
        <v>1518</v>
      </c>
      <c r="F252" s="10" t="s">
        <v>1045</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1.5" x14ac:dyDescent="0.25">
      <c r="A253" s="12">
        <v>236</v>
      </c>
      <c r="B253" s="10" t="s">
        <v>1020</v>
      </c>
      <c r="C253" s="36" t="s">
        <v>1050</v>
      </c>
      <c r="D253" s="9"/>
      <c r="E253" s="9">
        <v>1518</v>
      </c>
      <c r="F253" s="10" t="s">
        <v>1045</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1.5" x14ac:dyDescent="0.25">
      <c r="A254" s="12">
        <v>237</v>
      </c>
      <c r="B254" s="10" t="s">
        <v>1020</v>
      </c>
      <c r="C254" s="36" t="s">
        <v>1050</v>
      </c>
      <c r="D254" s="9"/>
      <c r="E254" s="9">
        <v>1518</v>
      </c>
      <c r="F254" s="10" t="s">
        <v>1045</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1.5" x14ac:dyDescent="0.25">
      <c r="A255" s="12">
        <v>238</v>
      </c>
      <c r="B255" s="10" t="s">
        <v>1020</v>
      </c>
      <c r="C255" s="36" t="s">
        <v>1050</v>
      </c>
      <c r="D255" s="9"/>
      <c r="E255" s="9">
        <v>1518</v>
      </c>
      <c r="F255" s="10" t="s">
        <v>1045</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1.5" x14ac:dyDescent="0.25">
      <c r="A256" s="12">
        <v>239</v>
      </c>
      <c r="B256" s="10" t="s">
        <v>1020</v>
      </c>
      <c r="C256" s="36" t="s">
        <v>1050</v>
      </c>
      <c r="D256" s="9"/>
      <c r="E256" s="9">
        <v>1518</v>
      </c>
      <c r="F256" s="10" t="s">
        <v>1045</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1.5" x14ac:dyDescent="0.25">
      <c r="A257" s="12">
        <v>240</v>
      </c>
      <c r="B257" s="10" t="s">
        <v>1020</v>
      </c>
      <c r="C257" s="36" t="s">
        <v>1050</v>
      </c>
      <c r="D257" s="9"/>
      <c r="E257" s="9">
        <v>1518</v>
      </c>
      <c r="F257" s="10" t="s">
        <v>1045</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1.5"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x14ac:dyDescent="0.25">
      <c r="A273" s="12">
        <v>256</v>
      </c>
      <c r="B273" s="10" t="s">
        <v>1020</v>
      </c>
      <c r="C273" s="36" t="s">
        <v>1053</v>
      </c>
      <c r="D273" s="9" t="s">
        <v>1054</v>
      </c>
      <c r="E273" s="9">
        <v>903</v>
      </c>
      <c r="F273" s="10" t="s">
        <v>926</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1.5" x14ac:dyDescent="0.25">
      <c r="A274" s="12">
        <v>257</v>
      </c>
      <c r="B274" s="10" t="s">
        <v>1020</v>
      </c>
      <c r="C274" s="36" t="s">
        <v>1053</v>
      </c>
      <c r="D274" s="9" t="s">
        <v>1054</v>
      </c>
      <c r="E274" s="9">
        <v>903</v>
      </c>
      <c r="F274" s="10" t="s">
        <v>926</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1.5" x14ac:dyDescent="0.25">
      <c r="A275" s="12">
        <v>258</v>
      </c>
      <c r="B275" s="10" t="s">
        <v>1020</v>
      </c>
      <c r="C275" s="36" t="s">
        <v>1053</v>
      </c>
      <c r="D275" s="9" t="s">
        <v>1054</v>
      </c>
      <c r="E275" s="9">
        <v>903</v>
      </c>
      <c r="F275" s="10" t="s">
        <v>926</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1.5" x14ac:dyDescent="0.25">
      <c r="A276" s="12">
        <v>259</v>
      </c>
      <c r="B276" s="10" t="s">
        <v>1020</v>
      </c>
      <c r="C276" s="36" t="s">
        <v>1053</v>
      </c>
      <c r="D276" s="9" t="s">
        <v>1054</v>
      </c>
      <c r="E276" s="9">
        <v>903</v>
      </c>
      <c r="F276" s="10" t="s">
        <v>926</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1.5" x14ac:dyDescent="0.25">
      <c r="A277" s="12">
        <v>260</v>
      </c>
      <c r="B277" s="10" t="s">
        <v>1020</v>
      </c>
      <c r="C277" s="36" t="s">
        <v>1053</v>
      </c>
      <c r="D277" s="9" t="s">
        <v>1054</v>
      </c>
      <c r="E277" s="9">
        <v>903</v>
      </c>
      <c r="F277" s="10" t="s">
        <v>926</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1.5" x14ac:dyDescent="0.25">
      <c r="A278" s="12">
        <v>261</v>
      </c>
      <c r="B278" s="10" t="s">
        <v>1020</v>
      </c>
      <c r="C278" s="36" t="s">
        <v>1053</v>
      </c>
      <c r="D278" s="9" t="s">
        <v>1054</v>
      </c>
      <c r="E278" s="9">
        <v>903</v>
      </c>
      <c r="F278" s="10" t="s">
        <v>926</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1.5" x14ac:dyDescent="0.25">
      <c r="A279" s="12">
        <v>262</v>
      </c>
      <c r="B279" s="10" t="s">
        <v>1020</v>
      </c>
      <c r="C279" s="36" t="s">
        <v>1053</v>
      </c>
      <c r="D279" s="9" t="s">
        <v>1054</v>
      </c>
      <c r="E279" s="9">
        <v>903</v>
      </c>
      <c r="F279" s="10" t="s">
        <v>926</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1.5" x14ac:dyDescent="0.25">
      <c r="A280" s="12">
        <v>263</v>
      </c>
      <c r="B280" s="10" t="s">
        <v>1020</v>
      </c>
      <c r="C280" s="36" t="s">
        <v>1053</v>
      </c>
      <c r="D280" s="9" t="s">
        <v>1054</v>
      </c>
      <c r="E280" s="9">
        <v>903</v>
      </c>
      <c r="F280" s="10" t="s">
        <v>926</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1.5" x14ac:dyDescent="0.25">
      <c r="A281" s="12">
        <v>264</v>
      </c>
      <c r="B281" s="10" t="s">
        <v>1020</v>
      </c>
      <c r="C281" s="36" t="s">
        <v>1053</v>
      </c>
      <c r="D281" s="9" t="s">
        <v>1054</v>
      </c>
      <c r="E281" s="9">
        <v>903</v>
      </c>
      <c r="F281" s="10" t="s">
        <v>926</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1.5" x14ac:dyDescent="0.25">
      <c r="A282" s="12">
        <v>265</v>
      </c>
      <c r="B282" s="10" t="s">
        <v>1020</v>
      </c>
      <c r="C282" s="36" t="s">
        <v>1053</v>
      </c>
      <c r="D282" s="9" t="s">
        <v>1054</v>
      </c>
      <c r="E282" s="9">
        <v>903</v>
      </c>
      <c r="F282" s="10" t="s">
        <v>926</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1.5" x14ac:dyDescent="0.25">
      <c r="A283" s="12">
        <v>266</v>
      </c>
      <c r="B283" s="10" t="s">
        <v>1020</v>
      </c>
      <c r="C283" s="36" t="s">
        <v>1053</v>
      </c>
      <c r="D283" s="9" t="s">
        <v>1054</v>
      </c>
      <c r="E283" s="9">
        <v>903</v>
      </c>
      <c r="F283" s="10" t="s">
        <v>926</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1.5" x14ac:dyDescent="0.25">
      <c r="A284" s="12">
        <v>267</v>
      </c>
      <c r="B284" s="10" t="s">
        <v>1020</v>
      </c>
      <c r="C284" s="36" t="s">
        <v>1053</v>
      </c>
      <c r="D284" s="9" t="s">
        <v>1054</v>
      </c>
      <c r="E284" s="9">
        <v>903</v>
      </c>
      <c r="F284" s="10" t="s">
        <v>926</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1.5" x14ac:dyDescent="0.25">
      <c r="A285" s="12">
        <v>268</v>
      </c>
      <c r="B285" s="10" t="s">
        <v>1020</v>
      </c>
      <c r="C285" s="36" t="s">
        <v>1053</v>
      </c>
      <c r="D285" s="9" t="s">
        <v>1054</v>
      </c>
      <c r="E285" s="9">
        <v>903</v>
      </c>
      <c r="F285" s="10" t="s">
        <v>926</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1.5" x14ac:dyDescent="0.25">
      <c r="A286" s="12">
        <v>269</v>
      </c>
      <c r="B286" s="10" t="s">
        <v>1020</v>
      </c>
      <c r="C286" s="36" t="s">
        <v>1053</v>
      </c>
      <c r="D286" s="9" t="s">
        <v>1054</v>
      </c>
      <c r="E286" s="9">
        <v>903</v>
      </c>
      <c r="F286" s="10" t="s">
        <v>926</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1.5" x14ac:dyDescent="0.25">
      <c r="A287" s="12">
        <v>270</v>
      </c>
      <c r="B287" s="10" t="s">
        <v>1020</v>
      </c>
      <c r="C287" s="36" t="s">
        <v>1053</v>
      </c>
      <c r="D287" s="9" t="s">
        <v>1054</v>
      </c>
      <c r="E287" s="9">
        <v>903</v>
      </c>
      <c r="F287" s="10" t="s">
        <v>926</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1.5" x14ac:dyDescent="0.25">
      <c r="A288" s="12">
        <v>271</v>
      </c>
      <c r="B288" s="10" t="s">
        <v>1020</v>
      </c>
      <c r="C288" s="36" t="s">
        <v>1055</v>
      </c>
      <c r="D288" s="9" t="s">
        <v>1056</v>
      </c>
      <c r="E288" s="9">
        <v>935</v>
      </c>
      <c r="F288" s="10" t="s">
        <v>926</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1.5" x14ac:dyDescent="0.25">
      <c r="A289" s="12">
        <v>272</v>
      </c>
      <c r="B289" s="10" t="s">
        <v>1020</v>
      </c>
      <c r="C289" s="36" t="s">
        <v>1055</v>
      </c>
      <c r="D289" s="9" t="s">
        <v>1056</v>
      </c>
      <c r="E289" s="9">
        <v>935</v>
      </c>
      <c r="F289" s="10" t="s">
        <v>926</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1.5" x14ac:dyDescent="0.25">
      <c r="A290" s="12">
        <v>273</v>
      </c>
      <c r="B290" s="10" t="s">
        <v>1020</v>
      </c>
      <c r="C290" s="36" t="s">
        <v>1055</v>
      </c>
      <c r="D290" s="9" t="s">
        <v>1056</v>
      </c>
      <c r="E290" s="9">
        <v>935</v>
      </c>
      <c r="F290" s="10" t="s">
        <v>926</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1.5" x14ac:dyDescent="0.25">
      <c r="A291" s="12">
        <v>274</v>
      </c>
      <c r="B291" s="10" t="s">
        <v>1020</v>
      </c>
      <c r="C291" s="36" t="s">
        <v>1055</v>
      </c>
      <c r="D291" s="9" t="s">
        <v>1056</v>
      </c>
      <c r="E291" s="9">
        <v>935</v>
      </c>
      <c r="F291" s="10" t="s">
        <v>926</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1.5" x14ac:dyDescent="0.25">
      <c r="A292" s="12">
        <v>275</v>
      </c>
      <c r="B292" s="10" t="s">
        <v>1020</v>
      </c>
      <c r="C292" s="36" t="s">
        <v>1055</v>
      </c>
      <c r="D292" s="9" t="s">
        <v>1056</v>
      </c>
      <c r="E292" s="9">
        <v>935</v>
      </c>
      <c r="F292" s="10" t="s">
        <v>926</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1.5" x14ac:dyDescent="0.25">
      <c r="A293" s="12">
        <v>276</v>
      </c>
      <c r="B293" s="10" t="s">
        <v>1020</v>
      </c>
      <c r="C293" s="36" t="s">
        <v>1055</v>
      </c>
      <c r="D293" s="9" t="s">
        <v>1056</v>
      </c>
      <c r="E293" s="9">
        <v>935</v>
      </c>
      <c r="F293" s="10" t="s">
        <v>926</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1.5" x14ac:dyDescent="0.25">
      <c r="A294" s="12">
        <v>277</v>
      </c>
      <c r="B294" s="10" t="s">
        <v>1020</v>
      </c>
      <c r="C294" s="36" t="s">
        <v>1055</v>
      </c>
      <c r="D294" s="9" t="s">
        <v>1056</v>
      </c>
      <c r="E294" s="9">
        <v>935</v>
      </c>
      <c r="F294" s="10" t="s">
        <v>926</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1.5" x14ac:dyDescent="0.25">
      <c r="A295" s="12">
        <v>278</v>
      </c>
      <c r="B295" s="10" t="s">
        <v>1020</v>
      </c>
      <c r="C295" s="36" t="s">
        <v>1055</v>
      </c>
      <c r="D295" s="9" t="s">
        <v>1056</v>
      </c>
      <c r="E295" s="9">
        <v>935</v>
      </c>
      <c r="F295" s="10" t="s">
        <v>926</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1.5" x14ac:dyDescent="0.25">
      <c r="A296" s="12">
        <v>279</v>
      </c>
      <c r="B296" s="10" t="s">
        <v>1020</v>
      </c>
      <c r="C296" s="36" t="s">
        <v>1055</v>
      </c>
      <c r="D296" s="9" t="s">
        <v>1056</v>
      </c>
      <c r="E296" s="9">
        <v>935</v>
      </c>
      <c r="F296" s="10" t="s">
        <v>926</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1.5" x14ac:dyDescent="0.25">
      <c r="A297" s="12">
        <v>280</v>
      </c>
      <c r="B297" s="10" t="s">
        <v>1020</v>
      </c>
      <c r="C297" s="36" t="s">
        <v>1055</v>
      </c>
      <c r="D297" s="9" t="s">
        <v>1056</v>
      </c>
      <c r="E297" s="9">
        <v>935</v>
      </c>
      <c r="F297" s="10" t="s">
        <v>926</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1.5" x14ac:dyDescent="0.25">
      <c r="A298" s="12">
        <v>281</v>
      </c>
      <c r="B298" s="10" t="s">
        <v>1020</v>
      </c>
      <c r="C298" s="36" t="s">
        <v>1055</v>
      </c>
      <c r="D298" s="9" t="s">
        <v>1056</v>
      </c>
      <c r="E298" s="9">
        <v>935</v>
      </c>
      <c r="F298" s="10" t="s">
        <v>926</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1.5" x14ac:dyDescent="0.25">
      <c r="A299" s="12">
        <v>282</v>
      </c>
      <c r="B299" s="10" t="s">
        <v>1020</v>
      </c>
      <c r="C299" s="36" t="s">
        <v>1055</v>
      </c>
      <c r="D299" s="9" t="s">
        <v>1056</v>
      </c>
      <c r="E299" s="9">
        <v>935</v>
      </c>
      <c r="F299" s="10" t="s">
        <v>926</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1.5" x14ac:dyDescent="0.25">
      <c r="A300" s="12">
        <v>283</v>
      </c>
      <c r="B300" s="10" t="s">
        <v>1020</v>
      </c>
      <c r="C300" s="36" t="s">
        <v>1055</v>
      </c>
      <c r="D300" s="9" t="s">
        <v>1056</v>
      </c>
      <c r="E300" s="9">
        <v>935</v>
      </c>
      <c r="F300" s="10" t="s">
        <v>926</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1.5" x14ac:dyDescent="0.25">
      <c r="A301" s="12">
        <v>284</v>
      </c>
      <c r="B301" s="10" t="s">
        <v>1020</v>
      </c>
      <c r="C301" s="36" t="s">
        <v>1055</v>
      </c>
      <c r="D301" s="9" t="s">
        <v>1056</v>
      </c>
      <c r="E301" s="9">
        <v>935</v>
      </c>
      <c r="F301" s="10" t="s">
        <v>926</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1.5" x14ac:dyDescent="0.25">
      <c r="A302" s="12">
        <v>285</v>
      </c>
      <c r="B302" s="10" t="s">
        <v>1020</v>
      </c>
      <c r="C302" s="36" t="s">
        <v>1055</v>
      </c>
      <c r="D302" s="9" t="s">
        <v>1056</v>
      </c>
      <c r="E302" s="9">
        <v>935</v>
      </c>
      <c r="F302" s="10" t="s">
        <v>926</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1.5" x14ac:dyDescent="0.25">
      <c r="A303" s="12">
        <v>286</v>
      </c>
      <c r="B303" s="10" t="s">
        <v>1020</v>
      </c>
      <c r="C303" s="36" t="s">
        <v>1057</v>
      </c>
      <c r="D303" s="9" t="s">
        <v>1058</v>
      </c>
      <c r="E303" s="9">
        <v>908</v>
      </c>
      <c r="F303" s="10" t="s">
        <v>926</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1.5" x14ac:dyDescent="0.25">
      <c r="A304" s="12">
        <v>287</v>
      </c>
      <c r="B304" s="10" t="s">
        <v>1020</v>
      </c>
      <c r="C304" s="36" t="s">
        <v>1057</v>
      </c>
      <c r="D304" s="9" t="s">
        <v>1058</v>
      </c>
      <c r="E304" s="9">
        <v>908</v>
      </c>
      <c r="F304" s="10" t="s">
        <v>926</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1.5" x14ac:dyDescent="0.25">
      <c r="A305" s="12">
        <v>288</v>
      </c>
      <c r="B305" s="10" t="s">
        <v>1020</v>
      </c>
      <c r="C305" s="36" t="s">
        <v>1057</v>
      </c>
      <c r="D305" s="9" t="s">
        <v>1058</v>
      </c>
      <c r="E305" s="9">
        <v>908</v>
      </c>
      <c r="F305" s="10" t="s">
        <v>926</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1.5" x14ac:dyDescent="0.25">
      <c r="A306" s="12">
        <v>289</v>
      </c>
      <c r="B306" s="10" t="s">
        <v>1020</v>
      </c>
      <c r="C306" s="36" t="s">
        <v>1057</v>
      </c>
      <c r="D306" s="9" t="s">
        <v>1058</v>
      </c>
      <c r="E306" s="9">
        <v>908</v>
      </c>
      <c r="F306" s="10" t="s">
        <v>926</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1.5" x14ac:dyDescent="0.25">
      <c r="A307" s="12">
        <v>290</v>
      </c>
      <c r="B307" s="10" t="s">
        <v>1020</v>
      </c>
      <c r="C307" s="36" t="s">
        <v>1057</v>
      </c>
      <c r="D307" s="9" t="s">
        <v>1058</v>
      </c>
      <c r="E307" s="9">
        <v>908</v>
      </c>
      <c r="F307" s="10" t="s">
        <v>926</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1.5" x14ac:dyDescent="0.25">
      <c r="A308" s="12">
        <v>291</v>
      </c>
      <c r="B308" s="10" t="s">
        <v>1020</v>
      </c>
      <c r="C308" s="36" t="s">
        <v>1057</v>
      </c>
      <c r="D308" s="9" t="s">
        <v>1058</v>
      </c>
      <c r="E308" s="9">
        <v>908</v>
      </c>
      <c r="F308" s="10" t="s">
        <v>926</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1.5" x14ac:dyDescent="0.25">
      <c r="A309" s="12">
        <v>292</v>
      </c>
      <c r="B309" s="10" t="s">
        <v>1020</v>
      </c>
      <c r="C309" s="36" t="s">
        <v>1057</v>
      </c>
      <c r="D309" s="9" t="s">
        <v>1058</v>
      </c>
      <c r="E309" s="9">
        <v>908</v>
      </c>
      <c r="F309" s="10" t="s">
        <v>926</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1.5" x14ac:dyDescent="0.25">
      <c r="A310" s="12">
        <v>293</v>
      </c>
      <c r="B310" s="10" t="s">
        <v>1020</v>
      </c>
      <c r="C310" s="36" t="s">
        <v>1057</v>
      </c>
      <c r="D310" s="9" t="s">
        <v>1058</v>
      </c>
      <c r="E310" s="9">
        <v>908</v>
      </c>
      <c r="F310" s="10" t="s">
        <v>926</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1.5" x14ac:dyDescent="0.25">
      <c r="A311" s="12">
        <v>294</v>
      </c>
      <c r="B311" s="10" t="s">
        <v>1020</v>
      </c>
      <c r="C311" s="36" t="s">
        <v>1057</v>
      </c>
      <c r="D311" s="9" t="s">
        <v>1058</v>
      </c>
      <c r="E311" s="9">
        <v>908</v>
      </c>
      <c r="F311" s="10" t="s">
        <v>926</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1.5" x14ac:dyDescent="0.25">
      <c r="A312" s="12">
        <v>295</v>
      </c>
      <c r="B312" s="10" t="s">
        <v>1020</v>
      </c>
      <c r="C312" s="36" t="s">
        <v>1057</v>
      </c>
      <c r="D312" s="9" t="s">
        <v>1058</v>
      </c>
      <c r="E312" s="9">
        <v>908</v>
      </c>
      <c r="F312" s="10" t="s">
        <v>926</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1.5" x14ac:dyDescent="0.25">
      <c r="A313" s="12">
        <v>296</v>
      </c>
      <c r="B313" s="10" t="s">
        <v>1020</v>
      </c>
      <c r="C313" s="36" t="s">
        <v>1057</v>
      </c>
      <c r="D313" s="9" t="s">
        <v>1058</v>
      </c>
      <c r="E313" s="9">
        <v>908</v>
      </c>
      <c r="F313" s="10" t="s">
        <v>926</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1.5" x14ac:dyDescent="0.25">
      <c r="A314" s="12">
        <v>297</v>
      </c>
      <c r="B314" s="10" t="s">
        <v>1020</v>
      </c>
      <c r="C314" s="36" t="s">
        <v>1057</v>
      </c>
      <c r="D314" s="9" t="s">
        <v>1058</v>
      </c>
      <c r="E314" s="9">
        <v>908</v>
      </c>
      <c r="F314" s="10" t="s">
        <v>926</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1.5" x14ac:dyDescent="0.25">
      <c r="A315" s="12">
        <v>298</v>
      </c>
      <c r="B315" s="10" t="s">
        <v>1020</v>
      </c>
      <c r="C315" s="36" t="s">
        <v>1057</v>
      </c>
      <c r="D315" s="9" t="s">
        <v>1058</v>
      </c>
      <c r="E315" s="9">
        <v>908</v>
      </c>
      <c r="F315" s="10" t="s">
        <v>926</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1.5" x14ac:dyDescent="0.25">
      <c r="A316" s="12">
        <v>299</v>
      </c>
      <c r="B316" s="10" t="s">
        <v>1020</v>
      </c>
      <c r="C316" s="36" t="s">
        <v>1057</v>
      </c>
      <c r="D316" s="9" t="s">
        <v>1058</v>
      </c>
      <c r="E316" s="9">
        <v>908</v>
      </c>
      <c r="F316" s="10" t="s">
        <v>926</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1.5" x14ac:dyDescent="0.25">
      <c r="A317" s="12">
        <v>300</v>
      </c>
      <c r="B317" s="10" t="s">
        <v>1020</v>
      </c>
      <c r="C317" s="36" t="s">
        <v>1057</v>
      </c>
      <c r="D317" s="9" t="s">
        <v>1058</v>
      </c>
      <c r="E317" s="9">
        <v>908</v>
      </c>
      <c r="F317" s="10" t="s">
        <v>926</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1.5" x14ac:dyDescent="0.25">
      <c r="A318" s="12">
        <v>301</v>
      </c>
      <c r="B318" s="10" t="s">
        <v>1020</v>
      </c>
      <c r="C318" s="36" t="s">
        <v>1059</v>
      </c>
      <c r="D318" s="9" t="s">
        <v>1060</v>
      </c>
      <c r="E318" s="9">
        <v>904</v>
      </c>
      <c r="F318" s="10" t="s">
        <v>926</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1.5" x14ac:dyDescent="0.25">
      <c r="A319" s="12">
        <v>302</v>
      </c>
      <c r="B319" s="10" t="s">
        <v>1020</v>
      </c>
      <c r="C319" s="36" t="s">
        <v>1059</v>
      </c>
      <c r="D319" s="9" t="s">
        <v>1060</v>
      </c>
      <c r="E319" s="9">
        <v>904</v>
      </c>
      <c r="F319" s="10" t="s">
        <v>926</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1.5" x14ac:dyDescent="0.25">
      <c r="A320" s="12">
        <v>303</v>
      </c>
      <c r="B320" s="10" t="s">
        <v>1020</v>
      </c>
      <c r="C320" s="36" t="s">
        <v>1059</v>
      </c>
      <c r="D320" s="9" t="s">
        <v>1060</v>
      </c>
      <c r="E320" s="9">
        <v>904</v>
      </c>
      <c r="F320" s="10" t="s">
        <v>926</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1.5" x14ac:dyDescent="0.25">
      <c r="A321" s="12">
        <v>304</v>
      </c>
      <c r="B321" s="10" t="s">
        <v>1020</v>
      </c>
      <c r="C321" s="36" t="s">
        <v>1059</v>
      </c>
      <c r="D321" s="9" t="s">
        <v>1060</v>
      </c>
      <c r="E321" s="9">
        <v>904</v>
      </c>
      <c r="F321" s="10" t="s">
        <v>926</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1.5" x14ac:dyDescent="0.25">
      <c r="A322" s="12">
        <v>305</v>
      </c>
      <c r="B322" s="10" t="s">
        <v>1020</v>
      </c>
      <c r="C322" s="36" t="s">
        <v>1059</v>
      </c>
      <c r="D322" s="9" t="s">
        <v>1060</v>
      </c>
      <c r="E322" s="9">
        <v>904</v>
      </c>
      <c r="F322" s="10" t="s">
        <v>926</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1.5" x14ac:dyDescent="0.25">
      <c r="A323" s="12">
        <v>306</v>
      </c>
      <c r="B323" s="10" t="s">
        <v>1020</v>
      </c>
      <c r="C323" s="36" t="s">
        <v>1059</v>
      </c>
      <c r="D323" s="9" t="s">
        <v>1060</v>
      </c>
      <c r="E323" s="9">
        <v>904</v>
      </c>
      <c r="F323" s="10" t="s">
        <v>926</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1.5" x14ac:dyDescent="0.25">
      <c r="A324" s="12">
        <v>307</v>
      </c>
      <c r="B324" s="10" t="s">
        <v>1020</v>
      </c>
      <c r="C324" s="36" t="s">
        <v>1059</v>
      </c>
      <c r="D324" s="9" t="s">
        <v>1060</v>
      </c>
      <c r="E324" s="9">
        <v>904</v>
      </c>
      <c r="F324" s="10" t="s">
        <v>926</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1.5" x14ac:dyDescent="0.25">
      <c r="A325" s="12">
        <v>308</v>
      </c>
      <c r="B325" s="10" t="s">
        <v>1020</v>
      </c>
      <c r="C325" s="36" t="s">
        <v>1059</v>
      </c>
      <c r="D325" s="9" t="s">
        <v>1060</v>
      </c>
      <c r="E325" s="9">
        <v>904</v>
      </c>
      <c r="F325" s="10" t="s">
        <v>926</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1.5" x14ac:dyDescent="0.25">
      <c r="A326" s="12">
        <v>309</v>
      </c>
      <c r="B326" s="10" t="s">
        <v>1020</v>
      </c>
      <c r="C326" s="36" t="s">
        <v>1059</v>
      </c>
      <c r="D326" s="9" t="s">
        <v>1060</v>
      </c>
      <c r="E326" s="9">
        <v>904</v>
      </c>
      <c r="F326" s="10" t="s">
        <v>926</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1.5" x14ac:dyDescent="0.25">
      <c r="A327" s="12">
        <v>310</v>
      </c>
      <c r="B327" s="10" t="s">
        <v>1020</v>
      </c>
      <c r="C327" s="36" t="s">
        <v>1059</v>
      </c>
      <c r="D327" s="9" t="s">
        <v>1060</v>
      </c>
      <c r="E327" s="9">
        <v>904</v>
      </c>
      <c r="F327" s="10" t="s">
        <v>926</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1.5" x14ac:dyDescent="0.25">
      <c r="A328" s="12">
        <v>311</v>
      </c>
      <c r="B328" s="10" t="s">
        <v>1020</v>
      </c>
      <c r="C328" s="36" t="s">
        <v>1059</v>
      </c>
      <c r="D328" s="9" t="s">
        <v>1060</v>
      </c>
      <c r="E328" s="9">
        <v>904</v>
      </c>
      <c r="F328" s="10" t="s">
        <v>926</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1.5" x14ac:dyDescent="0.25">
      <c r="A329" s="12">
        <v>312</v>
      </c>
      <c r="B329" s="10" t="s">
        <v>1020</v>
      </c>
      <c r="C329" s="36" t="s">
        <v>1059</v>
      </c>
      <c r="D329" s="9" t="s">
        <v>1060</v>
      </c>
      <c r="E329" s="9">
        <v>904</v>
      </c>
      <c r="F329" s="10" t="s">
        <v>926</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1.5" x14ac:dyDescent="0.25">
      <c r="A330" s="12">
        <v>313</v>
      </c>
      <c r="B330" s="10" t="s">
        <v>1020</v>
      </c>
      <c r="C330" s="36" t="s">
        <v>1059</v>
      </c>
      <c r="D330" s="9" t="s">
        <v>1060</v>
      </c>
      <c r="E330" s="9">
        <v>904</v>
      </c>
      <c r="F330" s="10" t="s">
        <v>926</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1.5" x14ac:dyDescent="0.25">
      <c r="A331" s="12">
        <v>314</v>
      </c>
      <c r="B331" s="10" t="s">
        <v>1020</v>
      </c>
      <c r="C331" s="36" t="s">
        <v>1059</v>
      </c>
      <c r="D331" s="9" t="s">
        <v>1060</v>
      </c>
      <c r="E331" s="9">
        <v>904</v>
      </c>
      <c r="F331" s="10" t="s">
        <v>926</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1.5" x14ac:dyDescent="0.25">
      <c r="A332" s="12">
        <v>315</v>
      </c>
      <c r="B332" s="10" t="s">
        <v>1020</v>
      </c>
      <c r="C332" s="36" t="s">
        <v>1059</v>
      </c>
      <c r="D332" s="9" t="s">
        <v>1060</v>
      </c>
      <c r="E332" s="9">
        <v>904</v>
      </c>
      <c r="F332" s="10" t="s">
        <v>926</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1.5" x14ac:dyDescent="0.25">
      <c r="A333" s="12">
        <v>316</v>
      </c>
      <c r="B333" s="10" t="s">
        <v>1020</v>
      </c>
      <c r="C333" s="36" t="s">
        <v>1061</v>
      </c>
      <c r="D333" s="9" t="s">
        <v>1062</v>
      </c>
      <c r="E333" s="9">
        <v>905</v>
      </c>
      <c r="F333" s="10" t="s">
        <v>926</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1.5" x14ac:dyDescent="0.25">
      <c r="A334" s="12">
        <v>317</v>
      </c>
      <c r="B334" s="10" t="s">
        <v>1020</v>
      </c>
      <c r="C334" s="36" t="s">
        <v>1061</v>
      </c>
      <c r="D334" s="9" t="s">
        <v>1062</v>
      </c>
      <c r="E334" s="9">
        <v>905</v>
      </c>
      <c r="F334" s="10" t="s">
        <v>926</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1.5" x14ac:dyDescent="0.25">
      <c r="A335" s="12">
        <v>318</v>
      </c>
      <c r="B335" s="10" t="s">
        <v>1020</v>
      </c>
      <c r="C335" s="36" t="s">
        <v>1061</v>
      </c>
      <c r="D335" s="9" t="s">
        <v>1062</v>
      </c>
      <c r="E335" s="9">
        <v>905</v>
      </c>
      <c r="F335" s="10" t="s">
        <v>926</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1.5" x14ac:dyDescent="0.25">
      <c r="A336" s="12">
        <v>319</v>
      </c>
      <c r="B336" s="10" t="s">
        <v>1020</v>
      </c>
      <c r="C336" s="36" t="s">
        <v>1061</v>
      </c>
      <c r="D336" s="9" t="s">
        <v>1062</v>
      </c>
      <c r="E336" s="9">
        <v>905</v>
      </c>
      <c r="F336" s="10" t="s">
        <v>926</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1.5" x14ac:dyDescent="0.25">
      <c r="A337" s="12">
        <v>320</v>
      </c>
      <c r="B337" s="10" t="s">
        <v>1020</v>
      </c>
      <c r="C337" s="36" t="s">
        <v>1061</v>
      </c>
      <c r="D337" s="9" t="s">
        <v>1062</v>
      </c>
      <c r="E337" s="9">
        <v>905</v>
      </c>
      <c r="F337" s="10" t="s">
        <v>926</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1.5" x14ac:dyDescent="0.25">
      <c r="A338" s="12">
        <v>321</v>
      </c>
      <c r="B338" s="10" t="s">
        <v>1020</v>
      </c>
      <c r="C338" s="36" t="s">
        <v>1061</v>
      </c>
      <c r="D338" s="9" t="s">
        <v>1062</v>
      </c>
      <c r="E338" s="9">
        <v>905</v>
      </c>
      <c r="F338" s="10" t="s">
        <v>926</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1.5" x14ac:dyDescent="0.25">
      <c r="A339" s="12">
        <v>322</v>
      </c>
      <c r="B339" s="10" t="s">
        <v>1020</v>
      </c>
      <c r="C339" s="36" t="s">
        <v>1061</v>
      </c>
      <c r="D339" s="9" t="s">
        <v>1062</v>
      </c>
      <c r="E339" s="9">
        <v>905</v>
      </c>
      <c r="F339" s="10" t="s">
        <v>926</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1.5" x14ac:dyDescent="0.25">
      <c r="A340" s="12">
        <v>323</v>
      </c>
      <c r="B340" s="10" t="s">
        <v>1020</v>
      </c>
      <c r="C340" s="36" t="s">
        <v>1061</v>
      </c>
      <c r="D340" s="9" t="s">
        <v>1062</v>
      </c>
      <c r="E340" s="9">
        <v>905</v>
      </c>
      <c r="F340" s="10" t="s">
        <v>926</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1.5" x14ac:dyDescent="0.25">
      <c r="A341" s="12">
        <v>324</v>
      </c>
      <c r="B341" s="10" t="s">
        <v>1020</v>
      </c>
      <c r="C341" s="36" t="s">
        <v>1061</v>
      </c>
      <c r="D341" s="9" t="s">
        <v>1062</v>
      </c>
      <c r="E341" s="9">
        <v>905</v>
      </c>
      <c r="F341" s="10" t="s">
        <v>926</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1.5" x14ac:dyDescent="0.25">
      <c r="A342" s="12">
        <v>325</v>
      </c>
      <c r="B342" s="10" t="s">
        <v>1020</v>
      </c>
      <c r="C342" s="36" t="s">
        <v>1061</v>
      </c>
      <c r="D342" s="9" t="s">
        <v>1062</v>
      </c>
      <c r="E342" s="9">
        <v>905</v>
      </c>
      <c r="F342" s="10" t="s">
        <v>926</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1.5" x14ac:dyDescent="0.25">
      <c r="A343" s="12">
        <v>326</v>
      </c>
      <c r="B343" s="10" t="s">
        <v>1020</v>
      </c>
      <c r="C343" s="36" t="s">
        <v>1061</v>
      </c>
      <c r="D343" s="9" t="s">
        <v>1062</v>
      </c>
      <c r="E343" s="9">
        <v>905</v>
      </c>
      <c r="F343" s="10" t="s">
        <v>926</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1.5" x14ac:dyDescent="0.25">
      <c r="A344" s="12">
        <v>327</v>
      </c>
      <c r="B344" s="10" t="s">
        <v>1020</v>
      </c>
      <c r="C344" s="36" t="s">
        <v>1061</v>
      </c>
      <c r="D344" s="9" t="s">
        <v>1062</v>
      </c>
      <c r="E344" s="9">
        <v>905</v>
      </c>
      <c r="F344" s="10" t="s">
        <v>926</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1.5" x14ac:dyDescent="0.25">
      <c r="A345" s="12">
        <v>328</v>
      </c>
      <c r="B345" s="10" t="s">
        <v>1020</v>
      </c>
      <c r="C345" s="36" t="s">
        <v>1061</v>
      </c>
      <c r="D345" s="9" t="s">
        <v>1062</v>
      </c>
      <c r="E345" s="9">
        <v>905</v>
      </c>
      <c r="F345" s="10" t="s">
        <v>926</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1.5" x14ac:dyDescent="0.25">
      <c r="A346" s="12">
        <v>329</v>
      </c>
      <c r="B346" s="10" t="s">
        <v>1020</v>
      </c>
      <c r="C346" s="36" t="s">
        <v>1061</v>
      </c>
      <c r="D346" s="9" t="s">
        <v>1062</v>
      </c>
      <c r="E346" s="9">
        <v>905</v>
      </c>
      <c r="F346" s="10" t="s">
        <v>926</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1.5" x14ac:dyDescent="0.25">
      <c r="A347" s="12">
        <v>330</v>
      </c>
      <c r="B347" s="10" t="s">
        <v>1020</v>
      </c>
      <c r="C347" s="36" t="s">
        <v>1061</v>
      </c>
      <c r="D347" s="9" t="s">
        <v>1062</v>
      </c>
      <c r="E347" s="9">
        <v>905</v>
      </c>
      <c r="F347" s="10" t="s">
        <v>926</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1.5" x14ac:dyDescent="0.25">
      <c r="A348" s="12">
        <v>331</v>
      </c>
      <c r="B348" s="10" t="s">
        <v>1020</v>
      </c>
      <c r="C348" s="36" t="s">
        <v>1063</v>
      </c>
      <c r="D348" s="9" t="s">
        <v>1064</v>
      </c>
      <c r="E348" s="9">
        <v>909</v>
      </c>
      <c r="F348" s="10" t="s">
        <v>926</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1.5" x14ac:dyDescent="0.25">
      <c r="A349" s="12">
        <v>332</v>
      </c>
      <c r="B349" s="10" t="s">
        <v>1020</v>
      </c>
      <c r="C349" s="36" t="s">
        <v>1063</v>
      </c>
      <c r="D349" s="9" t="s">
        <v>1064</v>
      </c>
      <c r="E349" s="9">
        <v>909</v>
      </c>
      <c r="F349" s="10" t="s">
        <v>926</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1.5" x14ac:dyDescent="0.25">
      <c r="A350" s="12">
        <v>333</v>
      </c>
      <c r="B350" s="10" t="s">
        <v>1020</v>
      </c>
      <c r="C350" s="36" t="s">
        <v>1063</v>
      </c>
      <c r="D350" s="9" t="s">
        <v>1064</v>
      </c>
      <c r="E350" s="9">
        <v>909</v>
      </c>
      <c r="F350" s="10" t="s">
        <v>926</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1.5" x14ac:dyDescent="0.25">
      <c r="A351" s="12">
        <v>334</v>
      </c>
      <c r="B351" s="10" t="s">
        <v>1020</v>
      </c>
      <c r="C351" s="36" t="s">
        <v>1063</v>
      </c>
      <c r="D351" s="9" t="s">
        <v>1064</v>
      </c>
      <c r="E351" s="9">
        <v>909</v>
      </c>
      <c r="F351" s="10" t="s">
        <v>926</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1.5" x14ac:dyDescent="0.25">
      <c r="A352" s="12">
        <v>335</v>
      </c>
      <c r="B352" s="10" t="s">
        <v>1020</v>
      </c>
      <c r="C352" s="36" t="s">
        <v>1063</v>
      </c>
      <c r="D352" s="9" t="s">
        <v>1064</v>
      </c>
      <c r="E352" s="9">
        <v>909</v>
      </c>
      <c r="F352" s="10" t="s">
        <v>926</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1.5" x14ac:dyDescent="0.25">
      <c r="A353" s="12">
        <v>336</v>
      </c>
      <c r="B353" s="10" t="s">
        <v>1020</v>
      </c>
      <c r="C353" s="36" t="s">
        <v>1063</v>
      </c>
      <c r="D353" s="9" t="s">
        <v>1064</v>
      </c>
      <c r="E353" s="9">
        <v>909</v>
      </c>
      <c r="F353" s="10" t="s">
        <v>926</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1.5" x14ac:dyDescent="0.25">
      <c r="A354" s="12">
        <v>337</v>
      </c>
      <c r="B354" s="10" t="s">
        <v>1020</v>
      </c>
      <c r="C354" s="36" t="s">
        <v>1063</v>
      </c>
      <c r="D354" s="9" t="s">
        <v>1064</v>
      </c>
      <c r="E354" s="9">
        <v>909</v>
      </c>
      <c r="F354" s="10" t="s">
        <v>926</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1.5" x14ac:dyDescent="0.25">
      <c r="A355" s="12">
        <v>338</v>
      </c>
      <c r="B355" s="10" t="s">
        <v>1020</v>
      </c>
      <c r="C355" s="36" t="s">
        <v>1063</v>
      </c>
      <c r="D355" s="9" t="s">
        <v>1064</v>
      </c>
      <c r="E355" s="9">
        <v>909</v>
      </c>
      <c r="F355" s="10" t="s">
        <v>926</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1.5" x14ac:dyDescent="0.25">
      <c r="A356" s="12">
        <v>339</v>
      </c>
      <c r="B356" s="10" t="s">
        <v>1020</v>
      </c>
      <c r="C356" s="36" t="s">
        <v>1063</v>
      </c>
      <c r="D356" s="9" t="s">
        <v>1064</v>
      </c>
      <c r="E356" s="9">
        <v>909</v>
      </c>
      <c r="F356" s="10" t="s">
        <v>926</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1.5" x14ac:dyDescent="0.25">
      <c r="A357" s="12">
        <v>340</v>
      </c>
      <c r="B357" s="10" t="s">
        <v>1020</v>
      </c>
      <c r="C357" s="36" t="s">
        <v>1063</v>
      </c>
      <c r="D357" s="9" t="s">
        <v>1064</v>
      </c>
      <c r="E357" s="9">
        <v>909</v>
      </c>
      <c r="F357" s="10" t="s">
        <v>926</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1.5" x14ac:dyDescent="0.25">
      <c r="A358" s="12">
        <v>341</v>
      </c>
      <c r="B358" s="10" t="s">
        <v>1020</v>
      </c>
      <c r="C358" s="36" t="s">
        <v>1063</v>
      </c>
      <c r="D358" s="9" t="s">
        <v>1064</v>
      </c>
      <c r="E358" s="9">
        <v>909</v>
      </c>
      <c r="F358" s="10" t="s">
        <v>926</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1.5" x14ac:dyDescent="0.25">
      <c r="A359" s="12">
        <v>342</v>
      </c>
      <c r="B359" s="10" t="s">
        <v>1020</v>
      </c>
      <c r="C359" s="36" t="s">
        <v>1063</v>
      </c>
      <c r="D359" s="9" t="s">
        <v>1064</v>
      </c>
      <c r="E359" s="9">
        <v>909</v>
      </c>
      <c r="F359" s="10" t="s">
        <v>926</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1.5" x14ac:dyDescent="0.25">
      <c r="A360" s="12">
        <v>343</v>
      </c>
      <c r="B360" s="10" t="s">
        <v>1020</v>
      </c>
      <c r="C360" s="36" t="s">
        <v>1063</v>
      </c>
      <c r="D360" s="9" t="s">
        <v>1064</v>
      </c>
      <c r="E360" s="9">
        <v>909</v>
      </c>
      <c r="F360" s="10" t="s">
        <v>926</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1.5" x14ac:dyDescent="0.25">
      <c r="A361" s="12">
        <v>344</v>
      </c>
      <c r="B361" s="10" t="s">
        <v>1020</v>
      </c>
      <c r="C361" s="36" t="s">
        <v>1063</v>
      </c>
      <c r="D361" s="9" t="s">
        <v>1064</v>
      </c>
      <c r="E361" s="9">
        <v>909</v>
      </c>
      <c r="F361" s="10" t="s">
        <v>926</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1.5" x14ac:dyDescent="0.25">
      <c r="A362" s="12">
        <v>345</v>
      </c>
      <c r="B362" s="10" t="s">
        <v>1020</v>
      </c>
      <c r="C362" s="36" t="s">
        <v>1063</v>
      </c>
      <c r="D362" s="9" t="s">
        <v>1064</v>
      </c>
      <c r="E362" s="9">
        <v>909</v>
      </c>
      <c r="F362" s="10" t="s">
        <v>926</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1.5"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x14ac:dyDescent="0.25">
      <c r="A378" s="28">
        <v>361</v>
      </c>
      <c r="B378" s="26" t="s">
        <v>1020</v>
      </c>
      <c r="C378" s="27" t="s">
        <v>1067</v>
      </c>
      <c r="D378" s="25"/>
      <c r="E378" s="25">
        <v>947</v>
      </c>
      <c r="F378" s="26" t="s">
        <v>1068</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1.5" x14ac:dyDescent="0.25">
      <c r="A379" s="28">
        <v>362</v>
      </c>
      <c r="B379" s="26" t="s">
        <v>1020</v>
      </c>
      <c r="C379" s="27" t="s">
        <v>1067</v>
      </c>
      <c r="D379" s="25"/>
      <c r="E379" s="25">
        <v>947</v>
      </c>
      <c r="F379" s="26" t="s">
        <v>1068</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1.5" x14ac:dyDescent="0.25">
      <c r="A380" s="28">
        <v>363</v>
      </c>
      <c r="B380" s="26" t="s">
        <v>1020</v>
      </c>
      <c r="C380" s="27" t="s">
        <v>1067</v>
      </c>
      <c r="D380" s="25"/>
      <c r="E380" s="25">
        <v>947</v>
      </c>
      <c r="F380" s="26" t="s">
        <v>1068</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1.5" x14ac:dyDescent="0.25">
      <c r="A381" s="28">
        <v>364</v>
      </c>
      <c r="B381" s="26" t="s">
        <v>1020</v>
      </c>
      <c r="C381" s="27" t="s">
        <v>1067</v>
      </c>
      <c r="D381" s="25"/>
      <c r="E381" s="25">
        <v>947</v>
      </c>
      <c r="F381" s="26" t="s">
        <v>1068</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1.5" x14ac:dyDescent="0.25">
      <c r="A382" s="28">
        <v>365</v>
      </c>
      <c r="B382" s="26" t="s">
        <v>1020</v>
      </c>
      <c r="C382" s="27" t="s">
        <v>1067</v>
      </c>
      <c r="D382" s="25"/>
      <c r="E382" s="25">
        <v>947</v>
      </c>
      <c r="F382" s="26" t="s">
        <v>1068</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1.5" x14ac:dyDescent="0.25">
      <c r="A383" s="28">
        <v>366</v>
      </c>
      <c r="B383" s="26" t="s">
        <v>1020</v>
      </c>
      <c r="C383" s="27" t="s">
        <v>1067</v>
      </c>
      <c r="D383" s="25"/>
      <c r="E383" s="25">
        <v>947</v>
      </c>
      <c r="F383" s="26" t="s">
        <v>1068</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1.5" x14ac:dyDescent="0.25">
      <c r="A384" s="28">
        <v>367</v>
      </c>
      <c r="B384" s="26" t="s">
        <v>1020</v>
      </c>
      <c r="C384" s="27" t="s">
        <v>1067</v>
      </c>
      <c r="D384" s="25"/>
      <c r="E384" s="25">
        <v>947</v>
      </c>
      <c r="F384" s="26" t="s">
        <v>1068</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1.5" x14ac:dyDescent="0.25">
      <c r="A385" s="28">
        <v>368</v>
      </c>
      <c r="B385" s="26" t="s">
        <v>1020</v>
      </c>
      <c r="C385" s="27" t="s">
        <v>1067</v>
      </c>
      <c r="D385" s="25"/>
      <c r="E385" s="25">
        <v>947</v>
      </c>
      <c r="F385" s="26" t="s">
        <v>1068</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1.5" x14ac:dyDescent="0.25">
      <c r="A386" s="28">
        <v>369</v>
      </c>
      <c r="B386" s="26" t="s">
        <v>1020</v>
      </c>
      <c r="C386" s="27" t="s">
        <v>1067</v>
      </c>
      <c r="D386" s="25"/>
      <c r="E386" s="25">
        <v>947</v>
      </c>
      <c r="F386" s="26" t="s">
        <v>1068</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1.5" x14ac:dyDescent="0.25">
      <c r="A387" s="28">
        <v>370</v>
      </c>
      <c r="B387" s="26" t="s">
        <v>1020</v>
      </c>
      <c r="C387" s="27" t="s">
        <v>1067</v>
      </c>
      <c r="D387" s="25"/>
      <c r="E387" s="25">
        <v>947</v>
      </c>
      <c r="F387" s="26" t="s">
        <v>1068</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1.5" x14ac:dyDescent="0.25">
      <c r="A388" s="28">
        <v>371</v>
      </c>
      <c r="B388" s="26" t="s">
        <v>1020</v>
      </c>
      <c r="C388" s="27" t="s">
        <v>1067</v>
      </c>
      <c r="D388" s="25"/>
      <c r="E388" s="25">
        <v>947</v>
      </c>
      <c r="F388" s="26" t="s">
        <v>1068</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1.5" x14ac:dyDescent="0.25">
      <c r="A389" s="28">
        <v>372</v>
      </c>
      <c r="B389" s="26" t="s">
        <v>1020</v>
      </c>
      <c r="C389" s="27" t="s">
        <v>1067</v>
      </c>
      <c r="D389" s="25"/>
      <c r="E389" s="25">
        <v>947</v>
      </c>
      <c r="F389" s="26" t="s">
        <v>1068</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1.5" x14ac:dyDescent="0.25">
      <c r="A390" s="28">
        <v>373</v>
      </c>
      <c r="B390" s="26" t="s">
        <v>1020</v>
      </c>
      <c r="C390" s="27" t="s">
        <v>1067</v>
      </c>
      <c r="D390" s="25"/>
      <c r="E390" s="25">
        <v>947</v>
      </c>
      <c r="F390" s="26" t="s">
        <v>1068</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1.5" x14ac:dyDescent="0.25">
      <c r="A391" s="28">
        <v>374</v>
      </c>
      <c r="B391" s="26" t="s">
        <v>1020</v>
      </c>
      <c r="C391" s="27" t="s">
        <v>1067</v>
      </c>
      <c r="D391" s="25"/>
      <c r="E391" s="25">
        <v>947</v>
      </c>
      <c r="F391" s="26" t="s">
        <v>1068</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1.5" x14ac:dyDescent="0.25">
      <c r="A392" s="28">
        <v>375</v>
      </c>
      <c r="B392" s="26" t="s">
        <v>1020</v>
      </c>
      <c r="C392" s="27" t="s">
        <v>1067</v>
      </c>
      <c r="D392" s="25"/>
      <c r="E392" s="25">
        <v>947</v>
      </c>
      <c r="F392" s="26" t="s">
        <v>1068</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1.5" x14ac:dyDescent="0.25">
      <c r="A393" s="23">
        <v>376</v>
      </c>
      <c r="B393" s="21" t="s">
        <v>1020</v>
      </c>
      <c r="C393" s="29" t="s">
        <v>1069</v>
      </c>
      <c r="D393" s="20"/>
      <c r="E393" s="20">
        <v>910</v>
      </c>
      <c r="F393" s="21" t="s">
        <v>1070</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1.5" x14ac:dyDescent="0.25">
      <c r="A394" s="23">
        <v>377</v>
      </c>
      <c r="B394" s="21" t="s">
        <v>1020</v>
      </c>
      <c r="C394" s="29" t="s">
        <v>1069</v>
      </c>
      <c r="D394" s="20"/>
      <c r="E394" s="20">
        <v>910</v>
      </c>
      <c r="F394" s="21" t="s">
        <v>1070</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1.5" x14ac:dyDescent="0.25">
      <c r="A395" s="23">
        <v>378</v>
      </c>
      <c r="B395" s="21" t="s">
        <v>1020</v>
      </c>
      <c r="C395" s="29" t="s">
        <v>1069</v>
      </c>
      <c r="D395" s="20"/>
      <c r="E395" s="20">
        <v>910</v>
      </c>
      <c r="F395" s="21" t="s">
        <v>1070</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1.5" x14ac:dyDescent="0.25">
      <c r="A396" s="23">
        <v>379</v>
      </c>
      <c r="B396" s="21" t="s">
        <v>1020</v>
      </c>
      <c r="C396" s="29" t="s">
        <v>1069</v>
      </c>
      <c r="D396" s="20"/>
      <c r="E396" s="20">
        <v>910</v>
      </c>
      <c r="F396" s="21" t="s">
        <v>1070</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1.5" x14ac:dyDescent="0.25">
      <c r="A397" s="23">
        <v>380</v>
      </c>
      <c r="B397" s="21" t="s">
        <v>1020</v>
      </c>
      <c r="C397" s="29" t="s">
        <v>1069</v>
      </c>
      <c r="D397" s="20"/>
      <c r="E397" s="20">
        <v>910</v>
      </c>
      <c r="F397" s="21" t="s">
        <v>1070</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1.5" x14ac:dyDescent="0.25">
      <c r="A398" s="23">
        <v>381</v>
      </c>
      <c r="B398" s="21" t="s">
        <v>1020</v>
      </c>
      <c r="C398" s="29" t="s">
        <v>1069</v>
      </c>
      <c r="D398" s="20"/>
      <c r="E398" s="20">
        <v>910</v>
      </c>
      <c r="F398" s="21" t="s">
        <v>1070</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1.5" x14ac:dyDescent="0.25">
      <c r="A399" s="23">
        <v>382</v>
      </c>
      <c r="B399" s="21" t="s">
        <v>1020</v>
      </c>
      <c r="C399" s="29" t="s">
        <v>1069</v>
      </c>
      <c r="D399" s="20"/>
      <c r="E399" s="20">
        <v>910</v>
      </c>
      <c r="F399" s="21" t="s">
        <v>1070</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1.5" x14ac:dyDescent="0.25">
      <c r="A400" s="23">
        <v>383</v>
      </c>
      <c r="B400" s="21" t="s">
        <v>1020</v>
      </c>
      <c r="C400" s="29" t="s">
        <v>1069</v>
      </c>
      <c r="D400" s="20"/>
      <c r="E400" s="20">
        <v>910</v>
      </c>
      <c r="F400" s="21" t="s">
        <v>1070</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1.5" x14ac:dyDescent="0.25">
      <c r="A401" s="23">
        <v>384</v>
      </c>
      <c r="B401" s="21" t="s">
        <v>1020</v>
      </c>
      <c r="C401" s="29" t="s">
        <v>1069</v>
      </c>
      <c r="D401" s="20"/>
      <c r="E401" s="20">
        <v>910</v>
      </c>
      <c r="F401" s="21" t="s">
        <v>1070</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1.5" x14ac:dyDescent="0.25">
      <c r="A402" s="23">
        <v>385</v>
      </c>
      <c r="B402" s="21" t="s">
        <v>1020</v>
      </c>
      <c r="C402" s="29" t="s">
        <v>1069</v>
      </c>
      <c r="D402" s="20"/>
      <c r="E402" s="20">
        <v>910</v>
      </c>
      <c r="F402" s="21" t="s">
        <v>1070</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1.5" x14ac:dyDescent="0.25">
      <c r="A403" s="23">
        <v>386</v>
      </c>
      <c r="B403" s="21" t="s">
        <v>1020</v>
      </c>
      <c r="C403" s="29" t="s">
        <v>1069</v>
      </c>
      <c r="D403" s="20"/>
      <c r="E403" s="20">
        <v>910</v>
      </c>
      <c r="F403" s="21" t="s">
        <v>1070</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1.5" x14ac:dyDescent="0.25">
      <c r="A404" s="23">
        <v>387</v>
      </c>
      <c r="B404" s="21" t="s">
        <v>1020</v>
      </c>
      <c r="C404" s="29" t="s">
        <v>1069</v>
      </c>
      <c r="D404" s="20"/>
      <c r="E404" s="20">
        <v>910</v>
      </c>
      <c r="F404" s="21" t="s">
        <v>1070</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1.5" x14ac:dyDescent="0.25">
      <c r="A405" s="23">
        <v>388</v>
      </c>
      <c r="B405" s="21" t="s">
        <v>1020</v>
      </c>
      <c r="C405" s="29" t="s">
        <v>1069</v>
      </c>
      <c r="D405" s="20"/>
      <c r="E405" s="20">
        <v>910</v>
      </c>
      <c r="F405" s="21" t="s">
        <v>1070</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1.5" x14ac:dyDescent="0.25">
      <c r="A406" s="23">
        <v>389</v>
      </c>
      <c r="B406" s="21" t="s">
        <v>1020</v>
      </c>
      <c r="C406" s="29" t="s">
        <v>1069</v>
      </c>
      <c r="D406" s="20"/>
      <c r="E406" s="20">
        <v>910</v>
      </c>
      <c r="F406" s="21" t="s">
        <v>1070</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1.5" x14ac:dyDescent="0.25">
      <c r="A407" s="23">
        <v>390</v>
      </c>
      <c r="B407" s="21" t="s">
        <v>1020</v>
      </c>
      <c r="C407" s="29" t="s">
        <v>1069</v>
      </c>
      <c r="D407" s="20"/>
      <c r="E407" s="20">
        <v>910</v>
      </c>
      <c r="F407" s="21" t="s">
        <v>1070</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1.5" x14ac:dyDescent="0.25">
      <c r="A408" s="12">
        <v>391</v>
      </c>
      <c r="B408" s="10" t="s">
        <v>1020</v>
      </c>
      <c r="C408" s="11" t="s">
        <v>587</v>
      </c>
      <c r="D408" s="9"/>
      <c r="E408" s="9">
        <v>108</v>
      </c>
      <c r="F408" s="10" t="s">
        <v>1071</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1.5" x14ac:dyDescent="0.25">
      <c r="A409" s="12">
        <v>392</v>
      </c>
      <c r="B409" s="10" t="s">
        <v>1020</v>
      </c>
      <c r="C409" s="11" t="s">
        <v>587</v>
      </c>
      <c r="D409" s="9"/>
      <c r="E409" s="9">
        <v>108</v>
      </c>
      <c r="F409" s="10" t="s">
        <v>1071</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1.5" x14ac:dyDescent="0.25">
      <c r="A410" s="12">
        <v>393</v>
      </c>
      <c r="B410" s="10" t="s">
        <v>1020</v>
      </c>
      <c r="C410" s="11" t="s">
        <v>587</v>
      </c>
      <c r="D410" s="9"/>
      <c r="E410" s="9">
        <v>108</v>
      </c>
      <c r="F410" s="10" t="s">
        <v>1071</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1.5" x14ac:dyDescent="0.25">
      <c r="A411" s="12">
        <v>394</v>
      </c>
      <c r="B411" s="10" t="s">
        <v>1020</v>
      </c>
      <c r="C411" s="11" t="s">
        <v>587</v>
      </c>
      <c r="D411" s="9"/>
      <c r="E411" s="9">
        <v>108</v>
      </c>
      <c r="F411" s="10" t="s">
        <v>1071</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1.5" x14ac:dyDescent="0.25">
      <c r="A412" s="12">
        <v>395</v>
      </c>
      <c r="B412" s="10" t="s">
        <v>1020</v>
      </c>
      <c r="C412" s="11" t="s">
        <v>587</v>
      </c>
      <c r="D412" s="9"/>
      <c r="E412" s="9">
        <v>108</v>
      </c>
      <c r="F412" s="10" t="s">
        <v>1071</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1.5" x14ac:dyDescent="0.25">
      <c r="A413" s="12">
        <v>396</v>
      </c>
      <c r="B413" s="10" t="s">
        <v>1020</v>
      </c>
      <c r="C413" s="11" t="s">
        <v>587</v>
      </c>
      <c r="D413" s="9"/>
      <c r="E413" s="9">
        <v>108</v>
      </c>
      <c r="F413" s="10" t="s">
        <v>1071</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1.5" x14ac:dyDescent="0.25">
      <c r="A414" s="12">
        <v>397</v>
      </c>
      <c r="B414" s="10" t="s">
        <v>1020</v>
      </c>
      <c r="C414" s="11" t="s">
        <v>587</v>
      </c>
      <c r="D414" s="9"/>
      <c r="E414" s="9">
        <v>108</v>
      </c>
      <c r="F414" s="10" t="s">
        <v>1071</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1.5" x14ac:dyDescent="0.25">
      <c r="A415" s="12">
        <v>398</v>
      </c>
      <c r="B415" s="10" t="s">
        <v>1020</v>
      </c>
      <c r="C415" s="11" t="s">
        <v>587</v>
      </c>
      <c r="D415" s="9"/>
      <c r="E415" s="9">
        <v>108</v>
      </c>
      <c r="F415" s="10" t="s">
        <v>1071</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1.5" x14ac:dyDescent="0.25">
      <c r="A416" s="12">
        <v>399</v>
      </c>
      <c r="B416" s="10" t="s">
        <v>1020</v>
      </c>
      <c r="C416" s="11" t="s">
        <v>587</v>
      </c>
      <c r="D416" s="9"/>
      <c r="E416" s="9">
        <v>108</v>
      </c>
      <c r="F416" s="10" t="s">
        <v>1071</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1.5" x14ac:dyDescent="0.25">
      <c r="A417" s="12">
        <v>400</v>
      </c>
      <c r="B417" s="10" t="s">
        <v>1020</v>
      </c>
      <c r="C417" s="11" t="s">
        <v>587</v>
      </c>
      <c r="D417" s="9"/>
      <c r="E417" s="9">
        <v>108</v>
      </c>
      <c r="F417" s="10" t="s">
        <v>1071</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1.5" x14ac:dyDescent="0.25">
      <c r="A418" s="12">
        <v>401</v>
      </c>
      <c r="B418" s="10" t="s">
        <v>1020</v>
      </c>
      <c r="C418" s="11" t="s">
        <v>587</v>
      </c>
      <c r="D418" s="9"/>
      <c r="E418" s="9">
        <v>108</v>
      </c>
      <c r="F418" s="10" t="s">
        <v>1071</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1.5" x14ac:dyDescent="0.25">
      <c r="A419" s="12">
        <v>402</v>
      </c>
      <c r="B419" s="10" t="s">
        <v>1020</v>
      </c>
      <c r="C419" s="11" t="s">
        <v>587</v>
      </c>
      <c r="D419" s="9"/>
      <c r="E419" s="9">
        <v>108</v>
      </c>
      <c r="F419" s="10" t="s">
        <v>1071</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1.5" x14ac:dyDescent="0.25">
      <c r="A420" s="12">
        <v>403</v>
      </c>
      <c r="B420" s="10" t="s">
        <v>1020</v>
      </c>
      <c r="C420" s="11" t="s">
        <v>587</v>
      </c>
      <c r="D420" s="9"/>
      <c r="E420" s="9">
        <v>108</v>
      </c>
      <c r="F420" s="10" t="s">
        <v>1071</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1.5" x14ac:dyDescent="0.25">
      <c r="A421" s="12">
        <v>404</v>
      </c>
      <c r="B421" s="10" t="s">
        <v>1020</v>
      </c>
      <c r="C421" s="11" t="s">
        <v>587</v>
      </c>
      <c r="D421" s="9"/>
      <c r="E421" s="9">
        <v>108</v>
      </c>
      <c r="F421" s="10" t="s">
        <v>1071</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1.5" x14ac:dyDescent="0.25">
      <c r="A422" s="12">
        <v>405</v>
      </c>
      <c r="B422" s="10" t="s">
        <v>1020</v>
      </c>
      <c r="C422" s="11" t="s">
        <v>587</v>
      </c>
      <c r="D422" s="9"/>
      <c r="E422" s="9">
        <v>108</v>
      </c>
      <c r="F422" s="10" t="s">
        <v>1071</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1.5" x14ac:dyDescent="0.25">
      <c r="A423" s="12">
        <v>406</v>
      </c>
      <c r="B423" s="10" t="s">
        <v>1020</v>
      </c>
      <c r="C423" s="11" t="s">
        <v>1072</v>
      </c>
      <c r="D423" s="9"/>
      <c r="E423" s="9">
        <v>174</v>
      </c>
      <c r="F423" s="10" t="s">
        <v>1071</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1.5" x14ac:dyDescent="0.25">
      <c r="A424" s="12">
        <v>407</v>
      </c>
      <c r="B424" s="10" t="s">
        <v>1020</v>
      </c>
      <c r="C424" s="11" t="s">
        <v>1072</v>
      </c>
      <c r="D424" s="9"/>
      <c r="E424" s="9">
        <v>174</v>
      </c>
      <c r="F424" s="10" t="s">
        <v>1071</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1.5" x14ac:dyDescent="0.25">
      <c r="A425" s="12">
        <v>408</v>
      </c>
      <c r="B425" s="10" t="s">
        <v>1020</v>
      </c>
      <c r="C425" s="11" t="s">
        <v>1072</v>
      </c>
      <c r="D425" s="9"/>
      <c r="E425" s="9">
        <v>174</v>
      </c>
      <c r="F425" s="10" t="s">
        <v>1071</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1.5" x14ac:dyDescent="0.25">
      <c r="A426" s="12">
        <v>409</v>
      </c>
      <c r="B426" s="10" t="s">
        <v>1020</v>
      </c>
      <c r="C426" s="11" t="s">
        <v>1072</v>
      </c>
      <c r="D426" s="9"/>
      <c r="E426" s="9">
        <v>174</v>
      </c>
      <c r="F426" s="10" t="s">
        <v>1071</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1.5" x14ac:dyDescent="0.25">
      <c r="A427" s="12">
        <v>410</v>
      </c>
      <c r="B427" s="10" t="s">
        <v>1020</v>
      </c>
      <c r="C427" s="11" t="s">
        <v>1072</v>
      </c>
      <c r="D427" s="9"/>
      <c r="E427" s="9">
        <v>174</v>
      </c>
      <c r="F427" s="10" t="s">
        <v>1071</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1.5" x14ac:dyDescent="0.25">
      <c r="A428" s="12">
        <v>411</v>
      </c>
      <c r="B428" s="10" t="s">
        <v>1020</v>
      </c>
      <c r="C428" s="11" t="s">
        <v>1072</v>
      </c>
      <c r="D428" s="9"/>
      <c r="E428" s="9">
        <v>174</v>
      </c>
      <c r="F428" s="10" t="s">
        <v>1071</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1.5" x14ac:dyDescent="0.25">
      <c r="A429" s="12">
        <v>412</v>
      </c>
      <c r="B429" s="10" t="s">
        <v>1020</v>
      </c>
      <c r="C429" s="11" t="s">
        <v>1072</v>
      </c>
      <c r="D429" s="9"/>
      <c r="E429" s="9">
        <v>174</v>
      </c>
      <c r="F429" s="10" t="s">
        <v>1071</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1.5" x14ac:dyDescent="0.25">
      <c r="A430" s="12">
        <v>413</v>
      </c>
      <c r="B430" s="10" t="s">
        <v>1020</v>
      </c>
      <c r="C430" s="11" t="s">
        <v>1072</v>
      </c>
      <c r="D430" s="9"/>
      <c r="E430" s="9">
        <v>174</v>
      </c>
      <c r="F430" s="10" t="s">
        <v>1071</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1.5" x14ac:dyDescent="0.25">
      <c r="A431" s="12">
        <v>414</v>
      </c>
      <c r="B431" s="10" t="s">
        <v>1020</v>
      </c>
      <c r="C431" s="11" t="s">
        <v>1072</v>
      </c>
      <c r="D431" s="9"/>
      <c r="E431" s="9">
        <v>174</v>
      </c>
      <c r="F431" s="10" t="s">
        <v>1071</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1.5" x14ac:dyDescent="0.25">
      <c r="A432" s="12">
        <v>415</v>
      </c>
      <c r="B432" s="10" t="s">
        <v>1020</v>
      </c>
      <c r="C432" s="11" t="s">
        <v>1072</v>
      </c>
      <c r="D432" s="9"/>
      <c r="E432" s="9">
        <v>174</v>
      </c>
      <c r="F432" s="10" t="s">
        <v>1071</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1.5" x14ac:dyDescent="0.25">
      <c r="A433" s="12">
        <v>416</v>
      </c>
      <c r="B433" s="10" t="s">
        <v>1020</v>
      </c>
      <c r="C433" s="11" t="s">
        <v>1072</v>
      </c>
      <c r="D433" s="9"/>
      <c r="E433" s="9">
        <v>174</v>
      </c>
      <c r="F433" s="10" t="s">
        <v>1071</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1.5" x14ac:dyDescent="0.25">
      <c r="A434" s="12">
        <v>417</v>
      </c>
      <c r="B434" s="10" t="s">
        <v>1020</v>
      </c>
      <c r="C434" s="11" t="s">
        <v>1072</v>
      </c>
      <c r="D434" s="9"/>
      <c r="E434" s="9">
        <v>174</v>
      </c>
      <c r="F434" s="10" t="s">
        <v>1071</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1.5" x14ac:dyDescent="0.25">
      <c r="A435" s="12">
        <v>418</v>
      </c>
      <c r="B435" s="10" t="s">
        <v>1020</v>
      </c>
      <c r="C435" s="11" t="s">
        <v>1072</v>
      </c>
      <c r="D435" s="9"/>
      <c r="E435" s="9">
        <v>174</v>
      </c>
      <c r="F435" s="10" t="s">
        <v>1071</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1.5" x14ac:dyDescent="0.25">
      <c r="A436" s="12">
        <v>419</v>
      </c>
      <c r="B436" s="10" t="s">
        <v>1020</v>
      </c>
      <c r="C436" s="11" t="s">
        <v>1072</v>
      </c>
      <c r="D436" s="9"/>
      <c r="E436" s="9">
        <v>174</v>
      </c>
      <c r="F436" s="10" t="s">
        <v>1071</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1.5" x14ac:dyDescent="0.25">
      <c r="A437" s="12">
        <v>420</v>
      </c>
      <c r="B437" s="10" t="s">
        <v>1020</v>
      </c>
      <c r="C437" s="11" t="s">
        <v>1072</v>
      </c>
      <c r="D437" s="9"/>
      <c r="E437" s="9">
        <v>174</v>
      </c>
      <c r="F437" s="10" t="s">
        <v>1071</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1.5" x14ac:dyDescent="0.25">
      <c r="A438" s="12">
        <v>421</v>
      </c>
      <c r="B438" s="10" t="s">
        <v>1020</v>
      </c>
      <c r="C438" s="11" t="s">
        <v>1073</v>
      </c>
      <c r="D438" s="9"/>
      <c r="E438" s="9">
        <v>262</v>
      </c>
      <c r="F438" s="10" t="s">
        <v>1071</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1.5" x14ac:dyDescent="0.25">
      <c r="A439" s="12">
        <v>422</v>
      </c>
      <c r="B439" s="10" t="s">
        <v>1020</v>
      </c>
      <c r="C439" s="11" t="s">
        <v>1073</v>
      </c>
      <c r="D439" s="9"/>
      <c r="E439" s="9">
        <v>262</v>
      </c>
      <c r="F439" s="10" t="s">
        <v>1071</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1.5" x14ac:dyDescent="0.25">
      <c r="A440" s="12">
        <v>423</v>
      </c>
      <c r="B440" s="10" t="s">
        <v>1020</v>
      </c>
      <c r="C440" s="11" t="s">
        <v>1073</v>
      </c>
      <c r="D440" s="9"/>
      <c r="E440" s="9">
        <v>262</v>
      </c>
      <c r="F440" s="10" t="s">
        <v>1071</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1.5" x14ac:dyDescent="0.25">
      <c r="A441" s="12">
        <v>424</v>
      </c>
      <c r="B441" s="10" t="s">
        <v>1020</v>
      </c>
      <c r="C441" s="11" t="s">
        <v>1073</v>
      </c>
      <c r="D441" s="9"/>
      <c r="E441" s="9">
        <v>262</v>
      </c>
      <c r="F441" s="10" t="s">
        <v>1071</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1.5" x14ac:dyDescent="0.25">
      <c r="A442" s="12">
        <v>425</v>
      </c>
      <c r="B442" s="10" t="s">
        <v>1020</v>
      </c>
      <c r="C442" s="11" t="s">
        <v>1073</v>
      </c>
      <c r="D442" s="9"/>
      <c r="E442" s="9">
        <v>262</v>
      </c>
      <c r="F442" s="10" t="s">
        <v>1071</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1.5" x14ac:dyDescent="0.25">
      <c r="A443" s="12">
        <v>426</v>
      </c>
      <c r="B443" s="10" t="s">
        <v>1020</v>
      </c>
      <c r="C443" s="11" t="s">
        <v>1073</v>
      </c>
      <c r="D443" s="9"/>
      <c r="E443" s="9">
        <v>262</v>
      </c>
      <c r="F443" s="10" t="s">
        <v>1071</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1.5" x14ac:dyDescent="0.25">
      <c r="A444" s="12">
        <v>427</v>
      </c>
      <c r="B444" s="10" t="s">
        <v>1020</v>
      </c>
      <c r="C444" s="11" t="s">
        <v>1073</v>
      </c>
      <c r="D444" s="9"/>
      <c r="E444" s="9">
        <v>262</v>
      </c>
      <c r="F444" s="10" t="s">
        <v>1071</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1.5" x14ac:dyDescent="0.25">
      <c r="A445" s="12">
        <v>428</v>
      </c>
      <c r="B445" s="10" t="s">
        <v>1020</v>
      </c>
      <c r="C445" s="11" t="s">
        <v>1073</v>
      </c>
      <c r="D445" s="9"/>
      <c r="E445" s="9">
        <v>262</v>
      </c>
      <c r="F445" s="10" t="s">
        <v>1071</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1.5" x14ac:dyDescent="0.25">
      <c r="A446" s="12">
        <v>429</v>
      </c>
      <c r="B446" s="10" t="s">
        <v>1020</v>
      </c>
      <c r="C446" s="11" t="s">
        <v>1073</v>
      </c>
      <c r="D446" s="9"/>
      <c r="E446" s="9">
        <v>262</v>
      </c>
      <c r="F446" s="10" t="s">
        <v>1071</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1.5" x14ac:dyDescent="0.25">
      <c r="A447" s="12">
        <v>430</v>
      </c>
      <c r="B447" s="10" t="s">
        <v>1020</v>
      </c>
      <c r="C447" s="11" t="s">
        <v>1073</v>
      </c>
      <c r="D447" s="9"/>
      <c r="E447" s="9">
        <v>262</v>
      </c>
      <c r="F447" s="10" t="s">
        <v>1071</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1.5" x14ac:dyDescent="0.25">
      <c r="A448" s="12">
        <v>431</v>
      </c>
      <c r="B448" s="10" t="s">
        <v>1020</v>
      </c>
      <c r="C448" s="11" t="s">
        <v>1073</v>
      </c>
      <c r="D448" s="9"/>
      <c r="E448" s="9">
        <v>262</v>
      </c>
      <c r="F448" s="10" t="s">
        <v>1071</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1.5" x14ac:dyDescent="0.25">
      <c r="A449" s="12">
        <v>432</v>
      </c>
      <c r="B449" s="10" t="s">
        <v>1020</v>
      </c>
      <c r="C449" s="11" t="s">
        <v>1073</v>
      </c>
      <c r="D449" s="9"/>
      <c r="E449" s="9">
        <v>262</v>
      </c>
      <c r="F449" s="10" t="s">
        <v>1071</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1.5" x14ac:dyDescent="0.25">
      <c r="A450" s="12">
        <v>433</v>
      </c>
      <c r="B450" s="10" t="s">
        <v>1020</v>
      </c>
      <c r="C450" s="11" t="s">
        <v>1073</v>
      </c>
      <c r="D450" s="9"/>
      <c r="E450" s="9">
        <v>262</v>
      </c>
      <c r="F450" s="10" t="s">
        <v>1071</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1.5" x14ac:dyDescent="0.25">
      <c r="A451" s="12">
        <v>434</v>
      </c>
      <c r="B451" s="10" t="s">
        <v>1020</v>
      </c>
      <c r="C451" s="11" t="s">
        <v>1073</v>
      </c>
      <c r="D451" s="9"/>
      <c r="E451" s="9">
        <v>262</v>
      </c>
      <c r="F451" s="10" t="s">
        <v>1071</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1.5" x14ac:dyDescent="0.25">
      <c r="A452" s="12">
        <v>435</v>
      </c>
      <c r="B452" s="10" t="s">
        <v>1020</v>
      </c>
      <c r="C452" s="11" t="s">
        <v>1073</v>
      </c>
      <c r="D452" s="9"/>
      <c r="E452" s="9">
        <v>262</v>
      </c>
      <c r="F452" s="10" t="s">
        <v>1071</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1.5" x14ac:dyDescent="0.25">
      <c r="A453" s="12">
        <v>436</v>
      </c>
      <c r="B453" s="10" t="s">
        <v>1020</v>
      </c>
      <c r="C453" s="11" t="s">
        <v>597</v>
      </c>
      <c r="D453" s="9"/>
      <c r="E453" s="9">
        <v>232</v>
      </c>
      <c r="F453" s="10" t="s">
        <v>1071</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1.5" x14ac:dyDescent="0.25">
      <c r="A454" s="12">
        <v>437</v>
      </c>
      <c r="B454" s="10" t="s">
        <v>1020</v>
      </c>
      <c r="C454" s="11" t="s">
        <v>597</v>
      </c>
      <c r="D454" s="9"/>
      <c r="E454" s="9">
        <v>232</v>
      </c>
      <c r="F454" s="10" t="s">
        <v>1071</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1.5" x14ac:dyDescent="0.25">
      <c r="A455" s="12">
        <v>438</v>
      </c>
      <c r="B455" s="10" t="s">
        <v>1020</v>
      </c>
      <c r="C455" s="11" t="s">
        <v>597</v>
      </c>
      <c r="D455" s="9"/>
      <c r="E455" s="9">
        <v>232</v>
      </c>
      <c r="F455" s="10" t="s">
        <v>1071</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1.5" x14ac:dyDescent="0.25">
      <c r="A456" s="12">
        <v>439</v>
      </c>
      <c r="B456" s="10" t="s">
        <v>1020</v>
      </c>
      <c r="C456" s="11" t="s">
        <v>597</v>
      </c>
      <c r="D456" s="9"/>
      <c r="E456" s="9">
        <v>232</v>
      </c>
      <c r="F456" s="10" t="s">
        <v>1071</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1.5" x14ac:dyDescent="0.25">
      <c r="A457" s="12">
        <v>440</v>
      </c>
      <c r="B457" s="10" t="s">
        <v>1020</v>
      </c>
      <c r="C457" s="11" t="s">
        <v>597</v>
      </c>
      <c r="D457" s="9"/>
      <c r="E457" s="9">
        <v>232</v>
      </c>
      <c r="F457" s="10" t="s">
        <v>1071</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1.5" x14ac:dyDescent="0.25">
      <c r="A458" s="12">
        <v>441</v>
      </c>
      <c r="B458" s="10" t="s">
        <v>1020</v>
      </c>
      <c r="C458" s="11" t="s">
        <v>597</v>
      </c>
      <c r="D458" s="9"/>
      <c r="E458" s="9">
        <v>232</v>
      </c>
      <c r="F458" s="10" t="s">
        <v>1071</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1.5" x14ac:dyDescent="0.25">
      <c r="A459" s="12">
        <v>442</v>
      </c>
      <c r="B459" s="10" t="s">
        <v>1020</v>
      </c>
      <c r="C459" s="11" t="s">
        <v>597</v>
      </c>
      <c r="D459" s="9"/>
      <c r="E459" s="9">
        <v>232</v>
      </c>
      <c r="F459" s="10" t="s">
        <v>1071</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1.5" x14ac:dyDescent="0.25">
      <c r="A460" s="12">
        <v>443</v>
      </c>
      <c r="B460" s="10" t="s">
        <v>1020</v>
      </c>
      <c r="C460" s="11" t="s">
        <v>597</v>
      </c>
      <c r="D460" s="9"/>
      <c r="E460" s="9">
        <v>232</v>
      </c>
      <c r="F460" s="10" t="s">
        <v>1071</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1.5" x14ac:dyDescent="0.25">
      <c r="A461" s="12">
        <v>444</v>
      </c>
      <c r="B461" s="10" t="s">
        <v>1020</v>
      </c>
      <c r="C461" s="11" t="s">
        <v>597</v>
      </c>
      <c r="D461" s="9"/>
      <c r="E461" s="9">
        <v>232</v>
      </c>
      <c r="F461" s="10" t="s">
        <v>1071</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1.5" x14ac:dyDescent="0.25">
      <c r="A462" s="12">
        <v>445</v>
      </c>
      <c r="B462" s="10" t="s">
        <v>1020</v>
      </c>
      <c r="C462" s="11" t="s">
        <v>597</v>
      </c>
      <c r="D462" s="9"/>
      <c r="E462" s="9">
        <v>232</v>
      </c>
      <c r="F462" s="10" t="s">
        <v>1071</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1.5" x14ac:dyDescent="0.25">
      <c r="A463" s="12">
        <v>446</v>
      </c>
      <c r="B463" s="10" t="s">
        <v>1020</v>
      </c>
      <c r="C463" s="11" t="s">
        <v>597</v>
      </c>
      <c r="D463" s="9"/>
      <c r="E463" s="9">
        <v>232</v>
      </c>
      <c r="F463" s="10" t="s">
        <v>1071</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1.5" x14ac:dyDescent="0.25">
      <c r="A464" s="12">
        <v>447</v>
      </c>
      <c r="B464" s="10" t="s">
        <v>1020</v>
      </c>
      <c r="C464" s="11" t="s">
        <v>597</v>
      </c>
      <c r="D464" s="9"/>
      <c r="E464" s="9">
        <v>232</v>
      </c>
      <c r="F464" s="10" t="s">
        <v>1071</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1.5" x14ac:dyDescent="0.25">
      <c r="A465" s="12">
        <v>448</v>
      </c>
      <c r="B465" s="10" t="s">
        <v>1020</v>
      </c>
      <c r="C465" s="11" t="s">
        <v>597</v>
      </c>
      <c r="D465" s="9"/>
      <c r="E465" s="9">
        <v>232</v>
      </c>
      <c r="F465" s="10" t="s">
        <v>1071</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1.5" x14ac:dyDescent="0.25">
      <c r="A466" s="12">
        <v>449</v>
      </c>
      <c r="B466" s="10" t="s">
        <v>1020</v>
      </c>
      <c r="C466" s="11" t="s">
        <v>597</v>
      </c>
      <c r="D466" s="9"/>
      <c r="E466" s="9">
        <v>232</v>
      </c>
      <c r="F466" s="10" t="s">
        <v>1071</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1.5" x14ac:dyDescent="0.25">
      <c r="A467" s="12">
        <v>450</v>
      </c>
      <c r="B467" s="10" t="s">
        <v>1020</v>
      </c>
      <c r="C467" s="11" t="s">
        <v>597</v>
      </c>
      <c r="D467" s="9"/>
      <c r="E467" s="9">
        <v>232</v>
      </c>
      <c r="F467" s="10" t="s">
        <v>1071</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1.5" x14ac:dyDescent="0.25">
      <c r="A468" s="12">
        <v>451</v>
      </c>
      <c r="B468" s="10" t="s">
        <v>1020</v>
      </c>
      <c r="C468" s="11" t="s">
        <v>599</v>
      </c>
      <c r="D468" s="9"/>
      <c r="E468" s="9">
        <v>231</v>
      </c>
      <c r="F468" s="10" t="s">
        <v>1071</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1.5" x14ac:dyDescent="0.25">
      <c r="A469" s="12">
        <v>452</v>
      </c>
      <c r="B469" s="10" t="s">
        <v>1020</v>
      </c>
      <c r="C469" s="11" t="s">
        <v>599</v>
      </c>
      <c r="D469" s="9"/>
      <c r="E469" s="9">
        <v>231</v>
      </c>
      <c r="F469" s="10" t="s">
        <v>1071</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1.5" x14ac:dyDescent="0.25">
      <c r="A470" s="12">
        <v>453</v>
      </c>
      <c r="B470" s="10" t="s">
        <v>1020</v>
      </c>
      <c r="C470" s="11" t="s">
        <v>599</v>
      </c>
      <c r="D470" s="9"/>
      <c r="E470" s="9">
        <v>231</v>
      </c>
      <c r="F470" s="10" t="s">
        <v>1071</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1.5" x14ac:dyDescent="0.25">
      <c r="A471" s="12">
        <v>454</v>
      </c>
      <c r="B471" s="10" t="s">
        <v>1020</v>
      </c>
      <c r="C471" s="11" t="s">
        <v>599</v>
      </c>
      <c r="D471" s="9"/>
      <c r="E471" s="9">
        <v>231</v>
      </c>
      <c r="F471" s="10" t="s">
        <v>1071</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1.5" x14ac:dyDescent="0.25">
      <c r="A472" s="12">
        <v>455</v>
      </c>
      <c r="B472" s="10" t="s">
        <v>1020</v>
      </c>
      <c r="C472" s="11" t="s">
        <v>599</v>
      </c>
      <c r="D472" s="9"/>
      <c r="E472" s="9">
        <v>231</v>
      </c>
      <c r="F472" s="10" t="s">
        <v>1071</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1.5" x14ac:dyDescent="0.25">
      <c r="A473" s="12">
        <v>456</v>
      </c>
      <c r="B473" s="10" t="s">
        <v>1020</v>
      </c>
      <c r="C473" s="11" t="s">
        <v>599</v>
      </c>
      <c r="D473" s="9"/>
      <c r="E473" s="9">
        <v>231</v>
      </c>
      <c r="F473" s="10" t="s">
        <v>1071</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1.5" x14ac:dyDescent="0.25">
      <c r="A474" s="12">
        <v>457</v>
      </c>
      <c r="B474" s="10" t="s">
        <v>1020</v>
      </c>
      <c r="C474" s="11" t="s">
        <v>599</v>
      </c>
      <c r="D474" s="9"/>
      <c r="E474" s="9">
        <v>231</v>
      </c>
      <c r="F474" s="10" t="s">
        <v>1071</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1.5" x14ac:dyDescent="0.25">
      <c r="A475" s="12">
        <v>458</v>
      </c>
      <c r="B475" s="10" t="s">
        <v>1020</v>
      </c>
      <c r="C475" s="11" t="s">
        <v>599</v>
      </c>
      <c r="D475" s="9"/>
      <c r="E475" s="9">
        <v>231</v>
      </c>
      <c r="F475" s="10" t="s">
        <v>1071</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1.5" x14ac:dyDescent="0.25">
      <c r="A476" s="12">
        <v>459</v>
      </c>
      <c r="B476" s="10" t="s">
        <v>1020</v>
      </c>
      <c r="C476" s="11" t="s">
        <v>599</v>
      </c>
      <c r="D476" s="9"/>
      <c r="E476" s="9">
        <v>231</v>
      </c>
      <c r="F476" s="10" t="s">
        <v>1071</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1.5" x14ac:dyDescent="0.25">
      <c r="A477" s="12">
        <v>460</v>
      </c>
      <c r="B477" s="10" t="s">
        <v>1020</v>
      </c>
      <c r="C477" s="11" t="s">
        <v>599</v>
      </c>
      <c r="D477" s="9"/>
      <c r="E477" s="9">
        <v>231</v>
      </c>
      <c r="F477" s="10" t="s">
        <v>1071</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1.5" x14ac:dyDescent="0.25">
      <c r="A478" s="12">
        <v>461</v>
      </c>
      <c r="B478" s="10" t="s">
        <v>1020</v>
      </c>
      <c r="C478" s="11" t="s">
        <v>599</v>
      </c>
      <c r="D478" s="9"/>
      <c r="E478" s="9">
        <v>231</v>
      </c>
      <c r="F478" s="10" t="s">
        <v>1071</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1.5" x14ac:dyDescent="0.25">
      <c r="A479" s="12">
        <v>462</v>
      </c>
      <c r="B479" s="10" t="s">
        <v>1020</v>
      </c>
      <c r="C479" s="11" t="s">
        <v>599</v>
      </c>
      <c r="D479" s="9"/>
      <c r="E479" s="9">
        <v>231</v>
      </c>
      <c r="F479" s="10" t="s">
        <v>1071</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1.5" x14ac:dyDescent="0.25">
      <c r="A480" s="12">
        <v>463</v>
      </c>
      <c r="B480" s="10" t="s">
        <v>1020</v>
      </c>
      <c r="C480" s="11" t="s">
        <v>599</v>
      </c>
      <c r="D480" s="9"/>
      <c r="E480" s="9">
        <v>231</v>
      </c>
      <c r="F480" s="10" t="s">
        <v>1071</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1.5" x14ac:dyDescent="0.25">
      <c r="A481" s="12">
        <v>464</v>
      </c>
      <c r="B481" s="10" t="s">
        <v>1020</v>
      </c>
      <c r="C481" s="11" t="s">
        <v>599</v>
      </c>
      <c r="D481" s="9"/>
      <c r="E481" s="9">
        <v>231</v>
      </c>
      <c r="F481" s="10" t="s">
        <v>1071</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1.5" x14ac:dyDescent="0.25">
      <c r="A482" s="12">
        <v>465</v>
      </c>
      <c r="B482" s="10" t="s">
        <v>1020</v>
      </c>
      <c r="C482" s="11" t="s">
        <v>599</v>
      </c>
      <c r="D482" s="9"/>
      <c r="E482" s="9">
        <v>231</v>
      </c>
      <c r="F482" s="10" t="s">
        <v>1071</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1.5" x14ac:dyDescent="0.25">
      <c r="A483" s="12">
        <v>466</v>
      </c>
      <c r="B483" s="10" t="s">
        <v>1020</v>
      </c>
      <c r="C483" s="11" t="s">
        <v>1074</v>
      </c>
      <c r="D483" s="9"/>
      <c r="E483" s="9">
        <v>404</v>
      </c>
      <c r="F483" s="10" t="s">
        <v>1071</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1.5" x14ac:dyDescent="0.25">
      <c r="A484" s="12">
        <v>467</v>
      </c>
      <c r="B484" s="10" t="s">
        <v>1020</v>
      </c>
      <c r="C484" s="11" t="s">
        <v>1074</v>
      </c>
      <c r="D484" s="9"/>
      <c r="E484" s="9">
        <v>404</v>
      </c>
      <c r="F484" s="10" t="s">
        <v>1071</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1.5" x14ac:dyDescent="0.25">
      <c r="A485" s="12">
        <v>468</v>
      </c>
      <c r="B485" s="10" t="s">
        <v>1020</v>
      </c>
      <c r="C485" s="11" t="s">
        <v>1074</v>
      </c>
      <c r="D485" s="9"/>
      <c r="E485" s="9">
        <v>404</v>
      </c>
      <c r="F485" s="10" t="s">
        <v>1071</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1.5" x14ac:dyDescent="0.25">
      <c r="A486" s="12">
        <v>469</v>
      </c>
      <c r="B486" s="10" t="s">
        <v>1020</v>
      </c>
      <c r="C486" s="11" t="s">
        <v>1074</v>
      </c>
      <c r="D486" s="9"/>
      <c r="E486" s="9">
        <v>404</v>
      </c>
      <c r="F486" s="10" t="s">
        <v>1071</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1.5" x14ac:dyDescent="0.25">
      <c r="A487" s="12">
        <v>470</v>
      </c>
      <c r="B487" s="10" t="s">
        <v>1020</v>
      </c>
      <c r="C487" s="11" t="s">
        <v>1074</v>
      </c>
      <c r="D487" s="9"/>
      <c r="E487" s="9">
        <v>404</v>
      </c>
      <c r="F487" s="10" t="s">
        <v>1071</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1.5" x14ac:dyDescent="0.25">
      <c r="A488" s="12">
        <v>471</v>
      </c>
      <c r="B488" s="10" t="s">
        <v>1020</v>
      </c>
      <c r="C488" s="11" t="s">
        <v>1074</v>
      </c>
      <c r="D488" s="9"/>
      <c r="E488" s="9">
        <v>404</v>
      </c>
      <c r="F488" s="10" t="s">
        <v>1071</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1.5" x14ac:dyDescent="0.25">
      <c r="A489" s="12">
        <v>472</v>
      </c>
      <c r="B489" s="10" t="s">
        <v>1020</v>
      </c>
      <c r="C489" s="11" t="s">
        <v>1074</v>
      </c>
      <c r="D489" s="9"/>
      <c r="E489" s="9">
        <v>404</v>
      </c>
      <c r="F489" s="10" t="s">
        <v>1071</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1.5" x14ac:dyDescent="0.25">
      <c r="A490" s="12">
        <v>473</v>
      </c>
      <c r="B490" s="10" t="s">
        <v>1020</v>
      </c>
      <c r="C490" s="11" t="s">
        <v>1074</v>
      </c>
      <c r="D490" s="9"/>
      <c r="E490" s="9">
        <v>404</v>
      </c>
      <c r="F490" s="10" t="s">
        <v>1071</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1.5" x14ac:dyDescent="0.25">
      <c r="A491" s="12">
        <v>474</v>
      </c>
      <c r="B491" s="10" t="s">
        <v>1020</v>
      </c>
      <c r="C491" s="11" t="s">
        <v>1074</v>
      </c>
      <c r="D491" s="9"/>
      <c r="E491" s="9">
        <v>404</v>
      </c>
      <c r="F491" s="10" t="s">
        <v>1071</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1.5" x14ac:dyDescent="0.25">
      <c r="A492" s="12">
        <v>475</v>
      </c>
      <c r="B492" s="10" t="s">
        <v>1020</v>
      </c>
      <c r="C492" s="11" t="s">
        <v>1074</v>
      </c>
      <c r="D492" s="9"/>
      <c r="E492" s="9">
        <v>404</v>
      </c>
      <c r="F492" s="10" t="s">
        <v>1071</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1.5" x14ac:dyDescent="0.25">
      <c r="A493" s="12">
        <v>476</v>
      </c>
      <c r="B493" s="10" t="s">
        <v>1020</v>
      </c>
      <c r="C493" s="11" t="s">
        <v>1074</v>
      </c>
      <c r="D493" s="9"/>
      <c r="E493" s="9">
        <v>404</v>
      </c>
      <c r="F493" s="10" t="s">
        <v>1071</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1.5" x14ac:dyDescent="0.25">
      <c r="A494" s="12">
        <v>477</v>
      </c>
      <c r="B494" s="10" t="s">
        <v>1020</v>
      </c>
      <c r="C494" s="11" t="s">
        <v>1074</v>
      </c>
      <c r="D494" s="9"/>
      <c r="E494" s="9">
        <v>404</v>
      </c>
      <c r="F494" s="10" t="s">
        <v>1071</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1.5" x14ac:dyDescent="0.25">
      <c r="A495" s="12">
        <v>478</v>
      </c>
      <c r="B495" s="10" t="s">
        <v>1020</v>
      </c>
      <c r="C495" s="11" t="s">
        <v>1074</v>
      </c>
      <c r="D495" s="9"/>
      <c r="E495" s="9">
        <v>404</v>
      </c>
      <c r="F495" s="10" t="s">
        <v>1071</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1.5" x14ac:dyDescent="0.25">
      <c r="A496" s="12">
        <v>479</v>
      </c>
      <c r="B496" s="10" t="s">
        <v>1020</v>
      </c>
      <c r="C496" s="11" t="s">
        <v>1074</v>
      </c>
      <c r="D496" s="9"/>
      <c r="E496" s="9">
        <v>404</v>
      </c>
      <c r="F496" s="10" t="s">
        <v>1071</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1.5" x14ac:dyDescent="0.25">
      <c r="A497" s="12">
        <v>480</v>
      </c>
      <c r="B497" s="10" t="s">
        <v>1020</v>
      </c>
      <c r="C497" s="11" t="s">
        <v>1074</v>
      </c>
      <c r="D497" s="9"/>
      <c r="E497" s="9">
        <v>404</v>
      </c>
      <c r="F497" s="10" t="s">
        <v>1071</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1.5" x14ac:dyDescent="0.25">
      <c r="A498" s="12">
        <v>481</v>
      </c>
      <c r="B498" s="10" t="s">
        <v>1020</v>
      </c>
      <c r="C498" s="11" t="s">
        <v>1075</v>
      </c>
      <c r="D498" s="9"/>
      <c r="E498" s="9">
        <v>450</v>
      </c>
      <c r="F498" s="10" t="s">
        <v>1071</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1.5" x14ac:dyDescent="0.25">
      <c r="A499" s="12">
        <v>482</v>
      </c>
      <c r="B499" s="10" t="s">
        <v>1020</v>
      </c>
      <c r="C499" s="11" t="s">
        <v>1075</v>
      </c>
      <c r="D499" s="9"/>
      <c r="E499" s="9">
        <v>450</v>
      </c>
      <c r="F499" s="10" t="s">
        <v>1071</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1.5" x14ac:dyDescent="0.25">
      <c r="A500" s="12">
        <v>483</v>
      </c>
      <c r="B500" s="10" t="s">
        <v>1020</v>
      </c>
      <c r="C500" s="11" t="s">
        <v>1075</v>
      </c>
      <c r="D500" s="9"/>
      <c r="E500" s="9">
        <v>450</v>
      </c>
      <c r="F500" s="10" t="s">
        <v>1071</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1.5" x14ac:dyDescent="0.25">
      <c r="A501" s="12">
        <v>484</v>
      </c>
      <c r="B501" s="10" t="s">
        <v>1020</v>
      </c>
      <c r="C501" s="11" t="s">
        <v>1075</v>
      </c>
      <c r="D501" s="9"/>
      <c r="E501" s="9">
        <v>450</v>
      </c>
      <c r="F501" s="10" t="s">
        <v>1071</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1.5" x14ac:dyDescent="0.25">
      <c r="A502" s="12">
        <v>485</v>
      </c>
      <c r="B502" s="10" t="s">
        <v>1020</v>
      </c>
      <c r="C502" s="11" t="s">
        <v>1075</v>
      </c>
      <c r="D502" s="9"/>
      <c r="E502" s="9">
        <v>450</v>
      </c>
      <c r="F502" s="10" t="s">
        <v>1071</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1.5" x14ac:dyDescent="0.25">
      <c r="A503" s="12">
        <v>486</v>
      </c>
      <c r="B503" s="10" t="s">
        <v>1020</v>
      </c>
      <c r="C503" s="11" t="s">
        <v>1075</v>
      </c>
      <c r="D503" s="9"/>
      <c r="E503" s="9">
        <v>450</v>
      </c>
      <c r="F503" s="10" t="s">
        <v>1071</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1.5" x14ac:dyDescent="0.25">
      <c r="A504" s="12">
        <v>487</v>
      </c>
      <c r="B504" s="10" t="s">
        <v>1020</v>
      </c>
      <c r="C504" s="11" t="s">
        <v>1075</v>
      </c>
      <c r="D504" s="9"/>
      <c r="E504" s="9">
        <v>450</v>
      </c>
      <c r="F504" s="10" t="s">
        <v>1071</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1.5" x14ac:dyDescent="0.25">
      <c r="A505" s="12">
        <v>488</v>
      </c>
      <c r="B505" s="10" t="s">
        <v>1020</v>
      </c>
      <c r="C505" s="11" t="s">
        <v>1075</v>
      </c>
      <c r="D505" s="9"/>
      <c r="E505" s="9">
        <v>450</v>
      </c>
      <c r="F505" s="10" t="s">
        <v>1071</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1.5" x14ac:dyDescent="0.25">
      <c r="A506" s="12">
        <v>489</v>
      </c>
      <c r="B506" s="10" t="s">
        <v>1020</v>
      </c>
      <c r="C506" s="11" t="s">
        <v>1075</v>
      </c>
      <c r="D506" s="9"/>
      <c r="E506" s="9">
        <v>450</v>
      </c>
      <c r="F506" s="10" t="s">
        <v>1071</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1.5" x14ac:dyDescent="0.25">
      <c r="A507" s="12">
        <v>490</v>
      </c>
      <c r="B507" s="10" t="s">
        <v>1020</v>
      </c>
      <c r="C507" s="11" t="s">
        <v>1075</v>
      </c>
      <c r="D507" s="9"/>
      <c r="E507" s="9">
        <v>450</v>
      </c>
      <c r="F507" s="10" t="s">
        <v>1071</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1.5" x14ac:dyDescent="0.25">
      <c r="A508" s="12">
        <v>491</v>
      </c>
      <c r="B508" s="10" t="s">
        <v>1020</v>
      </c>
      <c r="C508" s="11" t="s">
        <v>1075</v>
      </c>
      <c r="D508" s="9"/>
      <c r="E508" s="9">
        <v>450</v>
      </c>
      <c r="F508" s="10" t="s">
        <v>1071</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1.5" x14ac:dyDescent="0.25">
      <c r="A509" s="12">
        <v>492</v>
      </c>
      <c r="B509" s="10" t="s">
        <v>1020</v>
      </c>
      <c r="C509" s="11" t="s">
        <v>1075</v>
      </c>
      <c r="D509" s="9"/>
      <c r="E509" s="9">
        <v>450</v>
      </c>
      <c r="F509" s="10" t="s">
        <v>1071</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1.5" x14ac:dyDescent="0.25">
      <c r="A510" s="12">
        <v>493</v>
      </c>
      <c r="B510" s="10" t="s">
        <v>1020</v>
      </c>
      <c r="C510" s="11" t="s">
        <v>1075</v>
      </c>
      <c r="D510" s="9"/>
      <c r="E510" s="9">
        <v>450</v>
      </c>
      <c r="F510" s="10" t="s">
        <v>1071</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1.5" x14ac:dyDescent="0.25">
      <c r="A511" s="12">
        <v>494</v>
      </c>
      <c r="B511" s="10" t="s">
        <v>1020</v>
      </c>
      <c r="C511" s="11" t="s">
        <v>1075</v>
      </c>
      <c r="D511" s="9"/>
      <c r="E511" s="9">
        <v>450</v>
      </c>
      <c r="F511" s="10" t="s">
        <v>1071</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1.5" x14ac:dyDescent="0.25">
      <c r="A512" s="12">
        <v>495</v>
      </c>
      <c r="B512" s="10" t="s">
        <v>1020</v>
      </c>
      <c r="C512" s="11" t="s">
        <v>1075</v>
      </c>
      <c r="D512" s="9"/>
      <c r="E512" s="9">
        <v>450</v>
      </c>
      <c r="F512" s="10" t="s">
        <v>1071</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1.5" x14ac:dyDescent="0.25">
      <c r="A513" s="12">
        <v>496</v>
      </c>
      <c r="B513" s="10" t="s">
        <v>1020</v>
      </c>
      <c r="C513" s="11" t="s">
        <v>884</v>
      </c>
      <c r="D513" s="9"/>
      <c r="E513" s="9">
        <v>454</v>
      </c>
      <c r="F513" s="10" t="s">
        <v>1071</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1.5" x14ac:dyDescent="0.25">
      <c r="A514" s="12">
        <v>497</v>
      </c>
      <c r="B514" s="10" t="s">
        <v>1020</v>
      </c>
      <c r="C514" s="11" t="s">
        <v>884</v>
      </c>
      <c r="D514" s="9"/>
      <c r="E514" s="9">
        <v>454</v>
      </c>
      <c r="F514" s="10" t="s">
        <v>1071</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1.5" x14ac:dyDescent="0.25">
      <c r="A515" s="12">
        <v>498</v>
      </c>
      <c r="B515" s="10" t="s">
        <v>1020</v>
      </c>
      <c r="C515" s="11" t="s">
        <v>884</v>
      </c>
      <c r="D515" s="9"/>
      <c r="E515" s="9">
        <v>454</v>
      </c>
      <c r="F515" s="10" t="s">
        <v>1071</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1.5" x14ac:dyDescent="0.25">
      <c r="A516" s="12">
        <v>499</v>
      </c>
      <c r="B516" s="10" t="s">
        <v>1020</v>
      </c>
      <c r="C516" s="11" t="s">
        <v>884</v>
      </c>
      <c r="D516" s="9"/>
      <c r="E516" s="9">
        <v>454</v>
      </c>
      <c r="F516" s="10" t="s">
        <v>1071</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1.5" x14ac:dyDescent="0.25">
      <c r="A517" s="12">
        <v>500</v>
      </c>
      <c r="B517" s="10" t="s">
        <v>1020</v>
      </c>
      <c r="C517" s="11" t="s">
        <v>884</v>
      </c>
      <c r="D517" s="9"/>
      <c r="E517" s="9">
        <v>454</v>
      </c>
      <c r="F517" s="10" t="s">
        <v>1071</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1.5" x14ac:dyDescent="0.25">
      <c r="A518" s="12">
        <v>501</v>
      </c>
      <c r="B518" s="10" t="s">
        <v>1020</v>
      </c>
      <c r="C518" s="11" t="s">
        <v>884</v>
      </c>
      <c r="D518" s="9"/>
      <c r="E518" s="9">
        <v>454</v>
      </c>
      <c r="F518" s="10" t="s">
        <v>1071</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1.5" x14ac:dyDescent="0.25">
      <c r="A519" s="12">
        <v>502</v>
      </c>
      <c r="B519" s="10" t="s">
        <v>1020</v>
      </c>
      <c r="C519" s="11" t="s">
        <v>884</v>
      </c>
      <c r="D519" s="9"/>
      <c r="E519" s="9">
        <v>454</v>
      </c>
      <c r="F519" s="10" t="s">
        <v>1071</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1.5" x14ac:dyDescent="0.25">
      <c r="A520" s="12">
        <v>503</v>
      </c>
      <c r="B520" s="10" t="s">
        <v>1020</v>
      </c>
      <c r="C520" s="11" t="s">
        <v>884</v>
      </c>
      <c r="D520" s="9"/>
      <c r="E520" s="9">
        <v>454</v>
      </c>
      <c r="F520" s="10" t="s">
        <v>1071</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1.5" x14ac:dyDescent="0.25">
      <c r="A521" s="12">
        <v>504</v>
      </c>
      <c r="B521" s="10" t="s">
        <v>1020</v>
      </c>
      <c r="C521" s="11" t="s">
        <v>884</v>
      </c>
      <c r="D521" s="9"/>
      <c r="E521" s="9">
        <v>454</v>
      </c>
      <c r="F521" s="10" t="s">
        <v>1071</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1.5" x14ac:dyDescent="0.25">
      <c r="A522" s="12">
        <v>505</v>
      </c>
      <c r="B522" s="10" t="s">
        <v>1020</v>
      </c>
      <c r="C522" s="11" t="s">
        <v>884</v>
      </c>
      <c r="D522" s="9"/>
      <c r="E522" s="9">
        <v>454</v>
      </c>
      <c r="F522" s="10" t="s">
        <v>1071</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1.5" x14ac:dyDescent="0.25">
      <c r="A523" s="12">
        <v>506</v>
      </c>
      <c r="B523" s="10" t="s">
        <v>1020</v>
      </c>
      <c r="C523" s="11" t="s">
        <v>884</v>
      </c>
      <c r="D523" s="9"/>
      <c r="E523" s="9">
        <v>454</v>
      </c>
      <c r="F523" s="10" t="s">
        <v>1071</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1.5" x14ac:dyDescent="0.25">
      <c r="A524" s="12">
        <v>507</v>
      </c>
      <c r="B524" s="10" t="s">
        <v>1020</v>
      </c>
      <c r="C524" s="11" t="s">
        <v>884</v>
      </c>
      <c r="D524" s="9"/>
      <c r="E524" s="9">
        <v>454</v>
      </c>
      <c r="F524" s="10" t="s">
        <v>1071</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1.5" x14ac:dyDescent="0.25">
      <c r="A525" s="12">
        <v>508</v>
      </c>
      <c r="B525" s="10" t="s">
        <v>1020</v>
      </c>
      <c r="C525" s="11" t="s">
        <v>884</v>
      </c>
      <c r="D525" s="9"/>
      <c r="E525" s="9">
        <v>454</v>
      </c>
      <c r="F525" s="10" t="s">
        <v>1071</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1.5" x14ac:dyDescent="0.25">
      <c r="A526" s="12">
        <v>509</v>
      </c>
      <c r="B526" s="10" t="s">
        <v>1020</v>
      </c>
      <c r="C526" s="11" t="s">
        <v>884</v>
      </c>
      <c r="D526" s="9"/>
      <c r="E526" s="9">
        <v>454</v>
      </c>
      <c r="F526" s="10" t="s">
        <v>1071</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1.5" x14ac:dyDescent="0.25">
      <c r="A527" s="12">
        <v>510</v>
      </c>
      <c r="B527" s="10" t="s">
        <v>1020</v>
      </c>
      <c r="C527" s="11" t="s">
        <v>884</v>
      </c>
      <c r="D527" s="9"/>
      <c r="E527" s="9">
        <v>454</v>
      </c>
      <c r="F527" s="10" t="s">
        <v>1071</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1.5" x14ac:dyDescent="0.25">
      <c r="A528" s="12">
        <v>511</v>
      </c>
      <c r="B528" s="10" t="s">
        <v>1020</v>
      </c>
      <c r="C528" s="11" t="s">
        <v>1076</v>
      </c>
      <c r="D528" s="9">
        <v>1</v>
      </c>
      <c r="E528" s="9">
        <v>480</v>
      </c>
      <c r="F528" s="10" t="s">
        <v>1071</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1.5" x14ac:dyDescent="0.25">
      <c r="A529" s="12">
        <v>512</v>
      </c>
      <c r="B529" s="10" t="s">
        <v>1020</v>
      </c>
      <c r="C529" s="11" t="s">
        <v>1076</v>
      </c>
      <c r="D529" s="9">
        <v>1</v>
      </c>
      <c r="E529" s="9">
        <v>480</v>
      </c>
      <c r="F529" s="10" t="s">
        <v>1071</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1.5" x14ac:dyDescent="0.25">
      <c r="A530" s="12">
        <v>513</v>
      </c>
      <c r="B530" s="10" t="s">
        <v>1020</v>
      </c>
      <c r="C530" s="11" t="s">
        <v>1076</v>
      </c>
      <c r="D530" s="9">
        <v>1</v>
      </c>
      <c r="E530" s="9">
        <v>480</v>
      </c>
      <c r="F530" s="10" t="s">
        <v>1071</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1.5" x14ac:dyDescent="0.25">
      <c r="A531" s="12">
        <v>514</v>
      </c>
      <c r="B531" s="10" t="s">
        <v>1020</v>
      </c>
      <c r="C531" s="11" t="s">
        <v>1076</v>
      </c>
      <c r="D531" s="9">
        <v>1</v>
      </c>
      <c r="E531" s="9">
        <v>480</v>
      </c>
      <c r="F531" s="10" t="s">
        <v>1071</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1.5" x14ac:dyDescent="0.25">
      <c r="A532" s="12">
        <v>515</v>
      </c>
      <c r="B532" s="10" t="s">
        <v>1020</v>
      </c>
      <c r="C532" s="11" t="s">
        <v>1076</v>
      </c>
      <c r="D532" s="9">
        <v>1</v>
      </c>
      <c r="E532" s="9">
        <v>480</v>
      </c>
      <c r="F532" s="10" t="s">
        <v>1071</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1.5" x14ac:dyDescent="0.25">
      <c r="A533" s="12">
        <v>516</v>
      </c>
      <c r="B533" s="10" t="s">
        <v>1020</v>
      </c>
      <c r="C533" s="11" t="s">
        <v>1076</v>
      </c>
      <c r="D533" s="9">
        <v>1</v>
      </c>
      <c r="E533" s="9">
        <v>480</v>
      </c>
      <c r="F533" s="10" t="s">
        <v>1071</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1.5" x14ac:dyDescent="0.25">
      <c r="A534" s="12">
        <v>517</v>
      </c>
      <c r="B534" s="10" t="s">
        <v>1020</v>
      </c>
      <c r="C534" s="11" t="s">
        <v>1076</v>
      </c>
      <c r="D534" s="9">
        <v>1</v>
      </c>
      <c r="E534" s="9">
        <v>480</v>
      </c>
      <c r="F534" s="10" t="s">
        <v>1071</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1.5" x14ac:dyDescent="0.25">
      <c r="A535" s="12">
        <v>518</v>
      </c>
      <c r="B535" s="10" t="s">
        <v>1020</v>
      </c>
      <c r="C535" s="11" t="s">
        <v>1076</v>
      </c>
      <c r="D535" s="9">
        <v>1</v>
      </c>
      <c r="E535" s="9">
        <v>480</v>
      </c>
      <c r="F535" s="10" t="s">
        <v>1071</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1.5" x14ac:dyDescent="0.25">
      <c r="A536" s="12">
        <v>519</v>
      </c>
      <c r="B536" s="10" t="s">
        <v>1020</v>
      </c>
      <c r="C536" s="11" t="s">
        <v>1076</v>
      </c>
      <c r="D536" s="9">
        <v>1</v>
      </c>
      <c r="E536" s="9">
        <v>480</v>
      </c>
      <c r="F536" s="10" t="s">
        <v>1071</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1.5" x14ac:dyDescent="0.25">
      <c r="A537" s="12">
        <v>520</v>
      </c>
      <c r="B537" s="10" t="s">
        <v>1020</v>
      </c>
      <c r="C537" s="11" t="s">
        <v>1076</v>
      </c>
      <c r="D537" s="9">
        <v>1</v>
      </c>
      <c r="E537" s="9">
        <v>480</v>
      </c>
      <c r="F537" s="10" t="s">
        <v>1071</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1.5" x14ac:dyDescent="0.25">
      <c r="A538" s="12">
        <v>521</v>
      </c>
      <c r="B538" s="10" t="s">
        <v>1020</v>
      </c>
      <c r="C538" s="11" t="s">
        <v>1076</v>
      </c>
      <c r="D538" s="9">
        <v>1</v>
      </c>
      <c r="E538" s="9">
        <v>480</v>
      </c>
      <c r="F538" s="10" t="s">
        <v>1071</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1.5" x14ac:dyDescent="0.25">
      <c r="A539" s="12">
        <v>522</v>
      </c>
      <c r="B539" s="10" t="s">
        <v>1020</v>
      </c>
      <c r="C539" s="11" t="s">
        <v>1076</v>
      </c>
      <c r="D539" s="9">
        <v>1</v>
      </c>
      <c r="E539" s="9">
        <v>480</v>
      </c>
      <c r="F539" s="10" t="s">
        <v>1071</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1.5" x14ac:dyDescent="0.25">
      <c r="A540" s="12">
        <v>523</v>
      </c>
      <c r="B540" s="10" t="s">
        <v>1020</v>
      </c>
      <c r="C540" s="11" t="s">
        <v>1076</v>
      </c>
      <c r="D540" s="9">
        <v>1</v>
      </c>
      <c r="E540" s="9">
        <v>480</v>
      </c>
      <c r="F540" s="10" t="s">
        <v>1071</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1.5" x14ac:dyDescent="0.25">
      <c r="A541" s="12">
        <v>524</v>
      </c>
      <c r="B541" s="10" t="s">
        <v>1020</v>
      </c>
      <c r="C541" s="11" t="s">
        <v>1076</v>
      </c>
      <c r="D541" s="9">
        <v>1</v>
      </c>
      <c r="E541" s="9">
        <v>480</v>
      </c>
      <c r="F541" s="10" t="s">
        <v>1071</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1.5" x14ac:dyDescent="0.25">
      <c r="A542" s="12">
        <v>525</v>
      </c>
      <c r="B542" s="10" t="s">
        <v>1020</v>
      </c>
      <c r="C542" s="11" t="s">
        <v>1076</v>
      </c>
      <c r="D542" s="9">
        <v>1</v>
      </c>
      <c r="E542" s="9">
        <v>480</v>
      </c>
      <c r="F542" s="10" t="s">
        <v>1071</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1.5" x14ac:dyDescent="0.25">
      <c r="A543" s="12">
        <v>526</v>
      </c>
      <c r="B543" s="10" t="s">
        <v>1020</v>
      </c>
      <c r="C543" s="11" t="s">
        <v>1077</v>
      </c>
      <c r="D543" s="9">
        <v>2</v>
      </c>
      <c r="E543" s="9">
        <v>175</v>
      </c>
      <c r="F543" s="10" t="s">
        <v>1071</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1.5" x14ac:dyDescent="0.25">
      <c r="A544" s="12">
        <v>527</v>
      </c>
      <c r="B544" s="10" t="s">
        <v>1020</v>
      </c>
      <c r="C544" s="11" t="s">
        <v>1077</v>
      </c>
      <c r="D544" s="9">
        <v>2</v>
      </c>
      <c r="E544" s="9">
        <v>175</v>
      </c>
      <c r="F544" s="10" t="s">
        <v>1071</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1.5" x14ac:dyDescent="0.25">
      <c r="A545" s="12">
        <v>528</v>
      </c>
      <c r="B545" s="10" t="s">
        <v>1020</v>
      </c>
      <c r="C545" s="11" t="s">
        <v>1077</v>
      </c>
      <c r="D545" s="9">
        <v>2</v>
      </c>
      <c r="E545" s="9">
        <v>175</v>
      </c>
      <c r="F545" s="10" t="s">
        <v>1071</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1.5" x14ac:dyDescent="0.25">
      <c r="A546" s="12">
        <v>529</v>
      </c>
      <c r="B546" s="10" t="s">
        <v>1020</v>
      </c>
      <c r="C546" s="11" t="s">
        <v>1077</v>
      </c>
      <c r="D546" s="9">
        <v>2</v>
      </c>
      <c r="E546" s="9">
        <v>175</v>
      </c>
      <c r="F546" s="10" t="s">
        <v>1071</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1.5" x14ac:dyDescent="0.25">
      <c r="A547" s="12">
        <v>530</v>
      </c>
      <c r="B547" s="10" t="s">
        <v>1020</v>
      </c>
      <c r="C547" s="11" t="s">
        <v>1077</v>
      </c>
      <c r="D547" s="9">
        <v>2</v>
      </c>
      <c r="E547" s="9">
        <v>175</v>
      </c>
      <c r="F547" s="10" t="s">
        <v>1071</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1.5" x14ac:dyDescent="0.25">
      <c r="A548" s="12">
        <v>531</v>
      </c>
      <c r="B548" s="10" t="s">
        <v>1020</v>
      </c>
      <c r="C548" s="11" t="s">
        <v>1077</v>
      </c>
      <c r="D548" s="9">
        <v>2</v>
      </c>
      <c r="E548" s="9">
        <v>175</v>
      </c>
      <c r="F548" s="10" t="s">
        <v>1071</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1.5" x14ac:dyDescent="0.25">
      <c r="A549" s="12">
        <v>532</v>
      </c>
      <c r="B549" s="10" t="s">
        <v>1020</v>
      </c>
      <c r="C549" s="11" t="s">
        <v>1077</v>
      </c>
      <c r="D549" s="9">
        <v>2</v>
      </c>
      <c r="E549" s="9">
        <v>175</v>
      </c>
      <c r="F549" s="10" t="s">
        <v>1071</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1.5" x14ac:dyDescent="0.25">
      <c r="A550" s="12">
        <v>533</v>
      </c>
      <c r="B550" s="10" t="s">
        <v>1020</v>
      </c>
      <c r="C550" s="11" t="s">
        <v>1077</v>
      </c>
      <c r="D550" s="9">
        <v>2</v>
      </c>
      <c r="E550" s="9">
        <v>175</v>
      </c>
      <c r="F550" s="10" t="s">
        <v>1071</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1.5" x14ac:dyDescent="0.25">
      <c r="A551" s="12">
        <v>534</v>
      </c>
      <c r="B551" s="10" t="s">
        <v>1020</v>
      </c>
      <c r="C551" s="11" t="s">
        <v>1077</v>
      </c>
      <c r="D551" s="9">
        <v>2</v>
      </c>
      <c r="E551" s="9">
        <v>175</v>
      </c>
      <c r="F551" s="10" t="s">
        <v>1071</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1.5" x14ac:dyDescent="0.25">
      <c r="A552" s="12">
        <v>535</v>
      </c>
      <c r="B552" s="10" t="s">
        <v>1020</v>
      </c>
      <c r="C552" s="11" t="s">
        <v>1077</v>
      </c>
      <c r="D552" s="9">
        <v>2</v>
      </c>
      <c r="E552" s="9">
        <v>175</v>
      </c>
      <c r="F552" s="10" t="s">
        <v>1071</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1.5" x14ac:dyDescent="0.25">
      <c r="A553" s="12">
        <v>536</v>
      </c>
      <c r="B553" s="10" t="s">
        <v>1020</v>
      </c>
      <c r="C553" s="11" t="s">
        <v>1077</v>
      </c>
      <c r="D553" s="9">
        <v>2</v>
      </c>
      <c r="E553" s="9">
        <v>175</v>
      </c>
      <c r="F553" s="10" t="s">
        <v>1071</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1.5" x14ac:dyDescent="0.25">
      <c r="A554" s="12">
        <v>537</v>
      </c>
      <c r="B554" s="10" t="s">
        <v>1020</v>
      </c>
      <c r="C554" s="11" t="s">
        <v>1077</v>
      </c>
      <c r="D554" s="9">
        <v>2</v>
      </c>
      <c r="E554" s="9">
        <v>175</v>
      </c>
      <c r="F554" s="10" t="s">
        <v>1071</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1.5" x14ac:dyDescent="0.25">
      <c r="A555" s="12">
        <v>538</v>
      </c>
      <c r="B555" s="10" t="s">
        <v>1020</v>
      </c>
      <c r="C555" s="11" t="s">
        <v>1077</v>
      </c>
      <c r="D555" s="9">
        <v>2</v>
      </c>
      <c r="E555" s="9">
        <v>175</v>
      </c>
      <c r="F555" s="10" t="s">
        <v>1071</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1.5" x14ac:dyDescent="0.25">
      <c r="A556" s="12">
        <v>539</v>
      </c>
      <c r="B556" s="10" t="s">
        <v>1020</v>
      </c>
      <c r="C556" s="11" t="s">
        <v>1077</v>
      </c>
      <c r="D556" s="9">
        <v>2</v>
      </c>
      <c r="E556" s="9">
        <v>175</v>
      </c>
      <c r="F556" s="10" t="s">
        <v>1071</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1.5" x14ac:dyDescent="0.25">
      <c r="A557" s="12">
        <v>540</v>
      </c>
      <c r="B557" s="10" t="s">
        <v>1020</v>
      </c>
      <c r="C557" s="11" t="s">
        <v>1077</v>
      </c>
      <c r="D557" s="9">
        <v>2</v>
      </c>
      <c r="E557" s="9">
        <v>175</v>
      </c>
      <c r="F557" s="10" t="s">
        <v>1071</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1.5" x14ac:dyDescent="0.25">
      <c r="A558" s="12">
        <v>541</v>
      </c>
      <c r="B558" s="10" t="s">
        <v>1020</v>
      </c>
      <c r="C558" s="11" t="s">
        <v>601</v>
      </c>
      <c r="D558" s="9"/>
      <c r="E558" s="9">
        <v>508</v>
      </c>
      <c r="F558" s="10" t="s">
        <v>1071</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1.5" x14ac:dyDescent="0.25">
      <c r="A559" s="12">
        <v>542</v>
      </c>
      <c r="B559" s="10" t="s">
        <v>1020</v>
      </c>
      <c r="C559" s="11" t="s">
        <v>601</v>
      </c>
      <c r="D559" s="9"/>
      <c r="E559" s="9">
        <v>508</v>
      </c>
      <c r="F559" s="10" t="s">
        <v>1071</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1.5" x14ac:dyDescent="0.25">
      <c r="A560" s="12">
        <v>543</v>
      </c>
      <c r="B560" s="10" t="s">
        <v>1020</v>
      </c>
      <c r="C560" s="11" t="s">
        <v>601</v>
      </c>
      <c r="D560" s="9"/>
      <c r="E560" s="9">
        <v>508</v>
      </c>
      <c r="F560" s="10" t="s">
        <v>1071</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1.5" x14ac:dyDescent="0.25">
      <c r="A561" s="12">
        <v>544</v>
      </c>
      <c r="B561" s="10" t="s">
        <v>1020</v>
      </c>
      <c r="C561" s="11" t="s">
        <v>601</v>
      </c>
      <c r="D561" s="9"/>
      <c r="E561" s="9">
        <v>508</v>
      </c>
      <c r="F561" s="10" t="s">
        <v>1071</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1.5" x14ac:dyDescent="0.25">
      <c r="A562" s="12">
        <v>545</v>
      </c>
      <c r="B562" s="10" t="s">
        <v>1020</v>
      </c>
      <c r="C562" s="11" t="s">
        <v>601</v>
      </c>
      <c r="D562" s="9"/>
      <c r="E562" s="9">
        <v>508</v>
      </c>
      <c r="F562" s="10" t="s">
        <v>1071</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1.5" x14ac:dyDescent="0.25">
      <c r="A563" s="12">
        <v>546</v>
      </c>
      <c r="B563" s="10" t="s">
        <v>1020</v>
      </c>
      <c r="C563" s="11" t="s">
        <v>601</v>
      </c>
      <c r="D563" s="9"/>
      <c r="E563" s="9">
        <v>508</v>
      </c>
      <c r="F563" s="10" t="s">
        <v>1071</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1.5" x14ac:dyDescent="0.25">
      <c r="A564" s="12">
        <v>547</v>
      </c>
      <c r="B564" s="10" t="s">
        <v>1020</v>
      </c>
      <c r="C564" s="11" t="s">
        <v>601</v>
      </c>
      <c r="D564" s="9"/>
      <c r="E564" s="9">
        <v>508</v>
      </c>
      <c r="F564" s="10" t="s">
        <v>1071</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1.5" x14ac:dyDescent="0.25">
      <c r="A565" s="12">
        <v>548</v>
      </c>
      <c r="B565" s="10" t="s">
        <v>1020</v>
      </c>
      <c r="C565" s="11" t="s">
        <v>601</v>
      </c>
      <c r="D565" s="9"/>
      <c r="E565" s="9">
        <v>508</v>
      </c>
      <c r="F565" s="10" t="s">
        <v>1071</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1.5" x14ac:dyDescent="0.25">
      <c r="A566" s="12">
        <v>549</v>
      </c>
      <c r="B566" s="10" t="s">
        <v>1020</v>
      </c>
      <c r="C566" s="11" t="s">
        <v>601</v>
      </c>
      <c r="D566" s="9"/>
      <c r="E566" s="9">
        <v>508</v>
      </c>
      <c r="F566" s="10" t="s">
        <v>1071</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1.5" x14ac:dyDescent="0.25">
      <c r="A567" s="12">
        <v>550</v>
      </c>
      <c r="B567" s="10" t="s">
        <v>1020</v>
      </c>
      <c r="C567" s="11" t="s">
        <v>601</v>
      </c>
      <c r="D567" s="9"/>
      <c r="E567" s="9">
        <v>508</v>
      </c>
      <c r="F567" s="10" t="s">
        <v>1071</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1.5" x14ac:dyDescent="0.25">
      <c r="A568" s="12">
        <v>551</v>
      </c>
      <c r="B568" s="10" t="s">
        <v>1020</v>
      </c>
      <c r="C568" s="11" t="s">
        <v>601</v>
      </c>
      <c r="D568" s="9"/>
      <c r="E568" s="9">
        <v>508</v>
      </c>
      <c r="F568" s="10" t="s">
        <v>1071</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1.5" x14ac:dyDescent="0.25">
      <c r="A569" s="12">
        <v>552</v>
      </c>
      <c r="B569" s="10" t="s">
        <v>1020</v>
      </c>
      <c r="C569" s="11" t="s">
        <v>601</v>
      </c>
      <c r="D569" s="9"/>
      <c r="E569" s="9">
        <v>508</v>
      </c>
      <c r="F569" s="10" t="s">
        <v>1071</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1.5" x14ac:dyDescent="0.25">
      <c r="A570" s="12">
        <v>553</v>
      </c>
      <c r="B570" s="10" t="s">
        <v>1020</v>
      </c>
      <c r="C570" s="11" t="s">
        <v>601</v>
      </c>
      <c r="D570" s="9"/>
      <c r="E570" s="9">
        <v>508</v>
      </c>
      <c r="F570" s="10" t="s">
        <v>1071</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1.5" x14ac:dyDescent="0.25">
      <c r="A571" s="12">
        <v>554</v>
      </c>
      <c r="B571" s="10" t="s">
        <v>1020</v>
      </c>
      <c r="C571" s="11" t="s">
        <v>601</v>
      </c>
      <c r="D571" s="9"/>
      <c r="E571" s="9">
        <v>508</v>
      </c>
      <c r="F571" s="10" t="s">
        <v>1071</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1.5" x14ac:dyDescent="0.25">
      <c r="A572" s="12">
        <v>555</v>
      </c>
      <c r="B572" s="10" t="s">
        <v>1020</v>
      </c>
      <c r="C572" s="11" t="s">
        <v>601</v>
      </c>
      <c r="D572" s="9"/>
      <c r="E572" s="9">
        <v>508</v>
      </c>
      <c r="F572" s="10" t="s">
        <v>1071</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1.5" x14ac:dyDescent="0.25">
      <c r="A573" s="12">
        <v>556</v>
      </c>
      <c r="B573" s="10" t="s">
        <v>1020</v>
      </c>
      <c r="C573" s="11" t="s">
        <v>1078</v>
      </c>
      <c r="D573" s="9">
        <v>2</v>
      </c>
      <c r="E573" s="9">
        <v>638</v>
      </c>
      <c r="F573" s="10" t="s">
        <v>1071</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1.5" x14ac:dyDescent="0.25">
      <c r="A574" s="12">
        <v>557</v>
      </c>
      <c r="B574" s="10" t="s">
        <v>1020</v>
      </c>
      <c r="C574" s="11" t="s">
        <v>1078</v>
      </c>
      <c r="D574" s="9">
        <v>2</v>
      </c>
      <c r="E574" s="9">
        <v>638</v>
      </c>
      <c r="F574" s="10" t="s">
        <v>1071</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1.5" x14ac:dyDescent="0.25">
      <c r="A575" s="12">
        <v>558</v>
      </c>
      <c r="B575" s="10" t="s">
        <v>1020</v>
      </c>
      <c r="C575" s="11" t="s">
        <v>1078</v>
      </c>
      <c r="D575" s="9">
        <v>2</v>
      </c>
      <c r="E575" s="9">
        <v>638</v>
      </c>
      <c r="F575" s="10" t="s">
        <v>1071</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1.5" x14ac:dyDescent="0.25">
      <c r="A576" s="12">
        <v>559</v>
      </c>
      <c r="B576" s="10" t="s">
        <v>1020</v>
      </c>
      <c r="C576" s="11" t="s">
        <v>1078</v>
      </c>
      <c r="D576" s="9">
        <v>2</v>
      </c>
      <c r="E576" s="9">
        <v>638</v>
      </c>
      <c r="F576" s="10" t="s">
        <v>1071</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1.5" x14ac:dyDescent="0.25">
      <c r="A577" s="12">
        <v>560</v>
      </c>
      <c r="B577" s="10" t="s">
        <v>1020</v>
      </c>
      <c r="C577" s="11" t="s">
        <v>1078</v>
      </c>
      <c r="D577" s="9">
        <v>2</v>
      </c>
      <c r="E577" s="9">
        <v>638</v>
      </c>
      <c r="F577" s="10" t="s">
        <v>1071</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1.5" x14ac:dyDescent="0.25">
      <c r="A578" s="12">
        <v>561</v>
      </c>
      <c r="B578" s="10" t="s">
        <v>1020</v>
      </c>
      <c r="C578" s="11" t="s">
        <v>1078</v>
      </c>
      <c r="D578" s="9">
        <v>2</v>
      </c>
      <c r="E578" s="9">
        <v>638</v>
      </c>
      <c r="F578" s="10" t="s">
        <v>1071</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1.5" x14ac:dyDescent="0.25">
      <c r="A579" s="12">
        <v>562</v>
      </c>
      <c r="B579" s="10" t="s">
        <v>1020</v>
      </c>
      <c r="C579" s="11" t="s">
        <v>1078</v>
      </c>
      <c r="D579" s="9">
        <v>2</v>
      </c>
      <c r="E579" s="9">
        <v>638</v>
      </c>
      <c r="F579" s="10" t="s">
        <v>1071</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1.5" x14ac:dyDescent="0.25">
      <c r="A580" s="12">
        <v>563</v>
      </c>
      <c r="B580" s="10" t="s">
        <v>1020</v>
      </c>
      <c r="C580" s="11" t="s">
        <v>1078</v>
      </c>
      <c r="D580" s="9">
        <v>2</v>
      </c>
      <c r="E580" s="9">
        <v>638</v>
      </c>
      <c r="F580" s="10" t="s">
        <v>1071</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1.5" x14ac:dyDescent="0.25">
      <c r="A581" s="12">
        <v>564</v>
      </c>
      <c r="B581" s="10" t="s">
        <v>1020</v>
      </c>
      <c r="C581" s="11" t="s">
        <v>1078</v>
      </c>
      <c r="D581" s="9">
        <v>2</v>
      </c>
      <c r="E581" s="9">
        <v>638</v>
      </c>
      <c r="F581" s="10" t="s">
        <v>1071</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1.5" x14ac:dyDescent="0.25">
      <c r="A582" s="12">
        <v>565</v>
      </c>
      <c r="B582" s="10" t="s">
        <v>1020</v>
      </c>
      <c r="C582" s="11" t="s">
        <v>1078</v>
      </c>
      <c r="D582" s="9">
        <v>2</v>
      </c>
      <c r="E582" s="9">
        <v>638</v>
      </c>
      <c r="F582" s="10" t="s">
        <v>1071</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1.5" x14ac:dyDescent="0.25">
      <c r="A583" s="12">
        <v>566</v>
      </c>
      <c r="B583" s="10" t="s">
        <v>1020</v>
      </c>
      <c r="C583" s="11" t="s">
        <v>1078</v>
      </c>
      <c r="D583" s="9">
        <v>2</v>
      </c>
      <c r="E583" s="9">
        <v>638</v>
      </c>
      <c r="F583" s="10" t="s">
        <v>1071</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1.5" x14ac:dyDescent="0.25">
      <c r="A584" s="12">
        <v>567</v>
      </c>
      <c r="B584" s="10" t="s">
        <v>1020</v>
      </c>
      <c r="C584" s="11" t="s">
        <v>1078</v>
      </c>
      <c r="D584" s="9">
        <v>2</v>
      </c>
      <c r="E584" s="9">
        <v>638</v>
      </c>
      <c r="F584" s="10" t="s">
        <v>1071</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1.5" x14ac:dyDescent="0.25">
      <c r="A585" s="12">
        <v>568</v>
      </c>
      <c r="B585" s="10" t="s">
        <v>1020</v>
      </c>
      <c r="C585" s="11" t="s">
        <v>1078</v>
      </c>
      <c r="D585" s="9">
        <v>2</v>
      </c>
      <c r="E585" s="9">
        <v>638</v>
      </c>
      <c r="F585" s="10" t="s">
        <v>1071</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1.5" x14ac:dyDescent="0.25">
      <c r="A586" s="12">
        <v>569</v>
      </c>
      <c r="B586" s="10" t="s">
        <v>1020</v>
      </c>
      <c r="C586" s="11" t="s">
        <v>1078</v>
      </c>
      <c r="D586" s="9">
        <v>2</v>
      </c>
      <c r="E586" s="9">
        <v>638</v>
      </c>
      <c r="F586" s="10" t="s">
        <v>1071</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1.5" x14ac:dyDescent="0.25">
      <c r="A587" s="12">
        <v>570</v>
      </c>
      <c r="B587" s="10" t="s">
        <v>1020</v>
      </c>
      <c r="C587" s="11" t="s">
        <v>1078</v>
      </c>
      <c r="D587" s="9">
        <v>2</v>
      </c>
      <c r="E587" s="9">
        <v>638</v>
      </c>
      <c r="F587" s="10" t="s">
        <v>1071</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1.5" x14ac:dyDescent="0.25">
      <c r="A588" s="12">
        <v>571</v>
      </c>
      <c r="B588" s="10" t="s">
        <v>1020</v>
      </c>
      <c r="C588" s="11" t="s">
        <v>605</v>
      </c>
      <c r="D588" s="9"/>
      <c r="E588" s="9">
        <v>646</v>
      </c>
      <c r="F588" s="10" t="s">
        <v>1071</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1.5" x14ac:dyDescent="0.25">
      <c r="A589" s="12">
        <v>572</v>
      </c>
      <c r="B589" s="10" t="s">
        <v>1020</v>
      </c>
      <c r="C589" s="11" t="s">
        <v>605</v>
      </c>
      <c r="D589" s="9"/>
      <c r="E589" s="9">
        <v>646</v>
      </c>
      <c r="F589" s="10" t="s">
        <v>1071</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1.5" x14ac:dyDescent="0.25">
      <c r="A590" s="12">
        <v>573</v>
      </c>
      <c r="B590" s="10" t="s">
        <v>1020</v>
      </c>
      <c r="C590" s="11" t="s">
        <v>605</v>
      </c>
      <c r="D590" s="9"/>
      <c r="E590" s="9">
        <v>646</v>
      </c>
      <c r="F590" s="10" t="s">
        <v>1071</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1.5" x14ac:dyDescent="0.25">
      <c r="A591" s="12">
        <v>574</v>
      </c>
      <c r="B591" s="10" t="s">
        <v>1020</v>
      </c>
      <c r="C591" s="11" t="s">
        <v>605</v>
      </c>
      <c r="D591" s="9"/>
      <c r="E591" s="9">
        <v>646</v>
      </c>
      <c r="F591" s="10" t="s">
        <v>1071</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1.5" x14ac:dyDescent="0.25">
      <c r="A592" s="12">
        <v>575</v>
      </c>
      <c r="B592" s="10" t="s">
        <v>1020</v>
      </c>
      <c r="C592" s="11" t="s">
        <v>605</v>
      </c>
      <c r="D592" s="9"/>
      <c r="E592" s="9">
        <v>646</v>
      </c>
      <c r="F592" s="10" t="s">
        <v>1071</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1.5" x14ac:dyDescent="0.25">
      <c r="A593" s="12">
        <v>576</v>
      </c>
      <c r="B593" s="10" t="s">
        <v>1020</v>
      </c>
      <c r="C593" s="11" t="s">
        <v>605</v>
      </c>
      <c r="D593" s="9"/>
      <c r="E593" s="9">
        <v>646</v>
      </c>
      <c r="F593" s="10" t="s">
        <v>1071</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1.5" x14ac:dyDescent="0.25">
      <c r="A594" s="12">
        <v>577</v>
      </c>
      <c r="B594" s="10" t="s">
        <v>1020</v>
      </c>
      <c r="C594" s="11" t="s">
        <v>605</v>
      </c>
      <c r="D594" s="9"/>
      <c r="E594" s="9">
        <v>646</v>
      </c>
      <c r="F594" s="10" t="s">
        <v>1071</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1.5" x14ac:dyDescent="0.25">
      <c r="A595" s="12">
        <v>578</v>
      </c>
      <c r="B595" s="10" t="s">
        <v>1020</v>
      </c>
      <c r="C595" s="11" t="s">
        <v>605</v>
      </c>
      <c r="D595" s="9"/>
      <c r="E595" s="9">
        <v>646</v>
      </c>
      <c r="F595" s="10" t="s">
        <v>1071</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1.5" x14ac:dyDescent="0.25">
      <c r="A596" s="12">
        <v>579</v>
      </c>
      <c r="B596" s="10" t="s">
        <v>1020</v>
      </c>
      <c r="C596" s="11" t="s">
        <v>605</v>
      </c>
      <c r="D596" s="9"/>
      <c r="E596" s="9">
        <v>646</v>
      </c>
      <c r="F596" s="10" t="s">
        <v>1071</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1.5" x14ac:dyDescent="0.25">
      <c r="A597" s="12">
        <v>580</v>
      </c>
      <c r="B597" s="10" t="s">
        <v>1020</v>
      </c>
      <c r="C597" s="11" t="s">
        <v>605</v>
      </c>
      <c r="D597" s="9"/>
      <c r="E597" s="9">
        <v>646</v>
      </c>
      <c r="F597" s="10" t="s">
        <v>1071</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1.5" x14ac:dyDescent="0.25">
      <c r="A598" s="12">
        <v>581</v>
      </c>
      <c r="B598" s="10" t="s">
        <v>1020</v>
      </c>
      <c r="C598" s="11" t="s">
        <v>605</v>
      </c>
      <c r="D598" s="9"/>
      <c r="E598" s="9">
        <v>646</v>
      </c>
      <c r="F598" s="10" t="s">
        <v>1071</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1.5" x14ac:dyDescent="0.25">
      <c r="A599" s="12">
        <v>582</v>
      </c>
      <c r="B599" s="10" t="s">
        <v>1020</v>
      </c>
      <c r="C599" s="11" t="s">
        <v>605</v>
      </c>
      <c r="D599" s="9"/>
      <c r="E599" s="9">
        <v>646</v>
      </c>
      <c r="F599" s="10" t="s">
        <v>1071</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1.5" x14ac:dyDescent="0.25">
      <c r="A600" s="12">
        <v>583</v>
      </c>
      <c r="B600" s="10" t="s">
        <v>1020</v>
      </c>
      <c r="C600" s="11" t="s">
        <v>605</v>
      </c>
      <c r="D600" s="9"/>
      <c r="E600" s="9">
        <v>646</v>
      </c>
      <c r="F600" s="10" t="s">
        <v>1071</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1.5" x14ac:dyDescent="0.25">
      <c r="A601" s="12">
        <v>584</v>
      </c>
      <c r="B601" s="10" t="s">
        <v>1020</v>
      </c>
      <c r="C601" s="11" t="s">
        <v>605</v>
      </c>
      <c r="D601" s="9"/>
      <c r="E601" s="9">
        <v>646</v>
      </c>
      <c r="F601" s="10" t="s">
        <v>1071</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1.5" x14ac:dyDescent="0.25">
      <c r="A602" s="12">
        <v>585</v>
      </c>
      <c r="B602" s="10" t="s">
        <v>1020</v>
      </c>
      <c r="C602" s="11" t="s">
        <v>605</v>
      </c>
      <c r="D602" s="9"/>
      <c r="E602" s="9">
        <v>646</v>
      </c>
      <c r="F602" s="10" t="s">
        <v>1071</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1.5" x14ac:dyDescent="0.25">
      <c r="A603" s="12">
        <v>586</v>
      </c>
      <c r="B603" s="10" t="s">
        <v>1020</v>
      </c>
      <c r="C603" s="11" t="s">
        <v>1079</v>
      </c>
      <c r="D603" s="9"/>
      <c r="E603" s="9">
        <v>690</v>
      </c>
      <c r="F603" s="10" t="s">
        <v>1071</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1.5" x14ac:dyDescent="0.25">
      <c r="A604" s="12">
        <v>587</v>
      </c>
      <c r="B604" s="10" t="s">
        <v>1020</v>
      </c>
      <c r="C604" s="11" t="s">
        <v>1079</v>
      </c>
      <c r="D604" s="9"/>
      <c r="E604" s="9">
        <v>690</v>
      </c>
      <c r="F604" s="10" t="s">
        <v>1071</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1.5" x14ac:dyDescent="0.25">
      <c r="A605" s="12">
        <v>588</v>
      </c>
      <c r="B605" s="10" t="s">
        <v>1020</v>
      </c>
      <c r="C605" s="11" t="s">
        <v>1079</v>
      </c>
      <c r="D605" s="9"/>
      <c r="E605" s="9">
        <v>690</v>
      </c>
      <c r="F605" s="10" t="s">
        <v>1071</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1.5" x14ac:dyDescent="0.25">
      <c r="A606" s="12">
        <v>589</v>
      </c>
      <c r="B606" s="10" t="s">
        <v>1020</v>
      </c>
      <c r="C606" s="11" t="s">
        <v>1079</v>
      </c>
      <c r="D606" s="9"/>
      <c r="E606" s="9">
        <v>690</v>
      </c>
      <c r="F606" s="10" t="s">
        <v>1071</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1.5" x14ac:dyDescent="0.25">
      <c r="A607" s="12">
        <v>590</v>
      </c>
      <c r="B607" s="10" t="s">
        <v>1020</v>
      </c>
      <c r="C607" s="11" t="s">
        <v>1079</v>
      </c>
      <c r="D607" s="9"/>
      <c r="E607" s="9">
        <v>690</v>
      </c>
      <c r="F607" s="10" t="s">
        <v>1071</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1.5" x14ac:dyDescent="0.25">
      <c r="A608" s="12">
        <v>591</v>
      </c>
      <c r="B608" s="10" t="s">
        <v>1020</v>
      </c>
      <c r="C608" s="11" t="s">
        <v>1079</v>
      </c>
      <c r="D608" s="9"/>
      <c r="E608" s="9">
        <v>690</v>
      </c>
      <c r="F608" s="10" t="s">
        <v>1071</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1.5" x14ac:dyDescent="0.25">
      <c r="A609" s="12">
        <v>592</v>
      </c>
      <c r="B609" s="10" t="s">
        <v>1020</v>
      </c>
      <c r="C609" s="11" t="s">
        <v>1079</v>
      </c>
      <c r="D609" s="9"/>
      <c r="E609" s="9">
        <v>690</v>
      </c>
      <c r="F609" s="10" t="s">
        <v>1071</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1.5" x14ac:dyDescent="0.25">
      <c r="A610" s="12">
        <v>593</v>
      </c>
      <c r="B610" s="10" t="s">
        <v>1020</v>
      </c>
      <c r="C610" s="11" t="s">
        <v>1079</v>
      </c>
      <c r="D610" s="9"/>
      <c r="E610" s="9">
        <v>690</v>
      </c>
      <c r="F610" s="10" t="s">
        <v>1071</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1.5" x14ac:dyDescent="0.25">
      <c r="A611" s="12">
        <v>594</v>
      </c>
      <c r="B611" s="10" t="s">
        <v>1020</v>
      </c>
      <c r="C611" s="11" t="s">
        <v>1079</v>
      </c>
      <c r="D611" s="9"/>
      <c r="E611" s="9">
        <v>690</v>
      </c>
      <c r="F611" s="10" t="s">
        <v>1071</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1.5" x14ac:dyDescent="0.25">
      <c r="A612" s="12">
        <v>595</v>
      </c>
      <c r="B612" s="10" t="s">
        <v>1020</v>
      </c>
      <c r="C612" s="11" t="s">
        <v>1079</v>
      </c>
      <c r="D612" s="9"/>
      <c r="E612" s="9">
        <v>690</v>
      </c>
      <c r="F612" s="10" t="s">
        <v>1071</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1.5" x14ac:dyDescent="0.25">
      <c r="A613" s="12">
        <v>596</v>
      </c>
      <c r="B613" s="10" t="s">
        <v>1020</v>
      </c>
      <c r="C613" s="11" t="s">
        <v>1079</v>
      </c>
      <c r="D613" s="9"/>
      <c r="E613" s="9">
        <v>690</v>
      </c>
      <c r="F613" s="10" t="s">
        <v>1071</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1.5" x14ac:dyDescent="0.25">
      <c r="A614" s="12">
        <v>597</v>
      </c>
      <c r="B614" s="10" t="s">
        <v>1020</v>
      </c>
      <c r="C614" s="11" t="s">
        <v>1079</v>
      </c>
      <c r="D614" s="9"/>
      <c r="E614" s="9">
        <v>690</v>
      </c>
      <c r="F614" s="10" t="s">
        <v>1071</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1.5" x14ac:dyDescent="0.25">
      <c r="A615" s="12">
        <v>598</v>
      </c>
      <c r="B615" s="10" t="s">
        <v>1020</v>
      </c>
      <c r="C615" s="11" t="s">
        <v>1079</v>
      </c>
      <c r="D615" s="9"/>
      <c r="E615" s="9">
        <v>690</v>
      </c>
      <c r="F615" s="10" t="s">
        <v>1071</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1.5" x14ac:dyDescent="0.25">
      <c r="A616" s="12">
        <v>599</v>
      </c>
      <c r="B616" s="10" t="s">
        <v>1020</v>
      </c>
      <c r="C616" s="11" t="s">
        <v>1079</v>
      </c>
      <c r="D616" s="9"/>
      <c r="E616" s="9">
        <v>690</v>
      </c>
      <c r="F616" s="10" t="s">
        <v>1071</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1.5" x14ac:dyDescent="0.25">
      <c r="A617" s="12">
        <v>600</v>
      </c>
      <c r="B617" s="10" t="s">
        <v>1020</v>
      </c>
      <c r="C617" s="11" t="s">
        <v>1079</v>
      </c>
      <c r="D617" s="9"/>
      <c r="E617" s="9">
        <v>690</v>
      </c>
      <c r="F617" s="10" t="s">
        <v>1071</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1.5" x14ac:dyDescent="0.25">
      <c r="A618" s="12">
        <v>601</v>
      </c>
      <c r="B618" s="10" t="s">
        <v>1020</v>
      </c>
      <c r="C618" s="11" t="s">
        <v>1080</v>
      </c>
      <c r="D618" s="9"/>
      <c r="E618" s="9">
        <v>706</v>
      </c>
      <c r="F618" s="10" t="s">
        <v>1071</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1.5" x14ac:dyDescent="0.25">
      <c r="A619" s="12">
        <v>602</v>
      </c>
      <c r="B619" s="10" t="s">
        <v>1020</v>
      </c>
      <c r="C619" s="11" t="s">
        <v>1080</v>
      </c>
      <c r="D619" s="9"/>
      <c r="E619" s="9">
        <v>706</v>
      </c>
      <c r="F619" s="10" t="s">
        <v>1071</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1.5" x14ac:dyDescent="0.25">
      <c r="A620" s="12">
        <v>603</v>
      </c>
      <c r="B620" s="10" t="s">
        <v>1020</v>
      </c>
      <c r="C620" s="11" t="s">
        <v>1080</v>
      </c>
      <c r="D620" s="9"/>
      <c r="E620" s="9">
        <v>706</v>
      </c>
      <c r="F620" s="10" t="s">
        <v>1071</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1.5" x14ac:dyDescent="0.25">
      <c r="A621" s="12">
        <v>604</v>
      </c>
      <c r="B621" s="10" t="s">
        <v>1020</v>
      </c>
      <c r="C621" s="11" t="s">
        <v>1080</v>
      </c>
      <c r="D621" s="9"/>
      <c r="E621" s="9">
        <v>706</v>
      </c>
      <c r="F621" s="10" t="s">
        <v>1071</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1.5" x14ac:dyDescent="0.25">
      <c r="A622" s="12">
        <v>605</v>
      </c>
      <c r="B622" s="10" t="s">
        <v>1020</v>
      </c>
      <c r="C622" s="11" t="s">
        <v>1080</v>
      </c>
      <c r="D622" s="9"/>
      <c r="E622" s="9">
        <v>706</v>
      </c>
      <c r="F622" s="10" t="s">
        <v>1071</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1.5" x14ac:dyDescent="0.25">
      <c r="A623" s="12">
        <v>606</v>
      </c>
      <c r="B623" s="10" t="s">
        <v>1020</v>
      </c>
      <c r="C623" s="11" t="s">
        <v>1080</v>
      </c>
      <c r="D623" s="9"/>
      <c r="E623" s="9">
        <v>706</v>
      </c>
      <c r="F623" s="10" t="s">
        <v>1071</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1.5" x14ac:dyDescent="0.25">
      <c r="A624" s="12">
        <v>607</v>
      </c>
      <c r="B624" s="10" t="s">
        <v>1020</v>
      </c>
      <c r="C624" s="11" t="s">
        <v>1080</v>
      </c>
      <c r="D624" s="9"/>
      <c r="E624" s="9">
        <v>706</v>
      </c>
      <c r="F624" s="10" t="s">
        <v>1071</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1.5" x14ac:dyDescent="0.25">
      <c r="A625" s="12">
        <v>608</v>
      </c>
      <c r="B625" s="10" t="s">
        <v>1020</v>
      </c>
      <c r="C625" s="11" t="s">
        <v>1080</v>
      </c>
      <c r="D625" s="9"/>
      <c r="E625" s="9">
        <v>706</v>
      </c>
      <c r="F625" s="10" t="s">
        <v>1071</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1.5" x14ac:dyDescent="0.25">
      <c r="A626" s="12">
        <v>609</v>
      </c>
      <c r="B626" s="10" t="s">
        <v>1020</v>
      </c>
      <c r="C626" s="11" t="s">
        <v>1080</v>
      </c>
      <c r="D626" s="9"/>
      <c r="E626" s="9">
        <v>706</v>
      </c>
      <c r="F626" s="10" t="s">
        <v>1071</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1.5" x14ac:dyDescent="0.25">
      <c r="A627" s="12">
        <v>610</v>
      </c>
      <c r="B627" s="10" t="s">
        <v>1020</v>
      </c>
      <c r="C627" s="11" t="s">
        <v>1080</v>
      </c>
      <c r="D627" s="9"/>
      <c r="E627" s="9">
        <v>706</v>
      </c>
      <c r="F627" s="10" t="s">
        <v>1071</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1.5" x14ac:dyDescent="0.25">
      <c r="A628" s="12">
        <v>611</v>
      </c>
      <c r="B628" s="10" t="s">
        <v>1020</v>
      </c>
      <c r="C628" s="11" t="s">
        <v>1080</v>
      </c>
      <c r="D628" s="9"/>
      <c r="E628" s="9">
        <v>706</v>
      </c>
      <c r="F628" s="10" t="s">
        <v>1071</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1.5" x14ac:dyDescent="0.25">
      <c r="A629" s="12">
        <v>612</v>
      </c>
      <c r="B629" s="10" t="s">
        <v>1020</v>
      </c>
      <c r="C629" s="11" t="s">
        <v>1080</v>
      </c>
      <c r="D629" s="9"/>
      <c r="E629" s="9">
        <v>706</v>
      </c>
      <c r="F629" s="10" t="s">
        <v>1071</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1.5" x14ac:dyDescent="0.25">
      <c r="A630" s="12">
        <v>613</v>
      </c>
      <c r="B630" s="10" t="s">
        <v>1020</v>
      </c>
      <c r="C630" s="11" t="s">
        <v>1080</v>
      </c>
      <c r="D630" s="9"/>
      <c r="E630" s="9">
        <v>706</v>
      </c>
      <c r="F630" s="10" t="s">
        <v>1071</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1.5" x14ac:dyDescent="0.25">
      <c r="A631" s="12">
        <v>614</v>
      </c>
      <c r="B631" s="10" t="s">
        <v>1020</v>
      </c>
      <c r="C631" s="11" t="s">
        <v>1080</v>
      </c>
      <c r="D631" s="9"/>
      <c r="E631" s="9">
        <v>706</v>
      </c>
      <c r="F631" s="10" t="s">
        <v>1071</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1.5" x14ac:dyDescent="0.25">
      <c r="A632" s="12">
        <v>615</v>
      </c>
      <c r="B632" s="10" t="s">
        <v>1020</v>
      </c>
      <c r="C632" s="11" t="s">
        <v>1080</v>
      </c>
      <c r="D632" s="9"/>
      <c r="E632" s="9">
        <v>706</v>
      </c>
      <c r="F632" s="10" t="s">
        <v>1071</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1.5" x14ac:dyDescent="0.25">
      <c r="A633" s="12">
        <v>616</v>
      </c>
      <c r="B633" s="10" t="s">
        <v>1020</v>
      </c>
      <c r="C633" s="11" t="s">
        <v>1081</v>
      </c>
      <c r="D633" s="9"/>
      <c r="E633" s="9">
        <v>728</v>
      </c>
      <c r="F633" s="10" t="s">
        <v>1071</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1.5" x14ac:dyDescent="0.25">
      <c r="A634" s="12">
        <v>617</v>
      </c>
      <c r="B634" s="10" t="s">
        <v>1020</v>
      </c>
      <c r="C634" s="11" t="s">
        <v>1081</v>
      </c>
      <c r="D634" s="9"/>
      <c r="E634" s="9">
        <v>728</v>
      </c>
      <c r="F634" s="10" t="s">
        <v>1071</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1.5" x14ac:dyDescent="0.25">
      <c r="A635" s="12">
        <v>618</v>
      </c>
      <c r="B635" s="10" t="s">
        <v>1020</v>
      </c>
      <c r="C635" s="11" t="s">
        <v>1081</v>
      </c>
      <c r="D635" s="9"/>
      <c r="E635" s="9">
        <v>728</v>
      </c>
      <c r="F635" s="10" t="s">
        <v>1071</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1.5" x14ac:dyDescent="0.25">
      <c r="A636" s="12">
        <v>619</v>
      </c>
      <c r="B636" s="10" t="s">
        <v>1020</v>
      </c>
      <c r="C636" s="11" t="s">
        <v>1081</v>
      </c>
      <c r="D636" s="9"/>
      <c r="E636" s="9">
        <v>728</v>
      </c>
      <c r="F636" s="10" t="s">
        <v>1071</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1.5" x14ac:dyDescent="0.25">
      <c r="A637" s="12">
        <v>620</v>
      </c>
      <c r="B637" s="10" t="s">
        <v>1020</v>
      </c>
      <c r="C637" s="11" t="s">
        <v>1081</v>
      </c>
      <c r="D637" s="9"/>
      <c r="E637" s="9">
        <v>728</v>
      </c>
      <c r="F637" s="10" t="s">
        <v>1071</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1.5" x14ac:dyDescent="0.25">
      <c r="A638" s="12">
        <v>621</v>
      </c>
      <c r="B638" s="10" t="s">
        <v>1020</v>
      </c>
      <c r="C638" s="11" t="s">
        <v>1081</v>
      </c>
      <c r="D638" s="9"/>
      <c r="E638" s="9">
        <v>728</v>
      </c>
      <c r="F638" s="10" t="s">
        <v>1071</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1.5" x14ac:dyDescent="0.25">
      <c r="A639" s="12">
        <v>622</v>
      </c>
      <c r="B639" s="10" t="s">
        <v>1020</v>
      </c>
      <c r="C639" s="11" t="s">
        <v>1081</v>
      </c>
      <c r="D639" s="9"/>
      <c r="E639" s="9">
        <v>728</v>
      </c>
      <c r="F639" s="10" t="s">
        <v>1071</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1.5" x14ac:dyDescent="0.25">
      <c r="A640" s="12">
        <v>623</v>
      </c>
      <c r="B640" s="10" t="s">
        <v>1020</v>
      </c>
      <c r="C640" s="11" t="s">
        <v>1081</v>
      </c>
      <c r="D640" s="9"/>
      <c r="E640" s="9">
        <v>728</v>
      </c>
      <c r="F640" s="10" t="s">
        <v>1071</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1.5" x14ac:dyDescent="0.25">
      <c r="A641" s="12">
        <v>624</v>
      </c>
      <c r="B641" s="10" t="s">
        <v>1020</v>
      </c>
      <c r="C641" s="11" t="s">
        <v>1081</v>
      </c>
      <c r="D641" s="9"/>
      <c r="E641" s="9">
        <v>728</v>
      </c>
      <c r="F641" s="10" t="s">
        <v>1071</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1.5" x14ac:dyDescent="0.25">
      <c r="A642" s="12">
        <v>625</v>
      </c>
      <c r="B642" s="10" t="s">
        <v>1020</v>
      </c>
      <c r="C642" s="11" t="s">
        <v>1081</v>
      </c>
      <c r="D642" s="9"/>
      <c r="E642" s="9">
        <v>728</v>
      </c>
      <c r="F642" s="10" t="s">
        <v>1071</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1.5" x14ac:dyDescent="0.25">
      <c r="A643" s="12">
        <v>626</v>
      </c>
      <c r="B643" s="10" t="s">
        <v>1020</v>
      </c>
      <c r="C643" s="11" t="s">
        <v>1081</v>
      </c>
      <c r="D643" s="9"/>
      <c r="E643" s="9">
        <v>728</v>
      </c>
      <c r="F643" s="10" t="s">
        <v>1071</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1.5" x14ac:dyDescent="0.25">
      <c r="A644" s="12">
        <v>627</v>
      </c>
      <c r="B644" s="10" t="s">
        <v>1020</v>
      </c>
      <c r="C644" s="11" t="s">
        <v>1081</v>
      </c>
      <c r="D644" s="9"/>
      <c r="E644" s="9">
        <v>728</v>
      </c>
      <c r="F644" s="10" t="s">
        <v>1071</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1.5" x14ac:dyDescent="0.25">
      <c r="A645" s="12">
        <v>628</v>
      </c>
      <c r="B645" s="10" t="s">
        <v>1020</v>
      </c>
      <c r="C645" s="11" t="s">
        <v>1081</v>
      </c>
      <c r="D645" s="9"/>
      <c r="E645" s="9">
        <v>728</v>
      </c>
      <c r="F645" s="10" t="s">
        <v>1071</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1.5" x14ac:dyDescent="0.25">
      <c r="A646" s="12">
        <v>629</v>
      </c>
      <c r="B646" s="10" t="s">
        <v>1020</v>
      </c>
      <c r="C646" s="11" t="s">
        <v>1081</v>
      </c>
      <c r="D646" s="9"/>
      <c r="E646" s="9">
        <v>728</v>
      </c>
      <c r="F646" s="10" t="s">
        <v>1071</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1.5" x14ac:dyDescent="0.25">
      <c r="A647" s="12">
        <v>630</v>
      </c>
      <c r="B647" s="10" t="s">
        <v>1020</v>
      </c>
      <c r="C647" s="11" t="s">
        <v>1081</v>
      </c>
      <c r="D647" s="9"/>
      <c r="E647" s="9">
        <v>728</v>
      </c>
      <c r="F647" s="10" t="s">
        <v>1071</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1.5" x14ac:dyDescent="0.25">
      <c r="A648" s="12">
        <v>631</v>
      </c>
      <c r="B648" s="10" t="s">
        <v>1020</v>
      </c>
      <c r="C648" s="11" t="s">
        <v>609</v>
      </c>
      <c r="D648" s="9"/>
      <c r="E648" s="9">
        <v>800</v>
      </c>
      <c r="F648" s="10" t="s">
        <v>1071</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1.5" x14ac:dyDescent="0.25">
      <c r="A649" s="12">
        <v>632</v>
      </c>
      <c r="B649" s="10" t="s">
        <v>1020</v>
      </c>
      <c r="C649" s="11" t="s">
        <v>609</v>
      </c>
      <c r="D649" s="9"/>
      <c r="E649" s="9">
        <v>800</v>
      </c>
      <c r="F649" s="10" t="s">
        <v>1071</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1.5" x14ac:dyDescent="0.25">
      <c r="A650" s="12">
        <v>633</v>
      </c>
      <c r="B650" s="10" t="s">
        <v>1020</v>
      </c>
      <c r="C650" s="11" t="s">
        <v>609</v>
      </c>
      <c r="D650" s="9"/>
      <c r="E650" s="9">
        <v>800</v>
      </c>
      <c r="F650" s="10" t="s">
        <v>1071</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1.5" x14ac:dyDescent="0.25">
      <c r="A651" s="12">
        <v>634</v>
      </c>
      <c r="B651" s="10" t="s">
        <v>1020</v>
      </c>
      <c r="C651" s="11" t="s">
        <v>609</v>
      </c>
      <c r="D651" s="9"/>
      <c r="E651" s="9">
        <v>800</v>
      </c>
      <c r="F651" s="10" t="s">
        <v>1071</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1.5" x14ac:dyDescent="0.25">
      <c r="A652" s="12">
        <v>635</v>
      </c>
      <c r="B652" s="10" t="s">
        <v>1020</v>
      </c>
      <c r="C652" s="11" t="s">
        <v>609</v>
      </c>
      <c r="D652" s="9"/>
      <c r="E652" s="9">
        <v>800</v>
      </c>
      <c r="F652" s="10" t="s">
        <v>1071</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1.5" x14ac:dyDescent="0.25">
      <c r="A653" s="12">
        <v>636</v>
      </c>
      <c r="B653" s="10" t="s">
        <v>1020</v>
      </c>
      <c r="C653" s="11" t="s">
        <v>609</v>
      </c>
      <c r="D653" s="9"/>
      <c r="E653" s="9">
        <v>800</v>
      </c>
      <c r="F653" s="10" t="s">
        <v>1071</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1.5" x14ac:dyDescent="0.25">
      <c r="A654" s="12">
        <v>637</v>
      </c>
      <c r="B654" s="10" t="s">
        <v>1020</v>
      </c>
      <c r="C654" s="11" t="s">
        <v>609</v>
      </c>
      <c r="D654" s="9"/>
      <c r="E654" s="9">
        <v>800</v>
      </c>
      <c r="F654" s="10" t="s">
        <v>1071</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1.5" x14ac:dyDescent="0.25">
      <c r="A655" s="12">
        <v>638</v>
      </c>
      <c r="B655" s="10" t="s">
        <v>1020</v>
      </c>
      <c r="C655" s="11" t="s">
        <v>609</v>
      </c>
      <c r="D655" s="9"/>
      <c r="E655" s="9">
        <v>800</v>
      </c>
      <c r="F655" s="10" t="s">
        <v>1071</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1.5" x14ac:dyDescent="0.25">
      <c r="A656" s="12">
        <v>639</v>
      </c>
      <c r="B656" s="10" t="s">
        <v>1020</v>
      </c>
      <c r="C656" s="11" t="s">
        <v>609</v>
      </c>
      <c r="D656" s="9"/>
      <c r="E656" s="9">
        <v>800</v>
      </c>
      <c r="F656" s="10" t="s">
        <v>1071</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1.5" x14ac:dyDescent="0.25">
      <c r="A657" s="12">
        <v>640</v>
      </c>
      <c r="B657" s="10" t="s">
        <v>1020</v>
      </c>
      <c r="C657" s="11" t="s">
        <v>609</v>
      </c>
      <c r="D657" s="9"/>
      <c r="E657" s="9">
        <v>800</v>
      </c>
      <c r="F657" s="10" t="s">
        <v>1071</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1.5" x14ac:dyDescent="0.25">
      <c r="A658" s="12">
        <v>641</v>
      </c>
      <c r="B658" s="10" t="s">
        <v>1020</v>
      </c>
      <c r="C658" s="11" t="s">
        <v>609</v>
      </c>
      <c r="D658" s="9"/>
      <c r="E658" s="9">
        <v>800</v>
      </c>
      <c r="F658" s="10" t="s">
        <v>1071</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1.5" x14ac:dyDescent="0.25">
      <c r="A659" s="12">
        <v>642</v>
      </c>
      <c r="B659" s="10" t="s">
        <v>1020</v>
      </c>
      <c r="C659" s="11" t="s">
        <v>609</v>
      </c>
      <c r="D659" s="9"/>
      <c r="E659" s="9">
        <v>800</v>
      </c>
      <c r="F659" s="10" t="s">
        <v>1071</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1.5" x14ac:dyDescent="0.25">
      <c r="A660" s="12">
        <v>643</v>
      </c>
      <c r="B660" s="10" t="s">
        <v>1020</v>
      </c>
      <c r="C660" s="11" t="s">
        <v>609</v>
      </c>
      <c r="D660" s="9"/>
      <c r="E660" s="9">
        <v>800</v>
      </c>
      <c r="F660" s="10" t="s">
        <v>1071</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1.5" x14ac:dyDescent="0.25">
      <c r="A661" s="12">
        <v>644</v>
      </c>
      <c r="B661" s="10" t="s">
        <v>1020</v>
      </c>
      <c r="C661" s="11" t="s">
        <v>609</v>
      </c>
      <c r="D661" s="9"/>
      <c r="E661" s="9">
        <v>800</v>
      </c>
      <c r="F661" s="10" t="s">
        <v>1071</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1.5" x14ac:dyDescent="0.25">
      <c r="A662" s="12">
        <v>645</v>
      </c>
      <c r="B662" s="10" t="s">
        <v>1020</v>
      </c>
      <c r="C662" s="11" t="s">
        <v>609</v>
      </c>
      <c r="D662" s="9"/>
      <c r="E662" s="9">
        <v>800</v>
      </c>
      <c r="F662" s="10" t="s">
        <v>1071</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1.5" x14ac:dyDescent="0.25">
      <c r="A663" s="12">
        <v>646</v>
      </c>
      <c r="B663" s="10" t="s">
        <v>1020</v>
      </c>
      <c r="C663" s="11" t="s">
        <v>610</v>
      </c>
      <c r="D663" s="9">
        <v>3</v>
      </c>
      <c r="E663" s="9">
        <v>834</v>
      </c>
      <c r="F663" s="10" t="s">
        <v>1071</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1.5" x14ac:dyDescent="0.25">
      <c r="A664" s="12">
        <v>647</v>
      </c>
      <c r="B664" s="10" t="s">
        <v>1020</v>
      </c>
      <c r="C664" s="11" t="s">
        <v>610</v>
      </c>
      <c r="D664" s="9">
        <v>3</v>
      </c>
      <c r="E664" s="9">
        <v>834</v>
      </c>
      <c r="F664" s="10" t="s">
        <v>1071</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1.5" x14ac:dyDescent="0.25">
      <c r="A665" s="12">
        <v>648</v>
      </c>
      <c r="B665" s="10" t="s">
        <v>1020</v>
      </c>
      <c r="C665" s="11" t="s">
        <v>610</v>
      </c>
      <c r="D665" s="9">
        <v>3</v>
      </c>
      <c r="E665" s="9">
        <v>834</v>
      </c>
      <c r="F665" s="10" t="s">
        <v>1071</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1.5" x14ac:dyDescent="0.25">
      <c r="A666" s="12">
        <v>649</v>
      </c>
      <c r="B666" s="10" t="s">
        <v>1020</v>
      </c>
      <c r="C666" s="11" t="s">
        <v>610</v>
      </c>
      <c r="D666" s="9">
        <v>3</v>
      </c>
      <c r="E666" s="9">
        <v>834</v>
      </c>
      <c r="F666" s="10" t="s">
        <v>1071</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1.5" x14ac:dyDescent="0.25">
      <c r="A667" s="12">
        <v>650</v>
      </c>
      <c r="B667" s="10" t="s">
        <v>1020</v>
      </c>
      <c r="C667" s="11" t="s">
        <v>610</v>
      </c>
      <c r="D667" s="9">
        <v>3</v>
      </c>
      <c r="E667" s="9">
        <v>834</v>
      </c>
      <c r="F667" s="10" t="s">
        <v>1071</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1.5" x14ac:dyDescent="0.25">
      <c r="A668" s="12">
        <v>651</v>
      </c>
      <c r="B668" s="10" t="s">
        <v>1020</v>
      </c>
      <c r="C668" s="11" t="s">
        <v>610</v>
      </c>
      <c r="D668" s="9">
        <v>3</v>
      </c>
      <c r="E668" s="9">
        <v>834</v>
      </c>
      <c r="F668" s="10" t="s">
        <v>1071</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1.5" x14ac:dyDescent="0.25">
      <c r="A669" s="12">
        <v>652</v>
      </c>
      <c r="B669" s="10" t="s">
        <v>1020</v>
      </c>
      <c r="C669" s="11" t="s">
        <v>610</v>
      </c>
      <c r="D669" s="9">
        <v>3</v>
      </c>
      <c r="E669" s="9">
        <v>834</v>
      </c>
      <c r="F669" s="10" t="s">
        <v>1071</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1.5" x14ac:dyDescent="0.25">
      <c r="A670" s="12">
        <v>653</v>
      </c>
      <c r="B670" s="10" t="s">
        <v>1020</v>
      </c>
      <c r="C670" s="11" t="s">
        <v>610</v>
      </c>
      <c r="D670" s="9">
        <v>3</v>
      </c>
      <c r="E670" s="9">
        <v>834</v>
      </c>
      <c r="F670" s="10" t="s">
        <v>1071</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1.5" x14ac:dyDescent="0.25">
      <c r="A671" s="12">
        <v>654</v>
      </c>
      <c r="B671" s="10" t="s">
        <v>1020</v>
      </c>
      <c r="C671" s="11" t="s">
        <v>610</v>
      </c>
      <c r="D671" s="9">
        <v>3</v>
      </c>
      <c r="E671" s="9">
        <v>834</v>
      </c>
      <c r="F671" s="10" t="s">
        <v>1071</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1.5" x14ac:dyDescent="0.25">
      <c r="A672" s="12">
        <v>655</v>
      </c>
      <c r="B672" s="10" t="s">
        <v>1020</v>
      </c>
      <c r="C672" s="11" t="s">
        <v>610</v>
      </c>
      <c r="D672" s="9">
        <v>3</v>
      </c>
      <c r="E672" s="9">
        <v>834</v>
      </c>
      <c r="F672" s="10" t="s">
        <v>1071</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1.5" x14ac:dyDescent="0.25">
      <c r="A673" s="12">
        <v>656</v>
      </c>
      <c r="B673" s="10" t="s">
        <v>1020</v>
      </c>
      <c r="C673" s="11" t="s">
        <v>610</v>
      </c>
      <c r="D673" s="9">
        <v>3</v>
      </c>
      <c r="E673" s="9">
        <v>834</v>
      </c>
      <c r="F673" s="10" t="s">
        <v>1071</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1.5" x14ac:dyDescent="0.25">
      <c r="A674" s="12">
        <v>657</v>
      </c>
      <c r="B674" s="10" t="s">
        <v>1020</v>
      </c>
      <c r="C674" s="11" t="s">
        <v>610</v>
      </c>
      <c r="D674" s="9">
        <v>3</v>
      </c>
      <c r="E674" s="9">
        <v>834</v>
      </c>
      <c r="F674" s="10" t="s">
        <v>1071</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1.5" x14ac:dyDescent="0.25">
      <c r="A675" s="12">
        <v>658</v>
      </c>
      <c r="B675" s="10" t="s">
        <v>1020</v>
      </c>
      <c r="C675" s="11" t="s">
        <v>610</v>
      </c>
      <c r="D675" s="9">
        <v>3</v>
      </c>
      <c r="E675" s="9">
        <v>834</v>
      </c>
      <c r="F675" s="10" t="s">
        <v>1071</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1.5" x14ac:dyDescent="0.25">
      <c r="A676" s="12">
        <v>659</v>
      </c>
      <c r="B676" s="10" t="s">
        <v>1020</v>
      </c>
      <c r="C676" s="11" t="s">
        <v>610</v>
      </c>
      <c r="D676" s="9">
        <v>3</v>
      </c>
      <c r="E676" s="9">
        <v>834</v>
      </c>
      <c r="F676" s="10" t="s">
        <v>1071</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1.5" x14ac:dyDescent="0.25">
      <c r="A677" s="12">
        <v>660</v>
      </c>
      <c r="B677" s="10" t="s">
        <v>1020</v>
      </c>
      <c r="C677" s="11" t="s">
        <v>610</v>
      </c>
      <c r="D677" s="9">
        <v>3</v>
      </c>
      <c r="E677" s="9">
        <v>834</v>
      </c>
      <c r="F677" s="10" t="s">
        <v>1071</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1.5" x14ac:dyDescent="0.25">
      <c r="A678" s="12">
        <v>661</v>
      </c>
      <c r="B678" s="10" t="s">
        <v>1020</v>
      </c>
      <c r="C678" s="11" t="s">
        <v>611</v>
      </c>
      <c r="D678" s="9"/>
      <c r="E678" s="9">
        <v>894</v>
      </c>
      <c r="F678" s="10" t="s">
        <v>1071</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1.5" x14ac:dyDescent="0.25">
      <c r="A679" s="12">
        <v>662</v>
      </c>
      <c r="B679" s="10" t="s">
        <v>1020</v>
      </c>
      <c r="C679" s="11" t="s">
        <v>611</v>
      </c>
      <c r="D679" s="9"/>
      <c r="E679" s="9">
        <v>894</v>
      </c>
      <c r="F679" s="10" t="s">
        <v>1071</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1.5" x14ac:dyDescent="0.25">
      <c r="A680" s="12">
        <v>663</v>
      </c>
      <c r="B680" s="10" t="s">
        <v>1020</v>
      </c>
      <c r="C680" s="11" t="s">
        <v>611</v>
      </c>
      <c r="D680" s="9"/>
      <c r="E680" s="9">
        <v>894</v>
      </c>
      <c r="F680" s="10" t="s">
        <v>1071</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1.5" x14ac:dyDescent="0.25">
      <c r="A681" s="12">
        <v>664</v>
      </c>
      <c r="B681" s="10" t="s">
        <v>1020</v>
      </c>
      <c r="C681" s="11" t="s">
        <v>611</v>
      </c>
      <c r="D681" s="9"/>
      <c r="E681" s="9">
        <v>894</v>
      </c>
      <c r="F681" s="10" t="s">
        <v>1071</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1.5" x14ac:dyDescent="0.25">
      <c r="A682" s="12">
        <v>665</v>
      </c>
      <c r="B682" s="10" t="s">
        <v>1020</v>
      </c>
      <c r="C682" s="11" t="s">
        <v>611</v>
      </c>
      <c r="D682" s="9"/>
      <c r="E682" s="9">
        <v>894</v>
      </c>
      <c r="F682" s="10" t="s">
        <v>1071</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1.5" x14ac:dyDescent="0.25">
      <c r="A683" s="12">
        <v>666</v>
      </c>
      <c r="B683" s="10" t="s">
        <v>1020</v>
      </c>
      <c r="C683" s="11" t="s">
        <v>611</v>
      </c>
      <c r="D683" s="9"/>
      <c r="E683" s="9">
        <v>894</v>
      </c>
      <c r="F683" s="10" t="s">
        <v>1071</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1.5" x14ac:dyDescent="0.25">
      <c r="A684" s="12">
        <v>667</v>
      </c>
      <c r="B684" s="10" t="s">
        <v>1020</v>
      </c>
      <c r="C684" s="11" t="s">
        <v>611</v>
      </c>
      <c r="D684" s="9"/>
      <c r="E684" s="9">
        <v>894</v>
      </c>
      <c r="F684" s="10" t="s">
        <v>1071</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1.5" x14ac:dyDescent="0.25">
      <c r="A685" s="12">
        <v>668</v>
      </c>
      <c r="B685" s="10" t="s">
        <v>1020</v>
      </c>
      <c r="C685" s="11" t="s">
        <v>611</v>
      </c>
      <c r="D685" s="9"/>
      <c r="E685" s="9">
        <v>894</v>
      </c>
      <c r="F685" s="10" t="s">
        <v>1071</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1.5" x14ac:dyDescent="0.25">
      <c r="A686" s="12">
        <v>669</v>
      </c>
      <c r="B686" s="10" t="s">
        <v>1020</v>
      </c>
      <c r="C686" s="11" t="s">
        <v>611</v>
      </c>
      <c r="D686" s="9"/>
      <c r="E686" s="9">
        <v>894</v>
      </c>
      <c r="F686" s="10" t="s">
        <v>1071</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1.5" x14ac:dyDescent="0.25">
      <c r="A687" s="12">
        <v>670</v>
      </c>
      <c r="B687" s="10" t="s">
        <v>1020</v>
      </c>
      <c r="C687" s="11" t="s">
        <v>611</v>
      </c>
      <c r="D687" s="9"/>
      <c r="E687" s="9">
        <v>894</v>
      </c>
      <c r="F687" s="10" t="s">
        <v>1071</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1.5" x14ac:dyDescent="0.25">
      <c r="A688" s="12">
        <v>671</v>
      </c>
      <c r="B688" s="10" t="s">
        <v>1020</v>
      </c>
      <c r="C688" s="11" t="s">
        <v>611</v>
      </c>
      <c r="D688" s="9"/>
      <c r="E688" s="9">
        <v>894</v>
      </c>
      <c r="F688" s="10" t="s">
        <v>1071</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1.5" x14ac:dyDescent="0.25">
      <c r="A689" s="12">
        <v>672</v>
      </c>
      <c r="B689" s="10" t="s">
        <v>1020</v>
      </c>
      <c r="C689" s="11" t="s">
        <v>611</v>
      </c>
      <c r="D689" s="9"/>
      <c r="E689" s="9">
        <v>894</v>
      </c>
      <c r="F689" s="10" t="s">
        <v>1071</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1.5" x14ac:dyDescent="0.25">
      <c r="A690" s="12">
        <v>673</v>
      </c>
      <c r="B690" s="10" t="s">
        <v>1020</v>
      </c>
      <c r="C690" s="11" t="s">
        <v>611</v>
      </c>
      <c r="D690" s="9"/>
      <c r="E690" s="9">
        <v>894</v>
      </c>
      <c r="F690" s="10" t="s">
        <v>1071</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1.5" x14ac:dyDescent="0.25">
      <c r="A691" s="12">
        <v>674</v>
      </c>
      <c r="B691" s="10" t="s">
        <v>1020</v>
      </c>
      <c r="C691" s="11" t="s">
        <v>611</v>
      </c>
      <c r="D691" s="9"/>
      <c r="E691" s="9">
        <v>894</v>
      </c>
      <c r="F691" s="10" t="s">
        <v>1071</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1.5" x14ac:dyDescent="0.25">
      <c r="A692" s="12">
        <v>675</v>
      </c>
      <c r="B692" s="10" t="s">
        <v>1020</v>
      </c>
      <c r="C692" s="11" t="s">
        <v>611</v>
      </c>
      <c r="D692" s="9"/>
      <c r="E692" s="9">
        <v>894</v>
      </c>
      <c r="F692" s="10" t="s">
        <v>1071</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1.5" x14ac:dyDescent="0.25">
      <c r="A693" s="12">
        <v>676</v>
      </c>
      <c r="B693" s="10" t="s">
        <v>1020</v>
      </c>
      <c r="C693" s="11" t="s">
        <v>612</v>
      </c>
      <c r="D693" s="9"/>
      <c r="E693" s="9">
        <v>716</v>
      </c>
      <c r="F693" s="10" t="s">
        <v>1071</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1.5" x14ac:dyDescent="0.25">
      <c r="A694" s="12">
        <v>677</v>
      </c>
      <c r="B694" s="10" t="s">
        <v>1020</v>
      </c>
      <c r="C694" s="11" t="s">
        <v>612</v>
      </c>
      <c r="D694" s="9"/>
      <c r="E694" s="9">
        <v>716</v>
      </c>
      <c r="F694" s="10" t="s">
        <v>1071</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1.5" x14ac:dyDescent="0.25">
      <c r="A695" s="12">
        <v>678</v>
      </c>
      <c r="B695" s="10" t="s">
        <v>1020</v>
      </c>
      <c r="C695" s="11" t="s">
        <v>612</v>
      </c>
      <c r="D695" s="9"/>
      <c r="E695" s="9">
        <v>716</v>
      </c>
      <c r="F695" s="10" t="s">
        <v>1071</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1.5" x14ac:dyDescent="0.25">
      <c r="A696" s="12">
        <v>679</v>
      </c>
      <c r="B696" s="10" t="s">
        <v>1020</v>
      </c>
      <c r="C696" s="11" t="s">
        <v>612</v>
      </c>
      <c r="D696" s="9"/>
      <c r="E696" s="9">
        <v>716</v>
      </c>
      <c r="F696" s="10" t="s">
        <v>1071</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1.5" x14ac:dyDescent="0.25">
      <c r="A697" s="12">
        <v>680</v>
      </c>
      <c r="B697" s="10" t="s">
        <v>1020</v>
      </c>
      <c r="C697" s="11" t="s">
        <v>612</v>
      </c>
      <c r="D697" s="9"/>
      <c r="E697" s="9">
        <v>716</v>
      </c>
      <c r="F697" s="10" t="s">
        <v>1071</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1.5" x14ac:dyDescent="0.25">
      <c r="A698" s="12">
        <v>681</v>
      </c>
      <c r="B698" s="10" t="s">
        <v>1020</v>
      </c>
      <c r="C698" s="11" t="s">
        <v>612</v>
      </c>
      <c r="D698" s="9"/>
      <c r="E698" s="9">
        <v>716</v>
      </c>
      <c r="F698" s="10" t="s">
        <v>1071</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1.5" x14ac:dyDescent="0.25">
      <c r="A699" s="12">
        <v>682</v>
      </c>
      <c r="B699" s="10" t="s">
        <v>1020</v>
      </c>
      <c r="C699" s="11" t="s">
        <v>612</v>
      </c>
      <c r="D699" s="9"/>
      <c r="E699" s="9">
        <v>716</v>
      </c>
      <c r="F699" s="10" t="s">
        <v>1071</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1.5" x14ac:dyDescent="0.25">
      <c r="A700" s="12">
        <v>683</v>
      </c>
      <c r="B700" s="10" t="s">
        <v>1020</v>
      </c>
      <c r="C700" s="11" t="s">
        <v>612</v>
      </c>
      <c r="D700" s="9"/>
      <c r="E700" s="9">
        <v>716</v>
      </c>
      <c r="F700" s="10" t="s">
        <v>1071</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1.5" x14ac:dyDescent="0.25">
      <c r="A701" s="12">
        <v>684</v>
      </c>
      <c r="B701" s="10" t="s">
        <v>1020</v>
      </c>
      <c r="C701" s="11" t="s">
        <v>612</v>
      </c>
      <c r="D701" s="9"/>
      <c r="E701" s="9">
        <v>716</v>
      </c>
      <c r="F701" s="10" t="s">
        <v>1071</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1.5" x14ac:dyDescent="0.25">
      <c r="A702" s="12">
        <v>685</v>
      </c>
      <c r="B702" s="10" t="s">
        <v>1020</v>
      </c>
      <c r="C702" s="11" t="s">
        <v>612</v>
      </c>
      <c r="D702" s="9"/>
      <c r="E702" s="9">
        <v>716</v>
      </c>
      <c r="F702" s="10" t="s">
        <v>1071</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1.5" x14ac:dyDescent="0.25">
      <c r="A703" s="12">
        <v>686</v>
      </c>
      <c r="B703" s="10" t="s">
        <v>1020</v>
      </c>
      <c r="C703" s="11" t="s">
        <v>612</v>
      </c>
      <c r="D703" s="9"/>
      <c r="E703" s="9">
        <v>716</v>
      </c>
      <c r="F703" s="10" t="s">
        <v>1071</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1.5" x14ac:dyDescent="0.25">
      <c r="A704" s="12">
        <v>687</v>
      </c>
      <c r="B704" s="10" t="s">
        <v>1020</v>
      </c>
      <c r="C704" s="11" t="s">
        <v>612</v>
      </c>
      <c r="D704" s="9"/>
      <c r="E704" s="9">
        <v>716</v>
      </c>
      <c r="F704" s="10" t="s">
        <v>1071</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1.5" x14ac:dyDescent="0.25">
      <c r="A705" s="12">
        <v>688</v>
      </c>
      <c r="B705" s="10" t="s">
        <v>1020</v>
      </c>
      <c r="C705" s="11" t="s">
        <v>612</v>
      </c>
      <c r="D705" s="9"/>
      <c r="E705" s="9">
        <v>716</v>
      </c>
      <c r="F705" s="10" t="s">
        <v>1071</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1.5" x14ac:dyDescent="0.25">
      <c r="A706" s="12">
        <v>689</v>
      </c>
      <c r="B706" s="10" t="s">
        <v>1020</v>
      </c>
      <c r="C706" s="11" t="s">
        <v>612</v>
      </c>
      <c r="D706" s="9"/>
      <c r="E706" s="9">
        <v>716</v>
      </c>
      <c r="F706" s="10" t="s">
        <v>1071</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1.5" x14ac:dyDescent="0.25">
      <c r="A707" s="12">
        <v>690</v>
      </c>
      <c r="B707" s="10" t="s">
        <v>1020</v>
      </c>
      <c r="C707" s="11" t="s">
        <v>612</v>
      </c>
      <c r="D707" s="9"/>
      <c r="E707" s="9">
        <v>716</v>
      </c>
      <c r="F707" s="10" t="s">
        <v>1071</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1.5" x14ac:dyDescent="0.25">
      <c r="A708" s="23">
        <v>691</v>
      </c>
      <c r="B708" s="21" t="s">
        <v>1020</v>
      </c>
      <c r="C708" s="29" t="s">
        <v>1082</v>
      </c>
      <c r="D708" s="20"/>
      <c r="E708" s="20">
        <v>911</v>
      </c>
      <c r="F708" s="21" t="s">
        <v>1070</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1.5" x14ac:dyDescent="0.25">
      <c r="A709" s="23">
        <v>692</v>
      </c>
      <c r="B709" s="21" t="s">
        <v>1020</v>
      </c>
      <c r="C709" s="29" t="s">
        <v>1082</v>
      </c>
      <c r="D709" s="20"/>
      <c r="E709" s="20">
        <v>911</v>
      </c>
      <c r="F709" s="21" t="s">
        <v>1070</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1.5" x14ac:dyDescent="0.25">
      <c r="A710" s="23">
        <v>693</v>
      </c>
      <c r="B710" s="21" t="s">
        <v>1020</v>
      </c>
      <c r="C710" s="29" t="s">
        <v>1082</v>
      </c>
      <c r="D710" s="20"/>
      <c r="E710" s="20">
        <v>911</v>
      </c>
      <c r="F710" s="21" t="s">
        <v>1070</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1.5" x14ac:dyDescent="0.25">
      <c r="A711" s="23">
        <v>694</v>
      </c>
      <c r="B711" s="21" t="s">
        <v>1020</v>
      </c>
      <c r="C711" s="29" t="s">
        <v>1082</v>
      </c>
      <c r="D711" s="20"/>
      <c r="E711" s="20">
        <v>911</v>
      </c>
      <c r="F711" s="21" t="s">
        <v>1070</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1.5" x14ac:dyDescent="0.25">
      <c r="A712" s="23">
        <v>695</v>
      </c>
      <c r="B712" s="21" t="s">
        <v>1020</v>
      </c>
      <c r="C712" s="29" t="s">
        <v>1082</v>
      </c>
      <c r="D712" s="20"/>
      <c r="E712" s="20">
        <v>911</v>
      </c>
      <c r="F712" s="21" t="s">
        <v>1070</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1.5" x14ac:dyDescent="0.25">
      <c r="A713" s="23">
        <v>696</v>
      </c>
      <c r="B713" s="21" t="s">
        <v>1020</v>
      </c>
      <c r="C713" s="29" t="s">
        <v>1082</v>
      </c>
      <c r="D713" s="20"/>
      <c r="E713" s="20">
        <v>911</v>
      </c>
      <c r="F713" s="21" t="s">
        <v>1070</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1.5" x14ac:dyDescent="0.25">
      <c r="A714" s="23">
        <v>697</v>
      </c>
      <c r="B714" s="21" t="s">
        <v>1020</v>
      </c>
      <c r="C714" s="29" t="s">
        <v>1082</v>
      </c>
      <c r="D714" s="20"/>
      <c r="E714" s="20">
        <v>911</v>
      </c>
      <c r="F714" s="21" t="s">
        <v>1070</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1.5" x14ac:dyDescent="0.25">
      <c r="A715" s="23">
        <v>698</v>
      </c>
      <c r="B715" s="21" t="s">
        <v>1020</v>
      </c>
      <c r="C715" s="29" t="s">
        <v>1082</v>
      </c>
      <c r="D715" s="20"/>
      <c r="E715" s="20">
        <v>911</v>
      </c>
      <c r="F715" s="21" t="s">
        <v>1070</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1.5" x14ac:dyDescent="0.25">
      <c r="A716" s="23">
        <v>699</v>
      </c>
      <c r="B716" s="21" t="s">
        <v>1020</v>
      </c>
      <c r="C716" s="29" t="s">
        <v>1082</v>
      </c>
      <c r="D716" s="20"/>
      <c r="E716" s="20">
        <v>911</v>
      </c>
      <c r="F716" s="21" t="s">
        <v>1070</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1.5" x14ac:dyDescent="0.25">
      <c r="A717" s="23">
        <v>700</v>
      </c>
      <c r="B717" s="21" t="s">
        <v>1020</v>
      </c>
      <c r="C717" s="29" t="s">
        <v>1082</v>
      </c>
      <c r="D717" s="20"/>
      <c r="E717" s="20">
        <v>911</v>
      </c>
      <c r="F717" s="21" t="s">
        <v>1070</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1.5" x14ac:dyDescent="0.25">
      <c r="A718" s="23">
        <v>701</v>
      </c>
      <c r="B718" s="21" t="s">
        <v>1020</v>
      </c>
      <c r="C718" s="29" t="s">
        <v>1082</v>
      </c>
      <c r="D718" s="20"/>
      <c r="E718" s="20">
        <v>911</v>
      </c>
      <c r="F718" s="21" t="s">
        <v>1070</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1.5" x14ac:dyDescent="0.25">
      <c r="A719" s="23">
        <v>702</v>
      </c>
      <c r="B719" s="21" t="s">
        <v>1020</v>
      </c>
      <c r="C719" s="29" t="s">
        <v>1082</v>
      </c>
      <c r="D719" s="20"/>
      <c r="E719" s="20">
        <v>911</v>
      </c>
      <c r="F719" s="21" t="s">
        <v>1070</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1.5" x14ac:dyDescent="0.25">
      <c r="A720" s="23">
        <v>703</v>
      </c>
      <c r="B720" s="21" t="s">
        <v>1020</v>
      </c>
      <c r="C720" s="29" t="s">
        <v>1082</v>
      </c>
      <c r="D720" s="20"/>
      <c r="E720" s="20">
        <v>911</v>
      </c>
      <c r="F720" s="21" t="s">
        <v>1070</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1.5" x14ac:dyDescent="0.25">
      <c r="A721" s="23">
        <v>704</v>
      </c>
      <c r="B721" s="21" t="s">
        <v>1020</v>
      </c>
      <c r="C721" s="29" t="s">
        <v>1082</v>
      </c>
      <c r="D721" s="20"/>
      <c r="E721" s="20">
        <v>911</v>
      </c>
      <c r="F721" s="21" t="s">
        <v>1070</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1.5" x14ac:dyDescent="0.25">
      <c r="A722" s="23">
        <v>705</v>
      </c>
      <c r="B722" s="21" t="s">
        <v>1020</v>
      </c>
      <c r="C722" s="29" t="s">
        <v>1082</v>
      </c>
      <c r="D722" s="20"/>
      <c r="E722" s="20">
        <v>911</v>
      </c>
      <c r="F722" s="21" t="s">
        <v>1070</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1.5" x14ac:dyDescent="0.25">
      <c r="A723" s="12">
        <v>706</v>
      </c>
      <c r="B723" s="10" t="s">
        <v>1020</v>
      </c>
      <c r="C723" s="11" t="s">
        <v>1083</v>
      </c>
      <c r="D723" s="9"/>
      <c r="E723" s="9">
        <v>24</v>
      </c>
      <c r="F723" s="10" t="s">
        <v>1071</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1.5" x14ac:dyDescent="0.25">
      <c r="A724" s="12">
        <v>707</v>
      </c>
      <c r="B724" s="10" t="s">
        <v>1020</v>
      </c>
      <c r="C724" s="11" t="s">
        <v>1083</v>
      </c>
      <c r="D724" s="9"/>
      <c r="E724" s="9">
        <v>24</v>
      </c>
      <c r="F724" s="10" t="s">
        <v>1071</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1.5" x14ac:dyDescent="0.25">
      <c r="A725" s="12">
        <v>708</v>
      </c>
      <c r="B725" s="10" t="s">
        <v>1020</v>
      </c>
      <c r="C725" s="11" t="s">
        <v>1083</v>
      </c>
      <c r="D725" s="9"/>
      <c r="E725" s="9">
        <v>24</v>
      </c>
      <c r="F725" s="10" t="s">
        <v>1071</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1.5" x14ac:dyDescent="0.25">
      <c r="A726" s="12">
        <v>709</v>
      </c>
      <c r="B726" s="10" t="s">
        <v>1020</v>
      </c>
      <c r="C726" s="11" t="s">
        <v>1083</v>
      </c>
      <c r="D726" s="9"/>
      <c r="E726" s="9">
        <v>24</v>
      </c>
      <c r="F726" s="10" t="s">
        <v>1071</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1.5" x14ac:dyDescent="0.25">
      <c r="A727" s="12">
        <v>710</v>
      </c>
      <c r="B727" s="10" t="s">
        <v>1020</v>
      </c>
      <c r="C727" s="11" t="s">
        <v>1083</v>
      </c>
      <c r="D727" s="9"/>
      <c r="E727" s="9">
        <v>24</v>
      </c>
      <c r="F727" s="10" t="s">
        <v>1071</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1.5" x14ac:dyDescent="0.25">
      <c r="A728" s="12">
        <v>711</v>
      </c>
      <c r="B728" s="10" t="s">
        <v>1020</v>
      </c>
      <c r="C728" s="11" t="s">
        <v>1083</v>
      </c>
      <c r="D728" s="9"/>
      <c r="E728" s="9">
        <v>24</v>
      </c>
      <c r="F728" s="10" t="s">
        <v>1071</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1.5" x14ac:dyDescent="0.25">
      <c r="A729" s="12">
        <v>712</v>
      </c>
      <c r="B729" s="10" t="s">
        <v>1020</v>
      </c>
      <c r="C729" s="11" t="s">
        <v>1083</v>
      </c>
      <c r="D729" s="9"/>
      <c r="E729" s="9">
        <v>24</v>
      </c>
      <c r="F729" s="10" t="s">
        <v>1071</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1.5" x14ac:dyDescent="0.25">
      <c r="A730" s="12">
        <v>713</v>
      </c>
      <c r="B730" s="10" t="s">
        <v>1020</v>
      </c>
      <c r="C730" s="11" t="s">
        <v>1083</v>
      </c>
      <c r="D730" s="9"/>
      <c r="E730" s="9">
        <v>24</v>
      </c>
      <c r="F730" s="10" t="s">
        <v>1071</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1.5" x14ac:dyDescent="0.25">
      <c r="A731" s="12">
        <v>714</v>
      </c>
      <c r="B731" s="10" t="s">
        <v>1020</v>
      </c>
      <c r="C731" s="11" t="s">
        <v>1083</v>
      </c>
      <c r="D731" s="9"/>
      <c r="E731" s="9">
        <v>24</v>
      </c>
      <c r="F731" s="10" t="s">
        <v>1071</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1.5" x14ac:dyDescent="0.25">
      <c r="A732" s="12">
        <v>715</v>
      </c>
      <c r="B732" s="10" t="s">
        <v>1020</v>
      </c>
      <c r="C732" s="11" t="s">
        <v>1083</v>
      </c>
      <c r="D732" s="9"/>
      <c r="E732" s="9">
        <v>24</v>
      </c>
      <c r="F732" s="10" t="s">
        <v>1071</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1.5" x14ac:dyDescent="0.25">
      <c r="A733" s="12">
        <v>716</v>
      </c>
      <c r="B733" s="10" t="s">
        <v>1020</v>
      </c>
      <c r="C733" s="11" t="s">
        <v>1083</v>
      </c>
      <c r="D733" s="9"/>
      <c r="E733" s="9">
        <v>24</v>
      </c>
      <c r="F733" s="10" t="s">
        <v>1071</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1.5" x14ac:dyDescent="0.25">
      <c r="A734" s="12">
        <v>717</v>
      </c>
      <c r="B734" s="10" t="s">
        <v>1020</v>
      </c>
      <c r="C734" s="11" t="s">
        <v>1083</v>
      </c>
      <c r="D734" s="9"/>
      <c r="E734" s="9">
        <v>24</v>
      </c>
      <c r="F734" s="10" t="s">
        <v>1071</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1.5" x14ac:dyDescent="0.25">
      <c r="A735" s="12">
        <v>718</v>
      </c>
      <c r="B735" s="10" t="s">
        <v>1020</v>
      </c>
      <c r="C735" s="11" t="s">
        <v>1083</v>
      </c>
      <c r="D735" s="9"/>
      <c r="E735" s="9">
        <v>24</v>
      </c>
      <c r="F735" s="10" t="s">
        <v>1071</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1.5" x14ac:dyDescent="0.25">
      <c r="A736" s="12">
        <v>719</v>
      </c>
      <c r="B736" s="10" t="s">
        <v>1020</v>
      </c>
      <c r="C736" s="11" t="s">
        <v>1083</v>
      </c>
      <c r="D736" s="9"/>
      <c r="E736" s="9">
        <v>24</v>
      </c>
      <c r="F736" s="10" t="s">
        <v>1071</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1.5" x14ac:dyDescent="0.25">
      <c r="A737" s="12">
        <v>720</v>
      </c>
      <c r="B737" s="10" t="s">
        <v>1020</v>
      </c>
      <c r="C737" s="11" t="s">
        <v>1083</v>
      </c>
      <c r="D737" s="9"/>
      <c r="E737" s="9">
        <v>24</v>
      </c>
      <c r="F737" s="10" t="s">
        <v>1071</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1.5" x14ac:dyDescent="0.25">
      <c r="A738" s="12">
        <v>721</v>
      </c>
      <c r="B738" s="10" t="s">
        <v>1020</v>
      </c>
      <c r="C738" s="11" t="s">
        <v>1084</v>
      </c>
      <c r="D738" s="9"/>
      <c r="E738" s="9">
        <v>120</v>
      </c>
      <c r="F738" s="10" t="s">
        <v>1071</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1.5" x14ac:dyDescent="0.25">
      <c r="A739" s="12">
        <v>722</v>
      </c>
      <c r="B739" s="10" t="s">
        <v>1020</v>
      </c>
      <c r="C739" s="11" t="s">
        <v>1084</v>
      </c>
      <c r="D739" s="9"/>
      <c r="E739" s="9">
        <v>120</v>
      </c>
      <c r="F739" s="10" t="s">
        <v>1071</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1.5" x14ac:dyDescent="0.25">
      <c r="A740" s="12">
        <v>723</v>
      </c>
      <c r="B740" s="10" t="s">
        <v>1020</v>
      </c>
      <c r="C740" s="11" t="s">
        <v>1084</v>
      </c>
      <c r="D740" s="9"/>
      <c r="E740" s="9">
        <v>120</v>
      </c>
      <c r="F740" s="10" t="s">
        <v>1071</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1.5" x14ac:dyDescent="0.25">
      <c r="A741" s="12">
        <v>724</v>
      </c>
      <c r="B741" s="10" t="s">
        <v>1020</v>
      </c>
      <c r="C741" s="11" t="s">
        <v>1084</v>
      </c>
      <c r="D741" s="9"/>
      <c r="E741" s="9">
        <v>120</v>
      </c>
      <c r="F741" s="10" t="s">
        <v>1071</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1.5" x14ac:dyDescent="0.25">
      <c r="A742" s="12">
        <v>725</v>
      </c>
      <c r="B742" s="10" t="s">
        <v>1020</v>
      </c>
      <c r="C742" s="11" t="s">
        <v>1084</v>
      </c>
      <c r="D742" s="9"/>
      <c r="E742" s="9">
        <v>120</v>
      </c>
      <c r="F742" s="10" t="s">
        <v>1071</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1.5" x14ac:dyDescent="0.25">
      <c r="A743" s="12">
        <v>726</v>
      </c>
      <c r="B743" s="10" t="s">
        <v>1020</v>
      </c>
      <c r="C743" s="11" t="s">
        <v>1084</v>
      </c>
      <c r="D743" s="9"/>
      <c r="E743" s="9">
        <v>120</v>
      </c>
      <c r="F743" s="10" t="s">
        <v>1071</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1.5" x14ac:dyDescent="0.25">
      <c r="A744" s="12">
        <v>727</v>
      </c>
      <c r="B744" s="10" t="s">
        <v>1020</v>
      </c>
      <c r="C744" s="11" t="s">
        <v>1084</v>
      </c>
      <c r="D744" s="9"/>
      <c r="E744" s="9">
        <v>120</v>
      </c>
      <c r="F744" s="10" t="s">
        <v>1071</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1.5" x14ac:dyDescent="0.25">
      <c r="A745" s="12">
        <v>728</v>
      </c>
      <c r="B745" s="10" t="s">
        <v>1020</v>
      </c>
      <c r="C745" s="11" t="s">
        <v>1084</v>
      </c>
      <c r="D745" s="9"/>
      <c r="E745" s="9">
        <v>120</v>
      </c>
      <c r="F745" s="10" t="s">
        <v>1071</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1.5" x14ac:dyDescent="0.25">
      <c r="A746" s="12">
        <v>729</v>
      </c>
      <c r="B746" s="10" t="s">
        <v>1020</v>
      </c>
      <c r="C746" s="11" t="s">
        <v>1084</v>
      </c>
      <c r="D746" s="9"/>
      <c r="E746" s="9">
        <v>120</v>
      </c>
      <c r="F746" s="10" t="s">
        <v>1071</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1.5" x14ac:dyDescent="0.25">
      <c r="A747" s="12">
        <v>730</v>
      </c>
      <c r="B747" s="10" t="s">
        <v>1020</v>
      </c>
      <c r="C747" s="11" t="s">
        <v>1084</v>
      </c>
      <c r="D747" s="9"/>
      <c r="E747" s="9">
        <v>120</v>
      </c>
      <c r="F747" s="10" t="s">
        <v>1071</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1.5" x14ac:dyDescent="0.25">
      <c r="A748" s="12">
        <v>731</v>
      </c>
      <c r="B748" s="10" t="s">
        <v>1020</v>
      </c>
      <c r="C748" s="11" t="s">
        <v>1084</v>
      </c>
      <c r="D748" s="9"/>
      <c r="E748" s="9">
        <v>120</v>
      </c>
      <c r="F748" s="10" t="s">
        <v>1071</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1.5" x14ac:dyDescent="0.25">
      <c r="A749" s="12">
        <v>732</v>
      </c>
      <c r="B749" s="10" t="s">
        <v>1020</v>
      </c>
      <c r="C749" s="11" t="s">
        <v>1084</v>
      </c>
      <c r="D749" s="9"/>
      <c r="E749" s="9">
        <v>120</v>
      </c>
      <c r="F749" s="10" t="s">
        <v>1071</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1.5" x14ac:dyDescent="0.25">
      <c r="A750" s="12">
        <v>733</v>
      </c>
      <c r="B750" s="10" t="s">
        <v>1020</v>
      </c>
      <c r="C750" s="11" t="s">
        <v>1084</v>
      </c>
      <c r="D750" s="9"/>
      <c r="E750" s="9">
        <v>120</v>
      </c>
      <c r="F750" s="10" t="s">
        <v>1071</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1.5" x14ac:dyDescent="0.25">
      <c r="A751" s="12">
        <v>734</v>
      </c>
      <c r="B751" s="10" t="s">
        <v>1020</v>
      </c>
      <c r="C751" s="11" t="s">
        <v>1084</v>
      </c>
      <c r="D751" s="9"/>
      <c r="E751" s="9">
        <v>120</v>
      </c>
      <c r="F751" s="10" t="s">
        <v>1071</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1.5" x14ac:dyDescent="0.25">
      <c r="A752" s="12">
        <v>735</v>
      </c>
      <c r="B752" s="10" t="s">
        <v>1020</v>
      </c>
      <c r="C752" s="11" t="s">
        <v>1084</v>
      </c>
      <c r="D752" s="9"/>
      <c r="E752" s="9">
        <v>120</v>
      </c>
      <c r="F752" s="10" t="s">
        <v>1071</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1.5" x14ac:dyDescent="0.25">
      <c r="A753" s="12">
        <v>736</v>
      </c>
      <c r="B753" s="10" t="s">
        <v>1020</v>
      </c>
      <c r="C753" s="11" t="s">
        <v>589</v>
      </c>
      <c r="D753" s="9"/>
      <c r="E753" s="9">
        <v>140</v>
      </c>
      <c r="F753" s="10" t="s">
        <v>1071</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1.5" x14ac:dyDescent="0.25">
      <c r="A754" s="12">
        <v>737</v>
      </c>
      <c r="B754" s="10" t="s">
        <v>1020</v>
      </c>
      <c r="C754" s="11" t="s">
        <v>589</v>
      </c>
      <c r="D754" s="9"/>
      <c r="E754" s="9">
        <v>140</v>
      </c>
      <c r="F754" s="10" t="s">
        <v>1071</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1.5" x14ac:dyDescent="0.25">
      <c r="A755" s="12">
        <v>738</v>
      </c>
      <c r="B755" s="10" t="s">
        <v>1020</v>
      </c>
      <c r="C755" s="11" t="s">
        <v>589</v>
      </c>
      <c r="D755" s="9"/>
      <c r="E755" s="9">
        <v>140</v>
      </c>
      <c r="F755" s="10" t="s">
        <v>1071</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1.5" x14ac:dyDescent="0.25">
      <c r="A756" s="12">
        <v>739</v>
      </c>
      <c r="B756" s="10" t="s">
        <v>1020</v>
      </c>
      <c r="C756" s="11" t="s">
        <v>589</v>
      </c>
      <c r="D756" s="9"/>
      <c r="E756" s="9">
        <v>140</v>
      </c>
      <c r="F756" s="10" t="s">
        <v>1071</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1.5" x14ac:dyDescent="0.25">
      <c r="A757" s="12">
        <v>740</v>
      </c>
      <c r="B757" s="10" t="s">
        <v>1020</v>
      </c>
      <c r="C757" s="11" t="s">
        <v>589</v>
      </c>
      <c r="D757" s="9"/>
      <c r="E757" s="9">
        <v>140</v>
      </c>
      <c r="F757" s="10" t="s">
        <v>1071</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1.5" x14ac:dyDescent="0.25">
      <c r="A758" s="12">
        <v>741</v>
      </c>
      <c r="B758" s="10" t="s">
        <v>1020</v>
      </c>
      <c r="C758" s="11" t="s">
        <v>589</v>
      </c>
      <c r="D758" s="9"/>
      <c r="E758" s="9">
        <v>140</v>
      </c>
      <c r="F758" s="10" t="s">
        <v>1071</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1.5" x14ac:dyDescent="0.25">
      <c r="A759" s="12">
        <v>742</v>
      </c>
      <c r="B759" s="10" t="s">
        <v>1020</v>
      </c>
      <c r="C759" s="11" t="s">
        <v>589</v>
      </c>
      <c r="D759" s="9"/>
      <c r="E759" s="9">
        <v>140</v>
      </c>
      <c r="F759" s="10" t="s">
        <v>1071</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1.5" x14ac:dyDescent="0.25">
      <c r="A760" s="12">
        <v>743</v>
      </c>
      <c r="B760" s="10" t="s">
        <v>1020</v>
      </c>
      <c r="C760" s="11" t="s">
        <v>589</v>
      </c>
      <c r="D760" s="9"/>
      <c r="E760" s="9">
        <v>140</v>
      </c>
      <c r="F760" s="10" t="s">
        <v>1071</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1.5" x14ac:dyDescent="0.25">
      <c r="A761" s="12">
        <v>744</v>
      </c>
      <c r="B761" s="10" t="s">
        <v>1020</v>
      </c>
      <c r="C761" s="11" t="s">
        <v>589</v>
      </c>
      <c r="D761" s="9"/>
      <c r="E761" s="9">
        <v>140</v>
      </c>
      <c r="F761" s="10" t="s">
        <v>1071</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1.5" x14ac:dyDescent="0.25">
      <c r="A762" s="12">
        <v>745</v>
      </c>
      <c r="B762" s="10" t="s">
        <v>1020</v>
      </c>
      <c r="C762" s="11" t="s">
        <v>589</v>
      </c>
      <c r="D762" s="9"/>
      <c r="E762" s="9">
        <v>140</v>
      </c>
      <c r="F762" s="10" t="s">
        <v>1071</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1.5" x14ac:dyDescent="0.25">
      <c r="A763" s="12">
        <v>746</v>
      </c>
      <c r="B763" s="10" t="s">
        <v>1020</v>
      </c>
      <c r="C763" s="11" t="s">
        <v>589</v>
      </c>
      <c r="D763" s="9"/>
      <c r="E763" s="9">
        <v>140</v>
      </c>
      <c r="F763" s="10" t="s">
        <v>1071</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1.5" x14ac:dyDescent="0.25">
      <c r="A764" s="12">
        <v>747</v>
      </c>
      <c r="B764" s="10" t="s">
        <v>1020</v>
      </c>
      <c r="C764" s="11" t="s">
        <v>589</v>
      </c>
      <c r="D764" s="9"/>
      <c r="E764" s="9">
        <v>140</v>
      </c>
      <c r="F764" s="10" t="s">
        <v>1071</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1.5" x14ac:dyDescent="0.25">
      <c r="A765" s="12">
        <v>748</v>
      </c>
      <c r="B765" s="10" t="s">
        <v>1020</v>
      </c>
      <c r="C765" s="11" t="s">
        <v>589</v>
      </c>
      <c r="D765" s="9"/>
      <c r="E765" s="9">
        <v>140</v>
      </c>
      <c r="F765" s="10" t="s">
        <v>1071</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1.5" x14ac:dyDescent="0.25">
      <c r="A766" s="12">
        <v>749</v>
      </c>
      <c r="B766" s="10" t="s">
        <v>1020</v>
      </c>
      <c r="C766" s="11" t="s">
        <v>589</v>
      </c>
      <c r="D766" s="9"/>
      <c r="E766" s="9">
        <v>140</v>
      </c>
      <c r="F766" s="10" t="s">
        <v>1071</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1.5" x14ac:dyDescent="0.25">
      <c r="A767" s="12">
        <v>750</v>
      </c>
      <c r="B767" s="10" t="s">
        <v>1020</v>
      </c>
      <c r="C767" s="11" t="s">
        <v>589</v>
      </c>
      <c r="D767" s="9"/>
      <c r="E767" s="9">
        <v>140</v>
      </c>
      <c r="F767" s="10" t="s">
        <v>1071</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1.5" x14ac:dyDescent="0.25">
      <c r="A768" s="12">
        <v>751</v>
      </c>
      <c r="B768" s="10" t="s">
        <v>1020</v>
      </c>
      <c r="C768" s="11" t="s">
        <v>1085</v>
      </c>
      <c r="D768" s="9"/>
      <c r="E768" s="9">
        <v>148</v>
      </c>
      <c r="F768" s="10" t="s">
        <v>1071</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1.5" x14ac:dyDescent="0.25">
      <c r="A769" s="12">
        <v>752</v>
      </c>
      <c r="B769" s="10" t="s">
        <v>1020</v>
      </c>
      <c r="C769" s="11" t="s">
        <v>1085</v>
      </c>
      <c r="D769" s="9"/>
      <c r="E769" s="9">
        <v>148</v>
      </c>
      <c r="F769" s="10" t="s">
        <v>1071</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1.5" x14ac:dyDescent="0.25">
      <c r="A770" s="12">
        <v>753</v>
      </c>
      <c r="B770" s="10" t="s">
        <v>1020</v>
      </c>
      <c r="C770" s="11" t="s">
        <v>1085</v>
      </c>
      <c r="D770" s="9"/>
      <c r="E770" s="9">
        <v>148</v>
      </c>
      <c r="F770" s="10" t="s">
        <v>1071</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1.5" x14ac:dyDescent="0.25">
      <c r="A771" s="12">
        <v>754</v>
      </c>
      <c r="B771" s="10" t="s">
        <v>1020</v>
      </c>
      <c r="C771" s="11" t="s">
        <v>1085</v>
      </c>
      <c r="D771" s="9"/>
      <c r="E771" s="9">
        <v>148</v>
      </c>
      <c r="F771" s="10" t="s">
        <v>1071</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1.5" x14ac:dyDescent="0.25">
      <c r="A772" s="12">
        <v>755</v>
      </c>
      <c r="B772" s="10" t="s">
        <v>1020</v>
      </c>
      <c r="C772" s="11" t="s">
        <v>1085</v>
      </c>
      <c r="D772" s="9"/>
      <c r="E772" s="9">
        <v>148</v>
      </c>
      <c r="F772" s="10" t="s">
        <v>1071</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1.5" x14ac:dyDescent="0.25">
      <c r="A773" s="12">
        <v>756</v>
      </c>
      <c r="B773" s="10" t="s">
        <v>1020</v>
      </c>
      <c r="C773" s="11" t="s">
        <v>1085</v>
      </c>
      <c r="D773" s="9"/>
      <c r="E773" s="9">
        <v>148</v>
      </c>
      <c r="F773" s="10" t="s">
        <v>1071</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1.5" x14ac:dyDescent="0.25">
      <c r="A774" s="12">
        <v>757</v>
      </c>
      <c r="B774" s="10" t="s">
        <v>1020</v>
      </c>
      <c r="C774" s="11" t="s">
        <v>1085</v>
      </c>
      <c r="D774" s="9"/>
      <c r="E774" s="9">
        <v>148</v>
      </c>
      <c r="F774" s="10" t="s">
        <v>1071</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1.5" x14ac:dyDescent="0.25">
      <c r="A775" s="12">
        <v>758</v>
      </c>
      <c r="B775" s="10" t="s">
        <v>1020</v>
      </c>
      <c r="C775" s="11" t="s">
        <v>1085</v>
      </c>
      <c r="D775" s="9"/>
      <c r="E775" s="9">
        <v>148</v>
      </c>
      <c r="F775" s="10" t="s">
        <v>1071</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1.5" x14ac:dyDescent="0.25">
      <c r="A776" s="12">
        <v>759</v>
      </c>
      <c r="B776" s="10" t="s">
        <v>1020</v>
      </c>
      <c r="C776" s="11" t="s">
        <v>1085</v>
      </c>
      <c r="D776" s="9"/>
      <c r="E776" s="9">
        <v>148</v>
      </c>
      <c r="F776" s="10" t="s">
        <v>1071</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1.5" x14ac:dyDescent="0.25">
      <c r="A777" s="12">
        <v>760</v>
      </c>
      <c r="B777" s="10" t="s">
        <v>1020</v>
      </c>
      <c r="C777" s="11" t="s">
        <v>1085</v>
      </c>
      <c r="D777" s="9"/>
      <c r="E777" s="9">
        <v>148</v>
      </c>
      <c r="F777" s="10" t="s">
        <v>1071</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1.5" x14ac:dyDescent="0.25">
      <c r="A778" s="12">
        <v>761</v>
      </c>
      <c r="B778" s="10" t="s">
        <v>1020</v>
      </c>
      <c r="C778" s="11" t="s">
        <v>1085</v>
      </c>
      <c r="D778" s="9"/>
      <c r="E778" s="9">
        <v>148</v>
      </c>
      <c r="F778" s="10" t="s">
        <v>1071</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1.5" x14ac:dyDescent="0.25">
      <c r="A780" s="12">
        <v>763</v>
      </c>
      <c r="B780" s="10" t="s">
        <v>1020</v>
      </c>
      <c r="C780" s="11" t="s">
        <v>1085</v>
      </c>
      <c r="D780" s="9"/>
      <c r="E780" s="9">
        <v>148</v>
      </c>
      <c r="F780" s="10" t="s">
        <v>1071</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1.5" x14ac:dyDescent="0.25">
      <c r="A781" s="12">
        <v>764</v>
      </c>
      <c r="B781" s="10" t="s">
        <v>1020</v>
      </c>
      <c r="C781" s="11" t="s">
        <v>1085</v>
      </c>
      <c r="D781" s="9"/>
      <c r="E781" s="9">
        <v>148</v>
      </c>
      <c r="F781" s="10" t="s">
        <v>1071</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1.5" x14ac:dyDescent="0.25">
      <c r="A782" s="12">
        <v>765</v>
      </c>
      <c r="B782" s="10" t="s">
        <v>1020</v>
      </c>
      <c r="C782" s="11" t="s">
        <v>1085</v>
      </c>
      <c r="D782" s="9"/>
      <c r="E782" s="9">
        <v>148</v>
      </c>
      <c r="F782" s="10" t="s">
        <v>1071</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1.5" x14ac:dyDescent="0.25">
      <c r="A783" s="12">
        <v>766</v>
      </c>
      <c r="B783" s="10" t="s">
        <v>1020</v>
      </c>
      <c r="C783" s="11" t="s">
        <v>591</v>
      </c>
      <c r="D783" s="9"/>
      <c r="E783" s="9">
        <v>178</v>
      </c>
      <c r="F783" s="10" t="s">
        <v>1071</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1.5" x14ac:dyDescent="0.25">
      <c r="A784" s="12">
        <v>767</v>
      </c>
      <c r="B784" s="10" t="s">
        <v>1020</v>
      </c>
      <c r="C784" s="11" t="s">
        <v>591</v>
      </c>
      <c r="D784" s="9"/>
      <c r="E784" s="9">
        <v>178</v>
      </c>
      <c r="F784" s="10" t="s">
        <v>1071</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1.5" x14ac:dyDescent="0.25">
      <c r="A785" s="12">
        <v>768</v>
      </c>
      <c r="B785" s="10" t="s">
        <v>1020</v>
      </c>
      <c r="C785" s="11" t="s">
        <v>591</v>
      </c>
      <c r="D785" s="9"/>
      <c r="E785" s="9">
        <v>178</v>
      </c>
      <c r="F785" s="10" t="s">
        <v>1071</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1.5" x14ac:dyDescent="0.25">
      <c r="A786" s="12">
        <v>769</v>
      </c>
      <c r="B786" s="10" t="s">
        <v>1020</v>
      </c>
      <c r="C786" s="11" t="s">
        <v>591</v>
      </c>
      <c r="D786" s="9"/>
      <c r="E786" s="9">
        <v>178</v>
      </c>
      <c r="F786" s="10" t="s">
        <v>1071</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1.5" x14ac:dyDescent="0.25">
      <c r="A787" s="12">
        <v>770</v>
      </c>
      <c r="B787" s="10" t="s">
        <v>1020</v>
      </c>
      <c r="C787" s="11" t="s">
        <v>591</v>
      </c>
      <c r="D787" s="9"/>
      <c r="E787" s="9">
        <v>178</v>
      </c>
      <c r="F787" s="10" t="s">
        <v>1071</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1.5" x14ac:dyDescent="0.25">
      <c r="A788" s="12">
        <v>771</v>
      </c>
      <c r="B788" s="10" t="s">
        <v>1020</v>
      </c>
      <c r="C788" s="11" t="s">
        <v>591</v>
      </c>
      <c r="D788" s="9"/>
      <c r="E788" s="9">
        <v>178</v>
      </c>
      <c r="F788" s="10" t="s">
        <v>1071</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1.5" x14ac:dyDescent="0.25">
      <c r="A789" s="12">
        <v>772</v>
      </c>
      <c r="B789" s="10" t="s">
        <v>1020</v>
      </c>
      <c r="C789" s="11" t="s">
        <v>591</v>
      </c>
      <c r="D789" s="9"/>
      <c r="E789" s="9">
        <v>178</v>
      </c>
      <c r="F789" s="10" t="s">
        <v>1071</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1.5" x14ac:dyDescent="0.25">
      <c r="A790" s="12">
        <v>773</v>
      </c>
      <c r="B790" s="10" t="s">
        <v>1020</v>
      </c>
      <c r="C790" s="11" t="s">
        <v>591</v>
      </c>
      <c r="D790" s="9"/>
      <c r="E790" s="9">
        <v>178</v>
      </c>
      <c r="F790" s="10" t="s">
        <v>1071</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1.5" x14ac:dyDescent="0.25">
      <c r="A791" s="12">
        <v>774</v>
      </c>
      <c r="B791" s="10" t="s">
        <v>1020</v>
      </c>
      <c r="C791" s="11" t="s">
        <v>591</v>
      </c>
      <c r="D791" s="9"/>
      <c r="E791" s="9">
        <v>178</v>
      </c>
      <c r="F791" s="10" t="s">
        <v>1071</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1.5" x14ac:dyDescent="0.25">
      <c r="A792" s="12">
        <v>775</v>
      </c>
      <c r="B792" s="10" t="s">
        <v>1020</v>
      </c>
      <c r="C792" s="11" t="s">
        <v>591</v>
      </c>
      <c r="D792" s="9"/>
      <c r="E792" s="9">
        <v>178</v>
      </c>
      <c r="F792" s="10" t="s">
        <v>1071</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1.5" x14ac:dyDescent="0.25">
      <c r="A793" s="12">
        <v>776</v>
      </c>
      <c r="B793" s="10" t="s">
        <v>1020</v>
      </c>
      <c r="C793" s="11" t="s">
        <v>591</v>
      </c>
      <c r="D793" s="9"/>
      <c r="E793" s="9">
        <v>178</v>
      </c>
      <c r="F793" s="10" t="s">
        <v>1071</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1.5" x14ac:dyDescent="0.25">
      <c r="A794" s="12">
        <v>777</v>
      </c>
      <c r="B794" s="10" t="s">
        <v>1020</v>
      </c>
      <c r="C794" s="11" t="s">
        <v>591</v>
      </c>
      <c r="D794" s="9"/>
      <c r="E794" s="9">
        <v>178</v>
      </c>
      <c r="F794" s="10" t="s">
        <v>1071</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1.5" x14ac:dyDescent="0.25">
      <c r="A795" s="12">
        <v>778</v>
      </c>
      <c r="B795" s="10" t="s">
        <v>1020</v>
      </c>
      <c r="C795" s="11" t="s">
        <v>591</v>
      </c>
      <c r="D795" s="9"/>
      <c r="E795" s="9">
        <v>178</v>
      </c>
      <c r="F795" s="10" t="s">
        <v>1071</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1.5" x14ac:dyDescent="0.25">
      <c r="A796" s="12">
        <v>779</v>
      </c>
      <c r="B796" s="10" t="s">
        <v>1020</v>
      </c>
      <c r="C796" s="11" t="s">
        <v>591</v>
      </c>
      <c r="D796" s="9"/>
      <c r="E796" s="9">
        <v>178</v>
      </c>
      <c r="F796" s="10" t="s">
        <v>1071</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1.5" x14ac:dyDescent="0.25">
      <c r="A797" s="12">
        <v>780</v>
      </c>
      <c r="B797" s="10" t="s">
        <v>1020</v>
      </c>
      <c r="C797" s="11" t="s">
        <v>591</v>
      </c>
      <c r="D797" s="9"/>
      <c r="E797" s="9">
        <v>178</v>
      </c>
      <c r="F797" s="10" t="s">
        <v>1071</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1.5" x14ac:dyDescent="0.25">
      <c r="A798" s="12">
        <v>781</v>
      </c>
      <c r="B798" s="10" t="s">
        <v>1020</v>
      </c>
      <c r="C798" s="11" t="s">
        <v>1086</v>
      </c>
      <c r="D798" s="9"/>
      <c r="E798" s="9">
        <v>180</v>
      </c>
      <c r="F798" s="10" t="s">
        <v>1071</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1.5" x14ac:dyDescent="0.25">
      <c r="A799" s="12">
        <v>782</v>
      </c>
      <c r="B799" s="10" t="s">
        <v>1020</v>
      </c>
      <c r="C799" s="11" t="s">
        <v>1086</v>
      </c>
      <c r="D799" s="9"/>
      <c r="E799" s="9">
        <v>180</v>
      </c>
      <c r="F799" s="10" t="s">
        <v>1071</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1.5" x14ac:dyDescent="0.25">
      <c r="A800" s="12">
        <v>783</v>
      </c>
      <c r="B800" s="10" t="s">
        <v>1020</v>
      </c>
      <c r="C800" s="11" t="s">
        <v>1086</v>
      </c>
      <c r="D800" s="9"/>
      <c r="E800" s="9">
        <v>180</v>
      </c>
      <c r="F800" s="10" t="s">
        <v>1071</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1.5" x14ac:dyDescent="0.25">
      <c r="A801" s="12">
        <v>784</v>
      </c>
      <c r="B801" s="10" t="s">
        <v>1020</v>
      </c>
      <c r="C801" s="11" t="s">
        <v>1086</v>
      </c>
      <c r="D801" s="9"/>
      <c r="E801" s="9">
        <v>180</v>
      </c>
      <c r="F801" s="10" t="s">
        <v>1071</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1.5" x14ac:dyDescent="0.25">
      <c r="A802" s="12">
        <v>785</v>
      </c>
      <c r="B802" s="10" t="s">
        <v>1020</v>
      </c>
      <c r="C802" s="11" t="s">
        <v>1086</v>
      </c>
      <c r="D802" s="9"/>
      <c r="E802" s="9">
        <v>180</v>
      </c>
      <c r="F802" s="10" t="s">
        <v>1071</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1.5" x14ac:dyDescent="0.25">
      <c r="A803" s="12">
        <v>786</v>
      </c>
      <c r="B803" s="10" t="s">
        <v>1020</v>
      </c>
      <c r="C803" s="11" t="s">
        <v>1086</v>
      </c>
      <c r="D803" s="9"/>
      <c r="E803" s="9">
        <v>180</v>
      </c>
      <c r="F803" s="10" t="s">
        <v>1071</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1.5" x14ac:dyDescent="0.25">
      <c r="A804" s="12">
        <v>787</v>
      </c>
      <c r="B804" s="10" t="s">
        <v>1020</v>
      </c>
      <c r="C804" s="11" t="s">
        <v>1086</v>
      </c>
      <c r="D804" s="9"/>
      <c r="E804" s="9">
        <v>180</v>
      </c>
      <c r="F804" s="10" t="s">
        <v>1071</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1.5" x14ac:dyDescent="0.25">
      <c r="A805" s="12">
        <v>788</v>
      </c>
      <c r="B805" s="10" t="s">
        <v>1020</v>
      </c>
      <c r="C805" s="11" t="s">
        <v>1086</v>
      </c>
      <c r="D805" s="9"/>
      <c r="E805" s="9">
        <v>180</v>
      </c>
      <c r="F805" s="10" t="s">
        <v>1071</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1.5" x14ac:dyDescent="0.25">
      <c r="A806" s="12">
        <v>789</v>
      </c>
      <c r="B806" s="10" t="s">
        <v>1020</v>
      </c>
      <c r="C806" s="11" t="s">
        <v>1086</v>
      </c>
      <c r="D806" s="9"/>
      <c r="E806" s="9">
        <v>180</v>
      </c>
      <c r="F806" s="10" t="s">
        <v>1071</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1.5" x14ac:dyDescent="0.25">
      <c r="A807" s="12">
        <v>790</v>
      </c>
      <c r="B807" s="10" t="s">
        <v>1020</v>
      </c>
      <c r="C807" s="11" t="s">
        <v>1086</v>
      </c>
      <c r="D807" s="9"/>
      <c r="E807" s="9">
        <v>180</v>
      </c>
      <c r="F807" s="10" t="s">
        <v>1071</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1.5" x14ac:dyDescent="0.25">
      <c r="A808" s="12">
        <v>791</v>
      </c>
      <c r="B808" s="10" t="s">
        <v>1020</v>
      </c>
      <c r="C808" s="11" t="s">
        <v>1086</v>
      </c>
      <c r="D808" s="9"/>
      <c r="E808" s="9">
        <v>180</v>
      </c>
      <c r="F808" s="10" t="s">
        <v>1071</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1.5" x14ac:dyDescent="0.25">
      <c r="A809" s="12">
        <v>792</v>
      </c>
      <c r="B809" s="10" t="s">
        <v>1020</v>
      </c>
      <c r="C809" s="11" t="s">
        <v>1086</v>
      </c>
      <c r="D809" s="9"/>
      <c r="E809" s="9">
        <v>180</v>
      </c>
      <c r="F809" s="10" t="s">
        <v>1071</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1.5" x14ac:dyDescent="0.25">
      <c r="A810" s="12">
        <v>793</v>
      </c>
      <c r="B810" s="10" t="s">
        <v>1020</v>
      </c>
      <c r="C810" s="11" t="s">
        <v>1086</v>
      </c>
      <c r="D810" s="9"/>
      <c r="E810" s="9">
        <v>180</v>
      </c>
      <c r="F810" s="10" t="s">
        <v>1071</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1.5" x14ac:dyDescent="0.25">
      <c r="A811" s="12">
        <v>794</v>
      </c>
      <c r="B811" s="10" t="s">
        <v>1020</v>
      </c>
      <c r="C811" s="11" t="s">
        <v>1086</v>
      </c>
      <c r="D811" s="9"/>
      <c r="E811" s="9">
        <v>180</v>
      </c>
      <c r="F811" s="10" t="s">
        <v>1071</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1.5" x14ac:dyDescent="0.25">
      <c r="A812" s="12">
        <v>795</v>
      </c>
      <c r="B812" s="10" t="s">
        <v>1020</v>
      </c>
      <c r="C812" s="11" t="s">
        <v>1086</v>
      </c>
      <c r="D812" s="9"/>
      <c r="E812" s="9">
        <v>180</v>
      </c>
      <c r="F812" s="10" t="s">
        <v>1071</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1.5" x14ac:dyDescent="0.25">
      <c r="A813" s="12">
        <v>796</v>
      </c>
      <c r="B813" s="10" t="s">
        <v>1020</v>
      </c>
      <c r="C813" s="11" t="s">
        <v>1087</v>
      </c>
      <c r="D813" s="9"/>
      <c r="E813" s="9">
        <v>226</v>
      </c>
      <c r="F813" s="10" t="s">
        <v>1071</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1.5" x14ac:dyDescent="0.25">
      <c r="A814" s="12">
        <v>797</v>
      </c>
      <c r="B814" s="10" t="s">
        <v>1020</v>
      </c>
      <c r="C814" s="11" t="s">
        <v>1087</v>
      </c>
      <c r="D814" s="9"/>
      <c r="E814" s="9">
        <v>226</v>
      </c>
      <c r="F814" s="10" t="s">
        <v>1071</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1.5" x14ac:dyDescent="0.25">
      <c r="A815" s="12">
        <v>798</v>
      </c>
      <c r="B815" s="10" t="s">
        <v>1020</v>
      </c>
      <c r="C815" s="11" t="s">
        <v>1087</v>
      </c>
      <c r="D815" s="9"/>
      <c r="E815" s="9">
        <v>226</v>
      </c>
      <c r="F815" s="10" t="s">
        <v>1071</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1.5" x14ac:dyDescent="0.25">
      <c r="A816" s="12">
        <v>799</v>
      </c>
      <c r="B816" s="10" t="s">
        <v>1020</v>
      </c>
      <c r="C816" s="11" t="s">
        <v>1087</v>
      </c>
      <c r="D816" s="9"/>
      <c r="E816" s="9">
        <v>226</v>
      </c>
      <c r="F816" s="10" t="s">
        <v>1071</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1.5" x14ac:dyDescent="0.25">
      <c r="A817" s="12">
        <v>800</v>
      </c>
      <c r="B817" s="10" t="s">
        <v>1020</v>
      </c>
      <c r="C817" s="11" t="s">
        <v>1087</v>
      </c>
      <c r="D817" s="9"/>
      <c r="E817" s="9">
        <v>226</v>
      </c>
      <c r="F817" s="10" t="s">
        <v>1071</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1.5" x14ac:dyDescent="0.25">
      <c r="A818" s="12">
        <v>801</v>
      </c>
      <c r="B818" s="10" t="s">
        <v>1020</v>
      </c>
      <c r="C818" s="11" t="s">
        <v>1087</v>
      </c>
      <c r="D818" s="9"/>
      <c r="E818" s="9">
        <v>226</v>
      </c>
      <c r="F818" s="10" t="s">
        <v>1071</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1.5" x14ac:dyDescent="0.25">
      <c r="A819" s="12">
        <v>802</v>
      </c>
      <c r="B819" s="10" t="s">
        <v>1020</v>
      </c>
      <c r="C819" s="11" t="s">
        <v>1087</v>
      </c>
      <c r="D819" s="9"/>
      <c r="E819" s="9">
        <v>226</v>
      </c>
      <c r="F819" s="10" t="s">
        <v>1071</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1.5" x14ac:dyDescent="0.25">
      <c r="A820" s="12">
        <v>803</v>
      </c>
      <c r="B820" s="10" t="s">
        <v>1020</v>
      </c>
      <c r="C820" s="11" t="s">
        <v>1087</v>
      </c>
      <c r="D820" s="9"/>
      <c r="E820" s="9">
        <v>226</v>
      </c>
      <c r="F820" s="10" t="s">
        <v>1071</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1.5" x14ac:dyDescent="0.25">
      <c r="A821" s="12">
        <v>804</v>
      </c>
      <c r="B821" s="10" t="s">
        <v>1020</v>
      </c>
      <c r="C821" s="11" t="s">
        <v>1087</v>
      </c>
      <c r="D821" s="9"/>
      <c r="E821" s="9">
        <v>226</v>
      </c>
      <c r="F821" s="10" t="s">
        <v>1071</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1.5" x14ac:dyDescent="0.25">
      <c r="A822" s="12">
        <v>805</v>
      </c>
      <c r="B822" s="10" t="s">
        <v>1020</v>
      </c>
      <c r="C822" s="11" t="s">
        <v>1087</v>
      </c>
      <c r="D822" s="9"/>
      <c r="E822" s="9">
        <v>226</v>
      </c>
      <c r="F822" s="10" t="s">
        <v>1071</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1.5" x14ac:dyDescent="0.25">
      <c r="A823" s="12">
        <v>806</v>
      </c>
      <c r="B823" s="10" t="s">
        <v>1020</v>
      </c>
      <c r="C823" s="11" t="s">
        <v>1087</v>
      </c>
      <c r="D823" s="9"/>
      <c r="E823" s="9">
        <v>226</v>
      </c>
      <c r="F823" s="10" t="s">
        <v>1071</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1.5" x14ac:dyDescent="0.25">
      <c r="A824" s="12">
        <v>807</v>
      </c>
      <c r="B824" s="10" t="s">
        <v>1020</v>
      </c>
      <c r="C824" s="11" t="s">
        <v>1087</v>
      </c>
      <c r="D824" s="9"/>
      <c r="E824" s="9">
        <v>226</v>
      </c>
      <c r="F824" s="10" t="s">
        <v>1071</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1.5" x14ac:dyDescent="0.25">
      <c r="A825" s="12">
        <v>808</v>
      </c>
      <c r="B825" s="10" t="s">
        <v>1020</v>
      </c>
      <c r="C825" s="11" t="s">
        <v>1087</v>
      </c>
      <c r="D825" s="9"/>
      <c r="E825" s="9">
        <v>226</v>
      </c>
      <c r="F825" s="10" t="s">
        <v>1071</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1.5" x14ac:dyDescent="0.25">
      <c r="A826" s="12">
        <v>809</v>
      </c>
      <c r="B826" s="10" t="s">
        <v>1020</v>
      </c>
      <c r="C826" s="11" t="s">
        <v>1087</v>
      </c>
      <c r="D826" s="9"/>
      <c r="E826" s="9">
        <v>226</v>
      </c>
      <c r="F826" s="10" t="s">
        <v>1071</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1.5" x14ac:dyDescent="0.25">
      <c r="A827" s="12">
        <v>810</v>
      </c>
      <c r="B827" s="10" t="s">
        <v>1020</v>
      </c>
      <c r="C827" s="11" t="s">
        <v>1087</v>
      </c>
      <c r="D827" s="9"/>
      <c r="E827" s="9">
        <v>226</v>
      </c>
      <c r="F827" s="10" t="s">
        <v>1071</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1.5" x14ac:dyDescent="0.25">
      <c r="A828" s="12">
        <v>811</v>
      </c>
      <c r="B828" s="10" t="s">
        <v>1020</v>
      </c>
      <c r="C828" s="11" t="s">
        <v>1088</v>
      </c>
      <c r="D828" s="9"/>
      <c r="E828" s="9">
        <v>266</v>
      </c>
      <c r="F828" s="10" t="s">
        <v>1071</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1.5" x14ac:dyDescent="0.25">
      <c r="A829" s="12">
        <v>812</v>
      </c>
      <c r="B829" s="10" t="s">
        <v>1020</v>
      </c>
      <c r="C829" s="11" t="s">
        <v>1088</v>
      </c>
      <c r="D829" s="9"/>
      <c r="E829" s="9">
        <v>266</v>
      </c>
      <c r="F829" s="10" t="s">
        <v>1071</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1.5" x14ac:dyDescent="0.25">
      <c r="A830" s="12">
        <v>813</v>
      </c>
      <c r="B830" s="10" t="s">
        <v>1020</v>
      </c>
      <c r="C830" s="11" t="s">
        <v>1088</v>
      </c>
      <c r="D830" s="9"/>
      <c r="E830" s="9">
        <v>266</v>
      </c>
      <c r="F830" s="10" t="s">
        <v>1071</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1.5" x14ac:dyDescent="0.25">
      <c r="A831" s="12">
        <v>814</v>
      </c>
      <c r="B831" s="10" t="s">
        <v>1020</v>
      </c>
      <c r="C831" s="11" t="s">
        <v>1088</v>
      </c>
      <c r="D831" s="9"/>
      <c r="E831" s="9">
        <v>266</v>
      </c>
      <c r="F831" s="10" t="s">
        <v>1071</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1.5" x14ac:dyDescent="0.25">
      <c r="A832" s="12">
        <v>815</v>
      </c>
      <c r="B832" s="10" t="s">
        <v>1020</v>
      </c>
      <c r="C832" s="11" t="s">
        <v>1088</v>
      </c>
      <c r="D832" s="9"/>
      <c r="E832" s="9">
        <v>266</v>
      </c>
      <c r="F832" s="10" t="s">
        <v>1071</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1.5" x14ac:dyDescent="0.25">
      <c r="A833" s="12">
        <v>816</v>
      </c>
      <c r="B833" s="10" t="s">
        <v>1020</v>
      </c>
      <c r="C833" s="11" t="s">
        <v>1088</v>
      </c>
      <c r="D833" s="9"/>
      <c r="E833" s="9">
        <v>266</v>
      </c>
      <c r="F833" s="10" t="s">
        <v>1071</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1.5" x14ac:dyDescent="0.25">
      <c r="A834" s="12">
        <v>817</v>
      </c>
      <c r="B834" s="10" t="s">
        <v>1020</v>
      </c>
      <c r="C834" s="11" t="s">
        <v>1088</v>
      </c>
      <c r="D834" s="9"/>
      <c r="E834" s="9">
        <v>266</v>
      </c>
      <c r="F834" s="10" t="s">
        <v>1071</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1.5" x14ac:dyDescent="0.25">
      <c r="A835" s="12">
        <v>818</v>
      </c>
      <c r="B835" s="10" t="s">
        <v>1020</v>
      </c>
      <c r="C835" s="11" t="s">
        <v>1088</v>
      </c>
      <c r="D835" s="9"/>
      <c r="E835" s="9">
        <v>266</v>
      </c>
      <c r="F835" s="10" t="s">
        <v>1071</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1.5" x14ac:dyDescent="0.25">
      <c r="A836" s="12">
        <v>819</v>
      </c>
      <c r="B836" s="10" t="s">
        <v>1020</v>
      </c>
      <c r="C836" s="11" t="s">
        <v>1088</v>
      </c>
      <c r="D836" s="9"/>
      <c r="E836" s="9">
        <v>266</v>
      </c>
      <c r="F836" s="10" t="s">
        <v>1071</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1.5" x14ac:dyDescent="0.25">
      <c r="A837" s="12">
        <v>820</v>
      </c>
      <c r="B837" s="10" t="s">
        <v>1020</v>
      </c>
      <c r="C837" s="11" t="s">
        <v>1088</v>
      </c>
      <c r="D837" s="9"/>
      <c r="E837" s="9">
        <v>266</v>
      </c>
      <c r="F837" s="10" t="s">
        <v>1071</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1.5" x14ac:dyDescent="0.25">
      <c r="A838" s="12">
        <v>821</v>
      </c>
      <c r="B838" s="10" t="s">
        <v>1020</v>
      </c>
      <c r="C838" s="11" t="s">
        <v>1088</v>
      </c>
      <c r="D838" s="9"/>
      <c r="E838" s="9">
        <v>266</v>
      </c>
      <c r="F838" s="10" t="s">
        <v>1071</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1.5" x14ac:dyDescent="0.25">
      <c r="A839" s="12">
        <v>822</v>
      </c>
      <c r="B839" s="10" t="s">
        <v>1020</v>
      </c>
      <c r="C839" s="11" t="s">
        <v>1088</v>
      </c>
      <c r="D839" s="9"/>
      <c r="E839" s="9">
        <v>266</v>
      </c>
      <c r="F839" s="10" t="s">
        <v>1071</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1.5" x14ac:dyDescent="0.25">
      <c r="A840" s="12">
        <v>823</v>
      </c>
      <c r="B840" s="10" t="s">
        <v>1020</v>
      </c>
      <c r="C840" s="11" t="s">
        <v>1088</v>
      </c>
      <c r="D840" s="9"/>
      <c r="E840" s="9">
        <v>266</v>
      </c>
      <c r="F840" s="10" t="s">
        <v>1071</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1.5" x14ac:dyDescent="0.25">
      <c r="A841" s="12">
        <v>824</v>
      </c>
      <c r="B841" s="10" t="s">
        <v>1020</v>
      </c>
      <c r="C841" s="11" t="s">
        <v>1088</v>
      </c>
      <c r="D841" s="9"/>
      <c r="E841" s="9">
        <v>266</v>
      </c>
      <c r="F841" s="10" t="s">
        <v>1071</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1.5" x14ac:dyDescent="0.25">
      <c r="A842" s="12">
        <v>825</v>
      </c>
      <c r="B842" s="10" t="s">
        <v>1020</v>
      </c>
      <c r="C842" s="11" t="s">
        <v>1088</v>
      </c>
      <c r="D842" s="9"/>
      <c r="E842" s="9">
        <v>266</v>
      </c>
      <c r="F842" s="10" t="s">
        <v>1071</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1.5" x14ac:dyDescent="0.25">
      <c r="A843" s="12">
        <v>826</v>
      </c>
      <c r="B843" s="10" t="s">
        <v>1020</v>
      </c>
      <c r="C843" s="11" t="s">
        <v>1089</v>
      </c>
      <c r="D843" s="9"/>
      <c r="E843" s="9">
        <v>678</v>
      </c>
      <c r="F843" s="10" t="s">
        <v>1071</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1.5" x14ac:dyDescent="0.25">
      <c r="A844" s="12">
        <v>827</v>
      </c>
      <c r="B844" s="10" t="s">
        <v>1020</v>
      </c>
      <c r="C844" s="11" t="s">
        <v>1089</v>
      </c>
      <c r="D844" s="9"/>
      <c r="E844" s="9">
        <v>678</v>
      </c>
      <c r="F844" s="10" t="s">
        <v>1071</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1.5" x14ac:dyDescent="0.25">
      <c r="A845" s="12">
        <v>828</v>
      </c>
      <c r="B845" s="10" t="s">
        <v>1020</v>
      </c>
      <c r="C845" s="11" t="s">
        <v>1089</v>
      </c>
      <c r="D845" s="9"/>
      <c r="E845" s="9">
        <v>678</v>
      </c>
      <c r="F845" s="10" t="s">
        <v>1071</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1.5" x14ac:dyDescent="0.25">
      <c r="A846" s="12">
        <v>829</v>
      </c>
      <c r="B846" s="10" t="s">
        <v>1020</v>
      </c>
      <c r="C846" s="11" t="s">
        <v>1089</v>
      </c>
      <c r="D846" s="9"/>
      <c r="E846" s="9">
        <v>678</v>
      </c>
      <c r="F846" s="10" t="s">
        <v>1071</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1.5" x14ac:dyDescent="0.25">
      <c r="A847" s="12">
        <v>830</v>
      </c>
      <c r="B847" s="10" t="s">
        <v>1020</v>
      </c>
      <c r="C847" s="11" t="s">
        <v>1089</v>
      </c>
      <c r="D847" s="9"/>
      <c r="E847" s="9">
        <v>678</v>
      </c>
      <c r="F847" s="10" t="s">
        <v>1071</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1.5" x14ac:dyDescent="0.25">
      <c r="A848" s="12">
        <v>831</v>
      </c>
      <c r="B848" s="10" t="s">
        <v>1020</v>
      </c>
      <c r="C848" s="11" t="s">
        <v>1089</v>
      </c>
      <c r="D848" s="9"/>
      <c r="E848" s="9">
        <v>678</v>
      </c>
      <c r="F848" s="10" t="s">
        <v>1071</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1.5" x14ac:dyDescent="0.25">
      <c r="A849" s="12">
        <v>832</v>
      </c>
      <c r="B849" s="10" t="s">
        <v>1020</v>
      </c>
      <c r="C849" s="11" t="s">
        <v>1089</v>
      </c>
      <c r="D849" s="9"/>
      <c r="E849" s="9">
        <v>678</v>
      </c>
      <c r="F849" s="10" t="s">
        <v>1071</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1.5" x14ac:dyDescent="0.25">
      <c r="A850" s="12">
        <v>833</v>
      </c>
      <c r="B850" s="10" t="s">
        <v>1020</v>
      </c>
      <c r="C850" s="11" t="s">
        <v>1089</v>
      </c>
      <c r="D850" s="9"/>
      <c r="E850" s="9">
        <v>678</v>
      </c>
      <c r="F850" s="10" t="s">
        <v>1071</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1.5" x14ac:dyDescent="0.25">
      <c r="A851" s="12">
        <v>834</v>
      </c>
      <c r="B851" s="10" t="s">
        <v>1020</v>
      </c>
      <c r="C851" s="11" t="s">
        <v>1089</v>
      </c>
      <c r="D851" s="9"/>
      <c r="E851" s="9">
        <v>678</v>
      </c>
      <c r="F851" s="10" t="s">
        <v>1071</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1.5" x14ac:dyDescent="0.25">
      <c r="A852" s="12">
        <v>835</v>
      </c>
      <c r="B852" s="10" t="s">
        <v>1020</v>
      </c>
      <c r="C852" s="11" t="s">
        <v>1089</v>
      </c>
      <c r="D852" s="9"/>
      <c r="E852" s="9">
        <v>678</v>
      </c>
      <c r="F852" s="10" t="s">
        <v>1071</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1.5" x14ac:dyDescent="0.25">
      <c r="A853" s="12">
        <v>836</v>
      </c>
      <c r="B853" s="10" t="s">
        <v>1020</v>
      </c>
      <c r="C853" s="11" t="s">
        <v>1089</v>
      </c>
      <c r="D853" s="9"/>
      <c r="E853" s="9">
        <v>678</v>
      </c>
      <c r="F853" s="10" t="s">
        <v>1071</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1.5" x14ac:dyDescent="0.25">
      <c r="A854" s="12">
        <v>837</v>
      </c>
      <c r="B854" s="10" t="s">
        <v>1020</v>
      </c>
      <c r="C854" s="11" t="s">
        <v>1089</v>
      </c>
      <c r="D854" s="9"/>
      <c r="E854" s="9">
        <v>678</v>
      </c>
      <c r="F854" s="10" t="s">
        <v>1071</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1.5" x14ac:dyDescent="0.25">
      <c r="A855" s="12">
        <v>838</v>
      </c>
      <c r="B855" s="10" t="s">
        <v>1020</v>
      </c>
      <c r="C855" s="11" t="s">
        <v>1089</v>
      </c>
      <c r="D855" s="9"/>
      <c r="E855" s="9">
        <v>678</v>
      </c>
      <c r="F855" s="10" t="s">
        <v>1071</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1.5" x14ac:dyDescent="0.25">
      <c r="A856" s="12">
        <v>839</v>
      </c>
      <c r="B856" s="10" t="s">
        <v>1020</v>
      </c>
      <c r="C856" s="11" t="s">
        <v>1089</v>
      </c>
      <c r="D856" s="9"/>
      <c r="E856" s="9">
        <v>678</v>
      </c>
      <c r="F856" s="10" t="s">
        <v>1071</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1.5" x14ac:dyDescent="0.25">
      <c r="A857" s="12">
        <v>840</v>
      </c>
      <c r="B857" s="10" t="s">
        <v>1020</v>
      </c>
      <c r="C857" s="11" t="s">
        <v>1089</v>
      </c>
      <c r="D857" s="9"/>
      <c r="E857" s="9">
        <v>678</v>
      </c>
      <c r="F857" s="10" t="s">
        <v>1071</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1.5" x14ac:dyDescent="0.25">
      <c r="A858" s="23">
        <v>841</v>
      </c>
      <c r="B858" s="21" t="s">
        <v>1020</v>
      </c>
      <c r="C858" s="29" t="s">
        <v>1090</v>
      </c>
      <c r="D858" s="20"/>
      <c r="E858" s="20">
        <v>913</v>
      </c>
      <c r="F858" s="21" t="s">
        <v>1070</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1.5" x14ac:dyDescent="0.25">
      <c r="A859" s="23">
        <v>842</v>
      </c>
      <c r="B859" s="21" t="s">
        <v>1020</v>
      </c>
      <c r="C859" s="29" t="s">
        <v>1090</v>
      </c>
      <c r="D859" s="20"/>
      <c r="E859" s="20">
        <v>913</v>
      </c>
      <c r="F859" s="21" t="s">
        <v>1070</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1.5" x14ac:dyDescent="0.25">
      <c r="A860" s="23">
        <v>843</v>
      </c>
      <c r="B860" s="21" t="s">
        <v>1020</v>
      </c>
      <c r="C860" s="29" t="s">
        <v>1090</v>
      </c>
      <c r="D860" s="20"/>
      <c r="E860" s="20">
        <v>913</v>
      </c>
      <c r="F860" s="21" t="s">
        <v>1070</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1.5" x14ac:dyDescent="0.25">
      <c r="A861" s="23">
        <v>844</v>
      </c>
      <c r="B861" s="21" t="s">
        <v>1020</v>
      </c>
      <c r="C861" s="29" t="s">
        <v>1090</v>
      </c>
      <c r="D861" s="20"/>
      <c r="E861" s="20">
        <v>913</v>
      </c>
      <c r="F861" s="21" t="s">
        <v>1070</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1.5" x14ac:dyDescent="0.25">
      <c r="A862" s="23">
        <v>845</v>
      </c>
      <c r="B862" s="21" t="s">
        <v>1020</v>
      </c>
      <c r="C862" s="29" t="s">
        <v>1090</v>
      </c>
      <c r="D862" s="20"/>
      <c r="E862" s="20">
        <v>913</v>
      </c>
      <c r="F862" s="21" t="s">
        <v>1070</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1.5" x14ac:dyDescent="0.25">
      <c r="A863" s="23">
        <v>846</v>
      </c>
      <c r="B863" s="21" t="s">
        <v>1020</v>
      </c>
      <c r="C863" s="29" t="s">
        <v>1090</v>
      </c>
      <c r="D863" s="20"/>
      <c r="E863" s="20">
        <v>913</v>
      </c>
      <c r="F863" s="21" t="s">
        <v>1070</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1.5" x14ac:dyDescent="0.25">
      <c r="A864" s="23">
        <v>847</v>
      </c>
      <c r="B864" s="21" t="s">
        <v>1020</v>
      </c>
      <c r="C864" s="29" t="s">
        <v>1090</v>
      </c>
      <c r="D864" s="20"/>
      <c r="E864" s="20">
        <v>913</v>
      </c>
      <c r="F864" s="21" t="s">
        <v>1070</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1.5" x14ac:dyDescent="0.25">
      <c r="A865" s="23">
        <v>848</v>
      </c>
      <c r="B865" s="21" t="s">
        <v>1020</v>
      </c>
      <c r="C865" s="29" t="s">
        <v>1090</v>
      </c>
      <c r="D865" s="20"/>
      <c r="E865" s="20">
        <v>913</v>
      </c>
      <c r="F865" s="21" t="s">
        <v>1070</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1.5" x14ac:dyDescent="0.25">
      <c r="A866" s="23">
        <v>849</v>
      </c>
      <c r="B866" s="21" t="s">
        <v>1020</v>
      </c>
      <c r="C866" s="29" t="s">
        <v>1090</v>
      </c>
      <c r="D866" s="20"/>
      <c r="E866" s="20">
        <v>913</v>
      </c>
      <c r="F866" s="21" t="s">
        <v>1070</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1.5" x14ac:dyDescent="0.25">
      <c r="A867" s="23">
        <v>850</v>
      </c>
      <c r="B867" s="21" t="s">
        <v>1020</v>
      </c>
      <c r="C867" s="29" t="s">
        <v>1090</v>
      </c>
      <c r="D867" s="20"/>
      <c r="E867" s="20">
        <v>913</v>
      </c>
      <c r="F867" s="21" t="s">
        <v>1070</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1.5" x14ac:dyDescent="0.25">
      <c r="A868" s="23">
        <v>851</v>
      </c>
      <c r="B868" s="21" t="s">
        <v>1020</v>
      </c>
      <c r="C868" s="29" t="s">
        <v>1090</v>
      </c>
      <c r="D868" s="20"/>
      <c r="E868" s="20">
        <v>913</v>
      </c>
      <c r="F868" s="21" t="s">
        <v>1070</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1.5" x14ac:dyDescent="0.25">
      <c r="A869" s="23">
        <v>852</v>
      </c>
      <c r="B869" s="21" t="s">
        <v>1020</v>
      </c>
      <c r="C869" s="29" t="s">
        <v>1090</v>
      </c>
      <c r="D869" s="20"/>
      <c r="E869" s="20">
        <v>913</v>
      </c>
      <c r="F869" s="21" t="s">
        <v>1070</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1.5" x14ac:dyDescent="0.25">
      <c r="A870" s="23">
        <v>853</v>
      </c>
      <c r="B870" s="21" t="s">
        <v>1020</v>
      </c>
      <c r="C870" s="29" t="s">
        <v>1090</v>
      </c>
      <c r="D870" s="20"/>
      <c r="E870" s="20">
        <v>913</v>
      </c>
      <c r="F870" s="21" t="s">
        <v>1070</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1.5" x14ac:dyDescent="0.25">
      <c r="A871" s="23">
        <v>854</v>
      </c>
      <c r="B871" s="21" t="s">
        <v>1020</v>
      </c>
      <c r="C871" s="29" t="s">
        <v>1090</v>
      </c>
      <c r="D871" s="20"/>
      <c r="E871" s="20">
        <v>913</v>
      </c>
      <c r="F871" s="21" t="s">
        <v>1070</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1.5" x14ac:dyDescent="0.25">
      <c r="A872" s="23">
        <v>855</v>
      </c>
      <c r="B872" s="21" t="s">
        <v>1020</v>
      </c>
      <c r="C872" s="29" t="s">
        <v>1090</v>
      </c>
      <c r="D872" s="20"/>
      <c r="E872" s="20">
        <v>913</v>
      </c>
      <c r="F872" s="21" t="s">
        <v>1070</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1.5" x14ac:dyDescent="0.25">
      <c r="A873" s="12">
        <v>856</v>
      </c>
      <c r="B873" s="10" t="s">
        <v>1020</v>
      </c>
      <c r="C873" s="11" t="s">
        <v>585</v>
      </c>
      <c r="D873" s="9"/>
      <c r="E873" s="9">
        <v>72</v>
      </c>
      <c r="F873" s="10" t="s">
        <v>1071</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1.5" x14ac:dyDescent="0.25">
      <c r="A874" s="12">
        <v>857</v>
      </c>
      <c r="B874" s="10" t="s">
        <v>1020</v>
      </c>
      <c r="C874" s="11" t="s">
        <v>585</v>
      </c>
      <c r="D874" s="9"/>
      <c r="E874" s="9">
        <v>72</v>
      </c>
      <c r="F874" s="10" t="s">
        <v>1071</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1.5" x14ac:dyDescent="0.25">
      <c r="A875" s="12">
        <v>858</v>
      </c>
      <c r="B875" s="10" t="s">
        <v>1020</v>
      </c>
      <c r="C875" s="11" t="s">
        <v>585</v>
      </c>
      <c r="D875" s="9"/>
      <c r="E875" s="9">
        <v>72</v>
      </c>
      <c r="F875" s="10" t="s">
        <v>1071</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1.5" x14ac:dyDescent="0.25">
      <c r="A876" s="12">
        <v>859</v>
      </c>
      <c r="B876" s="10" t="s">
        <v>1020</v>
      </c>
      <c r="C876" s="11" t="s">
        <v>585</v>
      </c>
      <c r="D876" s="9"/>
      <c r="E876" s="9">
        <v>72</v>
      </c>
      <c r="F876" s="10" t="s">
        <v>1071</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1.5" x14ac:dyDescent="0.25">
      <c r="A877" s="12">
        <v>860</v>
      </c>
      <c r="B877" s="10" t="s">
        <v>1020</v>
      </c>
      <c r="C877" s="11" t="s">
        <v>585</v>
      </c>
      <c r="D877" s="9"/>
      <c r="E877" s="9">
        <v>72</v>
      </c>
      <c r="F877" s="10" t="s">
        <v>1071</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1.5" x14ac:dyDescent="0.25">
      <c r="A878" s="12">
        <v>861</v>
      </c>
      <c r="B878" s="10" t="s">
        <v>1020</v>
      </c>
      <c r="C878" s="11" t="s">
        <v>585</v>
      </c>
      <c r="D878" s="9"/>
      <c r="E878" s="9">
        <v>72</v>
      </c>
      <c r="F878" s="10" t="s">
        <v>1071</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1.5" x14ac:dyDescent="0.25">
      <c r="A879" s="12">
        <v>862</v>
      </c>
      <c r="B879" s="10" t="s">
        <v>1020</v>
      </c>
      <c r="C879" s="11" t="s">
        <v>585</v>
      </c>
      <c r="D879" s="9"/>
      <c r="E879" s="9">
        <v>72</v>
      </c>
      <c r="F879" s="10" t="s">
        <v>1071</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1.5" x14ac:dyDescent="0.25">
      <c r="A880" s="12">
        <v>863</v>
      </c>
      <c r="B880" s="10" t="s">
        <v>1020</v>
      </c>
      <c r="C880" s="11" t="s">
        <v>585</v>
      </c>
      <c r="D880" s="9"/>
      <c r="E880" s="9">
        <v>72</v>
      </c>
      <c r="F880" s="10" t="s">
        <v>1071</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1.5" x14ac:dyDescent="0.25">
      <c r="A881" s="12">
        <v>864</v>
      </c>
      <c r="B881" s="10" t="s">
        <v>1020</v>
      </c>
      <c r="C881" s="11" t="s">
        <v>585</v>
      </c>
      <c r="D881" s="9"/>
      <c r="E881" s="9">
        <v>72</v>
      </c>
      <c r="F881" s="10" t="s">
        <v>1071</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1.5" x14ac:dyDescent="0.25">
      <c r="A882" s="12">
        <v>865</v>
      </c>
      <c r="B882" s="10" t="s">
        <v>1020</v>
      </c>
      <c r="C882" s="11" t="s">
        <v>585</v>
      </c>
      <c r="D882" s="9"/>
      <c r="E882" s="9">
        <v>72</v>
      </c>
      <c r="F882" s="10" t="s">
        <v>1071</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1.5" x14ac:dyDescent="0.25">
      <c r="A883" s="12">
        <v>866</v>
      </c>
      <c r="B883" s="10" t="s">
        <v>1020</v>
      </c>
      <c r="C883" s="11" t="s">
        <v>585</v>
      </c>
      <c r="D883" s="9"/>
      <c r="E883" s="9">
        <v>72</v>
      </c>
      <c r="F883" s="10" t="s">
        <v>1071</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1.5" x14ac:dyDescent="0.25">
      <c r="A884" s="12">
        <v>867</v>
      </c>
      <c r="B884" s="10" t="s">
        <v>1020</v>
      </c>
      <c r="C884" s="11" t="s">
        <v>585</v>
      </c>
      <c r="D884" s="9"/>
      <c r="E884" s="9">
        <v>72</v>
      </c>
      <c r="F884" s="10" t="s">
        <v>1071</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1.5" x14ac:dyDescent="0.25">
      <c r="A885" s="12">
        <v>868</v>
      </c>
      <c r="B885" s="10" t="s">
        <v>1020</v>
      </c>
      <c r="C885" s="11" t="s">
        <v>585</v>
      </c>
      <c r="D885" s="9"/>
      <c r="E885" s="9">
        <v>72</v>
      </c>
      <c r="F885" s="10" t="s">
        <v>1071</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1.5" x14ac:dyDescent="0.25">
      <c r="A886" s="12">
        <v>869</v>
      </c>
      <c r="B886" s="10" t="s">
        <v>1020</v>
      </c>
      <c r="C886" s="11" t="s">
        <v>585</v>
      </c>
      <c r="D886" s="9"/>
      <c r="E886" s="9">
        <v>72</v>
      </c>
      <c r="F886" s="10" t="s">
        <v>1071</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1.5" x14ac:dyDescent="0.25">
      <c r="A887" s="12">
        <v>870</v>
      </c>
      <c r="B887" s="10" t="s">
        <v>1020</v>
      </c>
      <c r="C887" s="11" t="s">
        <v>585</v>
      </c>
      <c r="D887" s="9"/>
      <c r="E887" s="9">
        <v>72</v>
      </c>
      <c r="F887" s="10" t="s">
        <v>1071</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1.5" x14ac:dyDescent="0.25">
      <c r="A888" s="12">
        <v>871</v>
      </c>
      <c r="B888" s="10" t="s">
        <v>1020</v>
      </c>
      <c r="C888" s="11" t="s">
        <v>608</v>
      </c>
      <c r="D888" s="9"/>
      <c r="E888" s="9">
        <v>748</v>
      </c>
      <c r="F888" s="10" t="s">
        <v>1071</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1.5" x14ac:dyDescent="0.25">
      <c r="A889" s="12">
        <v>872</v>
      </c>
      <c r="B889" s="10" t="s">
        <v>1020</v>
      </c>
      <c r="C889" s="11" t="s">
        <v>608</v>
      </c>
      <c r="D889" s="9"/>
      <c r="E889" s="9">
        <v>748</v>
      </c>
      <c r="F889" s="10" t="s">
        <v>1071</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1.5" x14ac:dyDescent="0.25">
      <c r="A890" s="12">
        <v>873</v>
      </c>
      <c r="B890" s="10" t="s">
        <v>1020</v>
      </c>
      <c r="C890" s="11" t="s">
        <v>608</v>
      </c>
      <c r="D890" s="9"/>
      <c r="E890" s="9">
        <v>748</v>
      </c>
      <c r="F890" s="10" t="s">
        <v>1071</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1.5" x14ac:dyDescent="0.25">
      <c r="A891" s="12">
        <v>874</v>
      </c>
      <c r="B891" s="10" t="s">
        <v>1020</v>
      </c>
      <c r="C891" s="11" t="s">
        <v>608</v>
      </c>
      <c r="D891" s="9"/>
      <c r="E891" s="9">
        <v>748</v>
      </c>
      <c r="F891" s="10" t="s">
        <v>1071</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1.5" x14ac:dyDescent="0.25">
      <c r="A892" s="12">
        <v>875</v>
      </c>
      <c r="B892" s="10" t="s">
        <v>1020</v>
      </c>
      <c r="C892" s="11" t="s">
        <v>608</v>
      </c>
      <c r="D892" s="9"/>
      <c r="E892" s="9">
        <v>748</v>
      </c>
      <c r="F892" s="10" t="s">
        <v>1071</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1.5" x14ac:dyDescent="0.25">
      <c r="A893" s="12">
        <v>876</v>
      </c>
      <c r="B893" s="10" t="s">
        <v>1020</v>
      </c>
      <c r="C893" s="11" t="s">
        <v>608</v>
      </c>
      <c r="D893" s="9"/>
      <c r="E893" s="9">
        <v>748</v>
      </c>
      <c r="F893" s="10" t="s">
        <v>1071</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1.5" x14ac:dyDescent="0.25">
      <c r="A894" s="12">
        <v>877</v>
      </c>
      <c r="B894" s="10" t="s">
        <v>1020</v>
      </c>
      <c r="C894" s="11" t="s">
        <v>608</v>
      </c>
      <c r="D894" s="9"/>
      <c r="E894" s="9">
        <v>748</v>
      </c>
      <c r="F894" s="10" t="s">
        <v>1071</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1.5" x14ac:dyDescent="0.25">
      <c r="A895" s="12">
        <v>878</v>
      </c>
      <c r="B895" s="10" t="s">
        <v>1020</v>
      </c>
      <c r="C895" s="11" t="s">
        <v>608</v>
      </c>
      <c r="D895" s="9"/>
      <c r="E895" s="9">
        <v>748</v>
      </c>
      <c r="F895" s="10" t="s">
        <v>1071</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1.5" x14ac:dyDescent="0.25">
      <c r="A896" s="12">
        <v>879</v>
      </c>
      <c r="B896" s="10" t="s">
        <v>1020</v>
      </c>
      <c r="C896" s="11" t="s">
        <v>608</v>
      </c>
      <c r="D896" s="9"/>
      <c r="E896" s="9">
        <v>748</v>
      </c>
      <c r="F896" s="10" t="s">
        <v>1071</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1.5" x14ac:dyDescent="0.25">
      <c r="A897" s="12">
        <v>880</v>
      </c>
      <c r="B897" s="10" t="s">
        <v>1020</v>
      </c>
      <c r="C897" s="11" t="s">
        <v>608</v>
      </c>
      <c r="D897" s="9"/>
      <c r="E897" s="9">
        <v>748</v>
      </c>
      <c r="F897" s="10" t="s">
        <v>1071</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1.5" x14ac:dyDescent="0.25">
      <c r="A898" s="12">
        <v>881</v>
      </c>
      <c r="B898" s="10" t="s">
        <v>1020</v>
      </c>
      <c r="C898" s="11" t="s">
        <v>608</v>
      </c>
      <c r="D898" s="9"/>
      <c r="E898" s="9">
        <v>748</v>
      </c>
      <c r="F898" s="10" t="s">
        <v>1071</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1.5" x14ac:dyDescent="0.25">
      <c r="A899" s="12">
        <v>882</v>
      </c>
      <c r="B899" s="10" t="s">
        <v>1020</v>
      </c>
      <c r="C899" s="11" t="s">
        <v>608</v>
      </c>
      <c r="D899" s="9"/>
      <c r="E899" s="9">
        <v>748</v>
      </c>
      <c r="F899" s="10" t="s">
        <v>1071</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1.5" x14ac:dyDescent="0.25">
      <c r="A900" s="12">
        <v>883</v>
      </c>
      <c r="B900" s="10" t="s">
        <v>1020</v>
      </c>
      <c r="C900" s="11" t="s">
        <v>608</v>
      </c>
      <c r="D900" s="9"/>
      <c r="E900" s="9">
        <v>748</v>
      </c>
      <c r="F900" s="10" t="s">
        <v>1071</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1.5" x14ac:dyDescent="0.25">
      <c r="A901" s="12">
        <v>884</v>
      </c>
      <c r="B901" s="10" t="s">
        <v>1020</v>
      </c>
      <c r="C901" s="11" t="s">
        <v>608</v>
      </c>
      <c r="D901" s="9"/>
      <c r="E901" s="9">
        <v>748</v>
      </c>
      <c r="F901" s="10" t="s">
        <v>1071</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1.5" x14ac:dyDescent="0.25">
      <c r="A902" s="12">
        <v>885</v>
      </c>
      <c r="B902" s="10" t="s">
        <v>1020</v>
      </c>
      <c r="C902" s="11" t="s">
        <v>608</v>
      </c>
      <c r="D902" s="9"/>
      <c r="E902" s="9">
        <v>748</v>
      </c>
      <c r="F902" s="10" t="s">
        <v>1071</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1.5" x14ac:dyDescent="0.25">
      <c r="A903" s="12">
        <v>886</v>
      </c>
      <c r="B903" s="10" t="s">
        <v>1020</v>
      </c>
      <c r="C903" s="11" t="s">
        <v>1091</v>
      </c>
      <c r="D903" s="9"/>
      <c r="E903" s="9">
        <v>426</v>
      </c>
      <c r="F903" s="10" t="s">
        <v>1071</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1.5" x14ac:dyDescent="0.25">
      <c r="A904" s="12">
        <v>887</v>
      </c>
      <c r="B904" s="10" t="s">
        <v>1020</v>
      </c>
      <c r="C904" s="11" t="s">
        <v>1091</v>
      </c>
      <c r="D904" s="9"/>
      <c r="E904" s="9">
        <v>426</v>
      </c>
      <c r="F904" s="10" t="s">
        <v>1071</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1.5" x14ac:dyDescent="0.25">
      <c r="A905" s="12">
        <v>888</v>
      </c>
      <c r="B905" s="10" t="s">
        <v>1020</v>
      </c>
      <c r="C905" s="11" t="s">
        <v>1091</v>
      </c>
      <c r="D905" s="9"/>
      <c r="E905" s="9">
        <v>426</v>
      </c>
      <c r="F905" s="10" t="s">
        <v>1071</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1.5" x14ac:dyDescent="0.25">
      <c r="A906" s="12">
        <v>889</v>
      </c>
      <c r="B906" s="10" t="s">
        <v>1020</v>
      </c>
      <c r="C906" s="11" t="s">
        <v>1091</v>
      </c>
      <c r="D906" s="9"/>
      <c r="E906" s="9">
        <v>426</v>
      </c>
      <c r="F906" s="10" t="s">
        <v>1071</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1.5" x14ac:dyDescent="0.25">
      <c r="A907" s="12">
        <v>890</v>
      </c>
      <c r="B907" s="10" t="s">
        <v>1020</v>
      </c>
      <c r="C907" s="11" t="s">
        <v>1091</v>
      </c>
      <c r="D907" s="9"/>
      <c r="E907" s="9">
        <v>426</v>
      </c>
      <c r="F907" s="10" t="s">
        <v>1071</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1.5" x14ac:dyDescent="0.25">
      <c r="A908" s="12">
        <v>891</v>
      </c>
      <c r="B908" s="10" t="s">
        <v>1020</v>
      </c>
      <c r="C908" s="11" t="s">
        <v>1091</v>
      </c>
      <c r="D908" s="9"/>
      <c r="E908" s="9">
        <v>426</v>
      </c>
      <c r="F908" s="10" t="s">
        <v>1071</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1.5" x14ac:dyDescent="0.25">
      <c r="A909" s="12">
        <v>892</v>
      </c>
      <c r="B909" s="10" t="s">
        <v>1020</v>
      </c>
      <c r="C909" s="11" t="s">
        <v>1091</v>
      </c>
      <c r="D909" s="9"/>
      <c r="E909" s="9">
        <v>426</v>
      </c>
      <c r="F909" s="10" t="s">
        <v>1071</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1.5" x14ac:dyDescent="0.25">
      <c r="A910" s="12">
        <v>893</v>
      </c>
      <c r="B910" s="10" t="s">
        <v>1020</v>
      </c>
      <c r="C910" s="11" t="s">
        <v>1091</v>
      </c>
      <c r="D910" s="9"/>
      <c r="E910" s="9">
        <v>426</v>
      </c>
      <c r="F910" s="10" t="s">
        <v>1071</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1.5" x14ac:dyDescent="0.25">
      <c r="A911" s="12">
        <v>894</v>
      </c>
      <c r="B911" s="10" t="s">
        <v>1020</v>
      </c>
      <c r="C911" s="11" t="s">
        <v>1091</v>
      </c>
      <c r="D911" s="9"/>
      <c r="E911" s="9">
        <v>426</v>
      </c>
      <c r="F911" s="10" t="s">
        <v>1071</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1.5" x14ac:dyDescent="0.25">
      <c r="A912" s="12">
        <v>895</v>
      </c>
      <c r="B912" s="10" t="s">
        <v>1020</v>
      </c>
      <c r="C912" s="11" t="s">
        <v>1091</v>
      </c>
      <c r="D912" s="9"/>
      <c r="E912" s="9">
        <v>426</v>
      </c>
      <c r="F912" s="10" t="s">
        <v>1071</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1.5" x14ac:dyDescent="0.25">
      <c r="A913" s="12">
        <v>896</v>
      </c>
      <c r="B913" s="10" t="s">
        <v>1020</v>
      </c>
      <c r="C913" s="11" t="s">
        <v>1091</v>
      </c>
      <c r="D913" s="9"/>
      <c r="E913" s="9">
        <v>426</v>
      </c>
      <c r="F913" s="10" t="s">
        <v>1071</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1.5" x14ac:dyDescent="0.25">
      <c r="A914" s="12">
        <v>897</v>
      </c>
      <c r="B914" s="10" t="s">
        <v>1020</v>
      </c>
      <c r="C914" s="11" t="s">
        <v>1091</v>
      </c>
      <c r="D914" s="9"/>
      <c r="E914" s="9">
        <v>426</v>
      </c>
      <c r="F914" s="10" t="s">
        <v>1071</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1.5" x14ac:dyDescent="0.25">
      <c r="A915" s="12">
        <v>898</v>
      </c>
      <c r="B915" s="10" t="s">
        <v>1020</v>
      </c>
      <c r="C915" s="11" t="s">
        <v>1091</v>
      </c>
      <c r="D915" s="9"/>
      <c r="E915" s="9">
        <v>426</v>
      </c>
      <c r="F915" s="10" t="s">
        <v>1071</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1.5" x14ac:dyDescent="0.25">
      <c r="A916" s="12">
        <v>899</v>
      </c>
      <c r="B916" s="10" t="s">
        <v>1020</v>
      </c>
      <c r="C916" s="11" t="s">
        <v>1091</v>
      </c>
      <c r="D916" s="9"/>
      <c r="E916" s="9">
        <v>426</v>
      </c>
      <c r="F916" s="10" t="s">
        <v>1071</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1.5" x14ac:dyDescent="0.25">
      <c r="A917" s="12">
        <v>900</v>
      </c>
      <c r="B917" s="10" t="s">
        <v>1020</v>
      </c>
      <c r="C917" s="11" t="s">
        <v>1091</v>
      </c>
      <c r="D917" s="9"/>
      <c r="E917" s="9">
        <v>426</v>
      </c>
      <c r="F917" s="10" t="s">
        <v>1071</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1.5" x14ac:dyDescent="0.25">
      <c r="A918" s="12">
        <v>901</v>
      </c>
      <c r="B918" s="10" t="s">
        <v>1020</v>
      </c>
      <c r="C918" s="11" t="s">
        <v>603</v>
      </c>
      <c r="D918" s="9"/>
      <c r="E918" s="9">
        <v>516</v>
      </c>
      <c r="F918" s="10" t="s">
        <v>1071</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1.5" x14ac:dyDescent="0.25">
      <c r="A919" s="12">
        <v>902</v>
      </c>
      <c r="B919" s="10" t="s">
        <v>1020</v>
      </c>
      <c r="C919" s="11" t="s">
        <v>603</v>
      </c>
      <c r="D919" s="9"/>
      <c r="E919" s="9">
        <v>516</v>
      </c>
      <c r="F919" s="10" t="s">
        <v>1071</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1.5" x14ac:dyDescent="0.25">
      <c r="A920" s="12">
        <v>903</v>
      </c>
      <c r="B920" s="10" t="s">
        <v>1020</v>
      </c>
      <c r="C920" s="11" t="s">
        <v>603</v>
      </c>
      <c r="D920" s="9"/>
      <c r="E920" s="9">
        <v>516</v>
      </c>
      <c r="F920" s="10" t="s">
        <v>1071</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1.5" x14ac:dyDescent="0.25">
      <c r="A921" s="12">
        <v>904</v>
      </c>
      <c r="B921" s="10" t="s">
        <v>1020</v>
      </c>
      <c r="C921" s="11" t="s">
        <v>603</v>
      </c>
      <c r="D921" s="9"/>
      <c r="E921" s="9">
        <v>516</v>
      </c>
      <c r="F921" s="10" t="s">
        <v>1071</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1.5" x14ac:dyDescent="0.25">
      <c r="A922" s="12">
        <v>905</v>
      </c>
      <c r="B922" s="10" t="s">
        <v>1020</v>
      </c>
      <c r="C922" s="11" t="s">
        <v>603</v>
      </c>
      <c r="D922" s="9"/>
      <c r="E922" s="9">
        <v>516</v>
      </c>
      <c r="F922" s="10" t="s">
        <v>1071</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1.5" x14ac:dyDescent="0.25">
      <c r="A923" s="12">
        <v>906</v>
      </c>
      <c r="B923" s="10" t="s">
        <v>1020</v>
      </c>
      <c r="C923" s="11" t="s">
        <v>603</v>
      </c>
      <c r="D923" s="9"/>
      <c r="E923" s="9">
        <v>516</v>
      </c>
      <c r="F923" s="10" t="s">
        <v>1071</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1.5" x14ac:dyDescent="0.25">
      <c r="A924" s="12">
        <v>907</v>
      </c>
      <c r="B924" s="10" t="s">
        <v>1020</v>
      </c>
      <c r="C924" s="11" t="s">
        <v>603</v>
      </c>
      <c r="D924" s="9"/>
      <c r="E924" s="9">
        <v>516</v>
      </c>
      <c r="F924" s="10" t="s">
        <v>1071</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1.5" x14ac:dyDescent="0.25">
      <c r="A925" s="12">
        <v>908</v>
      </c>
      <c r="B925" s="10" t="s">
        <v>1020</v>
      </c>
      <c r="C925" s="11" t="s">
        <v>603</v>
      </c>
      <c r="D925" s="9"/>
      <c r="E925" s="9">
        <v>516</v>
      </c>
      <c r="F925" s="10" t="s">
        <v>1071</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1.5" x14ac:dyDescent="0.25">
      <c r="A926" s="12">
        <v>909</v>
      </c>
      <c r="B926" s="10" t="s">
        <v>1020</v>
      </c>
      <c r="C926" s="11" t="s">
        <v>603</v>
      </c>
      <c r="D926" s="9"/>
      <c r="E926" s="9">
        <v>516</v>
      </c>
      <c r="F926" s="10" t="s">
        <v>1071</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1.5" x14ac:dyDescent="0.25">
      <c r="A927" s="12">
        <v>910</v>
      </c>
      <c r="B927" s="10" t="s">
        <v>1020</v>
      </c>
      <c r="C927" s="11" t="s">
        <v>603</v>
      </c>
      <c r="D927" s="9"/>
      <c r="E927" s="9">
        <v>516</v>
      </c>
      <c r="F927" s="10" t="s">
        <v>1071</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1.5" x14ac:dyDescent="0.25">
      <c r="A928" s="12">
        <v>911</v>
      </c>
      <c r="B928" s="10" t="s">
        <v>1020</v>
      </c>
      <c r="C928" s="11" t="s">
        <v>603</v>
      </c>
      <c r="D928" s="9"/>
      <c r="E928" s="9">
        <v>516</v>
      </c>
      <c r="F928" s="10" t="s">
        <v>1071</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1.5" x14ac:dyDescent="0.25">
      <c r="A929" s="12">
        <v>912</v>
      </c>
      <c r="B929" s="10" t="s">
        <v>1020</v>
      </c>
      <c r="C929" s="11" t="s">
        <v>603</v>
      </c>
      <c r="D929" s="9"/>
      <c r="E929" s="9">
        <v>516</v>
      </c>
      <c r="F929" s="10" t="s">
        <v>1071</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1.5" x14ac:dyDescent="0.25">
      <c r="A930" s="12">
        <v>913</v>
      </c>
      <c r="B930" s="10" t="s">
        <v>1020</v>
      </c>
      <c r="C930" s="11" t="s">
        <v>603</v>
      </c>
      <c r="D930" s="9"/>
      <c r="E930" s="9">
        <v>516</v>
      </c>
      <c r="F930" s="10" t="s">
        <v>1071</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1.5" x14ac:dyDescent="0.25">
      <c r="A931" s="12">
        <v>914</v>
      </c>
      <c r="B931" s="10" t="s">
        <v>1020</v>
      </c>
      <c r="C931" s="11" t="s">
        <v>603</v>
      </c>
      <c r="D931" s="9"/>
      <c r="E931" s="9">
        <v>516</v>
      </c>
      <c r="F931" s="10" t="s">
        <v>1071</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1.5" x14ac:dyDescent="0.25">
      <c r="A932" s="12">
        <v>915</v>
      </c>
      <c r="B932" s="10" t="s">
        <v>1020</v>
      </c>
      <c r="C932" s="11" t="s">
        <v>603</v>
      </c>
      <c r="D932" s="9"/>
      <c r="E932" s="9">
        <v>516</v>
      </c>
      <c r="F932" s="10" t="s">
        <v>1071</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1.5" x14ac:dyDescent="0.25">
      <c r="A933" s="12">
        <v>916</v>
      </c>
      <c r="B933" s="10" t="s">
        <v>1020</v>
      </c>
      <c r="C933" s="11" t="s">
        <v>607</v>
      </c>
      <c r="D933" s="9"/>
      <c r="E933" s="9">
        <v>710</v>
      </c>
      <c r="F933" s="10" t="s">
        <v>1071</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1.5" x14ac:dyDescent="0.25">
      <c r="A934" s="12">
        <v>917</v>
      </c>
      <c r="B934" s="10" t="s">
        <v>1020</v>
      </c>
      <c r="C934" s="11" t="s">
        <v>607</v>
      </c>
      <c r="D934" s="9"/>
      <c r="E934" s="9">
        <v>710</v>
      </c>
      <c r="F934" s="10" t="s">
        <v>1071</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1.5" x14ac:dyDescent="0.25">
      <c r="A935" s="12">
        <v>918</v>
      </c>
      <c r="B935" s="10" t="s">
        <v>1020</v>
      </c>
      <c r="C935" s="11" t="s">
        <v>607</v>
      </c>
      <c r="D935" s="9"/>
      <c r="E935" s="9">
        <v>710</v>
      </c>
      <c r="F935" s="10" t="s">
        <v>1071</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1.5" x14ac:dyDescent="0.25">
      <c r="A936" s="12">
        <v>919</v>
      </c>
      <c r="B936" s="10" t="s">
        <v>1020</v>
      </c>
      <c r="C936" s="11" t="s">
        <v>607</v>
      </c>
      <c r="D936" s="9"/>
      <c r="E936" s="9">
        <v>710</v>
      </c>
      <c r="F936" s="10" t="s">
        <v>1071</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1.5" x14ac:dyDescent="0.25">
      <c r="A937" s="12">
        <v>920</v>
      </c>
      <c r="B937" s="10" t="s">
        <v>1020</v>
      </c>
      <c r="C937" s="11" t="s">
        <v>607</v>
      </c>
      <c r="D937" s="9"/>
      <c r="E937" s="9">
        <v>710</v>
      </c>
      <c r="F937" s="10" t="s">
        <v>1071</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1.5" x14ac:dyDescent="0.25">
      <c r="A938" s="12">
        <v>921</v>
      </c>
      <c r="B938" s="10" t="s">
        <v>1020</v>
      </c>
      <c r="C938" s="11" t="s">
        <v>607</v>
      </c>
      <c r="D938" s="9"/>
      <c r="E938" s="9">
        <v>710</v>
      </c>
      <c r="F938" s="10" t="s">
        <v>1071</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1.5" x14ac:dyDescent="0.25">
      <c r="A939" s="12">
        <v>922</v>
      </c>
      <c r="B939" s="10" t="s">
        <v>1020</v>
      </c>
      <c r="C939" s="11" t="s">
        <v>607</v>
      </c>
      <c r="D939" s="9"/>
      <c r="E939" s="9">
        <v>710</v>
      </c>
      <c r="F939" s="10" t="s">
        <v>1071</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1.5" x14ac:dyDescent="0.25">
      <c r="A940" s="12">
        <v>923</v>
      </c>
      <c r="B940" s="10" t="s">
        <v>1020</v>
      </c>
      <c r="C940" s="11" t="s">
        <v>607</v>
      </c>
      <c r="D940" s="9"/>
      <c r="E940" s="9">
        <v>710</v>
      </c>
      <c r="F940" s="10" t="s">
        <v>1071</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1.5" x14ac:dyDescent="0.25">
      <c r="A941" s="12">
        <v>924</v>
      </c>
      <c r="B941" s="10" t="s">
        <v>1020</v>
      </c>
      <c r="C941" s="11" t="s">
        <v>607</v>
      </c>
      <c r="D941" s="9"/>
      <c r="E941" s="9">
        <v>710</v>
      </c>
      <c r="F941" s="10" t="s">
        <v>1071</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1.5" x14ac:dyDescent="0.25">
      <c r="A942" s="12">
        <v>925</v>
      </c>
      <c r="B942" s="10" t="s">
        <v>1020</v>
      </c>
      <c r="C942" s="11" t="s">
        <v>607</v>
      </c>
      <c r="D942" s="9"/>
      <c r="E942" s="9">
        <v>710</v>
      </c>
      <c r="F942" s="10" t="s">
        <v>1071</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1.5" x14ac:dyDescent="0.25">
      <c r="A943" s="12">
        <v>926</v>
      </c>
      <c r="B943" s="10" t="s">
        <v>1020</v>
      </c>
      <c r="C943" s="11" t="s">
        <v>607</v>
      </c>
      <c r="D943" s="9"/>
      <c r="E943" s="9">
        <v>710</v>
      </c>
      <c r="F943" s="10" t="s">
        <v>1071</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1.5" x14ac:dyDescent="0.25">
      <c r="A944" s="12">
        <v>927</v>
      </c>
      <c r="B944" s="10" t="s">
        <v>1020</v>
      </c>
      <c r="C944" s="11" t="s">
        <v>607</v>
      </c>
      <c r="D944" s="9"/>
      <c r="E944" s="9">
        <v>710</v>
      </c>
      <c r="F944" s="10" t="s">
        <v>1071</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1.5" x14ac:dyDescent="0.25">
      <c r="A945" s="12">
        <v>928</v>
      </c>
      <c r="B945" s="10" t="s">
        <v>1020</v>
      </c>
      <c r="C945" s="11" t="s">
        <v>607</v>
      </c>
      <c r="D945" s="9"/>
      <c r="E945" s="9">
        <v>710</v>
      </c>
      <c r="F945" s="10" t="s">
        <v>1071</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1.5" x14ac:dyDescent="0.25">
      <c r="A946" s="12">
        <v>929</v>
      </c>
      <c r="B946" s="10" t="s">
        <v>1020</v>
      </c>
      <c r="C946" s="11" t="s">
        <v>607</v>
      </c>
      <c r="D946" s="9"/>
      <c r="E946" s="9">
        <v>710</v>
      </c>
      <c r="F946" s="10" t="s">
        <v>1071</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1.5" x14ac:dyDescent="0.25">
      <c r="A947" s="12">
        <v>930</v>
      </c>
      <c r="B947" s="10" t="s">
        <v>1020</v>
      </c>
      <c r="C947" s="11" t="s">
        <v>607</v>
      </c>
      <c r="D947" s="9"/>
      <c r="E947" s="9">
        <v>710</v>
      </c>
      <c r="F947" s="10" t="s">
        <v>1071</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1.5" x14ac:dyDescent="0.25">
      <c r="A948" s="23">
        <v>931</v>
      </c>
      <c r="B948" s="21" t="s">
        <v>1020</v>
      </c>
      <c r="C948" s="29" t="s">
        <v>1092</v>
      </c>
      <c r="D948" s="20"/>
      <c r="E948" s="20">
        <v>914</v>
      </c>
      <c r="F948" s="21" t="s">
        <v>1070</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1.5" x14ac:dyDescent="0.25">
      <c r="A949" s="23">
        <v>932</v>
      </c>
      <c r="B949" s="21" t="s">
        <v>1020</v>
      </c>
      <c r="C949" s="29" t="s">
        <v>1092</v>
      </c>
      <c r="D949" s="20"/>
      <c r="E949" s="20">
        <v>914</v>
      </c>
      <c r="F949" s="21" t="s">
        <v>1070</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1.5" x14ac:dyDescent="0.25">
      <c r="A950" s="23">
        <v>933</v>
      </c>
      <c r="B950" s="21" t="s">
        <v>1020</v>
      </c>
      <c r="C950" s="29" t="s">
        <v>1092</v>
      </c>
      <c r="D950" s="20"/>
      <c r="E950" s="20">
        <v>914</v>
      </c>
      <c r="F950" s="21" t="s">
        <v>1070</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1.5" x14ac:dyDescent="0.25">
      <c r="A951" s="23">
        <v>934</v>
      </c>
      <c r="B951" s="21" t="s">
        <v>1020</v>
      </c>
      <c r="C951" s="29" t="s">
        <v>1092</v>
      </c>
      <c r="D951" s="20"/>
      <c r="E951" s="20">
        <v>914</v>
      </c>
      <c r="F951" s="21" t="s">
        <v>1070</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1.5" x14ac:dyDescent="0.25">
      <c r="A952" s="23">
        <v>935</v>
      </c>
      <c r="B952" s="21" t="s">
        <v>1020</v>
      </c>
      <c r="C952" s="29" t="s">
        <v>1092</v>
      </c>
      <c r="D952" s="20"/>
      <c r="E952" s="20">
        <v>914</v>
      </c>
      <c r="F952" s="21" t="s">
        <v>1070</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1.5" x14ac:dyDescent="0.25">
      <c r="A953" s="23">
        <v>936</v>
      </c>
      <c r="B953" s="21" t="s">
        <v>1020</v>
      </c>
      <c r="C953" s="29" t="s">
        <v>1092</v>
      </c>
      <c r="D953" s="20"/>
      <c r="E953" s="20">
        <v>914</v>
      </c>
      <c r="F953" s="21" t="s">
        <v>1070</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1.5" x14ac:dyDescent="0.25">
      <c r="A954" s="23">
        <v>937</v>
      </c>
      <c r="B954" s="21" t="s">
        <v>1020</v>
      </c>
      <c r="C954" s="29" t="s">
        <v>1092</v>
      </c>
      <c r="D954" s="20"/>
      <c r="E954" s="20">
        <v>914</v>
      </c>
      <c r="F954" s="21" t="s">
        <v>1070</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1.5" x14ac:dyDescent="0.25">
      <c r="A955" s="23">
        <v>938</v>
      </c>
      <c r="B955" s="21" t="s">
        <v>1020</v>
      </c>
      <c r="C955" s="29" t="s">
        <v>1092</v>
      </c>
      <c r="D955" s="20"/>
      <c r="E955" s="20">
        <v>914</v>
      </c>
      <c r="F955" s="21" t="s">
        <v>1070</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1.5" x14ac:dyDescent="0.25">
      <c r="A956" s="23">
        <v>939</v>
      </c>
      <c r="B956" s="21" t="s">
        <v>1020</v>
      </c>
      <c r="C956" s="29" t="s">
        <v>1092</v>
      </c>
      <c r="D956" s="20"/>
      <c r="E956" s="20">
        <v>914</v>
      </c>
      <c r="F956" s="21" t="s">
        <v>1070</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1.5" x14ac:dyDescent="0.25">
      <c r="A957" s="23">
        <v>940</v>
      </c>
      <c r="B957" s="21" t="s">
        <v>1020</v>
      </c>
      <c r="C957" s="29" t="s">
        <v>1092</v>
      </c>
      <c r="D957" s="20"/>
      <c r="E957" s="20">
        <v>914</v>
      </c>
      <c r="F957" s="21" t="s">
        <v>1070</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1.5" x14ac:dyDescent="0.25">
      <c r="A958" s="23">
        <v>941</v>
      </c>
      <c r="B958" s="21" t="s">
        <v>1020</v>
      </c>
      <c r="C958" s="29" t="s">
        <v>1092</v>
      </c>
      <c r="D958" s="20"/>
      <c r="E958" s="20">
        <v>914</v>
      </c>
      <c r="F958" s="21" t="s">
        <v>1070</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1.5" x14ac:dyDescent="0.25">
      <c r="A959" s="23">
        <v>942</v>
      </c>
      <c r="B959" s="21" t="s">
        <v>1020</v>
      </c>
      <c r="C959" s="29" t="s">
        <v>1092</v>
      </c>
      <c r="D959" s="20"/>
      <c r="E959" s="20">
        <v>914</v>
      </c>
      <c r="F959" s="21" t="s">
        <v>1070</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1.5" x14ac:dyDescent="0.25">
      <c r="A960" s="23">
        <v>943</v>
      </c>
      <c r="B960" s="21" t="s">
        <v>1020</v>
      </c>
      <c r="C960" s="29" t="s">
        <v>1092</v>
      </c>
      <c r="D960" s="20"/>
      <c r="E960" s="20">
        <v>914</v>
      </c>
      <c r="F960" s="21" t="s">
        <v>1070</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1.5" x14ac:dyDescent="0.25">
      <c r="A961" s="23">
        <v>944</v>
      </c>
      <c r="B961" s="21" t="s">
        <v>1020</v>
      </c>
      <c r="C961" s="29" t="s">
        <v>1092</v>
      </c>
      <c r="D961" s="20"/>
      <c r="E961" s="20">
        <v>914</v>
      </c>
      <c r="F961" s="21" t="s">
        <v>1070</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1.5" x14ac:dyDescent="0.25">
      <c r="A962" s="23">
        <v>945</v>
      </c>
      <c r="B962" s="21" t="s">
        <v>1020</v>
      </c>
      <c r="C962" s="29" t="s">
        <v>1092</v>
      </c>
      <c r="D962" s="20"/>
      <c r="E962" s="20">
        <v>914</v>
      </c>
      <c r="F962" s="21" t="s">
        <v>1070</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1.5" x14ac:dyDescent="0.25">
      <c r="A963" s="12">
        <v>946</v>
      </c>
      <c r="B963" s="10" t="s">
        <v>1020</v>
      </c>
      <c r="C963" s="11" t="s">
        <v>1093</v>
      </c>
      <c r="D963" s="9"/>
      <c r="E963" s="9">
        <v>204</v>
      </c>
      <c r="F963" s="10" t="s">
        <v>1071</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1.5" x14ac:dyDescent="0.25">
      <c r="A964" s="12">
        <v>947</v>
      </c>
      <c r="B964" s="10" t="s">
        <v>1020</v>
      </c>
      <c r="C964" s="11" t="s">
        <v>1093</v>
      </c>
      <c r="D964" s="9"/>
      <c r="E964" s="9">
        <v>204</v>
      </c>
      <c r="F964" s="10" t="s">
        <v>1071</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1.5" x14ac:dyDescent="0.25">
      <c r="A965" s="12">
        <v>948</v>
      </c>
      <c r="B965" s="10" t="s">
        <v>1020</v>
      </c>
      <c r="C965" s="11" t="s">
        <v>1093</v>
      </c>
      <c r="D965" s="9"/>
      <c r="E965" s="9">
        <v>204</v>
      </c>
      <c r="F965" s="10" t="s">
        <v>1071</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1.5" x14ac:dyDescent="0.25">
      <c r="A966" s="12">
        <v>949</v>
      </c>
      <c r="B966" s="10" t="s">
        <v>1020</v>
      </c>
      <c r="C966" s="11" t="s">
        <v>1093</v>
      </c>
      <c r="D966" s="9"/>
      <c r="E966" s="9">
        <v>204</v>
      </c>
      <c r="F966" s="10" t="s">
        <v>1071</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1.5" x14ac:dyDescent="0.25">
      <c r="A967" s="12">
        <v>950</v>
      </c>
      <c r="B967" s="10" t="s">
        <v>1020</v>
      </c>
      <c r="C967" s="11" t="s">
        <v>1093</v>
      </c>
      <c r="D967" s="9"/>
      <c r="E967" s="9">
        <v>204</v>
      </c>
      <c r="F967" s="10" t="s">
        <v>1071</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1.5" x14ac:dyDescent="0.25">
      <c r="A968" s="12">
        <v>951</v>
      </c>
      <c r="B968" s="10" t="s">
        <v>1020</v>
      </c>
      <c r="C968" s="11" t="s">
        <v>1093</v>
      </c>
      <c r="D968" s="9"/>
      <c r="E968" s="9">
        <v>204</v>
      </c>
      <c r="F968" s="10" t="s">
        <v>1071</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1.5" x14ac:dyDescent="0.25">
      <c r="A969" s="12">
        <v>952</v>
      </c>
      <c r="B969" s="10" t="s">
        <v>1020</v>
      </c>
      <c r="C969" s="11" t="s">
        <v>1093</v>
      </c>
      <c r="D969" s="9"/>
      <c r="E969" s="9">
        <v>204</v>
      </c>
      <c r="F969" s="10" t="s">
        <v>1071</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1.5" x14ac:dyDescent="0.25">
      <c r="A970" s="12">
        <v>953</v>
      </c>
      <c r="B970" s="10" t="s">
        <v>1020</v>
      </c>
      <c r="C970" s="11" t="s">
        <v>1093</v>
      </c>
      <c r="D970" s="9"/>
      <c r="E970" s="9">
        <v>204</v>
      </c>
      <c r="F970" s="10" t="s">
        <v>1071</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1.5" x14ac:dyDescent="0.25">
      <c r="A971" s="12">
        <v>954</v>
      </c>
      <c r="B971" s="10" t="s">
        <v>1020</v>
      </c>
      <c r="C971" s="11" t="s">
        <v>1093</v>
      </c>
      <c r="D971" s="9"/>
      <c r="E971" s="9">
        <v>204</v>
      </c>
      <c r="F971" s="10" t="s">
        <v>1071</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1.5" x14ac:dyDescent="0.25">
      <c r="A972" s="12">
        <v>955</v>
      </c>
      <c r="B972" s="10" t="s">
        <v>1020</v>
      </c>
      <c r="C972" s="11" t="s">
        <v>1093</v>
      </c>
      <c r="D972" s="9"/>
      <c r="E972" s="9">
        <v>204</v>
      </c>
      <c r="F972" s="10" t="s">
        <v>1071</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1.5" x14ac:dyDescent="0.25">
      <c r="A973" s="12">
        <v>956</v>
      </c>
      <c r="B973" s="10" t="s">
        <v>1020</v>
      </c>
      <c r="C973" s="11" t="s">
        <v>1093</v>
      </c>
      <c r="D973" s="9"/>
      <c r="E973" s="9">
        <v>204</v>
      </c>
      <c r="F973" s="10" t="s">
        <v>1071</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1.5" x14ac:dyDescent="0.25">
      <c r="A974" s="12">
        <v>957</v>
      </c>
      <c r="B974" s="10" t="s">
        <v>1020</v>
      </c>
      <c r="C974" s="11" t="s">
        <v>1093</v>
      </c>
      <c r="D974" s="9"/>
      <c r="E974" s="9">
        <v>204</v>
      </c>
      <c r="F974" s="10" t="s">
        <v>1071</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1.5" x14ac:dyDescent="0.25">
      <c r="A975" s="12">
        <v>958</v>
      </c>
      <c r="B975" s="10" t="s">
        <v>1020</v>
      </c>
      <c r="C975" s="11" t="s">
        <v>1093</v>
      </c>
      <c r="D975" s="9"/>
      <c r="E975" s="9">
        <v>204</v>
      </c>
      <c r="F975" s="10" t="s">
        <v>1071</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1.5" x14ac:dyDescent="0.25">
      <c r="A976" s="12">
        <v>959</v>
      </c>
      <c r="B976" s="10" t="s">
        <v>1020</v>
      </c>
      <c r="C976" s="11" t="s">
        <v>1093</v>
      </c>
      <c r="D976" s="9"/>
      <c r="E976" s="9">
        <v>204</v>
      </c>
      <c r="F976" s="10" t="s">
        <v>1071</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1.5" x14ac:dyDescent="0.25">
      <c r="A977" s="12">
        <v>960</v>
      </c>
      <c r="B977" s="10" t="s">
        <v>1020</v>
      </c>
      <c r="C977" s="11" t="s">
        <v>1093</v>
      </c>
      <c r="D977" s="9"/>
      <c r="E977" s="9">
        <v>204</v>
      </c>
      <c r="F977" s="10" t="s">
        <v>1071</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1.5" x14ac:dyDescent="0.25">
      <c r="A978" s="12">
        <v>961</v>
      </c>
      <c r="B978" s="10" t="s">
        <v>1020</v>
      </c>
      <c r="C978" s="11" t="s">
        <v>1094</v>
      </c>
      <c r="D978" s="9"/>
      <c r="E978" s="9">
        <v>854</v>
      </c>
      <c r="F978" s="10" t="s">
        <v>1071</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1.5" x14ac:dyDescent="0.25">
      <c r="A979" s="12">
        <v>962</v>
      </c>
      <c r="B979" s="10" t="s">
        <v>1020</v>
      </c>
      <c r="C979" s="11" t="s">
        <v>1094</v>
      </c>
      <c r="D979" s="9"/>
      <c r="E979" s="9">
        <v>854</v>
      </c>
      <c r="F979" s="10" t="s">
        <v>1071</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1.5" x14ac:dyDescent="0.25">
      <c r="A980" s="12">
        <v>963</v>
      </c>
      <c r="B980" s="10" t="s">
        <v>1020</v>
      </c>
      <c r="C980" s="11" t="s">
        <v>1094</v>
      </c>
      <c r="D980" s="9"/>
      <c r="E980" s="9">
        <v>854</v>
      </c>
      <c r="F980" s="10" t="s">
        <v>1071</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1.5" x14ac:dyDescent="0.25">
      <c r="A981" s="12">
        <v>964</v>
      </c>
      <c r="B981" s="10" t="s">
        <v>1020</v>
      </c>
      <c r="C981" s="11" t="s">
        <v>1094</v>
      </c>
      <c r="D981" s="9"/>
      <c r="E981" s="9">
        <v>854</v>
      </c>
      <c r="F981" s="10" t="s">
        <v>1071</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1.5" x14ac:dyDescent="0.25">
      <c r="A982" s="12">
        <v>965</v>
      </c>
      <c r="B982" s="10" t="s">
        <v>1020</v>
      </c>
      <c r="C982" s="11" t="s">
        <v>1094</v>
      </c>
      <c r="D982" s="9"/>
      <c r="E982" s="9">
        <v>854</v>
      </c>
      <c r="F982" s="10" t="s">
        <v>1071</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1.5" x14ac:dyDescent="0.25">
      <c r="A983" s="12">
        <v>966</v>
      </c>
      <c r="B983" s="10" t="s">
        <v>1020</v>
      </c>
      <c r="C983" s="11" t="s">
        <v>1094</v>
      </c>
      <c r="D983" s="9"/>
      <c r="E983" s="9">
        <v>854</v>
      </c>
      <c r="F983" s="10" t="s">
        <v>1071</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1.5" x14ac:dyDescent="0.25">
      <c r="A984" s="12">
        <v>967</v>
      </c>
      <c r="B984" s="10" t="s">
        <v>1020</v>
      </c>
      <c r="C984" s="11" t="s">
        <v>1094</v>
      </c>
      <c r="D984" s="9"/>
      <c r="E984" s="9">
        <v>854</v>
      </c>
      <c r="F984" s="10" t="s">
        <v>1071</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1.5" x14ac:dyDescent="0.25">
      <c r="A985" s="12">
        <v>968</v>
      </c>
      <c r="B985" s="10" t="s">
        <v>1020</v>
      </c>
      <c r="C985" s="11" t="s">
        <v>1094</v>
      </c>
      <c r="D985" s="9"/>
      <c r="E985" s="9">
        <v>854</v>
      </c>
      <c r="F985" s="10" t="s">
        <v>1071</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1.5" x14ac:dyDescent="0.25">
      <c r="A986" s="12">
        <v>969</v>
      </c>
      <c r="B986" s="10" t="s">
        <v>1020</v>
      </c>
      <c r="C986" s="11" t="s">
        <v>1094</v>
      </c>
      <c r="D986" s="9"/>
      <c r="E986" s="9">
        <v>854</v>
      </c>
      <c r="F986" s="10" t="s">
        <v>1071</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1.5" x14ac:dyDescent="0.25">
      <c r="A987" s="12">
        <v>970</v>
      </c>
      <c r="B987" s="10" t="s">
        <v>1020</v>
      </c>
      <c r="C987" s="11" t="s">
        <v>1094</v>
      </c>
      <c r="D987" s="9"/>
      <c r="E987" s="9">
        <v>854</v>
      </c>
      <c r="F987" s="10" t="s">
        <v>1071</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1.5" x14ac:dyDescent="0.25">
      <c r="A988" s="12">
        <v>971</v>
      </c>
      <c r="B988" s="10" t="s">
        <v>1020</v>
      </c>
      <c r="C988" s="11" t="s">
        <v>1094</v>
      </c>
      <c r="D988" s="9"/>
      <c r="E988" s="9">
        <v>854</v>
      </c>
      <c r="F988" s="10" t="s">
        <v>1071</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1.5" x14ac:dyDescent="0.25">
      <c r="A989" s="12">
        <v>972</v>
      </c>
      <c r="B989" s="10" t="s">
        <v>1020</v>
      </c>
      <c r="C989" s="11" t="s">
        <v>1094</v>
      </c>
      <c r="D989" s="9"/>
      <c r="E989" s="9">
        <v>854</v>
      </c>
      <c r="F989" s="10" t="s">
        <v>1071</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1.5" x14ac:dyDescent="0.25">
      <c r="A990" s="12">
        <v>973</v>
      </c>
      <c r="B990" s="10" t="s">
        <v>1020</v>
      </c>
      <c r="C990" s="11" t="s">
        <v>1094</v>
      </c>
      <c r="D990" s="9"/>
      <c r="E990" s="9">
        <v>854</v>
      </c>
      <c r="F990" s="10" t="s">
        <v>1071</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1.5" x14ac:dyDescent="0.25">
      <c r="A991" s="12">
        <v>974</v>
      </c>
      <c r="B991" s="10" t="s">
        <v>1020</v>
      </c>
      <c r="C991" s="11" t="s">
        <v>1094</v>
      </c>
      <c r="D991" s="9"/>
      <c r="E991" s="9">
        <v>854</v>
      </c>
      <c r="F991" s="10" t="s">
        <v>1071</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1.5" x14ac:dyDescent="0.25">
      <c r="A992" s="12">
        <v>975</v>
      </c>
      <c r="B992" s="10" t="s">
        <v>1020</v>
      </c>
      <c r="C992" s="11" t="s">
        <v>1094</v>
      </c>
      <c r="D992" s="9"/>
      <c r="E992" s="9">
        <v>854</v>
      </c>
      <c r="F992" s="10" t="s">
        <v>1071</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1.5" x14ac:dyDescent="0.25">
      <c r="A993" s="12">
        <v>976</v>
      </c>
      <c r="B993" s="10" t="s">
        <v>1020</v>
      </c>
      <c r="C993" s="11" t="s">
        <v>1095</v>
      </c>
      <c r="D993" s="9"/>
      <c r="E993" s="9">
        <v>132</v>
      </c>
      <c r="F993" s="10" t="s">
        <v>1071</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1.5" x14ac:dyDescent="0.25">
      <c r="A994" s="12">
        <v>977</v>
      </c>
      <c r="B994" s="10" t="s">
        <v>1020</v>
      </c>
      <c r="C994" s="11" t="s">
        <v>1095</v>
      </c>
      <c r="D994" s="9"/>
      <c r="E994" s="9">
        <v>132</v>
      </c>
      <c r="F994" s="10" t="s">
        <v>1071</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1.5" x14ac:dyDescent="0.25">
      <c r="A995" s="12">
        <v>978</v>
      </c>
      <c r="B995" s="10" t="s">
        <v>1020</v>
      </c>
      <c r="C995" s="11" t="s">
        <v>1095</v>
      </c>
      <c r="D995" s="9"/>
      <c r="E995" s="9">
        <v>132</v>
      </c>
      <c r="F995" s="10" t="s">
        <v>1071</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1.5" x14ac:dyDescent="0.25">
      <c r="A996" s="12">
        <v>979</v>
      </c>
      <c r="B996" s="10" t="s">
        <v>1020</v>
      </c>
      <c r="C996" s="11" t="s">
        <v>1095</v>
      </c>
      <c r="D996" s="9"/>
      <c r="E996" s="9">
        <v>132</v>
      </c>
      <c r="F996" s="10" t="s">
        <v>1071</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1.5" x14ac:dyDescent="0.25">
      <c r="A997" s="12">
        <v>980</v>
      </c>
      <c r="B997" s="10" t="s">
        <v>1020</v>
      </c>
      <c r="C997" s="11" t="s">
        <v>1095</v>
      </c>
      <c r="D997" s="9"/>
      <c r="E997" s="9">
        <v>132</v>
      </c>
      <c r="F997" s="10" t="s">
        <v>1071</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1.5" x14ac:dyDescent="0.25">
      <c r="A998" s="12">
        <v>981</v>
      </c>
      <c r="B998" s="10" t="s">
        <v>1020</v>
      </c>
      <c r="C998" s="11" t="s">
        <v>1095</v>
      </c>
      <c r="D998" s="9"/>
      <c r="E998" s="9">
        <v>132</v>
      </c>
      <c r="F998" s="10" t="s">
        <v>1071</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1.5" x14ac:dyDescent="0.25">
      <c r="A999" s="12">
        <v>982</v>
      </c>
      <c r="B999" s="10" t="s">
        <v>1020</v>
      </c>
      <c r="C999" s="11" t="s">
        <v>1095</v>
      </c>
      <c r="D999" s="9"/>
      <c r="E999" s="9">
        <v>132</v>
      </c>
      <c r="F999" s="10" t="s">
        <v>1071</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1.5" x14ac:dyDescent="0.25">
      <c r="A1000" s="12">
        <v>983</v>
      </c>
      <c r="B1000" s="10" t="s">
        <v>1020</v>
      </c>
      <c r="C1000" s="11" t="s">
        <v>1095</v>
      </c>
      <c r="D1000" s="9"/>
      <c r="E1000" s="9">
        <v>132</v>
      </c>
      <c r="F1000" s="10" t="s">
        <v>1071</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1.5" x14ac:dyDescent="0.25">
      <c r="A1001" s="12">
        <v>984</v>
      </c>
      <c r="B1001" s="10" t="s">
        <v>1020</v>
      </c>
      <c r="C1001" s="11" t="s">
        <v>1095</v>
      </c>
      <c r="D1001" s="9"/>
      <c r="E1001" s="9">
        <v>132</v>
      </c>
      <c r="F1001" s="10" t="s">
        <v>1071</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1.5" x14ac:dyDescent="0.25">
      <c r="A1002" s="12">
        <v>985</v>
      </c>
      <c r="B1002" s="10" t="s">
        <v>1020</v>
      </c>
      <c r="C1002" s="11" t="s">
        <v>1095</v>
      </c>
      <c r="D1002" s="9"/>
      <c r="E1002" s="9">
        <v>132</v>
      </c>
      <c r="F1002" s="10" t="s">
        <v>1071</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1.5" x14ac:dyDescent="0.25">
      <c r="A1003" s="12">
        <v>986</v>
      </c>
      <c r="B1003" s="10" t="s">
        <v>1020</v>
      </c>
      <c r="C1003" s="11" t="s">
        <v>1095</v>
      </c>
      <c r="D1003" s="9"/>
      <c r="E1003" s="9">
        <v>132</v>
      </c>
      <c r="F1003" s="10" t="s">
        <v>1071</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1.5" x14ac:dyDescent="0.25">
      <c r="A1004" s="12">
        <v>987</v>
      </c>
      <c r="B1004" s="10" t="s">
        <v>1020</v>
      </c>
      <c r="C1004" s="11" t="s">
        <v>1095</v>
      </c>
      <c r="D1004" s="9"/>
      <c r="E1004" s="9">
        <v>132</v>
      </c>
      <c r="F1004" s="10" t="s">
        <v>1071</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1.5" x14ac:dyDescent="0.25">
      <c r="A1005" s="12">
        <v>988</v>
      </c>
      <c r="B1005" s="10" t="s">
        <v>1020</v>
      </c>
      <c r="C1005" s="11" t="s">
        <v>1095</v>
      </c>
      <c r="D1005" s="9"/>
      <c r="E1005" s="9">
        <v>132</v>
      </c>
      <c r="F1005" s="10" t="s">
        <v>1071</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1.5" x14ac:dyDescent="0.25">
      <c r="A1006" s="12">
        <v>989</v>
      </c>
      <c r="B1006" s="10" t="s">
        <v>1020</v>
      </c>
      <c r="C1006" s="11" t="s">
        <v>1095</v>
      </c>
      <c r="D1006" s="9"/>
      <c r="E1006" s="9">
        <v>132</v>
      </c>
      <c r="F1006" s="10" t="s">
        <v>1071</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1.5" x14ac:dyDescent="0.25">
      <c r="A1007" s="12">
        <v>990</v>
      </c>
      <c r="B1007" s="10" t="s">
        <v>1020</v>
      </c>
      <c r="C1007" s="11" t="s">
        <v>1095</v>
      </c>
      <c r="D1007" s="9"/>
      <c r="E1007" s="9">
        <v>132</v>
      </c>
      <c r="F1007" s="10" t="s">
        <v>1071</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1.5" x14ac:dyDescent="0.25">
      <c r="A1008" s="12">
        <v>991</v>
      </c>
      <c r="B1008" s="10" t="s">
        <v>1020</v>
      </c>
      <c r="C1008" s="11" t="s">
        <v>593</v>
      </c>
      <c r="D1008" s="9"/>
      <c r="E1008" s="9">
        <v>384</v>
      </c>
      <c r="F1008" s="10" t="s">
        <v>1071</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1.5" x14ac:dyDescent="0.25">
      <c r="A1009" s="12">
        <v>992</v>
      </c>
      <c r="B1009" s="10" t="s">
        <v>1020</v>
      </c>
      <c r="C1009" s="11" t="s">
        <v>593</v>
      </c>
      <c r="D1009" s="9"/>
      <c r="E1009" s="9">
        <v>384</v>
      </c>
      <c r="F1009" s="10" t="s">
        <v>1071</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1.5" x14ac:dyDescent="0.25">
      <c r="A1010" s="12">
        <v>993</v>
      </c>
      <c r="B1010" s="10" t="s">
        <v>1020</v>
      </c>
      <c r="C1010" s="11" t="s">
        <v>593</v>
      </c>
      <c r="D1010" s="9"/>
      <c r="E1010" s="9">
        <v>384</v>
      </c>
      <c r="F1010" s="10" t="s">
        <v>1071</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1.5" x14ac:dyDescent="0.25">
      <c r="A1011" s="12">
        <v>994</v>
      </c>
      <c r="B1011" s="10" t="s">
        <v>1020</v>
      </c>
      <c r="C1011" s="11" t="s">
        <v>593</v>
      </c>
      <c r="D1011" s="9"/>
      <c r="E1011" s="9">
        <v>384</v>
      </c>
      <c r="F1011" s="10" t="s">
        <v>1071</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1.5" x14ac:dyDescent="0.25">
      <c r="A1012" s="12">
        <v>995</v>
      </c>
      <c r="B1012" s="10" t="s">
        <v>1020</v>
      </c>
      <c r="C1012" s="11" t="s">
        <v>593</v>
      </c>
      <c r="D1012" s="9"/>
      <c r="E1012" s="9">
        <v>384</v>
      </c>
      <c r="F1012" s="10" t="s">
        <v>1071</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1.5" x14ac:dyDescent="0.25">
      <c r="A1013" s="12">
        <v>996</v>
      </c>
      <c r="B1013" s="10" t="s">
        <v>1020</v>
      </c>
      <c r="C1013" s="11" t="s">
        <v>593</v>
      </c>
      <c r="D1013" s="9"/>
      <c r="E1013" s="9">
        <v>384</v>
      </c>
      <c r="F1013" s="10" t="s">
        <v>1071</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1.5" x14ac:dyDescent="0.25">
      <c r="A1014" s="12">
        <v>997</v>
      </c>
      <c r="B1014" s="10" t="s">
        <v>1020</v>
      </c>
      <c r="C1014" s="11" t="s">
        <v>593</v>
      </c>
      <c r="D1014" s="9"/>
      <c r="E1014" s="9">
        <v>384</v>
      </c>
      <c r="F1014" s="10" t="s">
        <v>1071</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1.5" x14ac:dyDescent="0.25">
      <c r="A1015" s="12">
        <v>998</v>
      </c>
      <c r="B1015" s="10" t="s">
        <v>1020</v>
      </c>
      <c r="C1015" s="11" t="s">
        <v>593</v>
      </c>
      <c r="D1015" s="9"/>
      <c r="E1015" s="9">
        <v>384</v>
      </c>
      <c r="F1015" s="10" t="s">
        <v>1071</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1.5" x14ac:dyDescent="0.25">
      <c r="A1016" s="12">
        <v>999</v>
      </c>
      <c r="B1016" s="10" t="s">
        <v>1020</v>
      </c>
      <c r="C1016" s="11" t="s">
        <v>593</v>
      </c>
      <c r="D1016" s="9"/>
      <c r="E1016" s="9">
        <v>384</v>
      </c>
      <c r="F1016" s="10" t="s">
        <v>1071</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1.5" x14ac:dyDescent="0.25">
      <c r="A1017" s="12">
        <v>1000</v>
      </c>
      <c r="B1017" s="10" t="s">
        <v>1020</v>
      </c>
      <c r="C1017" s="11" t="s">
        <v>593</v>
      </c>
      <c r="D1017" s="9"/>
      <c r="E1017" s="9">
        <v>384</v>
      </c>
      <c r="F1017" s="10" t="s">
        <v>1071</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1.5" x14ac:dyDescent="0.25">
      <c r="A1018" s="12">
        <v>1001</v>
      </c>
      <c r="B1018" s="10" t="s">
        <v>1020</v>
      </c>
      <c r="C1018" s="11" t="s">
        <v>593</v>
      </c>
      <c r="D1018" s="9"/>
      <c r="E1018" s="9">
        <v>384</v>
      </c>
      <c r="F1018" s="10" t="s">
        <v>1071</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1.5" x14ac:dyDescent="0.25">
      <c r="A1019" s="12">
        <v>1002</v>
      </c>
      <c r="B1019" s="10" t="s">
        <v>1020</v>
      </c>
      <c r="C1019" s="11" t="s">
        <v>593</v>
      </c>
      <c r="D1019" s="9"/>
      <c r="E1019" s="9">
        <v>384</v>
      </c>
      <c r="F1019" s="10" t="s">
        <v>1071</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1.5" x14ac:dyDescent="0.25">
      <c r="A1020" s="12">
        <v>1003</v>
      </c>
      <c r="B1020" s="10" t="s">
        <v>1020</v>
      </c>
      <c r="C1020" s="11" t="s">
        <v>593</v>
      </c>
      <c r="D1020" s="9"/>
      <c r="E1020" s="9">
        <v>384</v>
      </c>
      <c r="F1020" s="10" t="s">
        <v>1071</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1.5" x14ac:dyDescent="0.25">
      <c r="A1021" s="12">
        <v>1004</v>
      </c>
      <c r="B1021" s="10" t="s">
        <v>1020</v>
      </c>
      <c r="C1021" s="11" t="s">
        <v>593</v>
      </c>
      <c r="D1021" s="9"/>
      <c r="E1021" s="9">
        <v>384</v>
      </c>
      <c r="F1021" s="10" t="s">
        <v>1071</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1.5" x14ac:dyDescent="0.25">
      <c r="A1022" s="12">
        <v>1005</v>
      </c>
      <c r="B1022" s="10" t="s">
        <v>1020</v>
      </c>
      <c r="C1022" s="11" t="s">
        <v>593</v>
      </c>
      <c r="D1022" s="9"/>
      <c r="E1022" s="9">
        <v>384</v>
      </c>
      <c r="F1022" s="10" t="s">
        <v>1071</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1.5" x14ac:dyDescent="0.25">
      <c r="A1023" s="12">
        <v>1006</v>
      </c>
      <c r="B1023" s="10" t="s">
        <v>1020</v>
      </c>
      <c r="C1023" s="11" t="s">
        <v>1096</v>
      </c>
      <c r="D1023" s="9"/>
      <c r="E1023" s="9">
        <v>270</v>
      </c>
      <c r="F1023" s="10" t="s">
        <v>1071</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1.5" x14ac:dyDescent="0.25">
      <c r="A1024" s="12">
        <v>1007</v>
      </c>
      <c r="B1024" s="10" t="s">
        <v>1020</v>
      </c>
      <c r="C1024" s="11" t="s">
        <v>1096</v>
      </c>
      <c r="D1024" s="9"/>
      <c r="E1024" s="9">
        <v>270</v>
      </c>
      <c r="F1024" s="10" t="s">
        <v>1071</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1.5" x14ac:dyDescent="0.25">
      <c r="A1025" s="12">
        <v>1008</v>
      </c>
      <c r="B1025" s="10" t="s">
        <v>1020</v>
      </c>
      <c r="C1025" s="11" t="s">
        <v>1096</v>
      </c>
      <c r="D1025" s="9"/>
      <c r="E1025" s="9">
        <v>270</v>
      </c>
      <c r="F1025" s="10" t="s">
        <v>1071</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1.5" x14ac:dyDescent="0.25">
      <c r="A1026" s="12">
        <v>1009</v>
      </c>
      <c r="B1026" s="10" t="s">
        <v>1020</v>
      </c>
      <c r="C1026" s="11" t="s">
        <v>1096</v>
      </c>
      <c r="D1026" s="9"/>
      <c r="E1026" s="9">
        <v>270</v>
      </c>
      <c r="F1026" s="10" t="s">
        <v>1071</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1.5" x14ac:dyDescent="0.25">
      <c r="A1027" s="12">
        <v>1010</v>
      </c>
      <c r="B1027" s="10" t="s">
        <v>1020</v>
      </c>
      <c r="C1027" s="11" t="s">
        <v>1096</v>
      </c>
      <c r="D1027" s="9"/>
      <c r="E1027" s="9">
        <v>270</v>
      </c>
      <c r="F1027" s="10" t="s">
        <v>1071</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1.5" x14ac:dyDescent="0.25">
      <c r="A1028" s="12">
        <v>1011</v>
      </c>
      <c r="B1028" s="10" t="s">
        <v>1020</v>
      </c>
      <c r="C1028" s="11" t="s">
        <v>1096</v>
      </c>
      <c r="D1028" s="9"/>
      <c r="E1028" s="9">
        <v>270</v>
      </c>
      <c r="F1028" s="10" t="s">
        <v>1071</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1.5" x14ac:dyDescent="0.25">
      <c r="A1029" s="12">
        <v>1012</v>
      </c>
      <c r="B1029" s="10" t="s">
        <v>1020</v>
      </c>
      <c r="C1029" s="11" t="s">
        <v>1096</v>
      </c>
      <c r="D1029" s="9"/>
      <c r="E1029" s="9">
        <v>270</v>
      </c>
      <c r="F1029" s="10" t="s">
        <v>1071</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1.5" x14ac:dyDescent="0.25">
      <c r="A1030" s="12">
        <v>1013</v>
      </c>
      <c r="B1030" s="10" t="s">
        <v>1020</v>
      </c>
      <c r="C1030" s="11" t="s">
        <v>1096</v>
      </c>
      <c r="D1030" s="9"/>
      <c r="E1030" s="9">
        <v>270</v>
      </c>
      <c r="F1030" s="10" t="s">
        <v>1071</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1.5" x14ac:dyDescent="0.25">
      <c r="A1031" s="12">
        <v>1014</v>
      </c>
      <c r="B1031" s="10" t="s">
        <v>1020</v>
      </c>
      <c r="C1031" s="11" t="s">
        <v>1096</v>
      </c>
      <c r="D1031" s="9"/>
      <c r="E1031" s="9">
        <v>270</v>
      </c>
      <c r="F1031" s="10" t="s">
        <v>1071</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1.5" x14ac:dyDescent="0.25">
      <c r="A1032" s="12">
        <v>1015</v>
      </c>
      <c r="B1032" s="10" t="s">
        <v>1020</v>
      </c>
      <c r="C1032" s="11" t="s">
        <v>1096</v>
      </c>
      <c r="D1032" s="9"/>
      <c r="E1032" s="9">
        <v>270</v>
      </c>
      <c r="F1032" s="10" t="s">
        <v>1071</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1.5" x14ac:dyDescent="0.25">
      <c r="A1033" s="12">
        <v>1016</v>
      </c>
      <c r="B1033" s="10" t="s">
        <v>1020</v>
      </c>
      <c r="C1033" s="11" t="s">
        <v>1096</v>
      </c>
      <c r="D1033" s="9"/>
      <c r="E1033" s="9">
        <v>270</v>
      </c>
      <c r="F1033" s="10" t="s">
        <v>1071</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1.5" x14ac:dyDescent="0.25">
      <c r="A1034" s="12">
        <v>1017</v>
      </c>
      <c r="B1034" s="10" t="s">
        <v>1020</v>
      </c>
      <c r="C1034" s="11" t="s">
        <v>1096</v>
      </c>
      <c r="D1034" s="9"/>
      <c r="E1034" s="9">
        <v>270</v>
      </c>
      <c r="F1034" s="10" t="s">
        <v>1071</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1.5" x14ac:dyDescent="0.25">
      <c r="A1035" s="12">
        <v>1018</v>
      </c>
      <c r="B1035" s="10" t="s">
        <v>1020</v>
      </c>
      <c r="C1035" s="11" t="s">
        <v>1096</v>
      </c>
      <c r="D1035" s="9"/>
      <c r="E1035" s="9">
        <v>270</v>
      </c>
      <c r="F1035" s="10" t="s">
        <v>1071</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1.5" x14ac:dyDescent="0.25">
      <c r="A1036" s="12">
        <v>1019</v>
      </c>
      <c r="B1036" s="10" t="s">
        <v>1020</v>
      </c>
      <c r="C1036" s="11" t="s">
        <v>1096</v>
      </c>
      <c r="D1036" s="9"/>
      <c r="E1036" s="9">
        <v>270</v>
      </c>
      <c r="F1036" s="10" t="s">
        <v>1071</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1.5" x14ac:dyDescent="0.25">
      <c r="A1037" s="12">
        <v>1020</v>
      </c>
      <c r="B1037" s="10" t="s">
        <v>1020</v>
      </c>
      <c r="C1037" s="11" t="s">
        <v>1096</v>
      </c>
      <c r="D1037" s="9"/>
      <c r="E1037" s="9">
        <v>270</v>
      </c>
      <c r="F1037" s="10" t="s">
        <v>1071</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1.5" x14ac:dyDescent="0.25">
      <c r="A1038" s="12">
        <v>1021</v>
      </c>
      <c r="B1038" s="10" t="s">
        <v>1020</v>
      </c>
      <c r="C1038" s="11" t="s">
        <v>1097</v>
      </c>
      <c r="D1038" s="9"/>
      <c r="E1038" s="9">
        <v>288</v>
      </c>
      <c r="F1038" s="10" t="s">
        <v>1071</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1.5" x14ac:dyDescent="0.25">
      <c r="A1039" s="12">
        <v>1022</v>
      </c>
      <c r="B1039" s="10" t="s">
        <v>1020</v>
      </c>
      <c r="C1039" s="11" t="s">
        <v>1097</v>
      </c>
      <c r="D1039" s="9"/>
      <c r="E1039" s="9">
        <v>288</v>
      </c>
      <c r="F1039" s="10" t="s">
        <v>1071</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1.5" x14ac:dyDescent="0.25">
      <c r="A1040" s="12">
        <v>1023</v>
      </c>
      <c r="B1040" s="10" t="s">
        <v>1020</v>
      </c>
      <c r="C1040" s="11" t="s">
        <v>1097</v>
      </c>
      <c r="D1040" s="9"/>
      <c r="E1040" s="9">
        <v>288</v>
      </c>
      <c r="F1040" s="10" t="s">
        <v>1071</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1.5" x14ac:dyDescent="0.25">
      <c r="A1041" s="12">
        <v>1024</v>
      </c>
      <c r="B1041" s="10" t="s">
        <v>1020</v>
      </c>
      <c r="C1041" s="11" t="s">
        <v>1097</v>
      </c>
      <c r="D1041" s="9"/>
      <c r="E1041" s="9">
        <v>288</v>
      </c>
      <c r="F1041" s="10" t="s">
        <v>1071</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1.5" x14ac:dyDescent="0.25">
      <c r="A1042" s="12">
        <v>1025</v>
      </c>
      <c r="B1042" s="10" t="s">
        <v>1020</v>
      </c>
      <c r="C1042" s="11" t="s">
        <v>1097</v>
      </c>
      <c r="D1042" s="9"/>
      <c r="E1042" s="9">
        <v>288</v>
      </c>
      <c r="F1042" s="10" t="s">
        <v>1071</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1.5" x14ac:dyDescent="0.25">
      <c r="A1043" s="12">
        <v>1026</v>
      </c>
      <c r="B1043" s="10" t="s">
        <v>1020</v>
      </c>
      <c r="C1043" s="11" t="s">
        <v>1097</v>
      </c>
      <c r="D1043" s="9"/>
      <c r="E1043" s="9">
        <v>288</v>
      </c>
      <c r="F1043" s="10" t="s">
        <v>1071</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1.5" x14ac:dyDescent="0.25">
      <c r="A1044" s="12">
        <v>1027</v>
      </c>
      <c r="B1044" s="10" t="s">
        <v>1020</v>
      </c>
      <c r="C1044" s="11" t="s">
        <v>1097</v>
      </c>
      <c r="D1044" s="9"/>
      <c r="E1044" s="9">
        <v>288</v>
      </c>
      <c r="F1044" s="10" t="s">
        <v>1071</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1.5" x14ac:dyDescent="0.25">
      <c r="A1045" s="12">
        <v>1028</v>
      </c>
      <c r="B1045" s="10" t="s">
        <v>1020</v>
      </c>
      <c r="C1045" s="11" t="s">
        <v>1097</v>
      </c>
      <c r="D1045" s="9"/>
      <c r="E1045" s="9">
        <v>288</v>
      </c>
      <c r="F1045" s="10" t="s">
        <v>1071</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1.5" x14ac:dyDescent="0.25">
      <c r="A1046" s="12">
        <v>1029</v>
      </c>
      <c r="B1046" s="10" t="s">
        <v>1020</v>
      </c>
      <c r="C1046" s="11" t="s">
        <v>1097</v>
      </c>
      <c r="D1046" s="9"/>
      <c r="E1046" s="9">
        <v>288</v>
      </c>
      <c r="F1046" s="10" t="s">
        <v>1071</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1.5" x14ac:dyDescent="0.25">
      <c r="A1047" s="12">
        <v>1030</v>
      </c>
      <c r="B1047" s="10" t="s">
        <v>1020</v>
      </c>
      <c r="C1047" s="11" t="s">
        <v>1097</v>
      </c>
      <c r="D1047" s="9"/>
      <c r="E1047" s="9">
        <v>288</v>
      </c>
      <c r="F1047" s="10" t="s">
        <v>1071</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1.5" x14ac:dyDescent="0.25">
      <c r="A1048" s="12">
        <v>1031</v>
      </c>
      <c r="B1048" s="10" t="s">
        <v>1020</v>
      </c>
      <c r="C1048" s="11" t="s">
        <v>1097</v>
      </c>
      <c r="D1048" s="9"/>
      <c r="E1048" s="9">
        <v>288</v>
      </c>
      <c r="F1048" s="10" t="s">
        <v>1071</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1.5" x14ac:dyDescent="0.25">
      <c r="A1049" s="12">
        <v>1032</v>
      </c>
      <c r="B1049" s="10" t="s">
        <v>1020</v>
      </c>
      <c r="C1049" s="11" t="s">
        <v>1097</v>
      </c>
      <c r="D1049" s="9"/>
      <c r="E1049" s="9">
        <v>288</v>
      </c>
      <c r="F1049" s="10" t="s">
        <v>1071</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1.5" x14ac:dyDescent="0.25">
      <c r="A1050" s="12">
        <v>1033</v>
      </c>
      <c r="B1050" s="10" t="s">
        <v>1020</v>
      </c>
      <c r="C1050" s="11" t="s">
        <v>1097</v>
      </c>
      <c r="D1050" s="9"/>
      <c r="E1050" s="9">
        <v>288</v>
      </c>
      <c r="F1050" s="10" t="s">
        <v>1071</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1.5" x14ac:dyDescent="0.25">
      <c r="A1051" s="12">
        <v>1034</v>
      </c>
      <c r="B1051" s="10" t="s">
        <v>1020</v>
      </c>
      <c r="C1051" s="11" t="s">
        <v>1097</v>
      </c>
      <c r="D1051" s="9"/>
      <c r="E1051" s="9">
        <v>288</v>
      </c>
      <c r="F1051" s="10" t="s">
        <v>1071</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1.5" x14ac:dyDescent="0.25">
      <c r="A1052" s="12">
        <v>1035</v>
      </c>
      <c r="B1052" s="10" t="s">
        <v>1020</v>
      </c>
      <c r="C1052" s="11" t="s">
        <v>1097</v>
      </c>
      <c r="D1052" s="9"/>
      <c r="E1052" s="9">
        <v>288</v>
      </c>
      <c r="F1052" s="10" t="s">
        <v>1071</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1.5" x14ac:dyDescent="0.25">
      <c r="A1053" s="12">
        <v>1036</v>
      </c>
      <c r="B1053" s="10" t="s">
        <v>1020</v>
      </c>
      <c r="C1053" s="11" t="s">
        <v>1098</v>
      </c>
      <c r="D1053" s="9"/>
      <c r="E1053" s="9">
        <v>324</v>
      </c>
      <c r="F1053" s="10" t="s">
        <v>1071</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1.5" x14ac:dyDescent="0.25">
      <c r="A1054" s="12">
        <v>1037</v>
      </c>
      <c r="B1054" s="10" t="s">
        <v>1020</v>
      </c>
      <c r="C1054" s="11" t="s">
        <v>1098</v>
      </c>
      <c r="D1054" s="9"/>
      <c r="E1054" s="9">
        <v>324</v>
      </c>
      <c r="F1054" s="10" t="s">
        <v>1071</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1.5" x14ac:dyDescent="0.25">
      <c r="A1055" s="12">
        <v>1038</v>
      </c>
      <c r="B1055" s="10" t="s">
        <v>1020</v>
      </c>
      <c r="C1055" s="11" t="s">
        <v>1098</v>
      </c>
      <c r="D1055" s="9"/>
      <c r="E1055" s="9">
        <v>324</v>
      </c>
      <c r="F1055" s="10" t="s">
        <v>1071</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1.5" x14ac:dyDescent="0.25">
      <c r="A1056" s="12">
        <v>1039</v>
      </c>
      <c r="B1056" s="10" t="s">
        <v>1020</v>
      </c>
      <c r="C1056" s="11" t="s">
        <v>1098</v>
      </c>
      <c r="D1056" s="9"/>
      <c r="E1056" s="9">
        <v>324</v>
      </c>
      <c r="F1056" s="10" t="s">
        <v>1071</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1.5" x14ac:dyDescent="0.25">
      <c r="A1057" s="12">
        <v>1040</v>
      </c>
      <c r="B1057" s="10" t="s">
        <v>1020</v>
      </c>
      <c r="C1057" s="11" t="s">
        <v>1098</v>
      </c>
      <c r="D1057" s="9"/>
      <c r="E1057" s="9">
        <v>324</v>
      </c>
      <c r="F1057" s="10" t="s">
        <v>1071</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1.5" x14ac:dyDescent="0.25">
      <c r="A1058" s="12">
        <v>1041</v>
      </c>
      <c r="B1058" s="10" t="s">
        <v>1020</v>
      </c>
      <c r="C1058" s="11" t="s">
        <v>1098</v>
      </c>
      <c r="D1058" s="9"/>
      <c r="E1058" s="9">
        <v>324</v>
      </c>
      <c r="F1058" s="10" t="s">
        <v>1071</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1.5" x14ac:dyDescent="0.25">
      <c r="A1059" s="12">
        <v>1042</v>
      </c>
      <c r="B1059" s="10" t="s">
        <v>1020</v>
      </c>
      <c r="C1059" s="11" t="s">
        <v>1098</v>
      </c>
      <c r="D1059" s="9"/>
      <c r="E1059" s="9">
        <v>324</v>
      </c>
      <c r="F1059" s="10" t="s">
        <v>1071</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1.5" x14ac:dyDescent="0.25">
      <c r="A1060" s="12">
        <v>1043</v>
      </c>
      <c r="B1060" s="10" t="s">
        <v>1020</v>
      </c>
      <c r="C1060" s="11" t="s">
        <v>1098</v>
      </c>
      <c r="D1060" s="9"/>
      <c r="E1060" s="9">
        <v>324</v>
      </c>
      <c r="F1060" s="10" t="s">
        <v>1071</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1.5" x14ac:dyDescent="0.25">
      <c r="A1061" s="12">
        <v>1044</v>
      </c>
      <c r="B1061" s="10" t="s">
        <v>1020</v>
      </c>
      <c r="C1061" s="11" t="s">
        <v>1098</v>
      </c>
      <c r="D1061" s="9"/>
      <c r="E1061" s="9">
        <v>324</v>
      </c>
      <c r="F1061" s="10" t="s">
        <v>1071</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1.5" x14ac:dyDescent="0.25">
      <c r="A1062" s="12">
        <v>1045</v>
      </c>
      <c r="B1062" s="10" t="s">
        <v>1020</v>
      </c>
      <c r="C1062" s="11" t="s">
        <v>1098</v>
      </c>
      <c r="D1062" s="9"/>
      <c r="E1062" s="9">
        <v>324</v>
      </c>
      <c r="F1062" s="10" t="s">
        <v>1071</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1.5" x14ac:dyDescent="0.25">
      <c r="A1063" s="12">
        <v>1046</v>
      </c>
      <c r="B1063" s="10" t="s">
        <v>1020</v>
      </c>
      <c r="C1063" s="11" t="s">
        <v>1098</v>
      </c>
      <c r="D1063" s="9"/>
      <c r="E1063" s="9">
        <v>324</v>
      </c>
      <c r="F1063" s="10" t="s">
        <v>1071</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1.5" x14ac:dyDescent="0.25">
      <c r="A1064" s="12">
        <v>1047</v>
      </c>
      <c r="B1064" s="10" t="s">
        <v>1020</v>
      </c>
      <c r="C1064" s="11" t="s">
        <v>1098</v>
      </c>
      <c r="D1064" s="9"/>
      <c r="E1064" s="9">
        <v>324</v>
      </c>
      <c r="F1064" s="10" t="s">
        <v>1071</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1.5" x14ac:dyDescent="0.25">
      <c r="A1065" s="12">
        <v>1048</v>
      </c>
      <c r="B1065" s="10" t="s">
        <v>1020</v>
      </c>
      <c r="C1065" s="11" t="s">
        <v>1098</v>
      </c>
      <c r="D1065" s="9"/>
      <c r="E1065" s="9">
        <v>324</v>
      </c>
      <c r="F1065" s="10" t="s">
        <v>1071</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1.5" x14ac:dyDescent="0.25">
      <c r="A1066" s="12">
        <v>1049</v>
      </c>
      <c r="B1066" s="10" t="s">
        <v>1020</v>
      </c>
      <c r="C1066" s="11" t="s">
        <v>1098</v>
      </c>
      <c r="D1066" s="9"/>
      <c r="E1066" s="9">
        <v>324</v>
      </c>
      <c r="F1066" s="10" t="s">
        <v>1071</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1.5" x14ac:dyDescent="0.25">
      <c r="A1067" s="12">
        <v>1050</v>
      </c>
      <c r="B1067" s="10" t="s">
        <v>1020</v>
      </c>
      <c r="C1067" s="11" t="s">
        <v>1098</v>
      </c>
      <c r="D1067" s="9"/>
      <c r="E1067" s="9">
        <v>324</v>
      </c>
      <c r="F1067" s="10" t="s">
        <v>1071</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1.5" x14ac:dyDescent="0.25">
      <c r="A1068" s="12">
        <v>1051</v>
      </c>
      <c r="B1068" s="10" t="s">
        <v>1020</v>
      </c>
      <c r="C1068" s="11" t="s">
        <v>1099</v>
      </c>
      <c r="D1068" s="9"/>
      <c r="E1068" s="9">
        <v>624</v>
      </c>
      <c r="F1068" s="10" t="s">
        <v>1071</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1.5" x14ac:dyDescent="0.25">
      <c r="A1069" s="12">
        <v>1052</v>
      </c>
      <c r="B1069" s="10" t="s">
        <v>1020</v>
      </c>
      <c r="C1069" s="11" t="s">
        <v>1099</v>
      </c>
      <c r="D1069" s="9"/>
      <c r="E1069" s="9">
        <v>624</v>
      </c>
      <c r="F1069" s="10" t="s">
        <v>1071</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1.5" x14ac:dyDescent="0.25">
      <c r="A1070" s="12">
        <v>1053</v>
      </c>
      <c r="B1070" s="10" t="s">
        <v>1020</v>
      </c>
      <c r="C1070" s="11" t="s">
        <v>1099</v>
      </c>
      <c r="D1070" s="9"/>
      <c r="E1070" s="9">
        <v>624</v>
      </c>
      <c r="F1070" s="10" t="s">
        <v>1071</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1.5" x14ac:dyDescent="0.25">
      <c r="A1071" s="12">
        <v>1054</v>
      </c>
      <c r="B1071" s="10" t="s">
        <v>1020</v>
      </c>
      <c r="C1071" s="11" t="s">
        <v>1099</v>
      </c>
      <c r="D1071" s="9"/>
      <c r="E1071" s="9">
        <v>624</v>
      </c>
      <c r="F1071" s="10" t="s">
        <v>1071</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1.5" x14ac:dyDescent="0.25">
      <c r="A1072" s="12">
        <v>1055</v>
      </c>
      <c r="B1072" s="10" t="s">
        <v>1020</v>
      </c>
      <c r="C1072" s="11" t="s">
        <v>1099</v>
      </c>
      <c r="D1072" s="9"/>
      <c r="E1072" s="9">
        <v>624</v>
      </c>
      <c r="F1072" s="10" t="s">
        <v>1071</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1.5" x14ac:dyDescent="0.25">
      <c r="A1073" s="12">
        <v>1056</v>
      </c>
      <c r="B1073" s="10" t="s">
        <v>1020</v>
      </c>
      <c r="C1073" s="11" t="s">
        <v>1099</v>
      </c>
      <c r="D1073" s="9"/>
      <c r="E1073" s="9">
        <v>624</v>
      </c>
      <c r="F1073" s="10" t="s">
        <v>1071</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1.5" x14ac:dyDescent="0.25">
      <c r="A1074" s="12">
        <v>1057</v>
      </c>
      <c r="B1074" s="10" t="s">
        <v>1020</v>
      </c>
      <c r="C1074" s="11" t="s">
        <v>1099</v>
      </c>
      <c r="D1074" s="9"/>
      <c r="E1074" s="9">
        <v>624</v>
      </c>
      <c r="F1074" s="10" t="s">
        <v>1071</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1.5" x14ac:dyDescent="0.25">
      <c r="A1075" s="12">
        <v>1058</v>
      </c>
      <c r="B1075" s="10" t="s">
        <v>1020</v>
      </c>
      <c r="C1075" s="11" t="s">
        <v>1099</v>
      </c>
      <c r="D1075" s="9"/>
      <c r="E1075" s="9">
        <v>624</v>
      </c>
      <c r="F1075" s="10" t="s">
        <v>1071</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1.5" x14ac:dyDescent="0.25">
      <c r="A1076" s="12">
        <v>1059</v>
      </c>
      <c r="B1076" s="10" t="s">
        <v>1020</v>
      </c>
      <c r="C1076" s="11" t="s">
        <v>1099</v>
      </c>
      <c r="D1076" s="9"/>
      <c r="E1076" s="9">
        <v>624</v>
      </c>
      <c r="F1076" s="10" t="s">
        <v>1071</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1.5" x14ac:dyDescent="0.25">
      <c r="A1077" s="12">
        <v>1060</v>
      </c>
      <c r="B1077" s="10" t="s">
        <v>1020</v>
      </c>
      <c r="C1077" s="11" t="s">
        <v>1099</v>
      </c>
      <c r="D1077" s="9"/>
      <c r="E1077" s="9">
        <v>624</v>
      </c>
      <c r="F1077" s="10" t="s">
        <v>1071</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1.5" x14ac:dyDescent="0.25">
      <c r="A1078" s="12">
        <v>1061</v>
      </c>
      <c r="B1078" s="10" t="s">
        <v>1020</v>
      </c>
      <c r="C1078" s="11" t="s">
        <v>1099</v>
      </c>
      <c r="D1078" s="9"/>
      <c r="E1078" s="9">
        <v>624</v>
      </c>
      <c r="F1078" s="10" t="s">
        <v>1071</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1.5" x14ac:dyDescent="0.25">
      <c r="A1079" s="12">
        <v>1062</v>
      </c>
      <c r="B1079" s="10" t="s">
        <v>1020</v>
      </c>
      <c r="C1079" s="11" t="s">
        <v>1099</v>
      </c>
      <c r="D1079" s="9"/>
      <c r="E1079" s="9">
        <v>624</v>
      </c>
      <c r="F1079" s="10" t="s">
        <v>1071</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1.5" x14ac:dyDescent="0.25">
      <c r="A1080" s="12">
        <v>1063</v>
      </c>
      <c r="B1080" s="10" t="s">
        <v>1020</v>
      </c>
      <c r="C1080" s="11" t="s">
        <v>1099</v>
      </c>
      <c r="D1080" s="9"/>
      <c r="E1080" s="9">
        <v>624</v>
      </c>
      <c r="F1080" s="10" t="s">
        <v>1071</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1.5" x14ac:dyDescent="0.25">
      <c r="A1081" s="12">
        <v>1064</v>
      </c>
      <c r="B1081" s="10" t="s">
        <v>1020</v>
      </c>
      <c r="C1081" s="11" t="s">
        <v>1099</v>
      </c>
      <c r="D1081" s="9"/>
      <c r="E1081" s="9">
        <v>624</v>
      </c>
      <c r="F1081" s="10" t="s">
        <v>1071</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1.5" x14ac:dyDescent="0.25">
      <c r="A1082" s="12">
        <v>1065</v>
      </c>
      <c r="B1082" s="10" t="s">
        <v>1020</v>
      </c>
      <c r="C1082" s="11" t="s">
        <v>1099</v>
      </c>
      <c r="D1082" s="9"/>
      <c r="E1082" s="9">
        <v>624</v>
      </c>
      <c r="F1082" s="10" t="s">
        <v>1071</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1.5" x14ac:dyDescent="0.25">
      <c r="A1083" s="12">
        <v>1066</v>
      </c>
      <c r="B1083" s="10" t="s">
        <v>1020</v>
      </c>
      <c r="C1083" s="11" t="s">
        <v>1100</v>
      </c>
      <c r="D1083" s="9"/>
      <c r="E1083" s="9">
        <v>430</v>
      </c>
      <c r="F1083" s="10" t="s">
        <v>1071</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1.5" x14ac:dyDescent="0.25">
      <c r="A1084" s="12">
        <v>1067</v>
      </c>
      <c r="B1084" s="10" t="s">
        <v>1020</v>
      </c>
      <c r="C1084" s="11" t="s">
        <v>1100</v>
      </c>
      <c r="D1084" s="9"/>
      <c r="E1084" s="9">
        <v>430</v>
      </c>
      <c r="F1084" s="10" t="s">
        <v>1071</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1.5" x14ac:dyDescent="0.25">
      <c r="A1085" s="12">
        <v>1068</v>
      </c>
      <c r="B1085" s="10" t="s">
        <v>1020</v>
      </c>
      <c r="C1085" s="11" t="s">
        <v>1100</v>
      </c>
      <c r="D1085" s="9"/>
      <c r="E1085" s="9">
        <v>430</v>
      </c>
      <c r="F1085" s="10" t="s">
        <v>1071</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1.5" x14ac:dyDescent="0.25">
      <c r="A1086" s="12">
        <v>1069</v>
      </c>
      <c r="B1086" s="10" t="s">
        <v>1020</v>
      </c>
      <c r="C1086" s="11" t="s">
        <v>1100</v>
      </c>
      <c r="D1086" s="9"/>
      <c r="E1086" s="9">
        <v>430</v>
      </c>
      <c r="F1086" s="10" t="s">
        <v>1071</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1.5" x14ac:dyDescent="0.25">
      <c r="A1087" s="12">
        <v>1070</v>
      </c>
      <c r="B1087" s="10" t="s">
        <v>1020</v>
      </c>
      <c r="C1087" s="11" t="s">
        <v>1100</v>
      </c>
      <c r="D1087" s="9"/>
      <c r="E1087" s="9">
        <v>430</v>
      </c>
      <c r="F1087" s="10" t="s">
        <v>1071</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1.5" x14ac:dyDescent="0.25">
      <c r="A1088" s="12">
        <v>1071</v>
      </c>
      <c r="B1088" s="10" t="s">
        <v>1020</v>
      </c>
      <c r="C1088" s="11" t="s">
        <v>1100</v>
      </c>
      <c r="D1088" s="9"/>
      <c r="E1088" s="9">
        <v>430</v>
      </c>
      <c r="F1088" s="10" t="s">
        <v>1071</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1.5" x14ac:dyDescent="0.25">
      <c r="A1089" s="12">
        <v>1072</v>
      </c>
      <c r="B1089" s="10" t="s">
        <v>1020</v>
      </c>
      <c r="C1089" s="11" t="s">
        <v>1100</v>
      </c>
      <c r="D1089" s="9"/>
      <c r="E1089" s="9">
        <v>430</v>
      </c>
      <c r="F1089" s="10" t="s">
        <v>1071</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1.5" x14ac:dyDescent="0.25">
      <c r="A1090" s="12">
        <v>1073</v>
      </c>
      <c r="B1090" s="10" t="s">
        <v>1020</v>
      </c>
      <c r="C1090" s="11" t="s">
        <v>1100</v>
      </c>
      <c r="D1090" s="9"/>
      <c r="E1090" s="9">
        <v>430</v>
      </c>
      <c r="F1090" s="10" t="s">
        <v>1071</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1.5" x14ac:dyDescent="0.25">
      <c r="A1091" s="12">
        <v>1074</v>
      </c>
      <c r="B1091" s="10" t="s">
        <v>1020</v>
      </c>
      <c r="C1091" s="11" t="s">
        <v>1100</v>
      </c>
      <c r="D1091" s="9"/>
      <c r="E1091" s="9">
        <v>430</v>
      </c>
      <c r="F1091" s="10" t="s">
        <v>1071</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1.5" x14ac:dyDescent="0.25">
      <c r="A1092" s="12">
        <v>1075</v>
      </c>
      <c r="B1092" s="10" t="s">
        <v>1020</v>
      </c>
      <c r="C1092" s="11" t="s">
        <v>1100</v>
      </c>
      <c r="D1092" s="9"/>
      <c r="E1092" s="9">
        <v>430</v>
      </c>
      <c r="F1092" s="10" t="s">
        <v>1071</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1.5" x14ac:dyDescent="0.25">
      <c r="A1093" s="12">
        <v>1076</v>
      </c>
      <c r="B1093" s="10" t="s">
        <v>1020</v>
      </c>
      <c r="C1093" s="11" t="s">
        <v>1100</v>
      </c>
      <c r="D1093" s="9"/>
      <c r="E1093" s="9">
        <v>430</v>
      </c>
      <c r="F1093" s="10" t="s">
        <v>1071</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1.5" x14ac:dyDescent="0.25">
      <c r="A1094" s="12">
        <v>1077</v>
      </c>
      <c r="B1094" s="10" t="s">
        <v>1020</v>
      </c>
      <c r="C1094" s="11" t="s">
        <v>1100</v>
      </c>
      <c r="D1094" s="9"/>
      <c r="E1094" s="9">
        <v>430</v>
      </c>
      <c r="F1094" s="10" t="s">
        <v>1071</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1.5" x14ac:dyDescent="0.25">
      <c r="A1095" s="12">
        <v>1078</v>
      </c>
      <c r="B1095" s="10" t="s">
        <v>1020</v>
      </c>
      <c r="C1095" s="11" t="s">
        <v>1100</v>
      </c>
      <c r="D1095" s="9"/>
      <c r="E1095" s="9">
        <v>430</v>
      </c>
      <c r="F1095" s="10" t="s">
        <v>1071</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1.5" x14ac:dyDescent="0.25">
      <c r="A1096" s="12">
        <v>1079</v>
      </c>
      <c r="B1096" s="10" t="s">
        <v>1020</v>
      </c>
      <c r="C1096" s="11" t="s">
        <v>1100</v>
      </c>
      <c r="D1096" s="9"/>
      <c r="E1096" s="9">
        <v>430</v>
      </c>
      <c r="F1096" s="10" t="s">
        <v>1071</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1.5" x14ac:dyDescent="0.25">
      <c r="A1097" s="12">
        <v>1080</v>
      </c>
      <c r="B1097" s="10" t="s">
        <v>1020</v>
      </c>
      <c r="C1097" s="11" t="s">
        <v>1100</v>
      </c>
      <c r="D1097" s="9"/>
      <c r="E1097" s="9">
        <v>430</v>
      </c>
      <c r="F1097" s="10" t="s">
        <v>1071</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1.5" x14ac:dyDescent="0.25">
      <c r="A1098" s="12">
        <v>1081</v>
      </c>
      <c r="B1098" s="10" t="s">
        <v>1020</v>
      </c>
      <c r="C1098" s="11" t="s">
        <v>1101</v>
      </c>
      <c r="D1098" s="9"/>
      <c r="E1098" s="9">
        <v>466</v>
      </c>
      <c r="F1098" s="10" t="s">
        <v>1071</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1.5" x14ac:dyDescent="0.25">
      <c r="A1099" s="12">
        <v>1082</v>
      </c>
      <c r="B1099" s="10" t="s">
        <v>1020</v>
      </c>
      <c r="C1099" s="11" t="s">
        <v>1101</v>
      </c>
      <c r="D1099" s="9"/>
      <c r="E1099" s="9">
        <v>466</v>
      </c>
      <c r="F1099" s="10" t="s">
        <v>1071</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1.5" x14ac:dyDescent="0.25">
      <c r="A1100" s="12">
        <v>1083</v>
      </c>
      <c r="B1100" s="10" t="s">
        <v>1020</v>
      </c>
      <c r="C1100" s="11" t="s">
        <v>1101</v>
      </c>
      <c r="D1100" s="9"/>
      <c r="E1100" s="9">
        <v>466</v>
      </c>
      <c r="F1100" s="10" t="s">
        <v>1071</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1.5" x14ac:dyDescent="0.25">
      <c r="A1101" s="12">
        <v>1084</v>
      </c>
      <c r="B1101" s="10" t="s">
        <v>1020</v>
      </c>
      <c r="C1101" s="11" t="s">
        <v>1101</v>
      </c>
      <c r="D1101" s="9"/>
      <c r="E1101" s="9">
        <v>466</v>
      </c>
      <c r="F1101" s="10" t="s">
        <v>1071</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1.5" x14ac:dyDescent="0.25">
      <c r="A1102" s="12">
        <v>1085</v>
      </c>
      <c r="B1102" s="10" t="s">
        <v>1020</v>
      </c>
      <c r="C1102" s="11" t="s">
        <v>1101</v>
      </c>
      <c r="D1102" s="9"/>
      <c r="E1102" s="9">
        <v>466</v>
      </c>
      <c r="F1102" s="10" t="s">
        <v>1071</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1.5" x14ac:dyDescent="0.25">
      <c r="A1103" s="12">
        <v>1086</v>
      </c>
      <c r="B1103" s="10" t="s">
        <v>1020</v>
      </c>
      <c r="C1103" s="11" t="s">
        <v>1101</v>
      </c>
      <c r="D1103" s="9"/>
      <c r="E1103" s="9">
        <v>466</v>
      </c>
      <c r="F1103" s="10" t="s">
        <v>1071</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1.5" x14ac:dyDescent="0.25">
      <c r="A1104" s="12">
        <v>1087</v>
      </c>
      <c r="B1104" s="10" t="s">
        <v>1020</v>
      </c>
      <c r="C1104" s="11" t="s">
        <v>1101</v>
      </c>
      <c r="D1104" s="9"/>
      <c r="E1104" s="9">
        <v>466</v>
      </c>
      <c r="F1104" s="10" t="s">
        <v>1071</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1.5" x14ac:dyDescent="0.25">
      <c r="A1105" s="12">
        <v>1088</v>
      </c>
      <c r="B1105" s="10" t="s">
        <v>1020</v>
      </c>
      <c r="C1105" s="11" t="s">
        <v>1101</v>
      </c>
      <c r="D1105" s="9"/>
      <c r="E1105" s="9">
        <v>466</v>
      </c>
      <c r="F1105" s="10" t="s">
        <v>1071</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1.5" x14ac:dyDescent="0.25">
      <c r="A1106" s="12">
        <v>1089</v>
      </c>
      <c r="B1106" s="10" t="s">
        <v>1020</v>
      </c>
      <c r="C1106" s="11" t="s">
        <v>1101</v>
      </c>
      <c r="D1106" s="9"/>
      <c r="E1106" s="9">
        <v>466</v>
      </c>
      <c r="F1106" s="10" t="s">
        <v>1071</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1.5" x14ac:dyDescent="0.25">
      <c r="A1107" s="12">
        <v>1090</v>
      </c>
      <c r="B1107" s="10" t="s">
        <v>1020</v>
      </c>
      <c r="C1107" s="11" t="s">
        <v>1101</v>
      </c>
      <c r="D1107" s="9"/>
      <c r="E1107" s="9">
        <v>466</v>
      </c>
      <c r="F1107" s="10" t="s">
        <v>1071</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1.5" x14ac:dyDescent="0.25">
      <c r="A1108" s="12">
        <v>1091</v>
      </c>
      <c r="B1108" s="10" t="s">
        <v>1020</v>
      </c>
      <c r="C1108" s="11" t="s">
        <v>1101</v>
      </c>
      <c r="D1108" s="9"/>
      <c r="E1108" s="9">
        <v>466</v>
      </c>
      <c r="F1108" s="10" t="s">
        <v>1071</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1.5" x14ac:dyDescent="0.25">
      <c r="A1109" s="12">
        <v>1092</v>
      </c>
      <c r="B1109" s="10" t="s">
        <v>1020</v>
      </c>
      <c r="C1109" s="11" t="s">
        <v>1101</v>
      </c>
      <c r="D1109" s="9"/>
      <c r="E1109" s="9">
        <v>466</v>
      </c>
      <c r="F1109" s="10" t="s">
        <v>1071</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1.5" x14ac:dyDescent="0.25">
      <c r="A1110" s="12">
        <v>1093</v>
      </c>
      <c r="B1110" s="10" t="s">
        <v>1020</v>
      </c>
      <c r="C1110" s="11" t="s">
        <v>1101</v>
      </c>
      <c r="D1110" s="9"/>
      <c r="E1110" s="9">
        <v>466</v>
      </c>
      <c r="F1110" s="10" t="s">
        <v>1071</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1.5" x14ac:dyDescent="0.25">
      <c r="A1111" s="12">
        <v>1094</v>
      </c>
      <c r="B1111" s="10" t="s">
        <v>1020</v>
      </c>
      <c r="C1111" s="11" t="s">
        <v>1101</v>
      </c>
      <c r="D1111" s="9"/>
      <c r="E1111" s="9">
        <v>466</v>
      </c>
      <c r="F1111" s="10" t="s">
        <v>1071</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1.5" x14ac:dyDescent="0.25">
      <c r="A1112" s="12">
        <v>1095</v>
      </c>
      <c r="B1112" s="10" t="s">
        <v>1020</v>
      </c>
      <c r="C1112" s="11" t="s">
        <v>1101</v>
      </c>
      <c r="D1112" s="9"/>
      <c r="E1112" s="9">
        <v>466</v>
      </c>
      <c r="F1112" s="10" t="s">
        <v>1071</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1.5" x14ac:dyDescent="0.25">
      <c r="A1113" s="12">
        <v>1096</v>
      </c>
      <c r="B1113" s="10" t="s">
        <v>1020</v>
      </c>
      <c r="C1113" s="11" t="s">
        <v>1102</v>
      </c>
      <c r="D1113" s="9"/>
      <c r="E1113" s="9">
        <v>478</v>
      </c>
      <c r="F1113" s="10" t="s">
        <v>1071</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1.5" x14ac:dyDescent="0.25">
      <c r="A1114" s="12">
        <v>1097</v>
      </c>
      <c r="B1114" s="10" t="s">
        <v>1020</v>
      </c>
      <c r="C1114" s="11" t="s">
        <v>1102</v>
      </c>
      <c r="D1114" s="9"/>
      <c r="E1114" s="9">
        <v>478</v>
      </c>
      <c r="F1114" s="10" t="s">
        <v>1071</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1.5" x14ac:dyDescent="0.25">
      <c r="A1115" s="12">
        <v>1098</v>
      </c>
      <c r="B1115" s="10" t="s">
        <v>1020</v>
      </c>
      <c r="C1115" s="11" t="s">
        <v>1102</v>
      </c>
      <c r="D1115" s="9"/>
      <c r="E1115" s="9">
        <v>478</v>
      </c>
      <c r="F1115" s="10" t="s">
        <v>1071</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1.5" x14ac:dyDescent="0.25">
      <c r="A1116" s="12">
        <v>1099</v>
      </c>
      <c r="B1116" s="10" t="s">
        <v>1020</v>
      </c>
      <c r="C1116" s="11" t="s">
        <v>1102</v>
      </c>
      <c r="D1116" s="9"/>
      <c r="E1116" s="9">
        <v>478</v>
      </c>
      <c r="F1116" s="10" t="s">
        <v>1071</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1.5" x14ac:dyDescent="0.25">
      <c r="A1117" s="12">
        <v>1100</v>
      </c>
      <c r="B1117" s="10" t="s">
        <v>1020</v>
      </c>
      <c r="C1117" s="11" t="s">
        <v>1102</v>
      </c>
      <c r="D1117" s="9"/>
      <c r="E1117" s="9">
        <v>478</v>
      </c>
      <c r="F1117" s="10" t="s">
        <v>1071</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1.5" x14ac:dyDescent="0.25">
      <c r="A1118" s="12">
        <v>1101</v>
      </c>
      <c r="B1118" s="10" t="s">
        <v>1020</v>
      </c>
      <c r="C1118" s="11" t="s">
        <v>1102</v>
      </c>
      <c r="D1118" s="9"/>
      <c r="E1118" s="9">
        <v>478</v>
      </c>
      <c r="F1118" s="10" t="s">
        <v>1071</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1.5" x14ac:dyDescent="0.25">
      <c r="A1119" s="12">
        <v>1102</v>
      </c>
      <c r="B1119" s="10" t="s">
        <v>1020</v>
      </c>
      <c r="C1119" s="11" t="s">
        <v>1102</v>
      </c>
      <c r="D1119" s="9"/>
      <c r="E1119" s="9">
        <v>478</v>
      </c>
      <c r="F1119" s="10" t="s">
        <v>1071</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1.5" x14ac:dyDescent="0.25">
      <c r="A1120" s="12">
        <v>1103</v>
      </c>
      <c r="B1120" s="10" t="s">
        <v>1020</v>
      </c>
      <c r="C1120" s="11" t="s">
        <v>1102</v>
      </c>
      <c r="D1120" s="9"/>
      <c r="E1120" s="9">
        <v>478</v>
      </c>
      <c r="F1120" s="10" t="s">
        <v>1071</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1.5" x14ac:dyDescent="0.25">
      <c r="A1121" s="12">
        <v>1104</v>
      </c>
      <c r="B1121" s="10" t="s">
        <v>1020</v>
      </c>
      <c r="C1121" s="11" t="s">
        <v>1102</v>
      </c>
      <c r="D1121" s="9"/>
      <c r="E1121" s="9">
        <v>478</v>
      </c>
      <c r="F1121" s="10" t="s">
        <v>1071</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1.5" x14ac:dyDescent="0.25">
      <c r="A1122" s="12">
        <v>1105</v>
      </c>
      <c r="B1122" s="10" t="s">
        <v>1020</v>
      </c>
      <c r="C1122" s="11" t="s">
        <v>1102</v>
      </c>
      <c r="D1122" s="9"/>
      <c r="E1122" s="9">
        <v>478</v>
      </c>
      <c r="F1122" s="10" t="s">
        <v>1071</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1.5" x14ac:dyDescent="0.25">
      <c r="A1123" s="12">
        <v>1106</v>
      </c>
      <c r="B1123" s="10" t="s">
        <v>1020</v>
      </c>
      <c r="C1123" s="11" t="s">
        <v>1102</v>
      </c>
      <c r="D1123" s="9"/>
      <c r="E1123" s="9">
        <v>478</v>
      </c>
      <c r="F1123" s="10" t="s">
        <v>1071</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1.5" x14ac:dyDescent="0.25">
      <c r="A1124" s="12">
        <v>1107</v>
      </c>
      <c r="B1124" s="10" t="s">
        <v>1020</v>
      </c>
      <c r="C1124" s="11" t="s">
        <v>1102</v>
      </c>
      <c r="D1124" s="9"/>
      <c r="E1124" s="9">
        <v>478</v>
      </c>
      <c r="F1124" s="10" t="s">
        <v>1071</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1.5" x14ac:dyDescent="0.25">
      <c r="A1125" s="12">
        <v>1108</v>
      </c>
      <c r="B1125" s="10" t="s">
        <v>1020</v>
      </c>
      <c r="C1125" s="11" t="s">
        <v>1102</v>
      </c>
      <c r="D1125" s="9"/>
      <c r="E1125" s="9">
        <v>478</v>
      </c>
      <c r="F1125" s="10" t="s">
        <v>1071</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1.5" x14ac:dyDescent="0.25">
      <c r="A1126" s="12">
        <v>1109</v>
      </c>
      <c r="B1126" s="10" t="s">
        <v>1020</v>
      </c>
      <c r="C1126" s="11" t="s">
        <v>1102</v>
      </c>
      <c r="D1126" s="9"/>
      <c r="E1126" s="9">
        <v>478</v>
      </c>
      <c r="F1126" s="10" t="s">
        <v>1071</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1.5" x14ac:dyDescent="0.25">
      <c r="A1127" s="12">
        <v>1110</v>
      </c>
      <c r="B1127" s="10" t="s">
        <v>1020</v>
      </c>
      <c r="C1127" s="11" t="s">
        <v>1102</v>
      </c>
      <c r="D1127" s="9"/>
      <c r="E1127" s="9">
        <v>478</v>
      </c>
      <c r="F1127" s="10" t="s">
        <v>1071</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1.5" x14ac:dyDescent="0.25">
      <c r="A1128" s="12">
        <v>1111</v>
      </c>
      <c r="B1128" s="10" t="s">
        <v>1020</v>
      </c>
      <c r="C1128" s="11" t="s">
        <v>1103</v>
      </c>
      <c r="D1128" s="9"/>
      <c r="E1128" s="9">
        <v>562</v>
      </c>
      <c r="F1128" s="10" t="s">
        <v>1071</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1.5" x14ac:dyDescent="0.25">
      <c r="A1129" s="12">
        <v>1112</v>
      </c>
      <c r="B1129" s="10" t="s">
        <v>1020</v>
      </c>
      <c r="C1129" s="11" t="s">
        <v>1103</v>
      </c>
      <c r="D1129" s="9"/>
      <c r="E1129" s="9">
        <v>562</v>
      </c>
      <c r="F1129" s="10" t="s">
        <v>1071</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1.5" x14ac:dyDescent="0.25">
      <c r="A1130" s="12">
        <v>1113</v>
      </c>
      <c r="B1130" s="10" t="s">
        <v>1020</v>
      </c>
      <c r="C1130" s="11" t="s">
        <v>1103</v>
      </c>
      <c r="D1130" s="9"/>
      <c r="E1130" s="9">
        <v>562</v>
      </c>
      <c r="F1130" s="10" t="s">
        <v>1071</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1.5" x14ac:dyDescent="0.25">
      <c r="A1131" s="12">
        <v>1114</v>
      </c>
      <c r="B1131" s="10" t="s">
        <v>1020</v>
      </c>
      <c r="C1131" s="11" t="s">
        <v>1103</v>
      </c>
      <c r="D1131" s="9"/>
      <c r="E1131" s="9">
        <v>562</v>
      </c>
      <c r="F1131" s="10" t="s">
        <v>1071</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1.5" x14ac:dyDescent="0.25">
      <c r="A1132" s="12">
        <v>1115</v>
      </c>
      <c r="B1132" s="10" t="s">
        <v>1020</v>
      </c>
      <c r="C1132" s="11" t="s">
        <v>1103</v>
      </c>
      <c r="D1132" s="9"/>
      <c r="E1132" s="9">
        <v>562</v>
      </c>
      <c r="F1132" s="10" t="s">
        <v>1071</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1.5" x14ac:dyDescent="0.25">
      <c r="A1133" s="12">
        <v>1116</v>
      </c>
      <c r="B1133" s="10" t="s">
        <v>1020</v>
      </c>
      <c r="C1133" s="11" t="s">
        <v>1103</v>
      </c>
      <c r="D1133" s="9"/>
      <c r="E1133" s="9">
        <v>562</v>
      </c>
      <c r="F1133" s="10" t="s">
        <v>1071</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1.5" x14ac:dyDescent="0.25">
      <c r="A1134" s="12">
        <v>1117</v>
      </c>
      <c r="B1134" s="10" t="s">
        <v>1020</v>
      </c>
      <c r="C1134" s="11" t="s">
        <v>1103</v>
      </c>
      <c r="D1134" s="9"/>
      <c r="E1134" s="9">
        <v>562</v>
      </c>
      <c r="F1134" s="10" t="s">
        <v>1071</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1.5" x14ac:dyDescent="0.25">
      <c r="A1135" s="12">
        <v>1118</v>
      </c>
      <c r="B1135" s="10" t="s">
        <v>1020</v>
      </c>
      <c r="C1135" s="11" t="s">
        <v>1103</v>
      </c>
      <c r="D1135" s="9"/>
      <c r="E1135" s="9">
        <v>562</v>
      </c>
      <c r="F1135" s="10" t="s">
        <v>1071</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1.5" x14ac:dyDescent="0.25">
      <c r="A1136" s="12">
        <v>1119</v>
      </c>
      <c r="B1136" s="10" t="s">
        <v>1020</v>
      </c>
      <c r="C1136" s="11" t="s">
        <v>1103</v>
      </c>
      <c r="D1136" s="9"/>
      <c r="E1136" s="9">
        <v>562</v>
      </c>
      <c r="F1136" s="10" t="s">
        <v>1071</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1.5" x14ac:dyDescent="0.25">
      <c r="A1137" s="12">
        <v>1120</v>
      </c>
      <c r="B1137" s="10" t="s">
        <v>1020</v>
      </c>
      <c r="C1137" s="11" t="s">
        <v>1103</v>
      </c>
      <c r="D1137" s="9"/>
      <c r="E1137" s="9">
        <v>562</v>
      </c>
      <c r="F1137" s="10" t="s">
        <v>1071</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1.5" x14ac:dyDescent="0.25">
      <c r="A1138" s="12">
        <v>1121</v>
      </c>
      <c r="B1138" s="10" t="s">
        <v>1020</v>
      </c>
      <c r="C1138" s="11" t="s">
        <v>1103</v>
      </c>
      <c r="D1138" s="9"/>
      <c r="E1138" s="9">
        <v>562</v>
      </c>
      <c r="F1138" s="10" t="s">
        <v>1071</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1.5" x14ac:dyDescent="0.25">
      <c r="A1139" s="12">
        <v>1122</v>
      </c>
      <c r="B1139" s="10" t="s">
        <v>1020</v>
      </c>
      <c r="C1139" s="11" t="s">
        <v>1103</v>
      </c>
      <c r="D1139" s="9"/>
      <c r="E1139" s="9">
        <v>562</v>
      </c>
      <c r="F1139" s="10" t="s">
        <v>1071</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1.5" x14ac:dyDescent="0.25">
      <c r="A1140" s="12">
        <v>1123</v>
      </c>
      <c r="B1140" s="10" t="s">
        <v>1020</v>
      </c>
      <c r="C1140" s="11" t="s">
        <v>1103</v>
      </c>
      <c r="D1140" s="9"/>
      <c r="E1140" s="9">
        <v>562</v>
      </c>
      <c r="F1140" s="10" t="s">
        <v>1071</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1.5" x14ac:dyDescent="0.25">
      <c r="A1141" s="12">
        <v>1124</v>
      </c>
      <c r="B1141" s="10" t="s">
        <v>1020</v>
      </c>
      <c r="C1141" s="11" t="s">
        <v>1103</v>
      </c>
      <c r="D1141" s="9"/>
      <c r="E1141" s="9">
        <v>562</v>
      </c>
      <c r="F1141" s="10" t="s">
        <v>1071</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1.5" x14ac:dyDescent="0.25">
      <c r="A1142" s="12">
        <v>1125</v>
      </c>
      <c r="B1142" s="10" t="s">
        <v>1020</v>
      </c>
      <c r="C1142" s="11" t="s">
        <v>1103</v>
      </c>
      <c r="D1142" s="9"/>
      <c r="E1142" s="9">
        <v>562</v>
      </c>
      <c r="F1142" s="10" t="s">
        <v>1071</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1.5" x14ac:dyDescent="0.25">
      <c r="A1143" s="12">
        <v>1126</v>
      </c>
      <c r="B1143" s="10" t="s">
        <v>1020</v>
      </c>
      <c r="C1143" s="11" t="s">
        <v>1104</v>
      </c>
      <c r="D1143" s="9"/>
      <c r="E1143" s="9">
        <v>566</v>
      </c>
      <c r="F1143" s="10" t="s">
        <v>1071</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1.5" x14ac:dyDescent="0.25">
      <c r="A1144" s="12">
        <v>1127</v>
      </c>
      <c r="B1144" s="10" t="s">
        <v>1020</v>
      </c>
      <c r="C1144" s="11" t="s">
        <v>1104</v>
      </c>
      <c r="D1144" s="9"/>
      <c r="E1144" s="9">
        <v>566</v>
      </c>
      <c r="F1144" s="10" t="s">
        <v>1071</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1.5" x14ac:dyDescent="0.25">
      <c r="A1145" s="12">
        <v>1128</v>
      </c>
      <c r="B1145" s="10" t="s">
        <v>1020</v>
      </c>
      <c r="C1145" s="11" t="s">
        <v>1104</v>
      </c>
      <c r="D1145" s="9"/>
      <c r="E1145" s="9">
        <v>566</v>
      </c>
      <c r="F1145" s="10" t="s">
        <v>1071</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1.5" x14ac:dyDescent="0.25">
      <c r="A1146" s="12">
        <v>1129</v>
      </c>
      <c r="B1146" s="10" t="s">
        <v>1020</v>
      </c>
      <c r="C1146" s="11" t="s">
        <v>1104</v>
      </c>
      <c r="D1146" s="9"/>
      <c r="E1146" s="9">
        <v>566</v>
      </c>
      <c r="F1146" s="10" t="s">
        <v>1071</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1.5" x14ac:dyDescent="0.25">
      <c r="A1147" s="12">
        <v>1130</v>
      </c>
      <c r="B1147" s="10" t="s">
        <v>1020</v>
      </c>
      <c r="C1147" s="11" t="s">
        <v>1104</v>
      </c>
      <c r="D1147" s="9"/>
      <c r="E1147" s="9">
        <v>566</v>
      </c>
      <c r="F1147" s="10" t="s">
        <v>1071</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1.5" x14ac:dyDescent="0.25">
      <c r="A1148" s="12">
        <v>1131</v>
      </c>
      <c r="B1148" s="10" t="s">
        <v>1020</v>
      </c>
      <c r="C1148" s="11" t="s">
        <v>1104</v>
      </c>
      <c r="D1148" s="9"/>
      <c r="E1148" s="9">
        <v>566</v>
      </c>
      <c r="F1148" s="10" t="s">
        <v>1071</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1.5" x14ac:dyDescent="0.25">
      <c r="A1149" s="12">
        <v>1132</v>
      </c>
      <c r="B1149" s="10" t="s">
        <v>1020</v>
      </c>
      <c r="C1149" s="11" t="s">
        <v>1104</v>
      </c>
      <c r="D1149" s="9"/>
      <c r="E1149" s="9">
        <v>566</v>
      </c>
      <c r="F1149" s="10" t="s">
        <v>1071</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1.5" x14ac:dyDescent="0.25">
      <c r="A1150" s="12">
        <v>1133</v>
      </c>
      <c r="B1150" s="10" t="s">
        <v>1020</v>
      </c>
      <c r="C1150" s="11" t="s">
        <v>1104</v>
      </c>
      <c r="D1150" s="9"/>
      <c r="E1150" s="9">
        <v>566</v>
      </c>
      <c r="F1150" s="10" t="s">
        <v>1071</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1.5" x14ac:dyDescent="0.25">
      <c r="A1151" s="12">
        <v>1134</v>
      </c>
      <c r="B1151" s="10" t="s">
        <v>1020</v>
      </c>
      <c r="C1151" s="11" t="s">
        <v>1104</v>
      </c>
      <c r="D1151" s="9"/>
      <c r="E1151" s="9">
        <v>566</v>
      </c>
      <c r="F1151" s="10" t="s">
        <v>1071</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1.5" x14ac:dyDescent="0.25">
      <c r="A1152" s="12">
        <v>1135</v>
      </c>
      <c r="B1152" s="10" t="s">
        <v>1020</v>
      </c>
      <c r="C1152" s="11" t="s">
        <v>1104</v>
      </c>
      <c r="D1152" s="9"/>
      <c r="E1152" s="9">
        <v>566</v>
      </c>
      <c r="F1152" s="10" t="s">
        <v>1071</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1.5" x14ac:dyDescent="0.25">
      <c r="A1153" s="12">
        <v>1136</v>
      </c>
      <c r="B1153" s="10" t="s">
        <v>1020</v>
      </c>
      <c r="C1153" s="11" t="s">
        <v>1104</v>
      </c>
      <c r="D1153" s="9"/>
      <c r="E1153" s="9">
        <v>566</v>
      </c>
      <c r="F1153" s="10" t="s">
        <v>1071</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1.5" x14ac:dyDescent="0.25">
      <c r="A1154" s="12">
        <v>1137</v>
      </c>
      <c r="B1154" s="10" t="s">
        <v>1020</v>
      </c>
      <c r="C1154" s="11" t="s">
        <v>1104</v>
      </c>
      <c r="D1154" s="9"/>
      <c r="E1154" s="9">
        <v>566</v>
      </c>
      <c r="F1154" s="10" t="s">
        <v>1071</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1.5" x14ac:dyDescent="0.25">
      <c r="A1155" s="12">
        <v>1138</v>
      </c>
      <c r="B1155" s="10" t="s">
        <v>1020</v>
      </c>
      <c r="C1155" s="11" t="s">
        <v>1104</v>
      </c>
      <c r="D1155" s="9"/>
      <c r="E1155" s="9">
        <v>566</v>
      </c>
      <c r="F1155" s="10" t="s">
        <v>1071</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1.5" x14ac:dyDescent="0.25">
      <c r="A1156" s="12">
        <v>1139</v>
      </c>
      <c r="B1156" s="10" t="s">
        <v>1020</v>
      </c>
      <c r="C1156" s="11" t="s">
        <v>1104</v>
      </c>
      <c r="D1156" s="9"/>
      <c r="E1156" s="9">
        <v>566</v>
      </c>
      <c r="F1156" s="10" t="s">
        <v>1071</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1.5" x14ac:dyDescent="0.25">
      <c r="A1157" s="12">
        <v>1140</v>
      </c>
      <c r="B1157" s="10" t="s">
        <v>1020</v>
      </c>
      <c r="C1157" s="11" t="s">
        <v>1104</v>
      </c>
      <c r="D1157" s="9"/>
      <c r="E1157" s="9">
        <v>566</v>
      </c>
      <c r="F1157" s="10" t="s">
        <v>1071</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1.5" x14ac:dyDescent="0.25">
      <c r="A1158" s="12">
        <v>1141</v>
      </c>
      <c r="B1158" s="10" t="s">
        <v>1020</v>
      </c>
      <c r="C1158" s="11" t="s">
        <v>1105</v>
      </c>
      <c r="D1158" s="9"/>
      <c r="E1158" s="9">
        <v>686</v>
      </c>
      <c r="F1158" s="10" t="s">
        <v>1071</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1.5" x14ac:dyDescent="0.25">
      <c r="A1159" s="12">
        <v>1142</v>
      </c>
      <c r="B1159" s="10" t="s">
        <v>1020</v>
      </c>
      <c r="C1159" s="11" t="s">
        <v>1105</v>
      </c>
      <c r="D1159" s="9"/>
      <c r="E1159" s="9">
        <v>686</v>
      </c>
      <c r="F1159" s="10" t="s">
        <v>1071</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1.5" x14ac:dyDescent="0.25">
      <c r="A1160" s="12">
        <v>1143</v>
      </c>
      <c r="B1160" s="10" t="s">
        <v>1020</v>
      </c>
      <c r="C1160" s="11" t="s">
        <v>1105</v>
      </c>
      <c r="D1160" s="9"/>
      <c r="E1160" s="9">
        <v>686</v>
      </c>
      <c r="F1160" s="10" t="s">
        <v>1071</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1.5" x14ac:dyDescent="0.25">
      <c r="A1161" s="12">
        <v>1144</v>
      </c>
      <c r="B1161" s="10" t="s">
        <v>1020</v>
      </c>
      <c r="C1161" s="11" t="s">
        <v>1105</v>
      </c>
      <c r="D1161" s="9"/>
      <c r="E1161" s="9">
        <v>686</v>
      </c>
      <c r="F1161" s="10" t="s">
        <v>1071</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1.5" x14ac:dyDescent="0.25">
      <c r="A1162" s="12">
        <v>1145</v>
      </c>
      <c r="B1162" s="10" t="s">
        <v>1020</v>
      </c>
      <c r="C1162" s="11" t="s">
        <v>1105</v>
      </c>
      <c r="D1162" s="9"/>
      <c r="E1162" s="9">
        <v>686</v>
      </c>
      <c r="F1162" s="10" t="s">
        <v>1071</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1.5" x14ac:dyDescent="0.25">
      <c r="A1163" s="12">
        <v>1146</v>
      </c>
      <c r="B1163" s="10" t="s">
        <v>1020</v>
      </c>
      <c r="C1163" s="11" t="s">
        <v>1105</v>
      </c>
      <c r="D1163" s="9"/>
      <c r="E1163" s="9">
        <v>686</v>
      </c>
      <c r="F1163" s="10" t="s">
        <v>1071</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1.5" x14ac:dyDescent="0.25">
      <c r="A1164" s="12">
        <v>1147</v>
      </c>
      <c r="B1164" s="10" t="s">
        <v>1020</v>
      </c>
      <c r="C1164" s="11" t="s">
        <v>1105</v>
      </c>
      <c r="D1164" s="9"/>
      <c r="E1164" s="9">
        <v>686</v>
      </c>
      <c r="F1164" s="10" t="s">
        <v>1071</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1.5" x14ac:dyDescent="0.25">
      <c r="A1165" s="12">
        <v>1148</v>
      </c>
      <c r="B1165" s="10" t="s">
        <v>1020</v>
      </c>
      <c r="C1165" s="11" t="s">
        <v>1105</v>
      </c>
      <c r="D1165" s="9"/>
      <c r="E1165" s="9">
        <v>686</v>
      </c>
      <c r="F1165" s="10" t="s">
        <v>1071</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1.5" x14ac:dyDescent="0.25">
      <c r="A1166" s="12">
        <v>1149</v>
      </c>
      <c r="B1166" s="10" t="s">
        <v>1020</v>
      </c>
      <c r="C1166" s="11" t="s">
        <v>1105</v>
      </c>
      <c r="D1166" s="9"/>
      <c r="E1166" s="9">
        <v>686</v>
      </c>
      <c r="F1166" s="10" t="s">
        <v>1071</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1.5" x14ac:dyDescent="0.25">
      <c r="A1167" s="12">
        <v>1150</v>
      </c>
      <c r="B1167" s="10" t="s">
        <v>1020</v>
      </c>
      <c r="C1167" s="11" t="s">
        <v>1105</v>
      </c>
      <c r="D1167" s="9"/>
      <c r="E1167" s="9">
        <v>686</v>
      </c>
      <c r="F1167" s="10" t="s">
        <v>1071</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1.5" x14ac:dyDescent="0.25">
      <c r="A1168" s="12">
        <v>1151</v>
      </c>
      <c r="B1168" s="10" t="s">
        <v>1020</v>
      </c>
      <c r="C1168" s="11" t="s">
        <v>1105</v>
      </c>
      <c r="D1168" s="9"/>
      <c r="E1168" s="9">
        <v>686</v>
      </c>
      <c r="F1168" s="10" t="s">
        <v>1071</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1.5" x14ac:dyDescent="0.25">
      <c r="A1169" s="12">
        <v>1152</v>
      </c>
      <c r="B1169" s="10" t="s">
        <v>1020</v>
      </c>
      <c r="C1169" s="11" t="s">
        <v>1105</v>
      </c>
      <c r="D1169" s="9"/>
      <c r="E1169" s="9">
        <v>686</v>
      </c>
      <c r="F1169" s="10" t="s">
        <v>1071</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1.5" x14ac:dyDescent="0.25">
      <c r="A1170" s="12">
        <v>1153</v>
      </c>
      <c r="B1170" s="10" t="s">
        <v>1020</v>
      </c>
      <c r="C1170" s="11" t="s">
        <v>1105</v>
      </c>
      <c r="D1170" s="9"/>
      <c r="E1170" s="9">
        <v>686</v>
      </c>
      <c r="F1170" s="10" t="s">
        <v>1071</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1.5" x14ac:dyDescent="0.25">
      <c r="A1171" s="12">
        <v>1154</v>
      </c>
      <c r="B1171" s="10" t="s">
        <v>1020</v>
      </c>
      <c r="C1171" s="11" t="s">
        <v>1105</v>
      </c>
      <c r="D1171" s="9"/>
      <c r="E1171" s="9">
        <v>686</v>
      </c>
      <c r="F1171" s="10" t="s">
        <v>1071</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1.5" x14ac:dyDescent="0.25">
      <c r="A1172" s="12">
        <v>1155</v>
      </c>
      <c r="B1172" s="10" t="s">
        <v>1020</v>
      </c>
      <c r="C1172" s="11" t="s">
        <v>1105</v>
      </c>
      <c r="D1172" s="9"/>
      <c r="E1172" s="9">
        <v>686</v>
      </c>
      <c r="F1172" s="10" t="s">
        <v>1071</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1.5" x14ac:dyDescent="0.25">
      <c r="A1173" s="12">
        <v>1156</v>
      </c>
      <c r="B1173" s="10" t="s">
        <v>1020</v>
      </c>
      <c r="C1173" s="11" t="s">
        <v>1106</v>
      </c>
      <c r="D1173" s="9"/>
      <c r="E1173" s="9">
        <v>694</v>
      </c>
      <c r="F1173" s="10" t="s">
        <v>1071</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1.5" x14ac:dyDescent="0.25">
      <c r="A1174" s="12">
        <v>1157</v>
      </c>
      <c r="B1174" s="10" t="s">
        <v>1020</v>
      </c>
      <c r="C1174" s="11" t="s">
        <v>1106</v>
      </c>
      <c r="D1174" s="9"/>
      <c r="E1174" s="9">
        <v>694</v>
      </c>
      <c r="F1174" s="10" t="s">
        <v>1071</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1.5" x14ac:dyDescent="0.25">
      <c r="A1175" s="12">
        <v>1158</v>
      </c>
      <c r="B1175" s="10" t="s">
        <v>1020</v>
      </c>
      <c r="C1175" s="11" t="s">
        <v>1106</v>
      </c>
      <c r="D1175" s="9"/>
      <c r="E1175" s="9">
        <v>694</v>
      </c>
      <c r="F1175" s="10" t="s">
        <v>1071</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1.5" x14ac:dyDescent="0.25">
      <c r="A1176" s="12">
        <v>1159</v>
      </c>
      <c r="B1176" s="10" t="s">
        <v>1020</v>
      </c>
      <c r="C1176" s="11" t="s">
        <v>1106</v>
      </c>
      <c r="D1176" s="9"/>
      <c r="E1176" s="9">
        <v>694</v>
      </c>
      <c r="F1176" s="10" t="s">
        <v>1071</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1.5" x14ac:dyDescent="0.25">
      <c r="A1177" s="12">
        <v>1160</v>
      </c>
      <c r="B1177" s="10" t="s">
        <v>1020</v>
      </c>
      <c r="C1177" s="11" t="s">
        <v>1106</v>
      </c>
      <c r="D1177" s="9"/>
      <c r="E1177" s="9">
        <v>694</v>
      </c>
      <c r="F1177" s="10" t="s">
        <v>1071</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1.5" x14ac:dyDescent="0.25">
      <c r="A1178" s="12">
        <v>1161</v>
      </c>
      <c r="B1178" s="10" t="s">
        <v>1020</v>
      </c>
      <c r="C1178" s="11" t="s">
        <v>1106</v>
      </c>
      <c r="D1178" s="9"/>
      <c r="E1178" s="9">
        <v>694</v>
      </c>
      <c r="F1178" s="10" t="s">
        <v>1071</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1.5" x14ac:dyDescent="0.25">
      <c r="A1179" s="12">
        <v>1162</v>
      </c>
      <c r="B1179" s="10" t="s">
        <v>1020</v>
      </c>
      <c r="C1179" s="11" t="s">
        <v>1106</v>
      </c>
      <c r="D1179" s="9"/>
      <c r="E1179" s="9">
        <v>694</v>
      </c>
      <c r="F1179" s="10" t="s">
        <v>1071</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1.5" x14ac:dyDescent="0.25">
      <c r="A1180" s="12">
        <v>1163</v>
      </c>
      <c r="B1180" s="10" t="s">
        <v>1020</v>
      </c>
      <c r="C1180" s="11" t="s">
        <v>1106</v>
      </c>
      <c r="D1180" s="9"/>
      <c r="E1180" s="9">
        <v>694</v>
      </c>
      <c r="F1180" s="10" t="s">
        <v>1071</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1.5" x14ac:dyDescent="0.25">
      <c r="A1181" s="12">
        <v>1164</v>
      </c>
      <c r="B1181" s="10" t="s">
        <v>1020</v>
      </c>
      <c r="C1181" s="11" t="s">
        <v>1106</v>
      </c>
      <c r="D1181" s="9"/>
      <c r="E1181" s="9">
        <v>694</v>
      </c>
      <c r="F1181" s="10" t="s">
        <v>1071</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1.5" x14ac:dyDescent="0.25">
      <c r="A1182" s="12">
        <v>1165</v>
      </c>
      <c r="B1182" s="10" t="s">
        <v>1020</v>
      </c>
      <c r="C1182" s="11" t="s">
        <v>1106</v>
      </c>
      <c r="D1182" s="9"/>
      <c r="E1182" s="9">
        <v>694</v>
      </c>
      <c r="F1182" s="10" t="s">
        <v>1071</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1.5" x14ac:dyDescent="0.25">
      <c r="A1183" s="12">
        <v>1166</v>
      </c>
      <c r="B1183" s="10" t="s">
        <v>1020</v>
      </c>
      <c r="C1183" s="11" t="s">
        <v>1106</v>
      </c>
      <c r="D1183" s="9"/>
      <c r="E1183" s="9">
        <v>694</v>
      </c>
      <c r="F1183" s="10" t="s">
        <v>1071</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1.5" x14ac:dyDescent="0.25">
      <c r="A1184" s="12">
        <v>1167</v>
      </c>
      <c r="B1184" s="10" t="s">
        <v>1020</v>
      </c>
      <c r="C1184" s="11" t="s">
        <v>1106</v>
      </c>
      <c r="D1184" s="9"/>
      <c r="E1184" s="9">
        <v>694</v>
      </c>
      <c r="F1184" s="10" t="s">
        <v>1071</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1.5" x14ac:dyDescent="0.25">
      <c r="A1185" s="12">
        <v>1168</v>
      </c>
      <c r="B1185" s="10" t="s">
        <v>1020</v>
      </c>
      <c r="C1185" s="11" t="s">
        <v>1106</v>
      </c>
      <c r="D1185" s="9"/>
      <c r="E1185" s="9">
        <v>694</v>
      </c>
      <c r="F1185" s="10" t="s">
        <v>1071</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1.5" x14ac:dyDescent="0.25">
      <c r="A1186" s="12">
        <v>1169</v>
      </c>
      <c r="B1186" s="10" t="s">
        <v>1020</v>
      </c>
      <c r="C1186" s="11" t="s">
        <v>1106</v>
      </c>
      <c r="D1186" s="9"/>
      <c r="E1186" s="9">
        <v>694</v>
      </c>
      <c r="F1186" s="10" t="s">
        <v>1071</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1.5" x14ac:dyDescent="0.25">
      <c r="A1187" s="12">
        <v>1170</v>
      </c>
      <c r="B1187" s="10" t="s">
        <v>1020</v>
      </c>
      <c r="C1187" s="11" t="s">
        <v>1106</v>
      </c>
      <c r="D1187" s="9"/>
      <c r="E1187" s="9">
        <v>694</v>
      </c>
      <c r="F1187" s="10" t="s">
        <v>1071</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1.5" x14ac:dyDescent="0.25">
      <c r="A1188" s="12">
        <v>1171</v>
      </c>
      <c r="B1188" s="10" t="s">
        <v>1020</v>
      </c>
      <c r="C1188" s="11" t="s">
        <v>1107</v>
      </c>
      <c r="D1188" s="9"/>
      <c r="E1188" s="9">
        <v>768</v>
      </c>
      <c r="F1188" s="10" t="s">
        <v>1071</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1.5" x14ac:dyDescent="0.25">
      <c r="A1189" s="12">
        <v>1172</v>
      </c>
      <c r="B1189" s="10" t="s">
        <v>1020</v>
      </c>
      <c r="C1189" s="11" t="s">
        <v>1107</v>
      </c>
      <c r="D1189" s="9"/>
      <c r="E1189" s="9">
        <v>768</v>
      </c>
      <c r="F1189" s="10" t="s">
        <v>1071</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1.5" x14ac:dyDescent="0.25">
      <c r="A1190" s="12">
        <v>1173</v>
      </c>
      <c r="B1190" s="10" t="s">
        <v>1020</v>
      </c>
      <c r="C1190" s="11" t="s">
        <v>1107</v>
      </c>
      <c r="D1190" s="9"/>
      <c r="E1190" s="9">
        <v>768</v>
      </c>
      <c r="F1190" s="10" t="s">
        <v>1071</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1.5" x14ac:dyDescent="0.25">
      <c r="A1191" s="12">
        <v>1174</v>
      </c>
      <c r="B1191" s="10" t="s">
        <v>1020</v>
      </c>
      <c r="C1191" s="11" t="s">
        <v>1107</v>
      </c>
      <c r="D1191" s="9"/>
      <c r="E1191" s="9">
        <v>768</v>
      </c>
      <c r="F1191" s="10" t="s">
        <v>1071</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1.5" x14ac:dyDescent="0.25">
      <c r="A1192" s="12">
        <v>1175</v>
      </c>
      <c r="B1192" s="10" t="s">
        <v>1020</v>
      </c>
      <c r="C1192" s="11" t="s">
        <v>1107</v>
      </c>
      <c r="D1192" s="9"/>
      <c r="E1192" s="9">
        <v>768</v>
      </c>
      <c r="F1192" s="10" t="s">
        <v>1071</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1.5" x14ac:dyDescent="0.25">
      <c r="A1193" s="12">
        <v>1176</v>
      </c>
      <c r="B1193" s="10" t="s">
        <v>1020</v>
      </c>
      <c r="C1193" s="11" t="s">
        <v>1107</v>
      </c>
      <c r="D1193" s="9"/>
      <c r="E1193" s="9">
        <v>768</v>
      </c>
      <c r="F1193" s="10" t="s">
        <v>1071</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1.5" x14ac:dyDescent="0.25">
      <c r="A1194" s="12">
        <v>1177</v>
      </c>
      <c r="B1194" s="10" t="s">
        <v>1020</v>
      </c>
      <c r="C1194" s="11" t="s">
        <v>1107</v>
      </c>
      <c r="D1194" s="9"/>
      <c r="E1194" s="9">
        <v>768</v>
      </c>
      <c r="F1194" s="10" t="s">
        <v>1071</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1.5" x14ac:dyDescent="0.25">
      <c r="A1195" s="12">
        <v>1178</v>
      </c>
      <c r="B1195" s="10" t="s">
        <v>1020</v>
      </c>
      <c r="C1195" s="11" t="s">
        <v>1107</v>
      </c>
      <c r="D1195" s="9"/>
      <c r="E1195" s="9">
        <v>768</v>
      </c>
      <c r="F1195" s="10" t="s">
        <v>1071</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1.5" x14ac:dyDescent="0.25">
      <c r="A1196" s="12">
        <v>1179</v>
      </c>
      <c r="B1196" s="10" t="s">
        <v>1020</v>
      </c>
      <c r="C1196" s="11" t="s">
        <v>1107</v>
      </c>
      <c r="D1196" s="9"/>
      <c r="E1196" s="9">
        <v>768</v>
      </c>
      <c r="F1196" s="10" t="s">
        <v>1071</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1.5" x14ac:dyDescent="0.25">
      <c r="A1197" s="12">
        <v>1180</v>
      </c>
      <c r="B1197" s="10" t="s">
        <v>1020</v>
      </c>
      <c r="C1197" s="11" t="s">
        <v>1107</v>
      </c>
      <c r="D1197" s="9"/>
      <c r="E1197" s="9">
        <v>768</v>
      </c>
      <c r="F1197" s="10" t="s">
        <v>1071</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1.5" x14ac:dyDescent="0.25">
      <c r="A1198" s="12">
        <v>1181</v>
      </c>
      <c r="B1198" s="10" t="s">
        <v>1020</v>
      </c>
      <c r="C1198" s="11" t="s">
        <v>1107</v>
      </c>
      <c r="D1198" s="9"/>
      <c r="E1198" s="9">
        <v>768</v>
      </c>
      <c r="F1198" s="10" t="s">
        <v>1071</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1.5" x14ac:dyDescent="0.25">
      <c r="A1199" s="12">
        <v>1182</v>
      </c>
      <c r="B1199" s="10" t="s">
        <v>1020</v>
      </c>
      <c r="C1199" s="11" t="s">
        <v>1107</v>
      </c>
      <c r="D1199" s="9"/>
      <c r="E1199" s="9">
        <v>768</v>
      </c>
      <c r="F1199" s="10" t="s">
        <v>1071</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1.5" x14ac:dyDescent="0.25">
      <c r="A1200" s="12">
        <v>1183</v>
      </c>
      <c r="B1200" s="10" t="s">
        <v>1020</v>
      </c>
      <c r="C1200" s="11" t="s">
        <v>1107</v>
      </c>
      <c r="D1200" s="9"/>
      <c r="E1200" s="9">
        <v>768</v>
      </c>
      <c r="F1200" s="10" t="s">
        <v>1071</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1.5" x14ac:dyDescent="0.25">
      <c r="A1201" s="12">
        <v>1184</v>
      </c>
      <c r="B1201" s="10" t="s">
        <v>1020</v>
      </c>
      <c r="C1201" s="11" t="s">
        <v>1107</v>
      </c>
      <c r="D1201" s="9"/>
      <c r="E1201" s="9">
        <v>768</v>
      </c>
      <c r="F1201" s="10" t="s">
        <v>1071</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1.5" x14ac:dyDescent="0.25">
      <c r="A1202" s="12">
        <v>1185</v>
      </c>
      <c r="B1202" s="10" t="s">
        <v>1020</v>
      </c>
      <c r="C1202" s="11" t="s">
        <v>1107</v>
      </c>
      <c r="D1202" s="9"/>
      <c r="E1202" s="9">
        <v>768</v>
      </c>
      <c r="F1202" s="10" t="s">
        <v>1071</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1.5" x14ac:dyDescent="0.25">
      <c r="A1203" s="28">
        <v>1186</v>
      </c>
      <c r="B1203" s="26" t="s">
        <v>1020</v>
      </c>
      <c r="C1203" s="27" t="s">
        <v>1108</v>
      </c>
      <c r="D1203" s="25"/>
      <c r="E1203" s="25">
        <v>1833</v>
      </c>
      <c r="F1203" s="26" t="s">
        <v>1068</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1.5" x14ac:dyDescent="0.25">
      <c r="A1204" s="28">
        <v>1187</v>
      </c>
      <c r="B1204" s="26" t="s">
        <v>1020</v>
      </c>
      <c r="C1204" s="27" t="s">
        <v>1108</v>
      </c>
      <c r="D1204" s="25"/>
      <c r="E1204" s="25">
        <v>1833</v>
      </c>
      <c r="F1204" s="26" t="s">
        <v>1068</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1.5" x14ac:dyDescent="0.25">
      <c r="A1205" s="28">
        <v>1188</v>
      </c>
      <c r="B1205" s="26" t="s">
        <v>1020</v>
      </c>
      <c r="C1205" s="27" t="s">
        <v>1108</v>
      </c>
      <c r="D1205" s="25"/>
      <c r="E1205" s="25">
        <v>1833</v>
      </c>
      <c r="F1205" s="26" t="s">
        <v>1068</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1.5" x14ac:dyDescent="0.25">
      <c r="A1206" s="28">
        <v>1189</v>
      </c>
      <c r="B1206" s="26" t="s">
        <v>1020</v>
      </c>
      <c r="C1206" s="27" t="s">
        <v>1108</v>
      </c>
      <c r="D1206" s="25"/>
      <c r="E1206" s="25">
        <v>1833</v>
      </c>
      <c r="F1206" s="26" t="s">
        <v>1068</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1.5" x14ac:dyDescent="0.25">
      <c r="A1207" s="28">
        <v>1190</v>
      </c>
      <c r="B1207" s="26" t="s">
        <v>1020</v>
      </c>
      <c r="C1207" s="27" t="s">
        <v>1108</v>
      </c>
      <c r="D1207" s="25"/>
      <c r="E1207" s="25">
        <v>1833</v>
      </c>
      <c r="F1207" s="26" t="s">
        <v>1068</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1.5" x14ac:dyDescent="0.25">
      <c r="A1208" s="28">
        <v>1191</v>
      </c>
      <c r="B1208" s="26" t="s">
        <v>1020</v>
      </c>
      <c r="C1208" s="27" t="s">
        <v>1108</v>
      </c>
      <c r="D1208" s="25"/>
      <c r="E1208" s="25">
        <v>1833</v>
      </c>
      <c r="F1208" s="26" t="s">
        <v>1068</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1.5" x14ac:dyDescent="0.25">
      <c r="A1209" s="28">
        <v>1192</v>
      </c>
      <c r="B1209" s="26" t="s">
        <v>1020</v>
      </c>
      <c r="C1209" s="27" t="s">
        <v>1108</v>
      </c>
      <c r="D1209" s="25"/>
      <c r="E1209" s="25">
        <v>1833</v>
      </c>
      <c r="F1209" s="26" t="s">
        <v>1068</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1.5" x14ac:dyDescent="0.25">
      <c r="A1210" s="28">
        <v>1193</v>
      </c>
      <c r="B1210" s="26" t="s">
        <v>1020</v>
      </c>
      <c r="C1210" s="27" t="s">
        <v>1108</v>
      </c>
      <c r="D1210" s="25"/>
      <c r="E1210" s="25">
        <v>1833</v>
      </c>
      <c r="F1210" s="26" t="s">
        <v>1068</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1.5" x14ac:dyDescent="0.25">
      <c r="A1211" s="28">
        <v>1194</v>
      </c>
      <c r="B1211" s="26" t="s">
        <v>1020</v>
      </c>
      <c r="C1211" s="27" t="s">
        <v>1108</v>
      </c>
      <c r="D1211" s="25"/>
      <c r="E1211" s="25">
        <v>1833</v>
      </c>
      <c r="F1211" s="26" t="s">
        <v>1068</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1.5" x14ac:dyDescent="0.25">
      <c r="A1212" s="28">
        <v>1195</v>
      </c>
      <c r="B1212" s="26" t="s">
        <v>1020</v>
      </c>
      <c r="C1212" s="27" t="s">
        <v>1108</v>
      </c>
      <c r="D1212" s="25"/>
      <c r="E1212" s="25">
        <v>1833</v>
      </c>
      <c r="F1212" s="26" t="s">
        <v>1068</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1.5" x14ac:dyDescent="0.25">
      <c r="A1213" s="28">
        <v>1196</v>
      </c>
      <c r="B1213" s="26" t="s">
        <v>1020</v>
      </c>
      <c r="C1213" s="27" t="s">
        <v>1108</v>
      </c>
      <c r="D1213" s="25"/>
      <c r="E1213" s="25">
        <v>1833</v>
      </c>
      <c r="F1213" s="26" t="s">
        <v>1068</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1.5" x14ac:dyDescent="0.25">
      <c r="A1214" s="28">
        <v>1197</v>
      </c>
      <c r="B1214" s="26" t="s">
        <v>1020</v>
      </c>
      <c r="C1214" s="27" t="s">
        <v>1108</v>
      </c>
      <c r="D1214" s="25"/>
      <c r="E1214" s="25">
        <v>1833</v>
      </c>
      <c r="F1214" s="26" t="s">
        <v>1068</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1.5" x14ac:dyDescent="0.25">
      <c r="A1215" s="28">
        <v>1198</v>
      </c>
      <c r="B1215" s="26" t="s">
        <v>1020</v>
      </c>
      <c r="C1215" s="27" t="s">
        <v>1108</v>
      </c>
      <c r="D1215" s="25"/>
      <c r="E1215" s="25">
        <v>1833</v>
      </c>
      <c r="F1215" s="26" t="s">
        <v>1068</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1.5" x14ac:dyDescent="0.25">
      <c r="A1216" s="28">
        <v>1199</v>
      </c>
      <c r="B1216" s="26" t="s">
        <v>1020</v>
      </c>
      <c r="C1216" s="27" t="s">
        <v>1108</v>
      </c>
      <c r="D1216" s="25"/>
      <c r="E1216" s="25">
        <v>1833</v>
      </c>
      <c r="F1216" s="26" t="s">
        <v>1068</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1.5" x14ac:dyDescent="0.25">
      <c r="A1217" s="28">
        <v>1200</v>
      </c>
      <c r="B1217" s="26" t="s">
        <v>1020</v>
      </c>
      <c r="C1217" s="27" t="s">
        <v>1108</v>
      </c>
      <c r="D1217" s="25"/>
      <c r="E1217" s="25">
        <v>1833</v>
      </c>
      <c r="F1217" s="26" t="s">
        <v>1068</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1.5" x14ac:dyDescent="0.25">
      <c r="A1218" s="23">
        <v>1201</v>
      </c>
      <c r="B1218" s="21" t="s">
        <v>1020</v>
      </c>
      <c r="C1218" s="29" t="s">
        <v>1109</v>
      </c>
      <c r="D1218" s="20"/>
      <c r="E1218" s="20">
        <v>912</v>
      </c>
      <c r="F1218" s="21" t="s">
        <v>1070</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1.5" x14ac:dyDescent="0.25">
      <c r="A1219" s="23">
        <v>1202</v>
      </c>
      <c r="B1219" s="21" t="s">
        <v>1020</v>
      </c>
      <c r="C1219" s="29" t="s">
        <v>1109</v>
      </c>
      <c r="D1219" s="20"/>
      <c r="E1219" s="20">
        <v>912</v>
      </c>
      <c r="F1219" s="21" t="s">
        <v>1070</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1.5" x14ac:dyDescent="0.25">
      <c r="A1220" s="23">
        <v>1203</v>
      </c>
      <c r="B1220" s="21" t="s">
        <v>1020</v>
      </c>
      <c r="C1220" s="29" t="s">
        <v>1109</v>
      </c>
      <c r="D1220" s="20"/>
      <c r="E1220" s="20">
        <v>912</v>
      </c>
      <c r="F1220" s="21" t="s">
        <v>1070</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1.5" x14ac:dyDescent="0.25">
      <c r="A1221" s="23">
        <v>1204</v>
      </c>
      <c r="B1221" s="21" t="s">
        <v>1020</v>
      </c>
      <c r="C1221" s="29" t="s">
        <v>1109</v>
      </c>
      <c r="D1221" s="20"/>
      <c r="E1221" s="20">
        <v>912</v>
      </c>
      <c r="F1221" s="21" t="s">
        <v>1070</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1.5" x14ac:dyDescent="0.25">
      <c r="A1222" s="23">
        <v>1205</v>
      </c>
      <c r="B1222" s="21" t="s">
        <v>1020</v>
      </c>
      <c r="C1222" s="29" t="s">
        <v>1109</v>
      </c>
      <c r="D1222" s="20"/>
      <c r="E1222" s="20">
        <v>912</v>
      </c>
      <c r="F1222" s="21" t="s">
        <v>1070</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1.5" x14ac:dyDescent="0.25">
      <c r="A1223" s="23">
        <v>1206</v>
      </c>
      <c r="B1223" s="21" t="s">
        <v>1020</v>
      </c>
      <c r="C1223" s="29" t="s">
        <v>1109</v>
      </c>
      <c r="D1223" s="20"/>
      <c r="E1223" s="20">
        <v>912</v>
      </c>
      <c r="F1223" s="21" t="s">
        <v>1070</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1.5" x14ac:dyDescent="0.25">
      <c r="A1224" s="23">
        <v>1207</v>
      </c>
      <c r="B1224" s="21" t="s">
        <v>1020</v>
      </c>
      <c r="C1224" s="29" t="s">
        <v>1109</v>
      </c>
      <c r="D1224" s="20"/>
      <c r="E1224" s="20">
        <v>912</v>
      </c>
      <c r="F1224" s="21" t="s">
        <v>1070</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1.5" x14ac:dyDescent="0.25">
      <c r="A1225" s="23">
        <v>1208</v>
      </c>
      <c r="B1225" s="21" t="s">
        <v>1020</v>
      </c>
      <c r="C1225" s="29" t="s">
        <v>1109</v>
      </c>
      <c r="D1225" s="20"/>
      <c r="E1225" s="20">
        <v>912</v>
      </c>
      <c r="F1225" s="21" t="s">
        <v>1070</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1.5" x14ac:dyDescent="0.25">
      <c r="A1226" s="23">
        <v>1209</v>
      </c>
      <c r="B1226" s="21" t="s">
        <v>1020</v>
      </c>
      <c r="C1226" s="29" t="s">
        <v>1109</v>
      </c>
      <c r="D1226" s="20"/>
      <c r="E1226" s="20">
        <v>912</v>
      </c>
      <c r="F1226" s="21" t="s">
        <v>1070</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1.5" x14ac:dyDescent="0.25">
      <c r="A1227" s="23">
        <v>1210</v>
      </c>
      <c r="B1227" s="21" t="s">
        <v>1020</v>
      </c>
      <c r="C1227" s="29" t="s">
        <v>1109</v>
      </c>
      <c r="D1227" s="20"/>
      <c r="E1227" s="20">
        <v>912</v>
      </c>
      <c r="F1227" s="21" t="s">
        <v>1070</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1.5" x14ac:dyDescent="0.25">
      <c r="A1228" s="23">
        <v>1211</v>
      </c>
      <c r="B1228" s="21" t="s">
        <v>1020</v>
      </c>
      <c r="C1228" s="29" t="s">
        <v>1109</v>
      </c>
      <c r="D1228" s="20"/>
      <c r="E1228" s="20">
        <v>912</v>
      </c>
      <c r="F1228" s="21" t="s">
        <v>1070</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1.5" x14ac:dyDescent="0.25">
      <c r="A1229" s="23">
        <v>1212</v>
      </c>
      <c r="B1229" s="21" t="s">
        <v>1020</v>
      </c>
      <c r="C1229" s="29" t="s">
        <v>1109</v>
      </c>
      <c r="D1229" s="20"/>
      <c r="E1229" s="20">
        <v>912</v>
      </c>
      <c r="F1229" s="21" t="s">
        <v>1070</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1.5" x14ac:dyDescent="0.25">
      <c r="A1230" s="23">
        <v>1213</v>
      </c>
      <c r="B1230" s="21" t="s">
        <v>1020</v>
      </c>
      <c r="C1230" s="29" t="s">
        <v>1109</v>
      </c>
      <c r="D1230" s="20"/>
      <c r="E1230" s="20">
        <v>912</v>
      </c>
      <c r="F1230" s="21" t="s">
        <v>1070</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1.5" x14ac:dyDescent="0.25">
      <c r="A1231" s="23">
        <v>1214</v>
      </c>
      <c r="B1231" s="21" t="s">
        <v>1020</v>
      </c>
      <c r="C1231" s="29" t="s">
        <v>1109</v>
      </c>
      <c r="D1231" s="20"/>
      <c r="E1231" s="20">
        <v>912</v>
      </c>
      <c r="F1231" s="21" t="s">
        <v>1070</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1.5" x14ac:dyDescent="0.25">
      <c r="A1232" s="23">
        <v>1215</v>
      </c>
      <c r="B1232" s="21" t="s">
        <v>1020</v>
      </c>
      <c r="C1232" s="29" t="s">
        <v>1109</v>
      </c>
      <c r="D1232" s="20"/>
      <c r="E1232" s="20">
        <v>912</v>
      </c>
      <c r="F1232" s="21" t="s">
        <v>1070</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1.5" x14ac:dyDescent="0.25">
      <c r="A1233" s="12">
        <v>1216</v>
      </c>
      <c r="B1233" s="10" t="s">
        <v>1020</v>
      </c>
      <c r="C1233" s="11" t="s">
        <v>1110</v>
      </c>
      <c r="D1233" s="9"/>
      <c r="E1233" s="9">
        <v>12</v>
      </c>
      <c r="F1233" s="10" t="s">
        <v>1071</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1.5" x14ac:dyDescent="0.25">
      <c r="A1234" s="12">
        <v>1217</v>
      </c>
      <c r="B1234" s="10" t="s">
        <v>1020</v>
      </c>
      <c r="C1234" s="11" t="s">
        <v>1110</v>
      </c>
      <c r="D1234" s="9"/>
      <c r="E1234" s="9">
        <v>12</v>
      </c>
      <c r="F1234" s="10" t="s">
        <v>1071</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1.5" x14ac:dyDescent="0.25">
      <c r="A1235" s="12">
        <v>1218</v>
      </c>
      <c r="B1235" s="10" t="s">
        <v>1020</v>
      </c>
      <c r="C1235" s="11" t="s">
        <v>1110</v>
      </c>
      <c r="D1235" s="9"/>
      <c r="E1235" s="9">
        <v>12</v>
      </c>
      <c r="F1235" s="10" t="s">
        <v>1071</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1.5" x14ac:dyDescent="0.25">
      <c r="A1236" s="12">
        <v>1219</v>
      </c>
      <c r="B1236" s="10" t="s">
        <v>1020</v>
      </c>
      <c r="C1236" s="11" t="s">
        <v>1110</v>
      </c>
      <c r="D1236" s="9"/>
      <c r="E1236" s="9">
        <v>12</v>
      </c>
      <c r="F1236" s="10" t="s">
        <v>1071</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1.5" x14ac:dyDescent="0.25">
      <c r="A1237" s="12">
        <v>1220</v>
      </c>
      <c r="B1237" s="10" t="s">
        <v>1020</v>
      </c>
      <c r="C1237" s="11" t="s">
        <v>1110</v>
      </c>
      <c r="D1237" s="9"/>
      <c r="E1237" s="9">
        <v>12</v>
      </c>
      <c r="F1237" s="10" t="s">
        <v>1071</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1.5" x14ac:dyDescent="0.25">
      <c r="A1238" s="12">
        <v>1221</v>
      </c>
      <c r="B1238" s="10" t="s">
        <v>1020</v>
      </c>
      <c r="C1238" s="11" t="s">
        <v>1110</v>
      </c>
      <c r="D1238" s="9"/>
      <c r="E1238" s="9">
        <v>12</v>
      </c>
      <c r="F1238" s="10" t="s">
        <v>1071</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1.5" x14ac:dyDescent="0.25">
      <c r="A1239" s="12">
        <v>1222</v>
      </c>
      <c r="B1239" s="10" t="s">
        <v>1020</v>
      </c>
      <c r="C1239" s="11" t="s">
        <v>1110</v>
      </c>
      <c r="D1239" s="9"/>
      <c r="E1239" s="9">
        <v>12</v>
      </c>
      <c r="F1239" s="10" t="s">
        <v>1071</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1.5" x14ac:dyDescent="0.25">
      <c r="A1240" s="12">
        <v>1223</v>
      </c>
      <c r="B1240" s="10" t="s">
        <v>1020</v>
      </c>
      <c r="C1240" s="11" t="s">
        <v>1110</v>
      </c>
      <c r="D1240" s="9"/>
      <c r="E1240" s="9">
        <v>12</v>
      </c>
      <c r="F1240" s="10" t="s">
        <v>1071</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1.5" x14ac:dyDescent="0.25">
      <c r="A1241" s="12">
        <v>1224</v>
      </c>
      <c r="B1241" s="10" t="s">
        <v>1020</v>
      </c>
      <c r="C1241" s="11" t="s">
        <v>1110</v>
      </c>
      <c r="D1241" s="9"/>
      <c r="E1241" s="9">
        <v>12</v>
      </c>
      <c r="F1241" s="10" t="s">
        <v>1071</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1.5" x14ac:dyDescent="0.25">
      <c r="A1242" s="12">
        <v>1225</v>
      </c>
      <c r="B1242" s="10" t="s">
        <v>1020</v>
      </c>
      <c r="C1242" s="11" t="s">
        <v>1110</v>
      </c>
      <c r="D1242" s="9"/>
      <c r="E1242" s="9">
        <v>12</v>
      </c>
      <c r="F1242" s="10" t="s">
        <v>1071</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1.5" x14ac:dyDescent="0.25">
      <c r="A1243" s="12">
        <v>1226</v>
      </c>
      <c r="B1243" s="10" t="s">
        <v>1020</v>
      </c>
      <c r="C1243" s="11" t="s">
        <v>1110</v>
      </c>
      <c r="D1243" s="9"/>
      <c r="E1243" s="9">
        <v>12</v>
      </c>
      <c r="F1243" s="10" t="s">
        <v>1071</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1.5" x14ac:dyDescent="0.25">
      <c r="A1244" s="12">
        <v>1227</v>
      </c>
      <c r="B1244" s="10" t="s">
        <v>1020</v>
      </c>
      <c r="C1244" s="11" t="s">
        <v>1110</v>
      </c>
      <c r="D1244" s="9"/>
      <c r="E1244" s="9">
        <v>12</v>
      </c>
      <c r="F1244" s="10" t="s">
        <v>1071</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1.5" x14ac:dyDescent="0.25">
      <c r="A1245" s="12">
        <v>1228</v>
      </c>
      <c r="B1245" s="10" t="s">
        <v>1020</v>
      </c>
      <c r="C1245" s="11" t="s">
        <v>1110</v>
      </c>
      <c r="D1245" s="9"/>
      <c r="E1245" s="9">
        <v>12</v>
      </c>
      <c r="F1245" s="10" t="s">
        <v>1071</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1.5" x14ac:dyDescent="0.25">
      <c r="A1246" s="12">
        <v>1229</v>
      </c>
      <c r="B1246" s="10" t="s">
        <v>1020</v>
      </c>
      <c r="C1246" s="11" t="s">
        <v>1110</v>
      </c>
      <c r="D1246" s="9"/>
      <c r="E1246" s="9">
        <v>12</v>
      </c>
      <c r="F1246" s="10" t="s">
        <v>1071</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1.5" x14ac:dyDescent="0.25">
      <c r="A1247" s="12">
        <v>1230</v>
      </c>
      <c r="B1247" s="10" t="s">
        <v>1020</v>
      </c>
      <c r="C1247" s="11" t="s">
        <v>1110</v>
      </c>
      <c r="D1247" s="9"/>
      <c r="E1247" s="9">
        <v>12</v>
      </c>
      <c r="F1247" s="10" t="s">
        <v>1071</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1.5" x14ac:dyDescent="0.25">
      <c r="A1248" s="12">
        <v>1231</v>
      </c>
      <c r="B1248" s="10" t="s">
        <v>1020</v>
      </c>
      <c r="C1248" s="11" t="s">
        <v>1111</v>
      </c>
      <c r="D1248" s="9"/>
      <c r="E1248" s="9">
        <v>818</v>
      </c>
      <c r="F1248" s="10" t="s">
        <v>1071</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1.5" x14ac:dyDescent="0.25">
      <c r="A1249" s="12">
        <v>1232</v>
      </c>
      <c r="B1249" s="10" t="s">
        <v>1020</v>
      </c>
      <c r="C1249" s="11" t="s">
        <v>1111</v>
      </c>
      <c r="D1249" s="9"/>
      <c r="E1249" s="9">
        <v>818</v>
      </c>
      <c r="F1249" s="10" t="s">
        <v>1071</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1.5" x14ac:dyDescent="0.25">
      <c r="A1250" s="12">
        <v>1233</v>
      </c>
      <c r="B1250" s="10" t="s">
        <v>1020</v>
      </c>
      <c r="C1250" s="11" t="s">
        <v>1111</v>
      </c>
      <c r="D1250" s="9"/>
      <c r="E1250" s="9">
        <v>818</v>
      </c>
      <c r="F1250" s="10" t="s">
        <v>1071</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1.5" x14ac:dyDescent="0.25">
      <c r="A1251" s="12">
        <v>1234</v>
      </c>
      <c r="B1251" s="10" t="s">
        <v>1020</v>
      </c>
      <c r="C1251" s="11" t="s">
        <v>1111</v>
      </c>
      <c r="D1251" s="9"/>
      <c r="E1251" s="9">
        <v>818</v>
      </c>
      <c r="F1251" s="10" t="s">
        <v>1071</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1.5" x14ac:dyDescent="0.25">
      <c r="A1252" s="12">
        <v>1235</v>
      </c>
      <c r="B1252" s="10" t="s">
        <v>1020</v>
      </c>
      <c r="C1252" s="11" t="s">
        <v>1111</v>
      </c>
      <c r="D1252" s="9"/>
      <c r="E1252" s="9">
        <v>818</v>
      </c>
      <c r="F1252" s="10" t="s">
        <v>1071</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1.5" x14ac:dyDescent="0.25">
      <c r="A1253" s="12">
        <v>1236</v>
      </c>
      <c r="B1253" s="10" t="s">
        <v>1020</v>
      </c>
      <c r="C1253" s="11" t="s">
        <v>1111</v>
      </c>
      <c r="D1253" s="9"/>
      <c r="E1253" s="9">
        <v>818</v>
      </c>
      <c r="F1253" s="10" t="s">
        <v>1071</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1.5" x14ac:dyDescent="0.25">
      <c r="A1254" s="12">
        <v>1237</v>
      </c>
      <c r="B1254" s="10" t="s">
        <v>1020</v>
      </c>
      <c r="C1254" s="11" t="s">
        <v>1111</v>
      </c>
      <c r="D1254" s="9"/>
      <c r="E1254" s="9">
        <v>818</v>
      </c>
      <c r="F1254" s="10" t="s">
        <v>1071</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1.5" x14ac:dyDescent="0.25">
      <c r="A1255" s="12">
        <v>1238</v>
      </c>
      <c r="B1255" s="10" t="s">
        <v>1020</v>
      </c>
      <c r="C1255" s="11" t="s">
        <v>1111</v>
      </c>
      <c r="D1255" s="9"/>
      <c r="E1255" s="9">
        <v>818</v>
      </c>
      <c r="F1255" s="10" t="s">
        <v>1071</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1.5" x14ac:dyDescent="0.25">
      <c r="A1256" s="12">
        <v>1239</v>
      </c>
      <c r="B1256" s="10" t="s">
        <v>1020</v>
      </c>
      <c r="C1256" s="11" t="s">
        <v>1111</v>
      </c>
      <c r="D1256" s="9"/>
      <c r="E1256" s="9">
        <v>818</v>
      </c>
      <c r="F1256" s="10" t="s">
        <v>1071</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1.5" x14ac:dyDescent="0.25">
      <c r="A1257" s="12">
        <v>1240</v>
      </c>
      <c r="B1257" s="10" t="s">
        <v>1020</v>
      </c>
      <c r="C1257" s="11" t="s">
        <v>1111</v>
      </c>
      <c r="D1257" s="9"/>
      <c r="E1257" s="9">
        <v>818</v>
      </c>
      <c r="F1257" s="10" t="s">
        <v>1071</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1.5" x14ac:dyDescent="0.25">
      <c r="A1258" s="12">
        <v>1241</v>
      </c>
      <c r="B1258" s="10" t="s">
        <v>1020</v>
      </c>
      <c r="C1258" s="11" t="s">
        <v>1111</v>
      </c>
      <c r="D1258" s="9"/>
      <c r="E1258" s="9">
        <v>818</v>
      </c>
      <c r="F1258" s="10" t="s">
        <v>1071</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1.5" x14ac:dyDescent="0.25">
      <c r="A1259" s="12">
        <v>1242</v>
      </c>
      <c r="B1259" s="10" t="s">
        <v>1020</v>
      </c>
      <c r="C1259" s="11" t="s">
        <v>1111</v>
      </c>
      <c r="D1259" s="9"/>
      <c r="E1259" s="9">
        <v>818</v>
      </c>
      <c r="F1259" s="10" t="s">
        <v>1071</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1.5" x14ac:dyDescent="0.25">
      <c r="A1260" s="12">
        <v>1243</v>
      </c>
      <c r="B1260" s="10" t="s">
        <v>1020</v>
      </c>
      <c r="C1260" s="11" t="s">
        <v>1111</v>
      </c>
      <c r="D1260" s="9"/>
      <c r="E1260" s="9">
        <v>818</v>
      </c>
      <c r="F1260" s="10" t="s">
        <v>1071</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1.5" x14ac:dyDescent="0.25">
      <c r="A1261" s="12">
        <v>1244</v>
      </c>
      <c r="B1261" s="10" t="s">
        <v>1020</v>
      </c>
      <c r="C1261" s="11" t="s">
        <v>1111</v>
      </c>
      <c r="D1261" s="9"/>
      <c r="E1261" s="9">
        <v>818</v>
      </c>
      <c r="F1261" s="10" t="s">
        <v>1071</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1.5" x14ac:dyDescent="0.25">
      <c r="A1262" s="12">
        <v>1245</v>
      </c>
      <c r="B1262" s="10" t="s">
        <v>1020</v>
      </c>
      <c r="C1262" s="11" t="s">
        <v>1111</v>
      </c>
      <c r="D1262" s="9"/>
      <c r="E1262" s="9">
        <v>818</v>
      </c>
      <c r="F1262" s="10" t="s">
        <v>1071</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1.5" x14ac:dyDescent="0.25">
      <c r="A1263" s="12">
        <v>1246</v>
      </c>
      <c r="B1263" s="10" t="s">
        <v>1020</v>
      </c>
      <c r="C1263" s="11" t="s">
        <v>1112</v>
      </c>
      <c r="D1263" s="9"/>
      <c r="E1263" s="9">
        <v>434</v>
      </c>
      <c r="F1263" s="10" t="s">
        <v>1071</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1.5" x14ac:dyDescent="0.25">
      <c r="A1264" s="12">
        <v>1247</v>
      </c>
      <c r="B1264" s="10" t="s">
        <v>1020</v>
      </c>
      <c r="C1264" s="11" t="s">
        <v>1112</v>
      </c>
      <c r="D1264" s="9"/>
      <c r="E1264" s="9">
        <v>434</v>
      </c>
      <c r="F1264" s="10" t="s">
        <v>1071</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1.5" x14ac:dyDescent="0.25">
      <c r="A1265" s="12">
        <v>1248</v>
      </c>
      <c r="B1265" s="10" t="s">
        <v>1020</v>
      </c>
      <c r="C1265" s="11" t="s">
        <v>1112</v>
      </c>
      <c r="D1265" s="9"/>
      <c r="E1265" s="9">
        <v>434</v>
      </c>
      <c r="F1265" s="10" t="s">
        <v>1071</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1.5" x14ac:dyDescent="0.25">
      <c r="A1266" s="12">
        <v>1249</v>
      </c>
      <c r="B1266" s="10" t="s">
        <v>1020</v>
      </c>
      <c r="C1266" s="11" t="s">
        <v>1112</v>
      </c>
      <c r="D1266" s="9"/>
      <c r="E1266" s="9">
        <v>434</v>
      </c>
      <c r="F1266" s="10" t="s">
        <v>1071</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1.5" x14ac:dyDescent="0.25">
      <c r="A1267" s="12">
        <v>1250</v>
      </c>
      <c r="B1267" s="10" t="s">
        <v>1020</v>
      </c>
      <c r="C1267" s="11" t="s">
        <v>1112</v>
      </c>
      <c r="D1267" s="9"/>
      <c r="E1267" s="9">
        <v>434</v>
      </c>
      <c r="F1267" s="10" t="s">
        <v>1071</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1.5" x14ac:dyDescent="0.25">
      <c r="A1268" s="12">
        <v>1251</v>
      </c>
      <c r="B1268" s="10" t="s">
        <v>1020</v>
      </c>
      <c r="C1268" s="11" t="s">
        <v>1112</v>
      </c>
      <c r="D1268" s="9"/>
      <c r="E1268" s="9">
        <v>434</v>
      </c>
      <c r="F1268" s="10" t="s">
        <v>1071</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1.5" x14ac:dyDescent="0.25">
      <c r="A1269" s="12">
        <v>1252</v>
      </c>
      <c r="B1269" s="10" t="s">
        <v>1020</v>
      </c>
      <c r="C1269" s="11" t="s">
        <v>1112</v>
      </c>
      <c r="D1269" s="9"/>
      <c r="E1269" s="9">
        <v>434</v>
      </c>
      <c r="F1269" s="10" t="s">
        <v>1071</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1.5" x14ac:dyDescent="0.25">
      <c r="A1270" s="12">
        <v>1253</v>
      </c>
      <c r="B1270" s="10" t="s">
        <v>1020</v>
      </c>
      <c r="C1270" s="11" t="s">
        <v>1112</v>
      </c>
      <c r="D1270" s="9"/>
      <c r="E1270" s="9">
        <v>434</v>
      </c>
      <c r="F1270" s="10" t="s">
        <v>1071</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1.5" x14ac:dyDescent="0.25">
      <c r="A1271" s="12">
        <v>1254</v>
      </c>
      <c r="B1271" s="10" t="s">
        <v>1020</v>
      </c>
      <c r="C1271" s="11" t="s">
        <v>1112</v>
      </c>
      <c r="D1271" s="9"/>
      <c r="E1271" s="9">
        <v>434</v>
      </c>
      <c r="F1271" s="10" t="s">
        <v>1071</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1.5" x14ac:dyDescent="0.25">
      <c r="A1272" s="12">
        <v>1255</v>
      </c>
      <c r="B1272" s="10" t="s">
        <v>1020</v>
      </c>
      <c r="C1272" s="11" t="s">
        <v>1112</v>
      </c>
      <c r="D1272" s="9"/>
      <c r="E1272" s="9">
        <v>434</v>
      </c>
      <c r="F1272" s="10" t="s">
        <v>1071</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1.5" x14ac:dyDescent="0.25">
      <c r="A1273" s="12">
        <v>1256</v>
      </c>
      <c r="B1273" s="10" t="s">
        <v>1020</v>
      </c>
      <c r="C1273" s="11" t="s">
        <v>1112</v>
      </c>
      <c r="D1273" s="9"/>
      <c r="E1273" s="9">
        <v>434</v>
      </c>
      <c r="F1273" s="10" t="s">
        <v>1071</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1.5" x14ac:dyDescent="0.25">
      <c r="A1274" s="12">
        <v>1257</v>
      </c>
      <c r="B1274" s="10" t="s">
        <v>1020</v>
      </c>
      <c r="C1274" s="11" t="s">
        <v>1112</v>
      </c>
      <c r="D1274" s="9"/>
      <c r="E1274" s="9">
        <v>434</v>
      </c>
      <c r="F1274" s="10" t="s">
        <v>1071</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1.5" x14ac:dyDescent="0.25">
      <c r="A1275" s="12">
        <v>1258</v>
      </c>
      <c r="B1275" s="10" t="s">
        <v>1020</v>
      </c>
      <c r="C1275" s="11" t="s">
        <v>1112</v>
      </c>
      <c r="D1275" s="9"/>
      <c r="E1275" s="9">
        <v>434</v>
      </c>
      <c r="F1275" s="10" t="s">
        <v>1071</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1.5" x14ac:dyDescent="0.25">
      <c r="A1276" s="12">
        <v>1259</v>
      </c>
      <c r="B1276" s="10" t="s">
        <v>1020</v>
      </c>
      <c r="C1276" s="11" t="s">
        <v>1112</v>
      </c>
      <c r="D1276" s="9"/>
      <c r="E1276" s="9">
        <v>434</v>
      </c>
      <c r="F1276" s="10" t="s">
        <v>1071</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1.5" x14ac:dyDescent="0.25">
      <c r="A1277" s="12">
        <v>1260</v>
      </c>
      <c r="B1277" s="10" t="s">
        <v>1020</v>
      </c>
      <c r="C1277" s="11" t="s">
        <v>1112</v>
      </c>
      <c r="D1277" s="9"/>
      <c r="E1277" s="9">
        <v>434</v>
      </c>
      <c r="F1277" s="10" t="s">
        <v>1071</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1.5" x14ac:dyDescent="0.25">
      <c r="A1278" s="12">
        <v>1261</v>
      </c>
      <c r="B1278" s="10" t="s">
        <v>1020</v>
      </c>
      <c r="C1278" s="11" t="s">
        <v>1113</v>
      </c>
      <c r="D1278" s="9"/>
      <c r="E1278" s="9">
        <v>504</v>
      </c>
      <c r="F1278" s="10" t="s">
        <v>1071</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1.5" x14ac:dyDescent="0.25">
      <c r="A1279" s="12">
        <v>1262</v>
      </c>
      <c r="B1279" s="10" t="s">
        <v>1020</v>
      </c>
      <c r="C1279" s="11" t="s">
        <v>1113</v>
      </c>
      <c r="D1279" s="9"/>
      <c r="E1279" s="9">
        <v>504</v>
      </c>
      <c r="F1279" s="10" t="s">
        <v>1071</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1.5" x14ac:dyDescent="0.25">
      <c r="A1280" s="12">
        <v>1263</v>
      </c>
      <c r="B1280" s="10" t="s">
        <v>1020</v>
      </c>
      <c r="C1280" s="11" t="s">
        <v>1113</v>
      </c>
      <c r="D1280" s="9"/>
      <c r="E1280" s="9">
        <v>504</v>
      </c>
      <c r="F1280" s="10" t="s">
        <v>1071</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1.5" x14ac:dyDescent="0.25">
      <c r="A1281" s="12">
        <v>1264</v>
      </c>
      <c r="B1281" s="10" t="s">
        <v>1020</v>
      </c>
      <c r="C1281" s="11" t="s">
        <v>1113</v>
      </c>
      <c r="D1281" s="9"/>
      <c r="E1281" s="9">
        <v>504</v>
      </c>
      <c r="F1281" s="10" t="s">
        <v>1071</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1.5" x14ac:dyDescent="0.25">
      <c r="A1282" s="12">
        <v>1265</v>
      </c>
      <c r="B1282" s="10" t="s">
        <v>1020</v>
      </c>
      <c r="C1282" s="11" t="s">
        <v>1113</v>
      </c>
      <c r="D1282" s="9"/>
      <c r="E1282" s="9">
        <v>504</v>
      </c>
      <c r="F1282" s="10" t="s">
        <v>1071</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1.5" x14ac:dyDescent="0.25">
      <c r="A1283" s="12">
        <v>1266</v>
      </c>
      <c r="B1283" s="10" t="s">
        <v>1020</v>
      </c>
      <c r="C1283" s="11" t="s">
        <v>1113</v>
      </c>
      <c r="D1283" s="9"/>
      <c r="E1283" s="9">
        <v>504</v>
      </c>
      <c r="F1283" s="10" t="s">
        <v>1071</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1.5" x14ac:dyDescent="0.25">
      <c r="A1284" s="12">
        <v>1267</v>
      </c>
      <c r="B1284" s="10" t="s">
        <v>1020</v>
      </c>
      <c r="C1284" s="11" t="s">
        <v>1113</v>
      </c>
      <c r="D1284" s="9"/>
      <c r="E1284" s="9">
        <v>504</v>
      </c>
      <c r="F1284" s="10" t="s">
        <v>1071</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1.5" x14ac:dyDescent="0.25">
      <c r="A1285" s="12">
        <v>1268</v>
      </c>
      <c r="B1285" s="10" t="s">
        <v>1020</v>
      </c>
      <c r="C1285" s="11" t="s">
        <v>1113</v>
      </c>
      <c r="D1285" s="9"/>
      <c r="E1285" s="9">
        <v>504</v>
      </c>
      <c r="F1285" s="10" t="s">
        <v>1071</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1.5" x14ac:dyDescent="0.25">
      <c r="A1286" s="12">
        <v>1269</v>
      </c>
      <c r="B1286" s="10" t="s">
        <v>1020</v>
      </c>
      <c r="C1286" s="11" t="s">
        <v>1113</v>
      </c>
      <c r="D1286" s="9"/>
      <c r="E1286" s="9">
        <v>504</v>
      </c>
      <c r="F1286" s="10" t="s">
        <v>1071</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1.5" x14ac:dyDescent="0.25">
      <c r="A1287" s="12">
        <v>1270</v>
      </c>
      <c r="B1287" s="10" t="s">
        <v>1020</v>
      </c>
      <c r="C1287" s="11" t="s">
        <v>1113</v>
      </c>
      <c r="D1287" s="9"/>
      <c r="E1287" s="9">
        <v>504</v>
      </c>
      <c r="F1287" s="10" t="s">
        <v>1071</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1.5" x14ac:dyDescent="0.25">
      <c r="A1288" s="12">
        <v>1271</v>
      </c>
      <c r="B1288" s="10" t="s">
        <v>1020</v>
      </c>
      <c r="C1288" s="11" t="s">
        <v>1113</v>
      </c>
      <c r="D1288" s="9"/>
      <c r="E1288" s="9">
        <v>504</v>
      </c>
      <c r="F1288" s="10" t="s">
        <v>1071</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1.5" x14ac:dyDescent="0.25">
      <c r="A1289" s="12">
        <v>1272</v>
      </c>
      <c r="B1289" s="10" t="s">
        <v>1020</v>
      </c>
      <c r="C1289" s="11" t="s">
        <v>1113</v>
      </c>
      <c r="D1289" s="9"/>
      <c r="E1289" s="9">
        <v>504</v>
      </c>
      <c r="F1289" s="10" t="s">
        <v>1071</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1.5" x14ac:dyDescent="0.25">
      <c r="A1290" s="12">
        <v>1273</v>
      </c>
      <c r="B1290" s="10" t="s">
        <v>1020</v>
      </c>
      <c r="C1290" s="11" t="s">
        <v>1113</v>
      </c>
      <c r="D1290" s="9"/>
      <c r="E1290" s="9">
        <v>504</v>
      </c>
      <c r="F1290" s="10" t="s">
        <v>1071</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1.5" x14ac:dyDescent="0.25">
      <c r="A1291" s="12">
        <v>1274</v>
      </c>
      <c r="B1291" s="10" t="s">
        <v>1020</v>
      </c>
      <c r="C1291" s="11" t="s">
        <v>1113</v>
      </c>
      <c r="D1291" s="9"/>
      <c r="E1291" s="9">
        <v>504</v>
      </c>
      <c r="F1291" s="10" t="s">
        <v>1071</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1.5" x14ac:dyDescent="0.25">
      <c r="A1292" s="12">
        <v>1275</v>
      </c>
      <c r="B1292" s="10" t="s">
        <v>1020</v>
      </c>
      <c r="C1292" s="11" t="s">
        <v>1113</v>
      </c>
      <c r="D1292" s="9"/>
      <c r="E1292" s="9">
        <v>504</v>
      </c>
      <c r="F1292" s="10" t="s">
        <v>1071</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1.5" x14ac:dyDescent="0.25">
      <c r="A1293" s="12">
        <v>1276</v>
      </c>
      <c r="B1293" s="10" t="s">
        <v>1020</v>
      </c>
      <c r="C1293" s="11" t="s">
        <v>1114</v>
      </c>
      <c r="D1293" s="9"/>
      <c r="E1293" s="9">
        <v>729</v>
      </c>
      <c r="F1293" s="10" t="s">
        <v>1071</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1.5" x14ac:dyDescent="0.25">
      <c r="A1294" s="12">
        <v>1277</v>
      </c>
      <c r="B1294" s="10" t="s">
        <v>1020</v>
      </c>
      <c r="C1294" s="11" t="s">
        <v>1114</v>
      </c>
      <c r="D1294" s="9"/>
      <c r="E1294" s="9">
        <v>729</v>
      </c>
      <c r="F1294" s="10" t="s">
        <v>1071</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1.5" x14ac:dyDescent="0.25">
      <c r="A1295" s="12">
        <v>1278</v>
      </c>
      <c r="B1295" s="10" t="s">
        <v>1020</v>
      </c>
      <c r="C1295" s="11" t="s">
        <v>1114</v>
      </c>
      <c r="D1295" s="9"/>
      <c r="E1295" s="9">
        <v>729</v>
      </c>
      <c r="F1295" s="10" t="s">
        <v>1071</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1.5" x14ac:dyDescent="0.25">
      <c r="A1296" s="12">
        <v>1279</v>
      </c>
      <c r="B1296" s="10" t="s">
        <v>1020</v>
      </c>
      <c r="C1296" s="11" t="s">
        <v>1114</v>
      </c>
      <c r="D1296" s="9"/>
      <c r="E1296" s="9">
        <v>729</v>
      </c>
      <c r="F1296" s="10" t="s">
        <v>1071</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1.5" x14ac:dyDescent="0.25">
      <c r="A1297" s="12">
        <v>1280</v>
      </c>
      <c r="B1297" s="10" t="s">
        <v>1020</v>
      </c>
      <c r="C1297" s="11" t="s">
        <v>1114</v>
      </c>
      <c r="D1297" s="9"/>
      <c r="E1297" s="9">
        <v>729</v>
      </c>
      <c r="F1297" s="10" t="s">
        <v>1071</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1.5" x14ac:dyDescent="0.25">
      <c r="A1298" s="12">
        <v>1281</v>
      </c>
      <c r="B1298" s="10" t="s">
        <v>1020</v>
      </c>
      <c r="C1298" s="11" t="s">
        <v>1114</v>
      </c>
      <c r="D1298" s="9"/>
      <c r="E1298" s="9">
        <v>729</v>
      </c>
      <c r="F1298" s="10" t="s">
        <v>1071</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1.5" x14ac:dyDescent="0.25">
      <c r="A1299" s="12">
        <v>1282</v>
      </c>
      <c r="B1299" s="10" t="s">
        <v>1020</v>
      </c>
      <c r="C1299" s="11" t="s">
        <v>1114</v>
      </c>
      <c r="D1299" s="9"/>
      <c r="E1299" s="9">
        <v>729</v>
      </c>
      <c r="F1299" s="10" t="s">
        <v>1071</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1.5" x14ac:dyDescent="0.25">
      <c r="A1300" s="12">
        <v>1283</v>
      </c>
      <c r="B1300" s="10" t="s">
        <v>1020</v>
      </c>
      <c r="C1300" s="11" t="s">
        <v>1114</v>
      </c>
      <c r="D1300" s="9"/>
      <c r="E1300" s="9">
        <v>729</v>
      </c>
      <c r="F1300" s="10" t="s">
        <v>1071</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1.5" x14ac:dyDescent="0.25">
      <c r="A1301" s="12">
        <v>1284</v>
      </c>
      <c r="B1301" s="10" t="s">
        <v>1020</v>
      </c>
      <c r="C1301" s="11" t="s">
        <v>1114</v>
      </c>
      <c r="D1301" s="9"/>
      <c r="E1301" s="9">
        <v>729</v>
      </c>
      <c r="F1301" s="10" t="s">
        <v>1071</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1.5" x14ac:dyDescent="0.25">
      <c r="A1302" s="12">
        <v>1285</v>
      </c>
      <c r="B1302" s="10" t="s">
        <v>1020</v>
      </c>
      <c r="C1302" s="11" t="s">
        <v>1114</v>
      </c>
      <c r="D1302" s="9"/>
      <c r="E1302" s="9">
        <v>729</v>
      </c>
      <c r="F1302" s="10" t="s">
        <v>1071</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1.5" x14ac:dyDescent="0.25">
      <c r="A1303" s="12">
        <v>1286</v>
      </c>
      <c r="B1303" s="10" t="s">
        <v>1020</v>
      </c>
      <c r="C1303" s="11" t="s">
        <v>1114</v>
      </c>
      <c r="D1303" s="9"/>
      <c r="E1303" s="9">
        <v>729</v>
      </c>
      <c r="F1303" s="10" t="s">
        <v>1071</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1.5" x14ac:dyDescent="0.25">
      <c r="A1304" s="12">
        <v>1287</v>
      </c>
      <c r="B1304" s="10" t="s">
        <v>1020</v>
      </c>
      <c r="C1304" s="11" t="s">
        <v>1114</v>
      </c>
      <c r="D1304" s="9"/>
      <c r="E1304" s="9">
        <v>729</v>
      </c>
      <c r="F1304" s="10" t="s">
        <v>1071</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1.5" x14ac:dyDescent="0.25">
      <c r="A1305" s="12">
        <v>1288</v>
      </c>
      <c r="B1305" s="10" t="s">
        <v>1020</v>
      </c>
      <c r="C1305" s="11" t="s">
        <v>1114</v>
      </c>
      <c r="D1305" s="9"/>
      <c r="E1305" s="9">
        <v>729</v>
      </c>
      <c r="F1305" s="10" t="s">
        <v>1071</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1.5" x14ac:dyDescent="0.25">
      <c r="A1306" s="12">
        <v>1289</v>
      </c>
      <c r="B1306" s="10" t="s">
        <v>1020</v>
      </c>
      <c r="C1306" s="11" t="s">
        <v>1114</v>
      </c>
      <c r="D1306" s="9"/>
      <c r="E1306" s="9">
        <v>729</v>
      </c>
      <c r="F1306" s="10" t="s">
        <v>1071</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1.5" x14ac:dyDescent="0.25">
      <c r="A1307" s="12">
        <v>1290</v>
      </c>
      <c r="B1307" s="10" t="s">
        <v>1020</v>
      </c>
      <c r="C1307" s="11" t="s">
        <v>1114</v>
      </c>
      <c r="D1307" s="9"/>
      <c r="E1307" s="9">
        <v>729</v>
      </c>
      <c r="F1307" s="10" t="s">
        <v>1071</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1.5" x14ac:dyDescent="0.25">
      <c r="A1308" s="12">
        <v>1291</v>
      </c>
      <c r="B1308" s="10" t="s">
        <v>1020</v>
      </c>
      <c r="C1308" s="11" t="s">
        <v>1115</v>
      </c>
      <c r="D1308" s="9"/>
      <c r="E1308" s="9">
        <v>788</v>
      </c>
      <c r="F1308" s="10" t="s">
        <v>1071</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1.5" x14ac:dyDescent="0.25">
      <c r="A1309" s="12">
        <v>1292</v>
      </c>
      <c r="B1309" s="10" t="s">
        <v>1020</v>
      </c>
      <c r="C1309" s="11" t="s">
        <v>1115</v>
      </c>
      <c r="D1309" s="9"/>
      <c r="E1309" s="9">
        <v>788</v>
      </c>
      <c r="F1309" s="10" t="s">
        <v>1071</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1.5" x14ac:dyDescent="0.25">
      <c r="A1310" s="12">
        <v>1293</v>
      </c>
      <c r="B1310" s="10" t="s">
        <v>1020</v>
      </c>
      <c r="C1310" s="11" t="s">
        <v>1115</v>
      </c>
      <c r="D1310" s="9"/>
      <c r="E1310" s="9">
        <v>788</v>
      </c>
      <c r="F1310" s="10" t="s">
        <v>1071</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1.5" x14ac:dyDescent="0.25">
      <c r="A1311" s="12">
        <v>1294</v>
      </c>
      <c r="B1311" s="10" t="s">
        <v>1020</v>
      </c>
      <c r="C1311" s="11" t="s">
        <v>1115</v>
      </c>
      <c r="D1311" s="9"/>
      <c r="E1311" s="9">
        <v>788</v>
      </c>
      <c r="F1311" s="10" t="s">
        <v>1071</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1.5" x14ac:dyDescent="0.25">
      <c r="A1312" s="12">
        <v>1295</v>
      </c>
      <c r="B1312" s="10" t="s">
        <v>1020</v>
      </c>
      <c r="C1312" s="11" t="s">
        <v>1115</v>
      </c>
      <c r="D1312" s="9"/>
      <c r="E1312" s="9">
        <v>788</v>
      </c>
      <c r="F1312" s="10" t="s">
        <v>1071</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1.5" x14ac:dyDescent="0.25">
      <c r="A1313" s="12">
        <v>1296</v>
      </c>
      <c r="B1313" s="10" t="s">
        <v>1020</v>
      </c>
      <c r="C1313" s="11" t="s">
        <v>1115</v>
      </c>
      <c r="D1313" s="9"/>
      <c r="E1313" s="9">
        <v>788</v>
      </c>
      <c r="F1313" s="10" t="s">
        <v>1071</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1.5" x14ac:dyDescent="0.25">
      <c r="A1314" s="12">
        <v>1297</v>
      </c>
      <c r="B1314" s="10" t="s">
        <v>1020</v>
      </c>
      <c r="C1314" s="11" t="s">
        <v>1115</v>
      </c>
      <c r="D1314" s="9"/>
      <c r="E1314" s="9">
        <v>788</v>
      </c>
      <c r="F1314" s="10" t="s">
        <v>1071</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1.5" x14ac:dyDescent="0.25">
      <c r="A1315" s="12">
        <v>1298</v>
      </c>
      <c r="B1315" s="10" t="s">
        <v>1020</v>
      </c>
      <c r="C1315" s="11" t="s">
        <v>1115</v>
      </c>
      <c r="D1315" s="9"/>
      <c r="E1315" s="9">
        <v>788</v>
      </c>
      <c r="F1315" s="10" t="s">
        <v>1071</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1.5" x14ac:dyDescent="0.25">
      <c r="A1316" s="12">
        <v>1299</v>
      </c>
      <c r="B1316" s="10" t="s">
        <v>1020</v>
      </c>
      <c r="C1316" s="11" t="s">
        <v>1115</v>
      </c>
      <c r="D1316" s="9"/>
      <c r="E1316" s="9">
        <v>788</v>
      </c>
      <c r="F1316" s="10" t="s">
        <v>1071</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1.5" x14ac:dyDescent="0.25">
      <c r="A1317" s="12">
        <v>1300</v>
      </c>
      <c r="B1317" s="10" t="s">
        <v>1020</v>
      </c>
      <c r="C1317" s="11" t="s">
        <v>1115</v>
      </c>
      <c r="D1317" s="9"/>
      <c r="E1317" s="9">
        <v>788</v>
      </c>
      <c r="F1317" s="10" t="s">
        <v>1071</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1.5" x14ac:dyDescent="0.25">
      <c r="A1318" s="12">
        <v>1301</v>
      </c>
      <c r="B1318" s="10" t="s">
        <v>1020</v>
      </c>
      <c r="C1318" s="11" t="s">
        <v>1115</v>
      </c>
      <c r="D1318" s="9"/>
      <c r="E1318" s="9">
        <v>788</v>
      </c>
      <c r="F1318" s="10" t="s">
        <v>1071</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1.5" x14ac:dyDescent="0.25">
      <c r="A1319" s="12">
        <v>1302</v>
      </c>
      <c r="B1319" s="10" t="s">
        <v>1020</v>
      </c>
      <c r="C1319" s="11" t="s">
        <v>1115</v>
      </c>
      <c r="D1319" s="9"/>
      <c r="E1319" s="9">
        <v>788</v>
      </c>
      <c r="F1319" s="10" t="s">
        <v>1071</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1.5" x14ac:dyDescent="0.25">
      <c r="A1320" s="12">
        <v>1303</v>
      </c>
      <c r="B1320" s="10" t="s">
        <v>1020</v>
      </c>
      <c r="C1320" s="11" t="s">
        <v>1115</v>
      </c>
      <c r="D1320" s="9"/>
      <c r="E1320" s="9">
        <v>788</v>
      </c>
      <c r="F1320" s="10" t="s">
        <v>1071</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1.5" x14ac:dyDescent="0.25">
      <c r="A1321" s="12">
        <v>1304</v>
      </c>
      <c r="B1321" s="10" t="s">
        <v>1020</v>
      </c>
      <c r="C1321" s="11" t="s">
        <v>1115</v>
      </c>
      <c r="D1321" s="9"/>
      <c r="E1321" s="9">
        <v>788</v>
      </c>
      <c r="F1321" s="10" t="s">
        <v>1071</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1.5" x14ac:dyDescent="0.25">
      <c r="A1322" s="12">
        <v>1305</v>
      </c>
      <c r="B1322" s="10" t="s">
        <v>1020</v>
      </c>
      <c r="C1322" s="11" t="s">
        <v>1115</v>
      </c>
      <c r="D1322" s="9"/>
      <c r="E1322" s="9">
        <v>788</v>
      </c>
      <c r="F1322" s="10" t="s">
        <v>1071</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1.5" x14ac:dyDescent="0.25">
      <c r="A1323" s="12">
        <v>1306</v>
      </c>
      <c r="B1323" s="10" t="s">
        <v>1020</v>
      </c>
      <c r="C1323" s="11" t="s">
        <v>1116</v>
      </c>
      <c r="D1323" s="9"/>
      <c r="E1323" s="9">
        <v>732</v>
      </c>
      <c r="F1323" s="10" t="s">
        <v>1071</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1.5" x14ac:dyDescent="0.25">
      <c r="A1324" s="12">
        <v>1307</v>
      </c>
      <c r="B1324" s="10" t="s">
        <v>1020</v>
      </c>
      <c r="C1324" s="11" t="s">
        <v>1116</v>
      </c>
      <c r="D1324" s="9"/>
      <c r="E1324" s="9">
        <v>732</v>
      </c>
      <c r="F1324" s="10" t="s">
        <v>1071</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1.5" x14ac:dyDescent="0.25">
      <c r="A1325" s="12">
        <v>1308</v>
      </c>
      <c r="B1325" s="10" t="s">
        <v>1020</v>
      </c>
      <c r="C1325" s="11" t="s">
        <v>1116</v>
      </c>
      <c r="D1325" s="9"/>
      <c r="E1325" s="9">
        <v>732</v>
      </c>
      <c r="F1325" s="10" t="s">
        <v>1071</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1.5" x14ac:dyDescent="0.25">
      <c r="A1326" s="12">
        <v>1309</v>
      </c>
      <c r="B1326" s="10" t="s">
        <v>1020</v>
      </c>
      <c r="C1326" s="11" t="s">
        <v>1116</v>
      </c>
      <c r="D1326" s="9"/>
      <c r="E1326" s="9">
        <v>732</v>
      </c>
      <c r="F1326" s="10" t="s">
        <v>1071</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1.5" x14ac:dyDescent="0.25">
      <c r="A1327" s="12">
        <v>1310</v>
      </c>
      <c r="B1327" s="10" t="s">
        <v>1020</v>
      </c>
      <c r="C1327" s="11" t="s">
        <v>1116</v>
      </c>
      <c r="D1327" s="9"/>
      <c r="E1327" s="9">
        <v>732</v>
      </c>
      <c r="F1327" s="10" t="s">
        <v>1071</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1.5" x14ac:dyDescent="0.25">
      <c r="A1328" s="12">
        <v>1311</v>
      </c>
      <c r="B1328" s="10" t="s">
        <v>1020</v>
      </c>
      <c r="C1328" s="11" t="s">
        <v>1116</v>
      </c>
      <c r="D1328" s="9"/>
      <c r="E1328" s="9">
        <v>732</v>
      </c>
      <c r="F1328" s="10" t="s">
        <v>1071</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1.5" x14ac:dyDescent="0.25">
      <c r="A1329" s="12">
        <v>1312</v>
      </c>
      <c r="B1329" s="10" t="s">
        <v>1020</v>
      </c>
      <c r="C1329" s="11" t="s">
        <v>1116</v>
      </c>
      <c r="D1329" s="9"/>
      <c r="E1329" s="9">
        <v>732</v>
      </c>
      <c r="F1329" s="10" t="s">
        <v>1071</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1.5" x14ac:dyDescent="0.25">
      <c r="A1330" s="12">
        <v>1313</v>
      </c>
      <c r="B1330" s="10" t="s">
        <v>1020</v>
      </c>
      <c r="C1330" s="11" t="s">
        <v>1116</v>
      </c>
      <c r="D1330" s="9"/>
      <c r="E1330" s="9">
        <v>732</v>
      </c>
      <c r="F1330" s="10" t="s">
        <v>1071</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1.5" x14ac:dyDescent="0.25">
      <c r="A1331" s="12">
        <v>1314</v>
      </c>
      <c r="B1331" s="10" t="s">
        <v>1020</v>
      </c>
      <c r="C1331" s="11" t="s">
        <v>1116</v>
      </c>
      <c r="D1331" s="9"/>
      <c r="E1331" s="9">
        <v>732</v>
      </c>
      <c r="F1331" s="10" t="s">
        <v>1071</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1.5" x14ac:dyDescent="0.25">
      <c r="A1332" s="12">
        <v>1315</v>
      </c>
      <c r="B1332" s="10" t="s">
        <v>1020</v>
      </c>
      <c r="C1332" s="11" t="s">
        <v>1116</v>
      </c>
      <c r="D1332" s="9"/>
      <c r="E1332" s="9">
        <v>732</v>
      </c>
      <c r="F1332" s="10" t="s">
        <v>1071</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1.5" x14ac:dyDescent="0.25">
      <c r="A1333" s="12">
        <v>1316</v>
      </c>
      <c r="B1333" s="10" t="s">
        <v>1020</v>
      </c>
      <c r="C1333" s="11" t="s">
        <v>1116</v>
      </c>
      <c r="D1333" s="9"/>
      <c r="E1333" s="9">
        <v>732</v>
      </c>
      <c r="F1333" s="10" t="s">
        <v>1071</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1.5" x14ac:dyDescent="0.25">
      <c r="A1334" s="12">
        <v>1317</v>
      </c>
      <c r="B1334" s="10" t="s">
        <v>1020</v>
      </c>
      <c r="C1334" s="11" t="s">
        <v>1116</v>
      </c>
      <c r="D1334" s="9"/>
      <c r="E1334" s="9">
        <v>732</v>
      </c>
      <c r="F1334" s="10" t="s">
        <v>1071</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1.5" x14ac:dyDescent="0.25">
      <c r="A1335" s="12">
        <v>1318</v>
      </c>
      <c r="B1335" s="10" t="s">
        <v>1020</v>
      </c>
      <c r="C1335" s="11" t="s">
        <v>1116</v>
      </c>
      <c r="D1335" s="9"/>
      <c r="E1335" s="9">
        <v>732</v>
      </c>
      <c r="F1335" s="10" t="s">
        <v>1071</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1.5" x14ac:dyDescent="0.25">
      <c r="A1336" s="12">
        <v>1319</v>
      </c>
      <c r="B1336" s="10" t="s">
        <v>1020</v>
      </c>
      <c r="C1336" s="11" t="s">
        <v>1116</v>
      </c>
      <c r="D1336" s="9"/>
      <c r="E1336" s="9">
        <v>732</v>
      </c>
      <c r="F1336" s="10" t="s">
        <v>1071</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1.5" x14ac:dyDescent="0.25">
      <c r="A1337" s="12">
        <v>1320</v>
      </c>
      <c r="B1337" s="10" t="s">
        <v>1020</v>
      </c>
      <c r="C1337" s="11" t="s">
        <v>1116</v>
      </c>
      <c r="D1337" s="9"/>
      <c r="E1337" s="9">
        <v>732</v>
      </c>
      <c r="F1337" s="10" t="s">
        <v>1071</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1.5" x14ac:dyDescent="0.25">
      <c r="A1338" s="23">
        <v>1321</v>
      </c>
      <c r="B1338" s="21" t="s">
        <v>1020</v>
      </c>
      <c r="C1338" s="29" t="s">
        <v>1117</v>
      </c>
      <c r="D1338" s="20"/>
      <c r="E1338" s="20">
        <v>922</v>
      </c>
      <c r="F1338" s="21" t="s">
        <v>1070</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1.5" x14ac:dyDescent="0.25">
      <c r="A1339" s="23">
        <v>1322</v>
      </c>
      <c r="B1339" s="21" t="s">
        <v>1020</v>
      </c>
      <c r="C1339" s="29" t="s">
        <v>1117</v>
      </c>
      <c r="D1339" s="20"/>
      <c r="E1339" s="20">
        <v>922</v>
      </c>
      <c r="F1339" s="21" t="s">
        <v>1070</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1.5" x14ac:dyDescent="0.25">
      <c r="A1340" s="23">
        <v>1323</v>
      </c>
      <c r="B1340" s="21" t="s">
        <v>1020</v>
      </c>
      <c r="C1340" s="29" t="s">
        <v>1117</v>
      </c>
      <c r="D1340" s="20"/>
      <c r="E1340" s="20">
        <v>922</v>
      </c>
      <c r="F1340" s="21" t="s">
        <v>1070</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1.5" x14ac:dyDescent="0.25">
      <c r="A1341" s="23">
        <v>1324</v>
      </c>
      <c r="B1341" s="21" t="s">
        <v>1020</v>
      </c>
      <c r="C1341" s="29" t="s">
        <v>1117</v>
      </c>
      <c r="D1341" s="20"/>
      <c r="E1341" s="20">
        <v>922</v>
      </c>
      <c r="F1341" s="21" t="s">
        <v>1070</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1.5" x14ac:dyDescent="0.25">
      <c r="A1342" s="23">
        <v>1325</v>
      </c>
      <c r="B1342" s="21" t="s">
        <v>1020</v>
      </c>
      <c r="C1342" s="29" t="s">
        <v>1117</v>
      </c>
      <c r="D1342" s="20"/>
      <c r="E1342" s="20">
        <v>922</v>
      </c>
      <c r="F1342" s="21" t="s">
        <v>1070</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1.5" x14ac:dyDescent="0.25">
      <c r="A1343" s="23">
        <v>1326</v>
      </c>
      <c r="B1343" s="21" t="s">
        <v>1020</v>
      </c>
      <c r="C1343" s="29" t="s">
        <v>1117</v>
      </c>
      <c r="D1343" s="20"/>
      <c r="E1343" s="20">
        <v>922</v>
      </c>
      <c r="F1343" s="21" t="s">
        <v>1070</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1.5" x14ac:dyDescent="0.25">
      <c r="A1344" s="23">
        <v>1327</v>
      </c>
      <c r="B1344" s="21" t="s">
        <v>1020</v>
      </c>
      <c r="C1344" s="29" t="s">
        <v>1117</v>
      </c>
      <c r="D1344" s="20"/>
      <c r="E1344" s="20">
        <v>922</v>
      </c>
      <c r="F1344" s="21" t="s">
        <v>1070</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1.5" x14ac:dyDescent="0.25">
      <c r="A1345" s="23">
        <v>1328</v>
      </c>
      <c r="B1345" s="21" t="s">
        <v>1020</v>
      </c>
      <c r="C1345" s="29" t="s">
        <v>1117</v>
      </c>
      <c r="D1345" s="20"/>
      <c r="E1345" s="20">
        <v>922</v>
      </c>
      <c r="F1345" s="21" t="s">
        <v>1070</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1.5" x14ac:dyDescent="0.25">
      <c r="A1346" s="23">
        <v>1329</v>
      </c>
      <c r="B1346" s="21" t="s">
        <v>1020</v>
      </c>
      <c r="C1346" s="29" t="s">
        <v>1117</v>
      </c>
      <c r="D1346" s="20"/>
      <c r="E1346" s="20">
        <v>922</v>
      </c>
      <c r="F1346" s="21" t="s">
        <v>1070</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1.5" x14ac:dyDescent="0.25">
      <c r="A1347" s="23">
        <v>1330</v>
      </c>
      <c r="B1347" s="21" t="s">
        <v>1020</v>
      </c>
      <c r="C1347" s="29" t="s">
        <v>1117</v>
      </c>
      <c r="D1347" s="20"/>
      <c r="E1347" s="20">
        <v>922</v>
      </c>
      <c r="F1347" s="21" t="s">
        <v>1070</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1.5" x14ac:dyDescent="0.25">
      <c r="A1348" s="23">
        <v>1331</v>
      </c>
      <c r="B1348" s="21" t="s">
        <v>1020</v>
      </c>
      <c r="C1348" s="29" t="s">
        <v>1117</v>
      </c>
      <c r="D1348" s="20"/>
      <c r="E1348" s="20">
        <v>922</v>
      </c>
      <c r="F1348" s="21" t="s">
        <v>1070</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1.5" x14ac:dyDescent="0.25">
      <c r="A1349" s="23">
        <v>1332</v>
      </c>
      <c r="B1349" s="21" t="s">
        <v>1020</v>
      </c>
      <c r="C1349" s="29" t="s">
        <v>1117</v>
      </c>
      <c r="D1349" s="20"/>
      <c r="E1349" s="20">
        <v>922</v>
      </c>
      <c r="F1349" s="21" t="s">
        <v>1070</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1.5" x14ac:dyDescent="0.25">
      <c r="A1350" s="23">
        <v>1333</v>
      </c>
      <c r="B1350" s="21" t="s">
        <v>1020</v>
      </c>
      <c r="C1350" s="29" t="s">
        <v>1117</v>
      </c>
      <c r="D1350" s="20"/>
      <c r="E1350" s="20">
        <v>922</v>
      </c>
      <c r="F1350" s="21" t="s">
        <v>1070</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1.5" x14ac:dyDescent="0.25">
      <c r="A1351" s="23">
        <v>1334</v>
      </c>
      <c r="B1351" s="21" t="s">
        <v>1020</v>
      </c>
      <c r="C1351" s="29" t="s">
        <v>1117</v>
      </c>
      <c r="D1351" s="20"/>
      <c r="E1351" s="20">
        <v>922</v>
      </c>
      <c r="F1351" s="21" t="s">
        <v>1070</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1.5" x14ac:dyDescent="0.25">
      <c r="A1352" s="23">
        <v>1335</v>
      </c>
      <c r="B1352" s="21" t="s">
        <v>1020</v>
      </c>
      <c r="C1352" s="29" t="s">
        <v>1117</v>
      </c>
      <c r="D1352" s="20"/>
      <c r="E1352" s="20">
        <v>922</v>
      </c>
      <c r="F1352" s="21" t="s">
        <v>1070</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1.5" x14ac:dyDescent="0.25">
      <c r="A1353" s="12">
        <v>1336</v>
      </c>
      <c r="B1353" s="10" t="s">
        <v>1020</v>
      </c>
      <c r="C1353" s="11" t="s">
        <v>1118</v>
      </c>
      <c r="D1353" s="9"/>
      <c r="E1353" s="9">
        <v>51</v>
      </c>
      <c r="F1353" s="10" t="s">
        <v>1071</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1.5" x14ac:dyDescent="0.25">
      <c r="A1354" s="12">
        <v>1337</v>
      </c>
      <c r="B1354" s="10" t="s">
        <v>1020</v>
      </c>
      <c r="C1354" s="11" t="s">
        <v>1118</v>
      </c>
      <c r="D1354" s="9"/>
      <c r="E1354" s="9">
        <v>51</v>
      </c>
      <c r="F1354" s="10" t="s">
        <v>1071</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1.5" x14ac:dyDescent="0.25">
      <c r="A1355" s="12">
        <v>1338</v>
      </c>
      <c r="B1355" s="10" t="s">
        <v>1020</v>
      </c>
      <c r="C1355" s="11" t="s">
        <v>1118</v>
      </c>
      <c r="D1355" s="9"/>
      <c r="E1355" s="9">
        <v>51</v>
      </c>
      <c r="F1355" s="10" t="s">
        <v>1071</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1.5" x14ac:dyDescent="0.25">
      <c r="A1356" s="12">
        <v>1339</v>
      </c>
      <c r="B1356" s="10" t="s">
        <v>1020</v>
      </c>
      <c r="C1356" s="11" t="s">
        <v>1118</v>
      </c>
      <c r="D1356" s="9"/>
      <c r="E1356" s="9">
        <v>51</v>
      </c>
      <c r="F1356" s="10" t="s">
        <v>1071</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1.5" x14ac:dyDescent="0.25">
      <c r="A1357" s="12">
        <v>1340</v>
      </c>
      <c r="B1357" s="10" t="s">
        <v>1020</v>
      </c>
      <c r="C1357" s="11" t="s">
        <v>1118</v>
      </c>
      <c r="D1357" s="9"/>
      <c r="E1357" s="9">
        <v>51</v>
      </c>
      <c r="F1357" s="10" t="s">
        <v>1071</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1.5" x14ac:dyDescent="0.25">
      <c r="A1358" s="12">
        <v>1341</v>
      </c>
      <c r="B1358" s="10" t="s">
        <v>1020</v>
      </c>
      <c r="C1358" s="11" t="s">
        <v>1118</v>
      </c>
      <c r="D1358" s="9"/>
      <c r="E1358" s="9">
        <v>51</v>
      </c>
      <c r="F1358" s="10" t="s">
        <v>1071</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1.5" x14ac:dyDescent="0.25">
      <c r="A1359" s="12">
        <v>1342</v>
      </c>
      <c r="B1359" s="10" t="s">
        <v>1020</v>
      </c>
      <c r="C1359" s="11" t="s">
        <v>1118</v>
      </c>
      <c r="D1359" s="9"/>
      <c r="E1359" s="9">
        <v>51</v>
      </c>
      <c r="F1359" s="10" t="s">
        <v>1071</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1.5" x14ac:dyDescent="0.25">
      <c r="A1360" s="12">
        <v>1343</v>
      </c>
      <c r="B1360" s="10" t="s">
        <v>1020</v>
      </c>
      <c r="C1360" s="11" t="s">
        <v>1118</v>
      </c>
      <c r="D1360" s="9"/>
      <c r="E1360" s="9">
        <v>51</v>
      </c>
      <c r="F1360" s="10" t="s">
        <v>1071</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1.5" x14ac:dyDescent="0.25">
      <c r="A1361" s="12">
        <v>1344</v>
      </c>
      <c r="B1361" s="10" t="s">
        <v>1020</v>
      </c>
      <c r="C1361" s="11" t="s">
        <v>1118</v>
      </c>
      <c r="D1361" s="9"/>
      <c r="E1361" s="9">
        <v>51</v>
      </c>
      <c r="F1361" s="10" t="s">
        <v>1071</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1.5" x14ac:dyDescent="0.25">
      <c r="A1362" s="12">
        <v>1345</v>
      </c>
      <c r="B1362" s="10" t="s">
        <v>1020</v>
      </c>
      <c r="C1362" s="11" t="s">
        <v>1118</v>
      </c>
      <c r="D1362" s="9"/>
      <c r="E1362" s="9">
        <v>51</v>
      </c>
      <c r="F1362" s="10" t="s">
        <v>1071</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1.5" x14ac:dyDescent="0.25">
      <c r="A1363" s="12">
        <v>1346</v>
      </c>
      <c r="B1363" s="10" t="s">
        <v>1020</v>
      </c>
      <c r="C1363" s="11" t="s">
        <v>1118</v>
      </c>
      <c r="D1363" s="9"/>
      <c r="E1363" s="9">
        <v>51</v>
      </c>
      <c r="F1363" s="10" t="s">
        <v>1071</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1.5" x14ac:dyDescent="0.25">
      <c r="A1364" s="12">
        <v>1347</v>
      </c>
      <c r="B1364" s="10" t="s">
        <v>1020</v>
      </c>
      <c r="C1364" s="11" t="s">
        <v>1118</v>
      </c>
      <c r="D1364" s="9"/>
      <c r="E1364" s="9">
        <v>51</v>
      </c>
      <c r="F1364" s="10" t="s">
        <v>1071</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1.5" x14ac:dyDescent="0.25">
      <c r="A1365" s="12">
        <v>1348</v>
      </c>
      <c r="B1365" s="10" t="s">
        <v>1020</v>
      </c>
      <c r="C1365" s="11" t="s">
        <v>1118</v>
      </c>
      <c r="D1365" s="9"/>
      <c r="E1365" s="9">
        <v>51</v>
      </c>
      <c r="F1365" s="10" t="s">
        <v>1071</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1.5" x14ac:dyDescent="0.25">
      <c r="A1366" s="12">
        <v>1349</v>
      </c>
      <c r="B1366" s="10" t="s">
        <v>1020</v>
      </c>
      <c r="C1366" s="11" t="s">
        <v>1118</v>
      </c>
      <c r="D1366" s="9"/>
      <c r="E1366" s="9">
        <v>51</v>
      </c>
      <c r="F1366" s="10" t="s">
        <v>1071</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1.5" x14ac:dyDescent="0.25">
      <c r="A1367" s="12">
        <v>1350</v>
      </c>
      <c r="B1367" s="10" t="s">
        <v>1020</v>
      </c>
      <c r="C1367" s="11" t="s">
        <v>1118</v>
      </c>
      <c r="D1367" s="9"/>
      <c r="E1367" s="9">
        <v>51</v>
      </c>
      <c r="F1367" s="10" t="s">
        <v>1071</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1.5" x14ac:dyDescent="0.25">
      <c r="A1368" s="12">
        <v>1351</v>
      </c>
      <c r="B1368" s="10" t="s">
        <v>1020</v>
      </c>
      <c r="C1368" s="11" t="s">
        <v>1119</v>
      </c>
      <c r="D1368" s="9">
        <v>4</v>
      </c>
      <c r="E1368" s="9">
        <v>31</v>
      </c>
      <c r="F1368" s="10" t="s">
        <v>1071</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1.5" x14ac:dyDescent="0.25">
      <c r="A1369" s="12">
        <v>1352</v>
      </c>
      <c r="B1369" s="10" t="s">
        <v>1020</v>
      </c>
      <c r="C1369" s="11" t="s">
        <v>1119</v>
      </c>
      <c r="D1369" s="9">
        <v>4</v>
      </c>
      <c r="E1369" s="9">
        <v>31</v>
      </c>
      <c r="F1369" s="10" t="s">
        <v>1071</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1.5" x14ac:dyDescent="0.25">
      <c r="A1370" s="12">
        <v>1353</v>
      </c>
      <c r="B1370" s="10" t="s">
        <v>1020</v>
      </c>
      <c r="C1370" s="11" t="s">
        <v>1119</v>
      </c>
      <c r="D1370" s="9">
        <v>4</v>
      </c>
      <c r="E1370" s="9">
        <v>31</v>
      </c>
      <c r="F1370" s="10" t="s">
        <v>1071</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1.5" x14ac:dyDescent="0.25">
      <c r="A1371" s="12">
        <v>1354</v>
      </c>
      <c r="B1371" s="10" t="s">
        <v>1020</v>
      </c>
      <c r="C1371" s="11" t="s">
        <v>1119</v>
      </c>
      <c r="D1371" s="9">
        <v>4</v>
      </c>
      <c r="E1371" s="9">
        <v>31</v>
      </c>
      <c r="F1371" s="10" t="s">
        <v>1071</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1.5" x14ac:dyDescent="0.25">
      <c r="A1372" s="12">
        <v>1355</v>
      </c>
      <c r="B1372" s="10" t="s">
        <v>1020</v>
      </c>
      <c r="C1372" s="11" t="s">
        <v>1119</v>
      </c>
      <c r="D1372" s="9">
        <v>4</v>
      </c>
      <c r="E1372" s="9">
        <v>31</v>
      </c>
      <c r="F1372" s="10" t="s">
        <v>1071</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1.5" x14ac:dyDescent="0.25">
      <c r="A1373" s="12">
        <v>1356</v>
      </c>
      <c r="B1373" s="10" t="s">
        <v>1020</v>
      </c>
      <c r="C1373" s="11" t="s">
        <v>1119</v>
      </c>
      <c r="D1373" s="9">
        <v>4</v>
      </c>
      <c r="E1373" s="9">
        <v>31</v>
      </c>
      <c r="F1373" s="10" t="s">
        <v>1071</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1.5" x14ac:dyDescent="0.25">
      <c r="A1374" s="12">
        <v>1357</v>
      </c>
      <c r="B1374" s="10" t="s">
        <v>1020</v>
      </c>
      <c r="C1374" s="11" t="s">
        <v>1119</v>
      </c>
      <c r="D1374" s="9">
        <v>4</v>
      </c>
      <c r="E1374" s="9">
        <v>31</v>
      </c>
      <c r="F1374" s="10" t="s">
        <v>1071</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1.5" x14ac:dyDescent="0.25">
      <c r="A1375" s="12">
        <v>1358</v>
      </c>
      <c r="B1375" s="10" t="s">
        <v>1020</v>
      </c>
      <c r="C1375" s="11" t="s">
        <v>1119</v>
      </c>
      <c r="D1375" s="9">
        <v>4</v>
      </c>
      <c r="E1375" s="9">
        <v>31</v>
      </c>
      <c r="F1375" s="10" t="s">
        <v>1071</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1.5" x14ac:dyDescent="0.25">
      <c r="A1376" s="12">
        <v>1359</v>
      </c>
      <c r="B1376" s="10" t="s">
        <v>1020</v>
      </c>
      <c r="C1376" s="11" t="s">
        <v>1119</v>
      </c>
      <c r="D1376" s="9">
        <v>4</v>
      </c>
      <c r="E1376" s="9">
        <v>31</v>
      </c>
      <c r="F1376" s="10" t="s">
        <v>1071</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1.5" x14ac:dyDescent="0.25">
      <c r="A1377" s="12">
        <v>1360</v>
      </c>
      <c r="B1377" s="10" t="s">
        <v>1020</v>
      </c>
      <c r="C1377" s="11" t="s">
        <v>1119</v>
      </c>
      <c r="D1377" s="9">
        <v>4</v>
      </c>
      <c r="E1377" s="9">
        <v>31</v>
      </c>
      <c r="F1377" s="10" t="s">
        <v>1071</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1.5" x14ac:dyDescent="0.25">
      <c r="A1378" s="12">
        <v>1361</v>
      </c>
      <c r="B1378" s="10" t="s">
        <v>1020</v>
      </c>
      <c r="C1378" s="11" t="s">
        <v>1119</v>
      </c>
      <c r="D1378" s="9">
        <v>4</v>
      </c>
      <c r="E1378" s="9">
        <v>31</v>
      </c>
      <c r="F1378" s="10" t="s">
        <v>1071</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1.5" x14ac:dyDescent="0.25">
      <c r="A1379" s="12">
        <v>1362</v>
      </c>
      <c r="B1379" s="10" t="s">
        <v>1020</v>
      </c>
      <c r="C1379" s="11" t="s">
        <v>1119</v>
      </c>
      <c r="D1379" s="9">
        <v>4</v>
      </c>
      <c r="E1379" s="9">
        <v>31</v>
      </c>
      <c r="F1379" s="10" t="s">
        <v>1071</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1.5" x14ac:dyDescent="0.25">
      <c r="A1380" s="12">
        <v>1363</v>
      </c>
      <c r="B1380" s="10" t="s">
        <v>1020</v>
      </c>
      <c r="C1380" s="11" t="s">
        <v>1119</v>
      </c>
      <c r="D1380" s="9">
        <v>4</v>
      </c>
      <c r="E1380" s="9">
        <v>31</v>
      </c>
      <c r="F1380" s="10" t="s">
        <v>1071</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1.5" x14ac:dyDescent="0.25">
      <c r="A1381" s="12">
        <v>1364</v>
      </c>
      <c r="B1381" s="10" t="s">
        <v>1020</v>
      </c>
      <c r="C1381" s="11" t="s">
        <v>1119</v>
      </c>
      <c r="D1381" s="9">
        <v>4</v>
      </c>
      <c r="E1381" s="9">
        <v>31</v>
      </c>
      <c r="F1381" s="10" t="s">
        <v>1071</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1.5" x14ac:dyDescent="0.25">
      <c r="A1382" s="12">
        <v>1365</v>
      </c>
      <c r="B1382" s="10" t="s">
        <v>1020</v>
      </c>
      <c r="C1382" s="11" t="s">
        <v>1119</v>
      </c>
      <c r="D1382" s="9">
        <v>4</v>
      </c>
      <c r="E1382" s="9">
        <v>31</v>
      </c>
      <c r="F1382" s="10" t="s">
        <v>1071</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1.5" x14ac:dyDescent="0.25">
      <c r="A1383" s="12">
        <v>1366</v>
      </c>
      <c r="B1383" s="10" t="s">
        <v>1020</v>
      </c>
      <c r="C1383" s="11" t="s">
        <v>1120</v>
      </c>
      <c r="D1383" s="9"/>
      <c r="E1383" s="9">
        <v>48</v>
      </c>
      <c r="F1383" s="10" t="s">
        <v>1071</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1.5" x14ac:dyDescent="0.25">
      <c r="A1384" s="12">
        <v>1367</v>
      </c>
      <c r="B1384" s="10" t="s">
        <v>1020</v>
      </c>
      <c r="C1384" s="11" t="s">
        <v>1120</v>
      </c>
      <c r="D1384" s="9"/>
      <c r="E1384" s="9">
        <v>48</v>
      </c>
      <c r="F1384" s="10" t="s">
        <v>1071</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1.5" x14ac:dyDescent="0.25">
      <c r="A1385" s="12">
        <v>1368</v>
      </c>
      <c r="B1385" s="10" t="s">
        <v>1020</v>
      </c>
      <c r="C1385" s="11" t="s">
        <v>1120</v>
      </c>
      <c r="D1385" s="9"/>
      <c r="E1385" s="9">
        <v>48</v>
      </c>
      <c r="F1385" s="10" t="s">
        <v>1071</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1.5" x14ac:dyDescent="0.25">
      <c r="A1386" s="12">
        <v>1369</v>
      </c>
      <c r="B1386" s="10" t="s">
        <v>1020</v>
      </c>
      <c r="C1386" s="11" t="s">
        <v>1120</v>
      </c>
      <c r="D1386" s="9"/>
      <c r="E1386" s="9">
        <v>48</v>
      </c>
      <c r="F1386" s="10" t="s">
        <v>1071</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1.5" x14ac:dyDescent="0.25">
      <c r="A1387" s="12">
        <v>1370</v>
      </c>
      <c r="B1387" s="10" t="s">
        <v>1020</v>
      </c>
      <c r="C1387" s="11" t="s">
        <v>1120</v>
      </c>
      <c r="D1387" s="9"/>
      <c r="E1387" s="9">
        <v>48</v>
      </c>
      <c r="F1387" s="10" t="s">
        <v>1071</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1.5" x14ac:dyDescent="0.25">
      <c r="A1388" s="12">
        <v>1371</v>
      </c>
      <c r="B1388" s="10" t="s">
        <v>1020</v>
      </c>
      <c r="C1388" s="11" t="s">
        <v>1120</v>
      </c>
      <c r="D1388" s="9"/>
      <c r="E1388" s="9">
        <v>48</v>
      </c>
      <c r="F1388" s="10" t="s">
        <v>1071</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1.5" x14ac:dyDescent="0.25">
      <c r="A1389" s="12">
        <v>1372</v>
      </c>
      <c r="B1389" s="10" t="s">
        <v>1020</v>
      </c>
      <c r="C1389" s="11" t="s">
        <v>1120</v>
      </c>
      <c r="D1389" s="9"/>
      <c r="E1389" s="9">
        <v>48</v>
      </c>
      <c r="F1389" s="10" t="s">
        <v>1071</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1.5" x14ac:dyDescent="0.25">
      <c r="A1390" s="12">
        <v>1373</v>
      </c>
      <c r="B1390" s="10" t="s">
        <v>1020</v>
      </c>
      <c r="C1390" s="11" t="s">
        <v>1120</v>
      </c>
      <c r="D1390" s="9"/>
      <c r="E1390" s="9">
        <v>48</v>
      </c>
      <c r="F1390" s="10" t="s">
        <v>1071</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1.5" x14ac:dyDescent="0.25">
      <c r="A1391" s="12">
        <v>1374</v>
      </c>
      <c r="B1391" s="10" t="s">
        <v>1020</v>
      </c>
      <c r="C1391" s="11" t="s">
        <v>1120</v>
      </c>
      <c r="D1391" s="9"/>
      <c r="E1391" s="9">
        <v>48</v>
      </c>
      <c r="F1391" s="10" t="s">
        <v>1071</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1.5" x14ac:dyDescent="0.25">
      <c r="A1392" s="12">
        <v>1375</v>
      </c>
      <c r="B1392" s="10" t="s">
        <v>1020</v>
      </c>
      <c r="C1392" s="11" t="s">
        <v>1120</v>
      </c>
      <c r="D1392" s="9"/>
      <c r="E1392" s="9">
        <v>48</v>
      </c>
      <c r="F1392" s="10" t="s">
        <v>1071</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1.5" x14ac:dyDescent="0.25">
      <c r="A1393" s="12">
        <v>1376</v>
      </c>
      <c r="B1393" s="10" t="s">
        <v>1020</v>
      </c>
      <c r="C1393" s="11" t="s">
        <v>1120</v>
      </c>
      <c r="D1393" s="9"/>
      <c r="E1393" s="9">
        <v>48</v>
      </c>
      <c r="F1393" s="10" t="s">
        <v>1071</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1.5" x14ac:dyDescent="0.25">
      <c r="A1394" s="12">
        <v>1377</v>
      </c>
      <c r="B1394" s="10" t="s">
        <v>1020</v>
      </c>
      <c r="C1394" s="11" t="s">
        <v>1120</v>
      </c>
      <c r="D1394" s="9"/>
      <c r="E1394" s="9">
        <v>48</v>
      </c>
      <c r="F1394" s="10" t="s">
        <v>1071</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1.5" x14ac:dyDescent="0.25">
      <c r="A1395" s="12">
        <v>1378</v>
      </c>
      <c r="B1395" s="10" t="s">
        <v>1020</v>
      </c>
      <c r="C1395" s="11" t="s">
        <v>1120</v>
      </c>
      <c r="D1395" s="9"/>
      <c r="E1395" s="9">
        <v>48</v>
      </c>
      <c r="F1395" s="10" t="s">
        <v>1071</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1.5" x14ac:dyDescent="0.25">
      <c r="A1396" s="12">
        <v>1379</v>
      </c>
      <c r="B1396" s="10" t="s">
        <v>1020</v>
      </c>
      <c r="C1396" s="11" t="s">
        <v>1120</v>
      </c>
      <c r="D1396" s="9"/>
      <c r="E1396" s="9">
        <v>48</v>
      </c>
      <c r="F1396" s="10" t="s">
        <v>1071</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1.5" x14ac:dyDescent="0.25">
      <c r="A1397" s="12">
        <v>1380</v>
      </c>
      <c r="B1397" s="10" t="s">
        <v>1020</v>
      </c>
      <c r="C1397" s="11" t="s">
        <v>1120</v>
      </c>
      <c r="D1397" s="9"/>
      <c r="E1397" s="9">
        <v>48</v>
      </c>
      <c r="F1397" s="10" t="s">
        <v>1071</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1.5" x14ac:dyDescent="0.25">
      <c r="A1398" s="12">
        <v>1381</v>
      </c>
      <c r="B1398" s="10" t="s">
        <v>1020</v>
      </c>
      <c r="C1398" s="11" t="s">
        <v>1121</v>
      </c>
      <c r="D1398" s="9">
        <v>5</v>
      </c>
      <c r="E1398" s="9">
        <v>196</v>
      </c>
      <c r="F1398" s="10" t="s">
        <v>1071</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1.5" x14ac:dyDescent="0.25">
      <c r="A1399" s="12">
        <v>1382</v>
      </c>
      <c r="B1399" s="10" t="s">
        <v>1020</v>
      </c>
      <c r="C1399" s="11" t="s">
        <v>1121</v>
      </c>
      <c r="D1399" s="9">
        <v>5</v>
      </c>
      <c r="E1399" s="9">
        <v>196</v>
      </c>
      <c r="F1399" s="10" t="s">
        <v>1071</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1.5" x14ac:dyDescent="0.25">
      <c r="A1400" s="12">
        <v>1383</v>
      </c>
      <c r="B1400" s="10" t="s">
        <v>1020</v>
      </c>
      <c r="C1400" s="11" t="s">
        <v>1121</v>
      </c>
      <c r="D1400" s="9">
        <v>5</v>
      </c>
      <c r="E1400" s="9">
        <v>196</v>
      </c>
      <c r="F1400" s="10" t="s">
        <v>1071</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1.5" x14ac:dyDescent="0.25">
      <c r="A1401" s="12">
        <v>1384</v>
      </c>
      <c r="B1401" s="10" t="s">
        <v>1020</v>
      </c>
      <c r="C1401" s="11" t="s">
        <v>1121</v>
      </c>
      <c r="D1401" s="9">
        <v>5</v>
      </c>
      <c r="E1401" s="9">
        <v>196</v>
      </c>
      <c r="F1401" s="10" t="s">
        <v>1071</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1.5" x14ac:dyDescent="0.25">
      <c r="A1402" s="12">
        <v>1385</v>
      </c>
      <c r="B1402" s="10" t="s">
        <v>1020</v>
      </c>
      <c r="C1402" s="11" t="s">
        <v>1121</v>
      </c>
      <c r="D1402" s="9">
        <v>5</v>
      </c>
      <c r="E1402" s="9">
        <v>196</v>
      </c>
      <c r="F1402" s="10" t="s">
        <v>1071</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1.5" x14ac:dyDescent="0.25">
      <c r="A1403" s="12">
        <v>1386</v>
      </c>
      <c r="B1403" s="10" t="s">
        <v>1020</v>
      </c>
      <c r="C1403" s="11" t="s">
        <v>1121</v>
      </c>
      <c r="D1403" s="9">
        <v>5</v>
      </c>
      <c r="E1403" s="9">
        <v>196</v>
      </c>
      <c r="F1403" s="10" t="s">
        <v>1071</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1.5" x14ac:dyDescent="0.25">
      <c r="A1404" s="12">
        <v>1387</v>
      </c>
      <c r="B1404" s="10" t="s">
        <v>1020</v>
      </c>
      <c r="C1404" s="11" t="s">
        <v>1121</v>
      </c>
      <c r="D1404" s="9">
        <v>5</v>
      </c>
      <c r="E1404" s="9">
        <v>196</v>
      </c>
      <c r="F1404" s="10" t="s">
        <v>1071</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1.5" x14ac:dyDescent="0.25">
      <c r="A1405" s="12">
        <v>1388</v>
      </c>
      <c r="B1405" s="10" t="s">
        <v>1020</v>
      </c>
      <c r="C1405" s="11" t="s">
        <v>1121</v>
      </c>
      <c r="D1405" s="9">
        <v>5</v>
      </c>
      <c r="E1405" s="9">
        <v>196</v>
      </c>
      <c r="F1405" s="10" t="s">
        <v>1071</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1.5" x14ac:dyDescent="0.25">
      <c r="A1406" s="12">
        <v>1389</v>
      </c>
      <c r="B1406" s="10" t="s">
        <v>1020</v>
      </c>
      <c r="C1406" s="11" t="s">
        <v>1121</v>
      </c>
      <c r="D1406" s="9">
        <v>5</v>
      </c>
      <c r="E1406" s="9">
        <v>196</v>
      </c>
      <c r="F1406" s="10" t="s">
        <v>1071</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1.5" x14ac:dyDescent="0.25">
      <c r="A1407" s="12">
        <v>1390</v>
      </c>
      <c r="B1407" s="10" t="s">
        <v>1020</v>
      </c>
      <c r="C1407" s="11" t="s">
        <v>1121</v>
      </c>
      <c r="D1407" s="9">
        <v>5</v>
      </c>
      <c r="E1407" s="9">
        <v>196</v>
      </c>
      <c r="F1407" s="10" t="s">
        <v>1071</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1.5" x14ac:dyDescent="0.25">
      <c r="A1408" s="12">
        <v>1391</v>
      </c>
      <c r="B1408" s="10" t="s">
        <v>1020</v>
      </c>
      <c r="C1408" s="11" t="s">
        <v>1121</v>
      </c>
      <c r="D1408" s="9">
        <v>5</v>
      </c>
      <c r="E1408" s="9">
        <v>196</v>
      </c>
      <c r="F1408" s="10" t="s">
        <v>1071</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1.5" x14ac:dyDescent="0.25">
      <c r="A1409" s="12">
        <v>1392</v>
      </c>
      <c r="B1409" s="10" t="s">
        <v>1020</v>
      </c>
      <c r="C1409" s="11" t="s">
        <v>1121</v>
      </c>
      <c r="D1409" s="9">
        <v>5</v>
      </c>
      <c r="E1409" s="9">
        <v>196</v>
      </c>
      <c r="F1409" s="10" t="s">
        <v>1071</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1.5" x14ac:dyDescent="0.25">
      <c r="A1410" s="12">
        <v>1393</v>
      </c>
      <c r="B1410" s="10" t="s">
        <v>1020</v>
      </c>
      <c r="C1410" s="11" t="s">
        <v>1121</v>
      </c>
      <c r="D1410" s="9">
        <v>5</v>
      </c>
      <c r="E1410" s="9">
        <v>196</v>
      </c>
      <c r="F1410" s="10" t="s">
        <v>1071</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1.5" x14ac:dyDescent="0.25">
      <c r="A1411" s="12">
        <v>1394</v>
      </c>
      <c r="B1411" s="10" t="s">
        <v>1020</v>
      </c>
      <c r="C1411" s="11" t="s">
        <v>1121</v>
      </c>
      <c r="D1411" s="9">
        <v>5</v>
      </c>
      <c r="E1411" s="9">
        <v>196</v>
      </c>
      <c r="F1411" s="10" t="s">
        <v>1071</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1.5" x14ac:dyDescent="0.25">
      <c r="A1412" s="12">
        <v>1395</v>
      </c>
      <c r="B1412" s="10" t="s">
        <v>1020</v>
      </c>
      <c r="C1412" s="11" t="s">
        <v>1121</v>
      </c>
      <c r="D1412" s="9">
        <v>5</v>
      </c>
      <c r="E1412" s="9">
        <v>196</v>
      </c>
      <c r="F1412" s="10" t="s">
        <v>1071</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1.5" x14ac:dyDescent="0.25">
      <c r="A1413" s="12">
        <v>1396</v>
      </c>
      <c r="B1413" s="10" t="s">
        <v>1020</v>
      </c>
      <c r="C1413" s="11" t="s">
        <v>1122</v>
      </c>
      <c r="D1413" s="9">
        <v>6</v>
      </c>
      <c r="E1413" s="9">
        <v>268</v>
      </c>
      <c r="F1413" s="10" t="s">
        <v>1071</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1.5" x14ac:dyDescent="0.25">
      <c r="A1414" s="12">
        <v>1397</v>
      </c>
      <c r="B1414" s="10" t="s">
        <v>1020</v>
      </c>
      <c r="C1414" s="11" t="s">
        <v>1122</v>
      </c>
      <c r="D1414" s="9">
        <v>6</v>
      </c>
      <c r="E1414" s="9">
        <v>268</v>
      </c>
      <c r="F1414" s="10" t="s">
        <v>1071</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1.5" x14ac:dyDescent="0.25">
      <c r="A1415" s="12">
        <v>1398</v>
      </c>
      <c r="B1415" s="10" t="s">
        <v>1020</v>
      </c>
      <c r="C1415" s="11" t="s">
        <v>1122</v>
      </c>
      <c r="D1415" s="9">
        <v>6</v>
      </c>
      <c r="E1415" s="9">
        <v>268</v>
      </c>
      <c r="F1415" s="10" t="s">
        <v>1071</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1.5" x14ac:dyDescent="0.25">
      <c r="A1416" s="12">
        <v>1399</v>
      </c>
      <c r="B1416" s="10" t="s">
        <v>1020</v>
      </c>
      <c r="C1416" s="11" t="s">
        <v>1122</v>
      </c>
      <c r="D1416" s="9">
        <v>6</v>
      </c>
      <c r="E1416" s="9">
        <v>268</v>
      </c>
      <c r="F1416" s="10" t="s">
        <v>1071</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1.5" x14ac:dyDescent="0.25">
      <c r="A1417" s="12">
        <v>1400</v>
      </c>
      <c r="B1417" s="10" t="s">
        <v>1020</v>
      </c>
      <c r="C1417" s="11" t="s">
        <v>1122</v>
      </c>
      <c r="D1417" s="9">
        <v>6</v>
      </c>
      <c r="E1417" s="9">
        <v>268</v>
      </c>
      <c r="F1417" s="10" t="s">
        <v>1071</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1.5" x14ac:dyDescent="0.25">
      <c r="A1418" s="12">
        <v>1401</v>
      </c>
      <c r="B1418" s="10" t="s">
        <v>1020</v>
      </c>
      <c r="C1418" s="11" t="s">
        <v>1122</v>
      </c>
      <c r="D1418" s="9">
        <v>6</v>
      </c>
      <c r="E1418" s="9">
        <v>268</v>
      </c>
      <c r="F1418" s="10" t="s">
        <v>1071</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1.5" x14ac:dyDescent="0.25">
      <c r="A1419" s="12">
        <v>1402</v>
      </c>
      <c r="B1419" s="10" t="s">
        <v>1020</v>
      </c>
      <c r="C1419" s="11" t="s">
        <v>1122</v>
      </c>
      <c r="D1419" s="9">
        <v>6</v>
      </c>
      <c r="E1419" s="9">
        <v>268</v>
      </c>
      <c r="F1419" s="10" t="s">
        <v>1071</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1.5" x14ac:dyDescent="0.25">
      <c r="A1420" s="12">
        <v>1403</v>
      </c>
      <c r="B1420" s="10" t="s">
        <v>1020</v>
      </c>
      <c r="C1420" s="11" t="s">
        <v>1122</v>
      </c>
      <c r="D1420" s="9">
        <v>6</v>
      </c>
      <c r="E1420" s="9">
        <v>268</v>
      </c>
      <c r="F1420" s="10" t="s">
        <v>1071</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1.5" x14ac:dyDescent="0.25">
      <c r="A1421" s="12">
        <v>1404</v>
      </c>
      <c r="B1421" s="10" t="s">
        <v>1020</v>
      </c>
      <c r="C1421" s="11" t="s">
        <v>1122</v>
      </c>
      <c r="D1421" s="9">
        <v>6</v>
      </c>
      <c r="E1421" s="9">
        <v>268</v>
      </c>
      <c r="F1421" s="10" t="s">
        <v>1071</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1.5" x14ac:dyDescent="0.25">
      <c r="A1422" s="12">
        <v>1405</v>
      </c>
      <c r="B1422" s="10" t="s">
        <v>1020</v>
      </c>
      <c r="C1422" s="11" t="s">
        <v>1122</v>
      </c>
      <c r="D1422" s="9">
        <v>6</v>
      </c>
      <c r="E1422" s="9">
        <v>268</v>
      </c>
      <c r="F1422" s="10" t="s">
        <v>1071</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1.5" x14ac:dyDescent="0.25">
      <c r="A1423" s="12">
        <v>1406</v>
      </c>
      <c r="B1423" s="10" t="s">
        <v>1020</v>
      </c>
      <c r="C1423" s="11" t="s">
        <v>1122</v>
      </c>
      <c r="D1423" s="9">
        <v>6</v>
      </c>
      <c r="E1423" s="9">
        <v>268</v>
      </c>
      <c r="F1423" s="10" t="s">
        <v>1071</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1.5" x14ac:dyDescent="0.25">
      <c r="A1424" s="12">
        <v>1407</v>
      </c>
      <c r="B1424" s="10" t="s">
        <v>1020</v>
      </c>
      <c r="C1424" s="11" t="s">
        <v>1122</v>
      </c>
      <c r="D1424" s="9">
        <v>6</v>
      </c>
      <c r="E1424" s="9">
        <v>268</v>
      </c>
      <c r="F1424" s="10" t="s">
        <v>1071</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1.5" x14ac:dyDescent="0.25">
      <c r="A1425" s="12">
        <v>1408</v>
      </c>
      <c r="B1425" s="10" t="s">
        <v>1020</v>
      </c>
      <c r="C1425" s="11" t="s">
        <v>1122</v>
      </c>
      <c r="D1425" s="9">
        <v>6</v>
      </c>
      <c r="E1425" s="9">
        <v>268</v>
      </c>
      <c r="F1425" s="10" t="s">
        <v>1071</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1.5" x14ac:dyDescent="0.25">
      <c r="A1426" s="12">
        <v>1409</v>
      </c>
      <c r="B1426" s="10" t="s">
        <v>1020</v>
      </c>
      <c r="C1426" s="11" t="s">
        <v>1122</v>
      </c>
      <c r="D1426" s="9">
        <v>6</v>
      </c>
      <c r="E1426" s="9">
        <v>268</v>
      </c>
      <c r="F1426" s="10" t="s">
        <v>1071</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1.5" x14ac:dyDescent="0.25">
      <c r="A1427" s="12">
        <v>1410</v>
      </c>
      <c r="B1427" s="10" t="s">
        <v>1020</v>
      </c>
      <c r="C1427" s="11" t="s">
        <v>1122</v>
      </c>
      <c r="D1427" s="9">
        <v>6</v>
      </c>
      <c r="E1427" s="9">
        <v>268</v>
      </c>
      <c r="F1427" s="10" t="s">
        <v>1071</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1.5" x14ac:dyDescent="0.25">
      <c r="A1428" s="12">
        <v>1411</v>
      </c>
      <c r="B1428" s="10" t="s">
        <v>1020</v>
      </c>
      <c r="C1428" s="11" t="s">
        <v>1123</v>
      </c>
      <c r="D1428" s="9"/>
      <c r="E1428" s="9">
        <v>368</v>
      </c>
      <c r="F1428" s="10" t="s">
        <v>1071</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1.5" x14ac:dyDescent="0.25">
      <c r="A1429" s="12">
        <v>1412</v>
      </c>
      <c r="B1429" s="10" t="s">
        <v>1020</v>
      </c>
      <c r="C1429" s="11" t="s">
        <v>1123</v>
      </c>
      <c r="D1429" s="9"/>
      <c r="E1429" s="9">
        <v>368</v>
      </c>
      <c r="F1429" s="10" t="s">
        <v>1071</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1.5" x14ac:dyDescent="0.25">
      <c r="A1430" s="12">
        <v>1413</v>
      </c>
      <c r="B1430" s="10" t="s">
        <v>1020</v>
      </c>
      <c r="C1430" s="11" t="s">
        <v>1123</v>
      </c>
      <c r="D1430" s="9"/>
      <c r="E1430" s="9">
        <v>368</v>
      </c>
      <c r="F1430" s="10" t="s">
        <v>1071</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1.5" x14ac:dyDescent="0.25">
      <c r="A1431" s="12">
        <v>1414</v>
      </c>
      <c r="B1431" s="10" t="s">
        <v>1020</v>
      </c>
      <c r="C1431" s="11" t="s">
        <v>1123</v>
      </c>
      <c r="D1431" s="9"/>
      <c r="E1431" s="9">
        <v>368</v>
      </c>
      <c r="F1431" s="10" t="s">
        <v>1071</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1.5" x14ac:dyDescent="0.25">
      <c r="A1432" s="12">
        <v>1415</v>
      </c>
      <c r="B1432" s="10" t="s">
        <v>1020</v>
      </c>
      <c r="C1432" s="11" t="s">
        <v>1123</v>
      </c>
      <c r="D1432" s="9"/>
      <c r="E1432" s="9">
        <v>368</v>
      </c>
      <c r="F1432" s="10" t="s">
        <v>1071</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1.5" x14ac:dyDescent="0.25">
      <c r="A1433" s="12">
        <v>1416</v>
      </c>
      <c r="B1433" s="10" t="s">
        <v>1020</v>
      </c>
      <c r="C1433" s="11" t="s">
        <v>1123</v>
      </c>
      <c r="D1433" s="9"/>
      <c r="E1433" s="9">
        <v>368</v>
      </c>
      <c r="F1433" s="10" t="s">
        <v>1071</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1.5" x14ac:dyDescent="0.25">
      <c r="A1434" s="12">
        <v>1417</v>
      </c>
      <c r="B1434" s="10" t="s">
        <v>1020</v>
      </c>
      <c r="C1434" s="11" t="s">
        <v>1123</v>
      </c>
      <c r="D1434" s="9"/>
      <c r="E1434" s="9">
        <v>368</v>
      </c>
      <c r="F1434" s="10" t="s">
        <v>1071</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1.5" x14ac:dyDescent="0.25">
      <c r="A1435" s="12">
        <v>1418</v>
      </c>
      <c r="B1435" s="10" t="s">
        <v>1020</v>
      </c>
      <c r="C1435" s="11" t="s">
        <v>1123</v>
      </c>
      <c r="D1435" s="9"/>
      <c r="E1435" s="9">
        <v>368</v>
      </c>
      <c r="F1435" s="10" t="s">
        <v>1071</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1.5" x14ac:dyDescent="0.25">
      <c r="A1436" s="12">
        <v>1419</v>
      </c>
      <c r="B1436" s="10" t="s">
        <v>1020</v>
      </c>
      <c r="C1436" s="11" t="s">
        <v>1123</v>
      </c>
      <c r="D1436" s="9"/>
      <c r="E1436" s="9">
        <v>368</v>
      </c>
      <c r="F1436" s="10" t="s">
        <v>1071</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1.5" x14ac:dyDescent="0.25">
      <c r="A1437" s="12">
        <v>1420</v>
      </c>
      <c r="B1437" s="10" t="s">
        <v>1020</v>
      </c>
      <c r="C1437" s="11" t="s">
        <v>1123</v>
      </c>
      <c r="D1437" s="9"/>
      <c r="E1437" s="9">
        <v>368</v>
      </c>
      <c r="F1437" s="10" t="s">
        <v>1071</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1.5" x14ac:dyDescent="0.25">
      <c r="A1438" s="12">
        <v>1421</v>
      </c>
      <c r="B1438" s="10" t="s">
        <v>1020</v>
      </c>
      <c r="C1438" s="11" t="s">
        <v>1123</v>
      </c>
      <c r="D1438" s="9"/>
      <c r="E1438" s="9">
        <v>368</v>
      </c>
      <c r="F1438" s="10" t="s">
        <v>1071</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1.5" x14ac:dyDescent="0.25">
      <c r="A1439" s="12">
        <v>1422</v>
      </c>
      <c r="B1439" s="10" t="s">
        <v>1020</v>
      </c>
      <c r="C1439" s="11" t="s">
        <v>1123</v>
      </c>
      <c r="D1439" s="9"/>
      <c r="E1439" s="9">
        <v>368</v>
      </c>
      <c r="F1439" s="10" t="s">
        <v>1071</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1.5" x14ac:dyDescent="0.25">
      <c r="A1440" s="12">
        <v>1423</v>
      </c>
      <c r="B1440" s="10" t="s">
        <v>1020</v>
      </c>
      <c r="C1440" s="11" t="s">
        <v>1123</v>
      </c>
      <c r="D1440" s="9"/>
      <c r="E1440" s="9">
        <v>368</v>
      </c>
      <c r="F1440" s="10" t="s">
        <v>1071</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1.5" x14ac:dyDescent="0.25">
      <c r="A1441" s="12">
        <v>1424</v>
      </c>
      <c r="B1441" s="10" t="s">
        <v>1020</v>
      </c>
      <c r="C1441" s="11" t="s">
        <v>1123</v>
      </c>
      <c r="D1441" s="9"/>
      <c r="E1441" s="9">
        <v>368</v>
      </c>
      <c r="F1441" s="10" t="s">
        <v>1071</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1.5" x14ac:dyDescent="0.25">
      <c r="A1442" s="12">
        <v>1425</v>
      </c>
      <c r="B1442" s="10" t="s">
        <v>1020</v>
      </c>
      <c r="C1442" s="11" t="s">
        <v>1123</v>
      </c>
      <c r="D1442" s="9"/>
      <c r="E1442" s="9">
        <v>368</v>
      </c>
      <c r="F1442" s="10" t="s">
        <v>1071</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1.5" x14ac:dyDescent="0.25">
      <c r="A1443" s="12">
        <v>1426</v>
      </c>
      <c r="B1443" s="10" t="s">
        <v>1020</v>
      </c>
      <c r="C1443" s="11" t="s">
        <v>1124</v>
      </c>
      <c r="D1443" s="9"/>
      <c r="E1443" s="9">
        <v>376</v>
      </c>
      <c r="F1443" s="10" t="s">
        <v>1071</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1.5" x14ac:dyDescent="0.25">
      <c r="A1444" s="12">
        <v>1427</v>
      </c>
      <c r="B1444" s="10" t="s">
        <v>1020</v>
      </c>
      <c r="C1444" s="11" t="s">
        <v>1124</v>
      </c>
      <c r="D1444" s="9"/>
      <c r="E1444" s="9">
        <v>376</v>
      </c>
      <c r="F1444" s="10" t="s">
        <v>1071</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1.5" x14ac:dyDescent="0.25">
      <c r="A1445" s="12">
        <v>1428</v>
      </c>
      <c r="B1445" s="10" t="s">
        <v>1020</v>
      </c>
      <c r="C1445" s="11" t="s">
        <v>1124</v>
      </c>
      <c r="D1445" s="9"/>
      <c r="E1445" s="9">
        <v>376</v>
      </c>
      <c r="F1445" s="10" t="s">
        <v>1071</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1.5" x14ac:dyDescent="0.25">
      <c r="A1446" s="12">
        <v>1429</v>
      </c>
      <c r="B1446" s="10" t="s">
        <v>1020</v>
      </c>
      <c r="C1446" s="11" t="s">
        <v>1124</v>
      </c>
      <c r="D1446" s="9"/>
      <c r="E1446" s="9">
        <v>376</v>
      </c>
      <c r="F1446" s="10" t="s">
        <v>1071</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1.5" x14ac:dyDescent="0.25">
      <c r="A1447" s="12">
        <v>1430</v>
      </c>
      <c r="B1447" s="10" t="s">
        <v>1020</v>
      </c>
      <c r="C1447" s="11" t="s">
        <v>1124</v>
      </c>
      <c r="D1447" s="9"/>
      <c r="E1447" s="9">
        <v>376</v>
      </c>
      <c r="F1447" s="10" t="s">
        <v>1071</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1.5" x14ac:dyDescent="0.25">
      <c r="A1448" s="12">
        <v>1431</v>
      </c>
      <c r="B1448" s="10" t="s">
        <v>1020</v>
      </c>
      <c r="C1448" s="11" t="s">
        <v>1124</v>
      </c>
      <c r="D1448" s="9"/>
      <c r="E1448" s="9">
        <v>376</v>
      </c>
      <c r="F1448" s="10" t="s">
        <v>1071</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1.5" x14ac:dyDescent="0.25">
      <c r="A1449" s="12">
        <v>1432</v>
      </c>
      <c r="B1449" s="10" t="s">
        <v>1020</v>
      </c>
      <c r="C1449" s="11" t="s">
        <v>1124</v>
      </c>
      <c r="D1449" s="9"/>
      <c r="E1449" s="9">
        <v>376</v>
      </c>
      <c r="F1449" s="10" t="s">
        <v>1071</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1.5" x14ac:dyDescent="0.25">
      <c r="A1450" s="12">
        <v>1433</v>
      </c>
      <c r="B1450" s="10" t="s">
        <v>1020</v>
      </c>
      <c r="C1450" s="11" t="s">
        <v>1124</v>
      </c>
      <c r="D1450" s="9"/>
      <c r="E1450" s="9">
        <v>376</v>
      </c>
      <c r="F1450" s="10" t="s">
        <v>1071</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1.5" x14ac:dyDescent="0.25">
      <c r="A1451" s="12">
        <v>1434</v>
      </c>
      <c r="B1451" s="10" t="s">
        <v>1020</v>
      </c>
      <c r="C1451" s="11" t="s">
        <v>1124</v>
      </c>
      <c r="D1451" s="9"/>
      <c r="E1451" s="9">
        <v>376</v>
      </c>
      <c r="F1451" s="10" t="s">
        <v>1071</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1.5" x14ac:dyDescent="0.25">
      <c r="A1452" s="12">
        <v>1435</v>
      </c>
      <c r="B1452" s="10" t="s">
        <v>1020</v>
      </c>
      <c r="C1452" s="11" t="s">
        <v>1124</v>
      </c>
      <c r="D1452" s="9"/>
      <c r="E1452" s="9">
        <v>376</v>
      </c>
      <c r="F1452" s="10" t="s">
        <v>1071</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1.5" x14ac:dyDescent="0.25">
      <c r="A1453" s="12">
        <v>1436</v>
      </c>
      <c r="B1453" s="10" t="s">
        <v>1020</v>
      </c>
      <c r="C1453" s="11" t="s">
        <v>1124</v>
      </c>
      <c r="D1453" s="9"/>
      <c r="E1453" s="9">
        <v>376</v>
      </c>
      <c r="F1453" s="10" t="s">
        <v>1071</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1.5" x14ac:dyDescent="0.25">
      <c r="A1454" s="12">
        <v>1437</v>
      </c>
      <c r="B1454" s="10" t="s">
        <v>1020</v>
      </c>
      <c r="C1454" s="11" t="s">
        <v>1124</v>
      </c>
      <c r="D1454" s="9"/>
      <c r="E1454" s="9">
        <v>376</v>
      </c>
      <c r="F1454" s="10" t="s">
        <v>1071</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1.5" x14ac:dyDescent="0.25">
      <c r="A1455" s="12">
        <v>1438</v>
      </c>
      <c r="B1455" s="10" t="s">
        <v>1020</v>
      </c>
      <c r="C1455" s="11" t="s">
        <v>1124</v>
      </c>
      <c r="D1455" s="9"/>
      <c r="E1455" s="9">
        <v>376</v>
      </c>
      <c r="F1455" s="10" t="s">
        <v>1071</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1.5" x14ac:dyDescent="0.25">
      <c r="A1456" s="12">
        <v>1439</v>
      </c>
      <c r="B1456" s="10" t="s">
        <v>1020</v>
      </c>
      <c r="C1456" s="11" t="s">
        <v>1124</v>
      </c>
      <c r="D1456" s="9"/>
      <c r="E1456" s="9">
        <v>376</v>
      </c>
      <c r="F1456" s="10" t="s">
        <v>1071</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1.5" x14ac:dyDescent="0.25">
      <c r="A1457" s="12">
        <v>1440</v>
      </c>
      <c r="B1457" s="10" t="s">
        <v>1020</v>
      </c>
      <c r="C1457" s="11" t="s">
        <v>1124</v>
      </c>
      <c r="D1457" s="9"/>
      <c r="E1457" s="9">
        <v>376</v>
      </c>
      <c r="F1457" s="10" t="s">
        <v>1071</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1.5" x14ac:dyDescent="0.25">
      <c r="A1458" s="12">
        <v>1441</v>
      </c>
      <c r="B1458" s="10" t="s">
        <v>1020</v>
      </c>
      <c r="C1458" s="11" t="s">
        <v>1125</v>
      </c>
      <c r="D1458" s="9"/>
      <c r="E1458" s="9">
        <v>400</v>
      </c>
      <c r="F1458" s="10" t="s">
        <v>1071</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1.5" x14ac:dyDescent="0.25">
      <c r="A1459" s="12">
        <v>1442</v>
      </c>
      <c r="B1459" s="10" t="s">
        <v>1020</v>
      </c>
      <c r="C1459" s="11" t="s">
        <v>1125</v>
      </c>
      <c r="D1459" s="9"/>
      <c r="E1459" s="9">
        <v>400</v>
      </c>
      <c r="F1459" s="10" t="s">
        <v>1071</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1.5" x14ac:dyDescent="0.25">
      <c r="A1460" s="12">
        <v>1443</v>
      </c>
      <c r="B1460" s="10" t="s">
        <v>1020</v>
      </c>
      <c r="C1460" s="11" t="s">
        <v>1125</v>
      </c>
      <c r="D1460" s="9"/>
      <c r="E1460" s="9">
        <v>400</v>
      </c>
      <c r="F1460" s="10" t="s">
        <v>1071</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1.5" x14ac:dyDescent="0.25">
      <c r="A1461" s="12">
        <v>1444</v>
      </c>
      <c r="B1461" s="10" t="s">
        <v>1020</v>
      </c>
      <c r="C1461" s="11" t="s">
        <v>1125</v>
      </c>
      <c r="D1461" s="9"/>
      <c r="E1461" s="9">
        <v>400</v>
      </c>
      <c r="F1461" s="10" t="s">
        <v>1071</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1.5" x14ac:dyDescent="0.25">
      <c r="A1462" s="12">
        <v>1445</v>
      </c>
      <c r="B1462" s="10" t="s">
        <v>1020</v>
      </c>
      <c r="C1462" s="11" t="s">
        <v>1125</v>
      </c>
      <c r="D1462" s="9"/>
      <c r="E1462" s="9">
        <v>400</v>
      </c>
      <c r="F1462" s="10" t="s">
        <v>1071</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1.5" x14ac:dyDescent="0.25">
      <c r="A1463" s="12">
        <v>1446</v>
      </c>
      <c r="B1463" s="10" t="s">
        <v>1020</v>
      </c>
      <c r="C1463" s="11" t="s">
        <v>1125</v>
      </c>
      <c r="D1463" s="9"/>
      <c r="E1463" s="9">
        <v>400</v>
      </c>
      <c r="F1463" s="10" t="s">
        <v>1071</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1.5" x14ac:dyDescent="0.25">
      <c r="A1464" s="12">
        <v>1447</v>
      </c>
      <c r="B1464" s="10" t="s">
        <v>1020</v>
      </c>
      <c r="C1464" s="11" t="s">
        <v>1125</v>
      </c>
      <c r="D1464" s="9"/>
      <c r="E1464" s="9">
        <v>400</v>
      </c>
      <c r="F1464" s="10" t="s">
        <v>1071</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1.5" x14ac:dyDescent="0.25">
      <c r="A1465" s="12">
        <v>1448</v>
      </c>
      <c r="B1465" s="10" t="s">
        <v>1020</v>
      </c>
      <c r="C1465" s="11" t="s">
        <v>1125</v>
      </c>
      <c r="D1465" s="9"/>
      <c r="E1465" s="9">
        <v>400</v>
      </c>
      <c r="F1465" s="10" t="s">
        <v>1071</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1.5" x14ac:dyDescent="0.25">
      <c r="A1466" s="12">
        <v>1449</v>
      </c>
      <c r="B1466" s="10" t="s">
        <v>1020</v>
      </c>
      <c r="C1466" s="11" t="s">
        <v>1125</v>
      </c>
      <c r="D1466" s="9"/>
      <c r="E1466" s="9">
        <v>400</v>
      </c>
      <c r="F1466" s="10" t="s">
        <v>1071</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1.5" x14ac:dyDescent="0.25">
      <c r="A1467" s="12">
        <v>1450</v>
      </c>
      <c r="B1467" s="10" t="s">
        <v>1020</v>
      </c>
      <c r="C1467" s="11" t="s">
        <v>1125</v>
      </c>
      <c r="D1467" s="9"/>
      <c r="E1467" s="9">
        <v>400</v>
      </c>
      <c r="F1467" s="10" t="s">
        <v>1071</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1.5" x14ac:dyDescent="0.25">
      <c r="A1468" s="12">
        <v>1451</v>
      </c>
      <c r="B1468" s="10" t="s">
        <v>1020</v>
      </c>
      <c r="C1468" s="11" t="s">
        <v>1125</v>
      </c>
      <c r="D1468" s="9"/>
      <c r="E1468" s="9">
        <v>400</v>
      </c>
      <c r="F1468" s="10" t="s">
        <v>1071</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1.5" x14ac:dyDescent="0.25">
      <c r="A1469" s="12">
        <v>1452</v>
      </c>
      <c r="B1469" s="10" t="s">
        <v>1020</v>
      </c>
      <c r="C1469" s="11" t="s">
        <v>1125</v>
      </c>
      <c r="D1469" s="9"/>
      <c r="E1469" s="9">
        <v>400</v>
      </c>
      <c r="F1469" s="10" t="s">
        <v>1071</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1.5" x14ac:dyDescent="0.25">
      <c r="A1470" s="12">
        <v>1453</v>
      </c>
      <c r="B1470" s="10" t="s">
        <v>1020</v>
      </c>
      <c r="C1470" s="11" t="s">
        <v>1125</v>
      </c>
      <c r="D1470" s="9"/>
      <c r="E1470" s="9">
        <v>400</v>
      </c>
      <c r="F1470" s="10" t="s">
        <v>1071</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1.5" x14ac:dyDescent="0.25">
      <c r="A1471" s="12">
        <v>1454</v>
      </c>
      <c r="B1471" s="10" t="s">
        <v>1020</v>
      </c>
      <c r="C1471" s="11" t="s">
        <v>1125</v>
      </c>
      <c r="D1471" s="9"/>
      <c r="E1471" s="9">
        <v>400</v>
      </c>
      <c r="F1471" s="10" t="s">
        <v>1071</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1.5" x14ac:dyDescent="0.25">
      <c r="A1472" s="12">
        <v>1455</v>
      </c>
      <c r="B1472" s="10" t="s">
        <v>1020</v>
      </c>
      <c r="C1472" s="11" t="s">
        <v>1125</v>
      </c>
      <c r="D1472" s="9"/>
      <c r="E1472" s="9">
        <v>400</v>
      </c>
      <c r="F1472" s="10" t="s">
        <v>1071</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1.5" x14ac:dyDescent="0.25">
      <c r="A1473" s="12">
        <v>1456</v>
      </c>
      <c r="B1473" s="10" t="s">
        <v>1020</v>
      </c>
      <c r="C1473" s="11" t="s">
        <v>1126</v>
      </c>
      <c r="D1473" s="9"/>
      <c r="E1473" s="9">
        <v>414</v>
      </c>
      <c r="F1473" s="10" t="s">
        <v>1071</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1.5" x14ac:dyDescent="0.25">
      <c r="A1474" s="12">
        <v>1457</v>
      </c>
      <c r="B1474" s="10" t="s">
        <v>1020</v>
      </c>
      <c r="C1474" s="11" t="s">
        <v>1126</v>
      </c>
      <c r="D1474" s="9"/>
      <c r="E1474" s="9">
        <v>414</v>
      </c>
      <c r="F1474" s="10" t="s">
        <v>1071</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1.5" x14ac:dyDescent="0.25">
      <c r="A1475" s="12">
        <v>1458</v>
      </c>
      <c r="B1475" s="10" t="s">
        <v>1020</v>
      </c>
      <c r="C1475" s="11" t="s">
        <v>1126</v>
      </c>
      <c r="D1475" s="9"/>
      <c r="E1475" s="9">
        <v>414</v>
      </c>
      <c r="F1475" s="10" t="s">
        <v>1071</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1.5" x14ac:dyDescent="0.25">
      <c r="A1476" s="12">
        <v>1459</v>
      </c>
      <c r="B1476" s="10" t="s">
        <v>1020</v>
      </c>
      <c r="C1476" s="11" t="s">
        <v>1126</v>
      </c>
      <c r="D1476" s="9"/>
      <c r="E1476" s="9">
        <v>414</v>
      </c>
      <c r="F1476" s="10" t="s">
        <v>1071</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1.5" x14ac:dyDescent="0.25">
      <c r="A1477" s="12">
        <v>1460</v>
      </c>
      <c r="B1477" s="10" t="s">
        <v>1020</v>
      </c>
      <c r="C1477" s="11" t="s">
        <v>1126</v>
      </c>
      <c r="D1477" s="9"/>
      <c r="E1477" s="9">
        <v>414</v>
      </c>
      <c r="F1477" s="10" t="s">
        <v>1071</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1.5" x14ac:dyDescent="0.25">
      <c r="A1478" s="12">
        <v>1461</v>
      </c>
      <c r="B1478" s="10" t="s">
        <v>1020</v>
      </c>
      <c r="C1478" s="11" t="s">
        <v>1126</v>
      </c>
      <c r="D1478" s="9"/>
      <c r="E1478" s="9">
        <v>414</v>
      </c>
      <c r="F1478" s="10" t="s">
        <v>1071</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1.5" x14ac:dyDescent="0.25">
      <c r="A1479" s="12">
        <v>1462</v>
      </c>
      <c r="B1479" s="10" t="s">
        <v>1020</v>
      </c>
      <c r="C1479" s="11" t="s">
        <v>1126</v>
      </c>
      <c r="D1479" s="9"/>
      <c r="E1479" s="9">
        <v>414</v>
      </c>
      <c r="F1479" s="10" t="s">
        <v>1071</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1.5" x14ac:dyDescent="0.25">
      <c r="A1480" s="12">
        <v>1463</v>
      </c>
      <c r="B1480" s="10" t="s">
        <v>1020</v>
      </c>
      <c r="C1480" s="11" t="s">
        <v>1126</v>
      </c>
      <c r="D1480" s="9"/>
      <c r="E1480" s="9">
        <v>414</v>
      </c>
      <c r="F1480" s="10" t="s">
        <v>1071</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1.5" x14ac:dyDescent="0.25">
      <c r="A1481" s="12">
        <v>1464</v>
      </c>
      <c r="B1481" s="10" t="s">
        <v>1020</v>
      </c>
      <c r="C1481" s="11" t="s">
        <v>1126</v>
      </c>
      <c r="D1481" s="9"/>
      <c r="E1481" s="9">
        <v>414</v>
      </c>
      <c r="F1481" s="10" t="s">
        <v>1071</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1.5" x14ac:dyDescent="0.25">
      <c r="A1482" s="12">
        <v>1465</v>
      </c>
      <c r="B1482" s="10" t="s">
        <v>1020</v>
      </c>
      <c r="C1482" s="11" t="s">
        <v>1126</v>
      </c>
      <c r="D1482" s="9"/>
      <c r="E1482" s="9">
        <v>414</v>
      </c>
      <c r="F1482" s="10" t="s">
        <v>1071</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1.5" x14ac:dyDescent="0.25">
      <c r="A1483" s="12">
        <v>1466</v>
      </c>
      <c r="B1483" s="10" t="s">
        <v>1020</v>
      </c>
      <c r="C1483" s="11" t="s">
        <v>1126</v>
      </c>
      <c r="D1483" s="9"/>
      <c r="E1483" s="9">
        <v>414</v>
      </c>
      <c r="F1483" s="10" t="s">
        <v>1071</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1.5" x14ac:dyDescent="0.25">
      <c r="A1484" s="12">
        <v>1467</v>
      </c>
      <c r="B1484" s="10" t="s">
        <v>1020</v>
      </c>
      <c r="C1484" s="11" t="s">
        <v>1126</v>
      </c>
      <c r="D1484" s="9"/>
      <c r="E1484" s="9">
        <v>414</v>
      </c>
      <c r="F1484" s="10" t="s">
        <v>1071</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1.5" x14ac:dyDescent="0.25">
      <c r="A1485" s="12">
        <v>1468</v>
      </c>
      <c r="B1485" s="10" t="s">
        <v>1020</v>
      </c>
      <c r="C1485" s="11" t="s">
        <v>1126</v>
      </c>
      <c r="D1485" s="9"/>
      <c r="E1485" s="9">
        <v>414</v>
      </c>
      <c r="F1485" s="10" t="s">
        <v>1071</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1.5" x14ac:dyDescent="0.25">
      <c r="A1486" s="12">
        <v>1469</v>
      </c>
      <c r="B1486" s="10" t="s">
        <v>1020</v>
      </c>
      <c r="C1486" s="11" t="s">
        <v>1126</v>
      </c>
      <c r="D1486" s="9"/>
      <c r="E1486" s="9">
        <v>414</v>
      </c>
      <c r="F1486" s="10" t="s">
        <v>1071</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1.5" x14ac:dyDescent="0.25">
      <c r="A1487" s="12">
        <v>1470</v>
      </c>
      <c r="B1487" s="10" t="s">
        <v>1020</v>
      </c>
      <c r="C1487" s="11" t="s">
        <v>1126</v>
      </c>
      <c r="D1487" s="9"/>
      <c r="E1487" s="9">
        <v>414</v>
      </c>
      <c r="F1487" s="10" t="s">
        <v>1071</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1.5" x14ac:dyDescent="0.25">
      <c r="A1488" s="12">
        <v>1471</v>
      </c>
      <c r="B1488" s="10" t="s">
        <v>1020</v>
      </c>
      <c r="C1488" s="11" t="s">
        <v>1127</v>
      </c>
      <c r="D1488" s="9"/>
      <c r="E1488" s="9">
        <v>422</v>
      </c>
      <c r="F1488" s="10" t="s">
        <v>1071</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1.5" x14ac:dyDescent="0.25">
      <c r="A1489" s="12">
        <v>1472</v>
      </c>
      <c r="B1489" s="10" t="s">
        <v>1020</v>
      </c>
      <c r="C1489" s="11" t="s">
        <v>1127</v>
      </c>
      <c r="D1489" s="9"/>
      <c r="E1489" s="9">
        <v>422</v>
      </c>
      <c r="F1489" s="10" t="s">
        <v>1071</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1.5" x14ac:dyDescent="0.25">
      <c r="A1490" s="12">
        <v>1473</v>
      </c>
      <c r="B1490" s="10" t="s">
        <v>1020</v>
      </c>
      <c r="C1490" s="11" t="s">
        <v>1127</v>
      </c>
      <c r="D1490" s="9"/>
      <c r="E1490" s="9">
        <v>422</v>
      </c>
      <c r="F1490" s="10" t="s">
        <v>1071</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1.5" x14ac:dyDescent="0.25">
      <c r="A1491" s="12">
        <v>1474</v>
      </c>
      <c r="B1491" s="10" t="s">
        <v>1020</v>
      </c>
      <c r="C1491" s="11" t="s">
        <v>1127</v>
      </c>
      <c r="D1491" s="9"/>
      <c r="E1491" s="9">
        <v>422</v>
      </c>
      <c r="F1491" s="10" t="s">
        <v>1071</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1.5" x14ac:dyDescent="0.25">
      <c r="A1492" s="12">
        <v>1475</v>
      </c>
      <c r="B1492" s="10" t="s">
        <v>1020</v>
      </c>
      <c r="C1492" s="11" t="s">
        <v>1127</v>
      </c>
      <c r="D1492" s="9"/>
      <c r="E1492" s="9">
        <v>422</v>
      </c>
      <c r="F1492" s="10" t="s">
        <v>1071</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1.5" x14ac:dyDescent="0.25">
      <c r="A1493" s="12">
        <v>1476</v>
      </c>
      <c r="B1493" s="10" t="s">
        <v>1020</v>
      </c>
      <c r="C1493" s="11" t="s">
        <v>1127</v>
      </c>
      <c r="D1493" s="9"/>
      <c r="E1493" s="9">
        <v>422</v>
      </c>
      <c r="F1493" s="10" t="s">
        <v>1071</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1.5" x14ac:dyDescent="0.25">
      <c r="A1494" s="12">
        <v>1477</v>
      </c>
      <c r="B1494" s="10" t="s">
        <v>1020</v>
      </c>
      <c r="C1494" s="11" t="s">
        <v>1127</v>
      </c>
      <c r="D1494" s="9"/>
      <c r="E1494" s="9">
        <v>422</v>
      </c>
      <c r="F1494" s="10" t="s">
        <v>1071</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1.5" x14ac:dyDescent="0.25">
      <c r="A1495" s="12">
        <v>1478</v>
      </c>
      <c r="B1495" s="10" t="s">
        <v>1020</v>
      </c>
      <c r="C1495" s="11" t="s">
        <v>1127</v>
      </c>
      <c r="D1495" s="9"/>
      <c r="E1495" s="9">
        <v>422</v>
      </c>
      <c r="F1495" s="10" t="s">
        <v>1071</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1.5" x14ac:dyDescent="0.25">
      <c r="A1496" s="12">
        <v>1479</v>
      </c>
      <c r="B1496" s="10" t="s">
        <v>1020</v>
      </c>
      <c r="C1496" s="11" t="s">
        <v>1127</v>
      </c>
      <c r="D1496" s="9"/>
      <c r="E1496" s="9">
        <v>422</v>
      </c>
      <c r="F1496" s="10" t="s">
        <v>1071</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1.5" x14ac:dyDescent="0.25">
      <c r="A1497" s="12">
        <v>1480</v>
      </c>
      <c r="B1497" s="10" t="s">
        <v>1020</v>
      </c>
      <c r="C1497" s="11" t="s">
        <v>1127</v>
      </c>
      <c r="D1497" s="9"/>
      <c r="E1497" s="9">
        <v>422</v>
      </c>
      <c r="F1497" s="10" t="s">
        <v>1071</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1.5" x14ac:dyDescent="0.25">
      <c r="A1498" s="12">
        <v>1481</v>
      </c>
      <c r="B1498" s="10" t="s">
        <v>1020</v>
      </c>
      <c r="C1498" s="11" t="s">
        <v>1127</v>
      </c>
      <c r="D1498" s="9"/>
      <c r="E1498" s="9">
        <v>422</v>
      </c>
      <c r="F1498" s="10" t="s">
        <v>1071</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1.5" x14ac:dyDescent="0.25">
      <c r="A1499" s="12">
        <v>1482</v>
      </c>
      <c r="B1499" s="10" t="s">
        <v>1020</v>
      </c>
      <c r="C1499" s="11" t="s">
        <v>1127</v>
      </c>
      <c r="D1499" s="9"/>
      <c r="E1499" s="9">
        <v>422</v>
      </c>
      <c r="F1499" s="10" t="s">
        <v>1071</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1.5" x14ac:dyDescent="0.25">
      <c r="A1500" s="12">
        <v>1483</v>
      </c>
      <c r="B1500" s="10" t="s">
        <v>1020</v>
      </c>
      <c r="C1500" s="11" t="s">
        <v>1127</v>
      </c>
      <c r="D1500" s="9"/>
      <c r="E1500" s="9">
        <v>422</v>
      </c>
      <c r="F1500" s="10" t="s">
        <v>1071</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1.5" x14ac:dyDescent="0.25">
      <c r="A1501" s="12">
        <v>1484</v>
      </c>
      <c r="B1501" s="10" t="s">
        <v>1020</v>
      </c>
      <c r="C1501" s="11" t="s">
        <v>1127</v>
      </c>
      <c r="D1501" s="9"/>
      <c r="E1501" s="9">
        <v>422</v>
      </c>
      <c r="F1501" s="10" t="s">
        <v>1071</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1.5" x14ac:dyDescent="0.25">
      <c r="A1502" s="12">
        <v>1485</v>
      </c>
      <c r="B1502" s="10" t="s">
        <v>1020</v>
      </c>
      <c r="C1502" s="11" t="s">
        <v>1127</v>
      </c>
      <c r="D1502" s="9"/>
      <c r="E1502" s="9">
        <v>422</v>
      </c>
      <c r="F1502" s="10" t="s">
        <v>1071</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1.5" x14ac:dyDescent="0.25">
      <c r="A1503" s="12">
        <v>1486</v>
      </c>
      <c r="B1503" s="10" t="s">
        <v>1020</v>
      </c>
      <c r="C1503" s="11" t="s">
        <v>1128</v>
      </c>
      <c r="D1503" s="9"/>
      <c r="E1503" s="9">
        <v>512</v>
      </c>
      <c r="F1503" s="10" t="s">
        <v>1071</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1.5" x14ac:dyDescent="0.25">
      <c r="A1504" s="12">
        <v>1487</v>
      </c>
      <c r="B1504" s="10" t="s">
        <v>1020</v>
      </c>
      <c r="C1504" s="11" t="s">
        <v>1128</v>
      </c>
      <c r="D1504" s="9"/>
      <c r="E1504" s="9">
        <v>512</v>
      </c>
      <c r="F1504" s="10" t="s">
        <v>1071</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1.5" x14ac:dyDescent="0.25">
      <c r="A1505" s="12">
        <v>1488</v>
      </c>
      <c r="B1505" s="10" t="s">
        <v>1020</v>
      </c>
      <c r="C1505" s="11" t="s">
        <v>1128</v>
      </c>
      <c r="D1505" s="9"/>
      <c r="E1505" s="9">
        <v>512</v>
      </c>
      <c r="F1505" s="10" t="s">
        <v>1071</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1.5" x14ac:dyDescent="0.25">
      <c r="A1506" s="12">
        <v>1489</v>
      </c>
      <c r="B1506" s="10" t="s">
        <v>1020</v>
      </c>
      <c r="C1506" s="11" t="s">
        <v>1128</v>
      </c>
      <c r="D1506" s="9"/>
      <c r="E1506" s="9">
        <v>512</v>
      </c>
      <c r="F1506" s="10" t="s">
        <v>1071</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1.5" x14ac:dyDescent="0.25">
      <c r="A1507" s="12">
        <v>1490</v>
      </c>
      <c r="B1507" s="10" t="s">
        <v>1020</v>
      </c>
      <c r="C1507" s="11" t="s">
        <v>1128</v>
      </c>
      <c r="D1507" s="9"/>
      <c r="E1507" s="9">
        <v>512</v>
      </c>
      <c r="F1507" s="10" t="s">
        <v>1071</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1.5" x14ac:dyDescent="0.25">
      <c r="A1508" s="12">
        <v>1491</v>
      </c>
      <c r="B1508" s="10" t="s">
        <v>1020</v>
      </c>
      <c r="C1508" s="11" t="s">
        <v>1128</v>
      </c>
      <c r="D1508" s="9"/>
      <c r="E1508" s="9">
        <v>512</v>
      </c>
      <c r="F1508" s="10" t="s">
        <v>1071</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1.5" x14ac:dyDescent="0.25">
      <c r="A1509" s="12">
        <v>1492</v>
      </c>
      <c r="B1509" s="10" t="s">
        <v>1020</v>
      </c>
      <c r="C1509" s="11" t="s">
        <v>1128</v>
      </c>
      <c r="D1509" s="9"/>
      <c r="E1509" s="9">
        <v>512</v>
      </c>
      <c r="F1509" s="10" t="s">
        <v>1071</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1.5" x14ac:dyDescent="0.25">
      <c r="A1510" s="12">
        <v>1493</v>
      </c>
      <c r="B1510" s="10" t="s">
        <v>1020</v>
      </c>
      <c r="C1510" s="11" t="s">
        <v>1128</v>
      </c>
      <c r="D1510" s="9"/>
      <c r="E1510" s="9">
        <v>512</v>
      </c>
      <c r="F1510" s="10" t="s">
        <v>1071</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1.5" x14ac:dyDescent="0.25">
      <c r="A1511" s="12">
        <v>1494</v>
      </c>
      <c r="B1511" s="10" t="s">
        <v>1020</v>
      </c>
      <c r="C1511" s="11" t="s">
        <v>1128</v>
      </c>
      <c r="D1511" s="9"/>
      <c r="E1511" s="9">
        <v>512</v>
      </c>
      <c r="F1511" s="10" t="s">
        <v>1071</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1.5" x14ac:dyDescent="0.25">
      <c r="A1512" s="12">
        <v>1495</v>
      </c>
      <c r="B1512" s="10" t="s">
        <v>1020</v>
      </c>
      <c r="C1512" s="11" t="s">
        <v>1128</v>
      </c>
      <c r="D1512" s="9"/>
      <c r="E1512" s="9">
        <v>512</v>
      </c>
      <c r="F1512" s="10" t="s">
        <v>1071</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1.5" x14ac:dyDescent="0.25">
      <c r="A1513" s="12">
        <v>1496</v>
      </c>
      <c r="B1513" s="10" t="s">
        <v>1020</v>
      </c>
      <c r="C1513" s="11" t="s">
        <v>1128</v>
      </c>
      <c r="D1513" s="9"/>
      <c r="E1513" s="9">
        <v>512</v>
      </c>
      <c r="F1513" s="10" t="s">
        <v>1071</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1.5" x14ac:dyDescent="0.25">
      <c r="A1514" s="12">
        <v>1497</v>
      </c>
      <c r="B1514" s="10" t="s">
        <v>1020</v>
      </c>
      <c r="C1514" s="11" t="s">
        <v>1128</v>
      </c>
      <c r="D1514" s="9"/>
      <c r="E1514" s="9">
        <v>512</v>
      </c>
      <c r="F1514" s="10" t="s">
        <v>1071</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1.5" x14ac:dyDescent="0.25">
      <c r="A1515" s="12">
        <v>1498</v>
      </c>
      <c r="B1515" s="10" t="s">
        <v>1020</v>
      </c>
      <c r="C1515" s="11" t="s">
        <v>1128</v>
      </c>
      <c r="D1515" s="9"/>
      <c r="E1515" s="9">
        <v>512</v>
      </c>
      <c r="F1515" s="10" t="s">
        <v>1071</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1.5" x14ac:dyDescent="0.25">
      <c r="A1516" s="12">
        <v>1499</v>
      </c>
      <c r="B1516" s="10" t="s">
        <v>1020</v>
      </c>
      <c r="C1516" s="11" t="s">
        <v>1128</v>
      </c>
      <c r="D1516" s="9"/>
      <c r="E1516" s="9">
        <v>512</v>
      </c>
      <c r="F1516" s="10" t="s">
        <v>1071</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1.5" x14ac:dyDescent="0.25">
      <c r="A1517" s="12">
        <v>1500</v>
      </c>
      <c r="B1517" s="10" t="s">
        <v>1020</v>
      </c>
      <c r="C1517" s="11" t="s">
        <v>1128</v>
      </c>
      <c r="D1517" s="9"/>
      <c r="E1517" s="9">
        <v>512</v>
      </c>
      <c r="F1517" s="10" t="s">
        <v>1071</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1.5" x14ac:dyDescent="0.25">
      <c r="A1518" s="12">
        <v>1501</v>
      </c>
      <c r="B1518" s="10" t="s">
        <v>1020</v>
      </c>
      <c r="C1518" s="11" t="s">
        <v>1129</v>
      </c>
      <c r="D1518" s="9"/>
      <c r="E1518" s="9">
        <v>634</v>
      </c>
      <c r="F1518" s="10" t="s">
        <v>1071</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1.5" x14ac:dyDescent="0.25">
      <c r="A1519" s="12">
        <v>1502</v>
      </c>
      <c r="B1519" s="10" t="s">
        <v>1020</v>
      </c>
      <c r="C1519" s="11" t="s">
        <v>1129</v>
      </c>
      <c r="D1519" s="9"/>
      <c r="E1519" s="9">
        <v>634</v>
      </c>
      <c r="F1519" s="10" t="s">
        <v>1071</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1.5" x14ac:dyDescent="0.25">
      <c r="A1520" s="12">
        <v>1503</v>
      </c>
      <c r="B1520" s="10" t="s">
        <v>1020</v>
      </c>
      <c r="C1520" s="11" t="s">
        <v>1129</v>
      </c>
      <c r="D1520" s="9"/>
      <c r="E1520" s="9">
        <v>634</v>
      </c>
      <c r="F1520" s="10" t="s">
        <v>1071</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1.5" x14ac:dyDescent="0.25">
      <c r="A1521" s="12">
        <v>1504</v>
      </c>
      <c r="B1521" s="10" t="s">
        <v>1020</v>
      </c>
      <c r="C1521" s="11" t="s">
        <v>1129</v>
      </c>
      <c r="D1521" s="9"/>
      <c r="E1521" s="9">
        <v>634</v>
      </c>
      <c r="F1521" s="10" t="s">
        <v>1071</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1.5" x14ac:dyDescent="0.25">
      <c r="A1522" s="12">
        <v>1505</v>
      </c>
      <c r="B1522" s="10" t="s">
        <v>1020</v>
      </c>
      <c r="C1522" s="11" t="s">
        <v>1129</v>
      </c>
      <c r="D1522" s="9"/>
      <c r="E1522" s="9">
        <v>634</v>
      </c>
      <c r="F1522" s="10" t="s">
        <v>1071</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1.5" x14ac:dyDescent="0.25">
      <c r="A1523" s="12">
        <v>1506</v>
      </c>
      <c r="B1523" s="10" t="s">
        <v>1020</v>
      </c>
      <c r="C1523" s="11" t="s">
        <v>1129</v>
      </c>
      <c r="D1523" s="9"/>
      <c r="E1523" s="9">
        <v>634</v>
      </c>
      <c r="F1523" s="10" t="s">
        <v>1071</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1.5" x14ac:dyDescent="0.25">
      <c r="A1524" s="12">
        <v>1507</v>
      </c>
      <c r="B1524" s="10" t="s">
        <v>1020</v>
      </c>
      <c r="C1524" s="11" t="s">
        <v>1129</v>
      </c>
      <c r="D1524" s="9"/>
      <c r="E1524" s="9">
        <v>634</v>
      </c>
      <c r="F1524" s="10" t="s">
        <v>1071</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1.5" x14ac:dyDescent="0.25">
      <c r="A1525" s="12">
        <v>1508</v>
      </c>
      <c r="B1525" s="10" t="s">
        <v>1020</v>
      </c>
      <c r="C1525" s="11" t="s">
        <v>1129</v>
      </c>
      <c r="D1525" s="9"/>
      <c r="E1525" s="9">
        <v>634</v>
      </c>
      <c r="F1525" s="10" t="s">
        <v>1071</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1.5" x14ac:dyDescent="0.25">
      <c r="A1526" s="12">
        <v>1509</v>
      </c>
      <c r="B1526" s="10" t="s">
        <v>1020</v>
      </c>
      <c r="C1526" s="11" t="s">
        <v>1129</v>
      </c>
      <c r="D1526" s="9"/>
      <c r="E1526" s="9">
        <v>634</v>
      </c>
      <c r="F1526" s="10" t="s">
        <v>1071</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1.5" x14ac:dyDescent="0.25">
      <c r="A1527" s="12">
        <v>1510</v>
      </c>
      <c r="B1527" s="10" t="s">
        <v>1020</v>
      </c>
      <c r="C1527" s="11" t="s">
        <v>1129</v>
      </c>
      <c r="D1527" s="9"/>
      <c r="E1527" s="9">
        <v>634</v>
      </c>
      <c r="F1527" s="10" t="s">
        <v>1071</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1.5" x14ac:dyDescent="0.25">
      <c r="A1528" s="12">
        <v>1511</v>
      </c>
      <c r="B1528" s="10" t="s">
        <v>1020</v>
      </c>
      <c r="C1528" s="11" t="s">
        <v>1129</v>
      </c>
      <c r="D1528" s="9"/>
      <c r="E1528" s="9">
        <v>634</v>
      </c>
      <c r="F1528" s="10" t="s">
        <v>1071</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1.5" x14ac:dyDescent="0.25">
      <c r="A1529" s="12">
        <v>1512</v>
      </c>
      <c r="B1529" s="10" t="s">
        <v>1020</v>
      </c>
      <c r="C1529" s="11" t="s">
        <v>1129</v>
      </c>
      <c r="D1529" s="9"/>
      <c r="E1529" s="9">
        <v>634</v>
      </c>
      <c r="F1529" s="10" t="s">
        <v>1071</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1.5" x14ac:dyDescent="0.25">
      <c r="A1530" s="12">
        <v>1513</v>
      </c>
      <c r="B1530" s="10" t="s">
        <v>1020</v>
      </c>
      <c r="C1530" s="11" t="s">
        <v>1129</v>
      </c>
      <c r="D1530" s="9"/>
      <c r="E1530" s="9">
        <v>634</v>
      </c>
      <c r="F1530" s="10" t="s">
        <v>1071</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1.5" x14ac:dyDescent="0.25">
      <c r="A1531" s="12">
        <v>1514</v>
      </c>
      <c r="B1531" s="10" t="s">
        <v>1020</v>
      </c>
      <c r="C1531" s="11" t="s">
        <v>1129</v>
      </c>
      <c r="D1531" s="9"/>
      <c r="E1531" s="9">
        <v>634</v>
      </c>
      <c r="F1531" s="10" t="s">
        <v>1071</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1.5" x14ac:dyDescent="0.25">
      <c r="A1532" s="12">
        <v>1515</v>
      </c>
      <c r="B1532" s="10" t="s">
        <v>1020</v>
      </c>
      <c r="C1532" s="11" t="s">
        <v>1129</v>
      </c>
      <c r="D1532" s="9"/>
      <c r="E1532" s="9">
        <v>634</v>
      </c>
      <c r="F1532" s="10" t="s">
        <v>1071</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1.5" x14ac:dyDescent="0.25">
      <c r="A1533" s="12">
        <v>1516</v>
      </c>
      <c r="B1533" s="10" t="s">
        <v>1020</v>
      </c>
      <c r="C1533" s="11" t="s">
        <v>1130</v>
      </c>
      <c r="D1533" s="9"/>
      <c r="E1533" s="9">
        <v>682</v>
      </c>
      <c r="F1533" s="10" t="s">
        <v>1071</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1.5" x14ac:dyDescent="0.25">
      <c r="A1534" s="12">
        <v>1517</v>
      </c>
      <c r="B1534" s="10" t="s">
        <v>1020</v>
      </c>
      <c r="C1534" s="11" t="s">
        <v>1130</v>
      </c>
      <c r="D1534" s="9"/>
      <c r="E1534" s="9">
        <v>682</v>
      </c>
      <c r="F1534" s="10" t="s">
        <v>1071</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1.5" x14ac:dyDescent="0.25">
      <c r="A1535" s="12">
        <v>1518</v>
      </c>
      <c r="B1535" s="10" t="s">
        <v>1020</v>
      </c>
      <c r="C1535" s="11" t="s">
        <v>1130</v>
      </c>
      <c r="D1535" s="9"/>
      <c r="E1535" s="9">
        <v>682</v>
      </c>
      <c r="F1535" s="10" t="s">
        <v>1071</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1.5" x14ac:dyDescent="0.25">
      <c r="A1536" s="12">
        <v>1519</v>
      </c>
      <c r="B1536" s="10" t="s">
        <v>1020</v>
      </c>
      <c r="C1536" s="11" t="s">
        <v>1130</v>
      </c>
      <c r="D1536" s="9"/>
      <c r="E1536" s="9">
        <v>682</v>
      </c>
      <c r="F1536" s="10" t="s">
        <v>1071</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1.5" x14ac:dyDescent="0.25">
      <c r="A1537" s="12">
        <v>1520</v>
      </c>
      <c r="B1537" s="10" t="s">
        <v>1020</v>
      </c>
      <c r="C1537" s="11" t="s">
        <v>1130</v>
      </c>
      <c r="D1537" s="9"/>
      <c r="E1537" s="9">
        <v>682</v>
      </c>
      <c r="F1537" s="10" t="s">
        <v>1071</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1.5" x14ac:dyDescent="0.25">
      <c r="A1538" s="12">
        <v>1521</v>
      </c>
      <c r="B1538" s="10" t="s">
        <v>1020</v>
      </c>
      <c r="C1538" s="11" t="s">
        <v>1130</v>
      </c>
      <c r="D1538" s="9"/>
      <c r="E1538" s="9">
        <v>682</v>
      </c>
      <c r="F1538" s="10" t="s">
        <v>1071</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1.5" x14ac:dyDescent="0.25">
      <c r="A1539" s="12">
        <v>1522</v>
      </c>
      <c r="B1539" s="10" t="s">
        <v>1020</v>
      </c>
      <c r="C1539" s="11" t="s">
        <v>1130</v>
      </c>
      <c r="D1539" s="9"/>
      <c r="E1539" s="9">
        <v>682</v>
      </c>
      <c r="F1539" s="10" t="s">
        <v>1071</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1.5" x14ac:dyDescent="0.25">
      <c r="A1540" s="12">
        <v>1523</v>
      </c>
      <c r="B1540" s="10" t="s">
        <v>1020</v>
      </c>
      <c r="C1540" s="11" t="s">
        <v>1130</v>
      </c>
      <c r="D1540" s="9"/>
      <c r="E1540" s="9">
        <v>682</v>
      </c>
      <c r="F1540" s="10" t="s">
        <v>1071</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1.5" x14ac:dyDescent="0.25">
      <c r="A1541" s="12">
        <v>1524</v>
      </c>
      <c r="B1541" s="10" t="s">
        <v>1020</v>
      </c>
      <c r="C1541" s="11" t="s">
        <v>1130</v>
      </c>
      <c r="D1541" s="9"/>
      <c r="E1541" s="9">
        <v>682</v>
      </c>
      <c r="F1541" s="10" t="s">
        <v>1071</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1.5" x14ac:dyDescent="0.25">
      <c r="A1542" s="12">
        <v>1525</v>
      </c>
      <c r="B1542" s="10" t="s">
        <v>1020</v>
      </c>
      <c r="C1542" s="11" t="s">
        <v>1130</v>
      </c>
      <c r="D1542" s="9"/>
      <c r="E1542" s="9">
        <v>682</v>
      </c>
      <c r="F1542" s="10" t="s">
        <v>1071</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1.5" x14ac:dyDescent="0.25">
      <c r="A1543" s="12">
        <v>1526</v>
      </c>
      <c r="B1543" s="10" t="s">
        <v>1020</v>
      </c>
      <c r="C1543" s="11" t="s">
        <v>1130</v>
      </c>
      <c r="D1543" s="9"/>
      <c r="E1543" s="9">
        <v>682</v>
      </c>
      <c r="F1543" s="10" t="s">
        <v>1071</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1.5" x14ac:dyDescent="0.25">
      <c r="A1544" s="12">
        <v>1527</v>
      </c>
      <c r="B1544" s="10" t="s">
        <v>1020</v>
      </c>
      <c r="C1544" s="11" t="s">
        <v>1130</v>
      </c>
      <c r="D1544" s="9"/>
      <c r="E1544" s="9">
        <v>682</v>
      </c>
      <c r="F1544" s="10" t="s">
        <v>1071</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1.5" x14ac:dyDescent="0.25">
      <c r="A1545" s="12">
        <v>1528</v>
      </c>
      <c r="B1545" s="10" t="s">
        <v>1020</v>
      </c>
      <c r="C1545" s="11" t="s">
        <v>1130</v>
      </c>
      <c r="D1545" s="9"/>
      <c r="E1545" s="9">
        <v>682</v>
      </c>
      <c r="F1545" s="10" t="s">
        <v>1071</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1.5" x14ac:dyDescent="0.25">
      <c r="A1546" s="12">
        <v>1529</v>
      </c>
      <c r="B1546" s="10" t="s">
        <v>1020</v>
      </c>
      <c r="C1546" s="11" t="s">
        <v>1130</v>
      </c>
      <c r="D1546" s="9"/>
      <c r="E1546" s="9">
        <v>682</v>
      </c>
      <c r="F1546" s="10" t="s">
        <v>1071</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1.5" x14ac:dyDescent="0.25">
      <c r="A1547" s="12">
        <v>1530</v>
      </c>
      <c r="B1547" s="10" t="s">
        <v>1020</v>
      </c>
      <c r="C1547" s="11" t="s">
        <v>1130</v>
      </c>
      <c r="D1547" s="9"/>
      <c r="E1547" s="9">
        <v>682</v>
      </c>
      <c r="F1547" s="10" t="s">
        <v>1071</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1.5" x14ac:dyDescent="0.25">
      <c r="A1548" s="12">
        <v>1531</v>
      </c>
      <c r="B1548" s="10" t="s">
        <v>1020</v>
      </c>
      <c r="C1548" s="11" t="s">
        <v>1131</v>
      </c>
      <c r="D1548" s="9">
        <v>7</v>
      </c>
      <c r="E1548" s="9">
        <v>275</v>
      </c>
      <c r="F1548" s="10" t="s">
        <v>1071</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1.5" x14ac:dyDescent="0.25">
      <c r="A1549" s="12">
        <v>1532</v>
      </c>
      <c r="B1549" s="10" t="s">
        <v>1020</v>
      </c>
      <c r="C1549" s="11" t="s">
        <v>1131</v>
      </c>
      <c r="D1549" s="9">
        <v>7</v>
      </c>
      <c r="E1549" s="9">
        <v>275</v>
      </c>
      <c r="F1549" s="10" t="s">
        <v>1071</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1.5" x14ac:dyDescent="0.25">
      <c r="A1550" s="12">
        <v>1533</v>
      </c>
      <c r="B1550" s="10" t="s">
        <v>1020</v>
      </c>
      <c r="C1550" s="11" t="s">
        <v>1131</v>
      </c>
      <c r="D1550" s="9">
        <v>7</v>
      </c>
      <c r="E1550" s="9">
        <v>275</v>
      </c>
      <c r="F1550" s="10" t="s">
        <v>1071</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1.5" x14ac:dyDescent="0.25">
      <c r="A1551" s="12">
        <v>1534</v>
      </c>
      <c r="B1551" s="10" t="s">
        <v>1020</v>
      </c>
      <c r="C1551" s="11" t="s">
        <v>1131</v>
      </c>
      <c r="D1551" s="9">
        <v>7</v>
      </c>
      <c r="E1551" s="9">
        <v>275</v>
      </c>
      <c r="F1551" s="10" t="s">
        <v>1071</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1.5" x14ac:dyDescent="0.25">
      <c r="A1552" s="12">
        <v>1535</v>
      </c>
      <c r="B1552" s="10" t="s">
        <v>1020</v>
      </c>
      <c r="C1552" s="11" t="s">
        <v>1131</v>
      </c>
      <c r="D1552" s="9">
        <v>7</v>
      </c>
      <c r="E1552" s="9">
        <v>275</v>
      </c>
      <c r="F1552" s="10" t="s">
        <v>1071</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1.5" x14ac:dyDescent="0.25">
      <c r="A1553" s="12">
        <v>1536</v>
      </c>
      <c r="B1553" s="10" t="s">
        <v>1020</v>
      </c>
      <c r="C1553" s="11" t="s">
        <v>1131</v>
      </c>
      <c r="D1553" s="9">
        <v>7</v>
      </c>
      <c r="E1553" s="9">
        <v>275</v>
      </c>
      <c r="F1553" s="10" t="s">
        <v>1071</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1.5" x14ac:dyDescent="0.25">
      <c r="A1554" s="12">
        <v>1537</v>
      </c>
      <c r="B1554" s="10" t="s">
        <v>1020</v>
      </c>
      <c r="C1554" s="11" t="s">
        <v>1131</v>
      </c>
      <c r="D1554" s="9">
        <v>7</v>
      </c>
      <c r="E1554" s="9">
        <v>275</v>
      </c>
      <c r="F1554" s="10" t="s">
        <v>1071</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1.5" x14ac:dyDescent="0.25">
      <c r="A1555" s="12">
        <v>1538</v>
      </c>
      <c r="B1555" s="10" t="s">
        <v>1020</v>
      </c>
      <c r="C1555" s="11" t="s">
        <v>1131</v>
      </c>
      <c r="D1555" s="9">
        <v>7</v>
      </c>
      <c r="E1555" s="9">
        <v>275</v>
      </c>
      <c r="F1555" s="10" t="s">
        <v>1071</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1.5" x14ac:dyDescent="0.25">
      <c r="A1556" s="12">
        <v>1539</v>
      </c>
      <c r="B1556" s="10" t="s">
        <v>1020</v>
      </c>
      <c r="C1556" s="11" t="s">
        <v>1131</v>
      </c>
      <c r="D1556" s="9">
        <v>7</v>
      </c>
      <c r="E1556" s="9">
        <v>275</v>
      </c>
      <c r="F1556" s="10" t="s">
        <v>1071</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1.5" x14ac:dyDescent="0.25">
      <c r="A1557" s="12">
        <v>1540</v>
      </c>
      <c r="B1557" s="10" t="s">
        <v>1020</v>
      </c>
      <c r="C1557" s="11" t="s">
        <v>1131</v>
      </c>
      <c r="D1557" s="9">
        <v>7</v>
      </c>
      <c r="E1557" s="9">
        <v>275</v>
      </c>
      <c r="F1557" s="10" t="s">
        <v>1071</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1.5" x14ac:dyDescent="0.25">
      <c r="A1558" s="12">
        <v>1541</v>
      </c>
      <c r="B1558" s="10" t="s">
        <v>1020</v>
      </c>
      <c r="C1558" s="11" t="s">
        <v>1131</v>
      </c>
      <c r="D1558" s="9">
        <v>7</v>
      </c>
      <c r="E1558" s="9">
        <v>275</v>
      </c>
      <c r="F1558" s="10" t="s">
        <v>1071</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1.5" x14ac:dyDescent="0.25">
      <c r="A1559" s="12">
        <v>1542</v>
      </c>
      <c r="B1559" s="10" t="s">
        <v>1020</v>
      </c>
      <c r="C1559" s="11" t="s">
        <v>1131</v>
      </c>
      <c r="D1559" s="9">
        <v>7</v>
      </c>
      <c r="E1559" s="9">
        <v>275</v>
      </c>
      <c r="F1559" s="10" t="s">
        <v>1071</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1.5" x14ac:dyDescent="0.25">
      <c r="A1560" s="12">
        <v>1543</v>
      </c>
      <c r="B1560" s="10" t="s">
        <v>1020</v>
      </c>
      <c r="C1560" s="11" t="s">
        <v>1131</v>
      </c>
      <c r="D1560" s="9">
        <v>7</v>
      </c>
      <c r="E1560" s="9">
        <v>275</v>
      </c>
      <c r="F1560" s="10" t="s">
        <v>1071</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1.5" x14ac:dyDescent="0.25">
      <c r="A1561" s="12">
        <v>1544</v>
      </c>
      <c r="B1561" s="10" t="s">
        <v>1020</v>
      </c>
      <c r="C1561" s="11" t="s">
        <v>1131</v>
      </c>
      <c r="D1561" s="9">
        <v>7</v>
      </c>
      <c r="E1561" s="9">
        <v>275</v>
      </c>
      <c r="F1561" s="10" t="s">
        <v>1071</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1.5" x14ac:dyDescent="0.25">
      <c r="A1562" s="12">
        <v>1545</v>
      </c>
      <c r="B1562" s="10" t="s">
        <v>1020</v>
      </c>
      <c r="C1562" s="11" t="s">
        <v>1131</v>
      </c>
      <c r="D1562" s="9">
        <v>7</v>
      </c>
      <c r="E1562" s="9">
        <v>275</v>
      </c>
      <c r="F1562" s="10" t="s">
        <v>1071</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1.5" x14ac:dyDescent="0.25">
      <c r="A1563" s="12">
        <v>1546</v>
      </c>
      <c r="B1563" s="10" t="s">
        <v>1020</v>
      </c>
      <c r="C1563" s="11" t="s">
        <v>1132</v>
      </c>
      <c r="D1563" s="9"/>
      <c r="E1563" s="9">
        <v>760</v>
      </c>
      <c r="F1563" s="10" t="s">
        <v>1071</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1.5" x14ac:dyDescent="0.25">
      <c r="A1564" s="12">
        <v>1547</v>
      </c>
      <c r="B1564" s="10" t="s">
        <v>1020</v>
      </c>
      <c r="C1564" s="11" t="s">
        <v>1132</v>
      </c>
      <c r="D1564" s="9"/>
      <c r="E1564" s="9">
        <v>760</v>
      </c>
      <c r="F1564" s="10" t="s">
        <v>1071</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1.5" x14ac:dyDescent="0.25">
      <c r="A1565" s="12">
        <v>1548</v>
      </c>
      <c r="B1565" s="10" t="s">
        <v>1020</v>
      </c>
      <c r="C1565" s="11" t="s">
        <v>1132</v>
      </c>
      <c r="D1565" s="9"/>
      <c r="E1565" s="9">
        <v>760</v>
      </c>
      <c r="F1565" s="10" t="s">
        <v>1071</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1.5" x14ac:dyDescent="0.25">
      <c r="A1566" s="12">
        <v>1549</v>
      </c>
      <c r="B1566" s="10" t="s">
        <v>1020</v>
      </c>
      <c r="C1566" s="11" t="s">
        <v>1132</v>
      </c>
      <c r="D1566" s="9"/>
      <c r="E1566" s="9">
        <v>760</v>
      </c>
      <c r="F1566" s="10" t="s">
        <v>1071</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1.5" x14ac:dyDescent="0.25">
      <c r="A1567" s="12">
        <v>1550</v>
      </c>
      <c r="B1567" s="10" t="s">
        <v>1020</v>
      </c>
      <c r="C1567" s="11" t="s">
        <v>1132</v>
      </c>
      <c r="D1567" s="9"/>
      <c r="E1567" s="9">
        <v>760</v>
      </c>
      <c r="F1567" s="10" t="s">
        <v>1071</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1.5" x14ac:dyDescent="0.25">
      <c r="A1568" s="12">
        <v>1551</v>
      </c>
      <c r="B1568" s="10" t="s">
        <v>1020</v>
      </c>
      <c r="C1568" s="11" t="s">
        <v>1132</v>
      </c>
      <c r="D1568" s="9"/>
      <c r="E1568" s="9">
        <v>760</v>
      </c>
      <c r="F1568" s="10" t="s">
        <v>1071</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1.5" x14ac:dyDescent="0.25">
      <c r="A1569" s="12">
        <v>1552</v>
      </c>
      <c r="B1569" s="10" t="s">
        <v>1020</v>
      </c>
      <c r="C1569" s="11" t="s">
        <v>1132</v>
      </c>
      <c r="D1569" s="9"/>
      <c r="E1569" s="9">
        <v>760</v>
      </c>
      <c r="F1569" s="10" t="s">
        <v>1071</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1.5" x14ac:dyDescent="0.25">
      <c r="A1570" s="12">
        <v>1553</v>
      </c>
      <c r="B1570" s="10" t="s">
        <v>1020</v>
      </c>
      <c r="C1570" s="11" t="s">
        <v>1132</v>
      </c>
      <c r="D1570" s="9"/>
      <c r="E1570" s="9">
        <v>760</v>
      </c>
      <c r="F1570" s="10" t="s">
        <v>1071</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1.5" x14ac:dyDescent="0.25">
      <c r="A1571" s="12">
        <v>1554</v>
      </c>
      <c r="B1571" s="10" t="s">
        <v>1020</v>
      </c>
      <c r="C1571" s="11" t="s">
        <v>1132</v>
      </c>
      <c r="D1571" s="9"/>
      <c r="E1571" s="9">
        <v>760</v>
      </c>
      <c r="F1571" s="10" t="s">
        <v>1071</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1.5" x14ac:dyDescent="0.25">
      <c r="A1572" s="12">
        <v>1555</v>
      </c>
      <c r="B1572" s="10" t="s">
        <v>1020</v>
      </c>
      <c r="C1572" s="11" t="s">
        <v>1132</v>
      </c>
      <c r="D1572" s="9"/>
      <c r="E1572" s="9">
        <v>760</v>
      </c>
      <c r="F1572" s="10" t="s">
        <v>1071</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1.5" x14ac:dyDescent="0.25">
      <c r="A1573" s="12">
        <v>1556</v>
      </c>
      <c r="B1573" s="10" t="s">
        <v>1020</v>
      </c>
      <c r="C1573" s="11" t="s">
        <v>1132</v>
      </c>
      <c r="D1573" s="9"/>
      <c r="E1573" s="9">
        <v>760</v>
      </c>
      <c r="F1573" s="10" t="s">
        <v>1071</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1.5" x14ac:dyDescent="0.25">
      <c r="A1574" s="12">
        <v>1557</v>
      </c>
      <c r="B1574" s="10" t="s">
        <v>1020</v>
      </c>
      <c r="C1574" s="11" t="s">
        <v>1132</v>
      </c>
      <c r="D1574" s="9"/>
      <c r="E1574" s="9">
        <v>760</v>
      </c>
      <c r="F1574" s="10" t="s">
        <v>1071</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1.5" x14ac:dyDescent="0.25">
      <c r="A1575" s="12">
        <v>1558</v>
      </c>
      <c r="B1575" s="10" t="s">
        <v>1020</v>
      </c>
      <c r="C1575" s="11" t="s">
        <v>1132</v>
      </c>
      <c r="D1575" s="9"/>
      <c r="E1575" s="9">
        <v>760</v>
      </c>
      <c r="F1575" s="10" t="s">
        <v>1071</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1.5" x14ac:dyDescent="0.25">
      <c r="A1576" s="12">
        <v>1559</v>
      </c>
      <c r="B1576" s="10" t="s">
        <v>1020</v>
      </c>
      <c r="C1576" s="11" t="s">
        <v>1132</v>
      </c>
      <c r="D1576" s="9"/>
      <c r="E1576" s="9">
        <v>760</v>
      </c>
      <c r="F1576" s="10" t="s">
        <v>1071</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1.5" x14ac:dyDescent="0.25">
      <c r="A1577" s="12">
        <v>1560</v>
      </c>
      <c r="B1577" s="10" t="s">
        <v>1020</v>
      </c>
      <c r="C1577" s="11" t="s">
        <v>1132</v>
      </c>
      <c r="D1577" s="9"/>
      <c r="E1577" s="9">
        <v>760</v>
      </c>
      <c r="F1577" s="10" t="s">
        <v>1071</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1.5" x14ac:dyDescent="0.25">
      <c r="A1578" s="12">
        <v>1561</v>
      </c>
      <c r="B1578" s="10" t="s">
        <v>1020</v>
      </c>
      <c r="C1578" s="11" t="s">
        <v>1133</v>
      </c>
      <c r="D1578" s="9"/>
      <c r="E1578" s="9">
        <v>792</v>
      </c>
      <c r="F1578" s="10" t="s">
        <v>1071</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1.5" x14ac:dyDescent="0.25">
      <c r="A1579" s="12">
        <v>1562</v>
      </c>
      <c r="B1579" s="10" t="s">
        <v>1020</v>
      </c>
      <c r="C1579" s="11" t="s">
        <v>1133</v>
      </c>
      <c r="D1579" s="9"/>
      <c r="E1579" s="9">
        <v>792</v>
      </c>
      <c r="F1579" s="10" t="s">
        <v>1071</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1.5" x14ac:dyDescent="0.25">
      <c r="A1580" s="12">
        <v>1563</v>
      </c>
      <c r="B1580" s="10" t="s">
        <v>1020</v>
      </c>
      <c r="C1580" s="11" t="s">
        <v>1133</v>
      </c>
      <c r="D1580" s="9"/>
      <c r="E1580" s="9">
        <v>792</v>
      </c>
      <c r="F1580" s="10" t="s">
        <v>1071</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1.5" x14ac:dyDescent="0.25">
      <c r="A1581" s="12">
        <v>1564</v>
      </c>
      <c r="B1581" s="10" t="s">
        <v>1020</v>
      </c>
      <c r="C1581" s="11" t="s">
        <v>1133</v>
      </c>
      <c r="D1581" s="9"/>
      <c r="E1581" s="9">
        <v>792</v>
      </c>
      <c r="F1581" s="10" t="s">
        <v>1071</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1.5" x14ac:dyDescent="0.25">
      <c r="A1582" s="12">
        <v>1565</v>
      </c>
      <c r="B1582" s="10" t="s">
        <v>1020</v>
      </c>
      <c r="C1582" s="11" t="s">
        <v>1133</v>
      </c>
      <c r="D1582" s="9"/>
      <c r="E1582" s="9">
        <v>792</v>
      </c>
      <c r="F1582" s="10" t="s">
        <v>1071</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1.5" x14ac:dyDescent="0.25">
      <c r="A1583" s="12">
        <v>1566</v>
      </c>
      <c r="B1583" s="10" t="s">
        <v>1020</v>
      </c>
      <c r="C1583" s="11" t="s">
        <v>1133</v>
      </c>
      <c r="D1583" s="9"/>
      <c r="E1583" s="9">
        <v>792</v>
      </c>
      <c r="F1583" s="10" t="s">
        <v>1071</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1.5" x14ac:dyDescent="0.25">
      <c r="A1584" s="12">
        <v>1567</v>
      </c>
      <c r="B1584" s="10" t="s">
        <v>1020</v>
      </c>
      <c r="C1584" s="11" t="s">
        <v>1133</v>
      </c>
      <c r="D1584" s="9"/>
      <c r="E1584" s="9">
        <v>792</v>
      </c>
      <c r="F1584" s="10" t="s">
        <v>1071</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1.5" x14ac:dyDescent="0.25">
      <c r="A1585" s="12">
        <v>1568</v>
      </c>
      <c r="B1585" s="10" t="s">
        <v>1020</v>
      </c>
      <c r="C1585" s="11" t="s">
        <v>1133</v>
      </c>
      <c r="D1585" s="9"/>
      <c r="E1585" s="9">
        <v>792</v>
      </c>
      <c r="F1585" s="10" t="s">
        <v>1071</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1.5" x14ac:dyDescent="0.25">
      <c r="A1586" s="12">
        <v>1569</v>
      </c>
      <c r="B1586" s="10" t="s">
        <v>1020</v>
      </c>
      <c r="C1586" s="11" t="s">
        <v>1133</v>
      </c>
      <c r="D1586" s="9"/>
      <c r="E1586" s="9">
        <v>792</v>
      </c>
      <c r="F1586" s="10" t="s">
        <v>1071</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1.5" x14ac:dyDescent="0.25">
      <c r="A1587" s="12">
        <v>1570</v>
      </c>
      <c r="B1587" s="10" t="s">
        <v>1020</v>
      </c>
      <c r="C1587" s="11" t="s">
        <v>1133</v>
      </c>
      <c r="D1587" s="9"/>
      <c r="E1587" s="9">
        <v>792</v>
      </c>
      <c r="F1587" s="10" t="s">
        <v>1071</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1.5" x14ac:dyDescent="0.25">
      <c r="A1588" s="12">
        <v>1571</v>
      </c>
      <c r="B1588" s="10" t="s">
        <v>1020</v>
      </c>
      <c r="C1588" s="11" t="s">
        <v>1133</v>
      </c>
      <c r="D1588" s="9"/>
      <c r="E1588" s="9">
        <v>792</v>
      </c>
      <c r="F1588" s="10" t="s">
        <v>1071</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1.5" x14ac:dyDescent="0.25">
      <c r="A1589" s="12">
        <v>1572</v>
      </c>
      <c r="B1589" s="10" t="s">
        <v>1020</v>
      </c>
      <c r="C1589" s="11" t="s">
        <v>1133</v>
      </c>
      <c r="D1589" s="9"/>
      <c r="E1589" s="9">
        <v>792</v>
      </c>
      <c r="F1589" s="10" t="s">
        <v>1071</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1.5" x14ac:dyDescent="0.25">
      <c r="A1590" s="12">
        <v>1573</v>
      </c>
      <c r="B1590" s="10" t="s">
        <v>1020</v>
      </c>
      <c r="C1590" s="11" t="s">
        <v>1133</v>
      </c>
      <c r="D1590" s="9"/>
      <c r="E1590" s="9">
        <v>792</v>
      </c>
      <c r="F1590" s="10" t="s">
        <v>1071</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1.5" x14ac:dyDescent="0.25">
      <c r="A1591" s="12">
        <v>1574</v>
      </c>
      <c r="B1591" s="10" t="s">
        <v>1020</v>
      </c>
      <c r="C1591" s="11" t="s">
        <v>1133</v>
      </c>
      <c r="D1591" s="9"/>
      <c r="E1591" s="9">
        <v>792</v>
      </c>
      <c r="F1591" s="10" t="s">
        <v>1071</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1.5" x14ac:dyDescent="0.25">
      <c r="A1592" s="12">
        <v>1575</v>
      </c>
      <c r="B1592" s="10" t="s">
        <v>1020</v>
      </c>
      <c r="C1592" s="11" t="s">
        <v>1133</v>
      </c>
      <c r="D1592" s="9"/>
      <c r="E1592" s="9">
        <v>792</v>
      </c>
      <c r="F1592" s="10" t="s">
        <v>1071</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1.5" x14ac:dyDescent="0.25">
      <c r="A1593" s="12">
        <v>1576</v>
      </c>
      <c r="B1593" s="10" t="s">
        <v>1020</v>
      </c>
      <c r="C1593" s="11" t="s">
        <v>1134</v>
      </c>
      <c r="D1593" s="9"/>
      <c r="E1593" s="9">
        <v>784</v>
      </c>
      <c r="F1593" s="10" t="s">
        <v>1071</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1.5" x14ac:dyDescent="0.25">
      <c r="A1594" s="12">
        <v>1577</v>
      </c>
      <c r="B1594" s="10" t="s">
        <v>1020</v>
      </c>
      <c r="C1594" s="11" t="s">
        <v>1134</v>
      </c>
      <c r="D1594" s="9"/>
      <c r="E1594" s="9">
        <v>784</v>
      </c>
      <c r="F1594" s="10" t="s">
        <v>1071</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1.5" x14ac:dyDescent="0.25">
      <c r="A1595" s="12">
        <v>1578</v>
      </c>
      <c r="B1595" s="10" t="s">
        <v>1020</v>
      </c>
      <c r="C1595" s="11" t="s">
        <v>1134</v>
      </c>
      <c r="D1595" s="9"/>
      <c r="E1595" s="9">
        <v>784</v>
      </c>
      <c r="F1595" s="10" t="s">
        <v>1071</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1.5" x14ac:dyDescent="0.25">
      <c r="A1596" s="12">
        <v>1579</v>
      </c>
      <c r="B1596" s="10" t="s">
        <v>1020</v>
      </c>
      <c r="C1596" s="11" t="s">
        <v>1134</v>
      </c>
      <c r="D1596" s="9"/>
      <c r="E1596" s="9">
        <v>784</v>
      </c>
      <c r="F1596" s="10" t="s">
        <v>1071</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1.5" x14ac:dyDescent="0.25">
      <c r="A1597" s="12">
        <v>1580</v>
      </c>
      <c r="B1597" s="10" t="s">
        <v>1020</v>
      </c>
      <c r="C1597" s="11" t="s">
        <v>1134</v>
      </c>
      <c r="D1597" s="9"/>
      <c r="E1597" s="9">
        <v>784</v>
      </c>
      <c r="F1597" s="10" t="s">
        <v>1071</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1.5" x14ac:dyDescent="0.25">
      <c r="A1598" s="12">
        <v>1581</v>
      </c>
      <c r="B1598" s="10" t="s">
        <v>1020</v>
      </c>
      <c r="C1598" s="11" t="s">
        <v>1134</v>
      </c>
      <c r="D1598" s="9"/>
      <c r="E1598" s="9">
        <v>784</v>
      </c>
      <c r="F1598" s="10" t="s">
        <v>1071</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1.5" x14ac:dyDescent="0.25">
      <c r="A1599" s="12">
        <v>1582</v>
      </c>
      <c r="B1599" s="10" t="s">
        <v>1020</v>
      </c>
      <c r="C1599" s="11" t="s">
        <v>1134</v>
      </c>
      <c r="D1599" s="9"/>
      <c r="E1599" s="9">
        <v>784</v>
      </c>
      <c r="F1599" s="10" t="s">
        <v>1071</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1.5" x14ac:dyDescent="0.25">
      <c r="A1600" s="12">
        <v>1583</v>
      </c>
      <c r="B1600" s="10" t="s">
        <v>1020</v>
      </c>
      <c r="C1600" s="11" t="s">
        <v>1134</v>
      </c>
      <c r="D1600" s="9"/>
      <c r="E1600" s="9">
        <v>784</v>
      </c>
      <c r="F1600" s="10" t="s">
        <v>1071</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1.5" x14ac:dyDescent="0.25">
      <c r="A1601" s="12">
        <v>1584</v>
      </c>
      <c r="B1601" s="10" t="s">
        <v>1020</v>
      </c>
      <c r="C1601" s="11" t="s">
        <v>1134</v>
      </c>
      <c r="D1601" s="9"/>
      <c r="E1601" s="9">
        <v>784</v>
      </c>
      <c r="F1601" s="10" t="s">
        <v>1071</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1.5" x14ac:dyDescent="0.25">
      <c r="A1602" s="12">
        <v>1585</v>
      </c>
      <c r="B1602" s="10" t="s">
        <v>1020</v>
      </c>
      <c r="C1602" s="11" t="s">
        <v>1134</v>
      </c>
      <c r="D1602" s="9"/>
      <c r="E1602" s="9">
        <v>784</v>
      </c>
      <c r="F1602" s="10" t="s">
        <v>1071</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1.5" x14ac:dyDescent="0.25">
      <c r="A1603" s="12">
        <v>1586</v>
      </c>
      <c r="B1603" s="10" t="s">
        <v>1020</v>
      </c>
      <c r="C1603" s="11" t="s">
        <v>1134</v>
      </c>
      <c r="D1603" s="9"/>
      <c r="E1603" s="9">
        <v>784</v>
      </c>
      <c r="F1603" s="10" t="s">
        <v>1071</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1.5" x14ac:dyDescent="0.25">
      <c r="A1604" s="12">
        <v>1587</v>
      </c>
      <c r="B1604" s="10" t="s">
        <v>1020</v>
      </c>
      <c r="C1604" s="11" t="s">
        <v>1134</v>
      </c>
      <c r="D1604" s="9"/>
      <c r="E1604" s="9">
        <v>784</v>
      </c>
      <c r="F1604" s="10" t="s">
        <v>1071</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1.5" x14ac:dyDescent="0.25">
      <c r="A1605" s="12">
        <v>1588</v>
      </c>
      <c r="B1605" s="10" t="s">
        <v>1020</v>
      </c>
      <c r="C1605" s="11" t="s">
        <v>1134</v>
      </c>
      <c r="D1605" s="9"/>
      <c r="E1605" s="9">
        <v>784</v>
      </c>
      <c r="F1605" s="10" t="s">
        <v>1071</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1.5" x14ac:dyDescent="0.25">
      <c r="A1606" s="12">
        <v>1589</v>
      </c>
      <c r="B1606" s="10" t="s">
        <v>1020</v>
      </c>
      <c r="C1606" s="11" t="s">
        <v>1134</v>
      </c>
      <c r="D1606" s="9"/>
      <c r="E1606" s="9">
        <v>784</v>
      </c>
      <c r="F1606" s="10" t="s">
        <v>1071</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1.5" x14ac:dyDescent="0.25">
      <c r="A1607" s="12">
        <v>1590</v>
      </c>
      <c r="B1607" s="10" t="s">
        <v>1020</v>
      </c>
      <c r="C1607" s="11" t="s">
        <v>1134</v>
      </c>
      <c r="D1607" s="9"/>
      <c r="E1607" s="9">
        <v>784</v>
      </c>
      <c r="F1607" s="10" t="s">
        <v>1071</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1.5" x14ac:dyDescent="0.25">
      <c r="A1608" s="12">
        <v>1591</v>
      </c>
      <c r="B1608" s="10" t="s">
        <v>1020</v>
      </c>
      <c r="C1608" s="11" t="s">
        <v>1135</v>
      </c>
      <c r="D1608" s="9"/>
      <c r="E1608" s="9">
        <v>887</v>
      </c>
      <c r="F1608" s="10" t="s">
        <v>1071</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1.5" x14ac:dyDescent="0.25">
      <c r="A1609" s="12">
        <v>1592</v>
      </c>
      <c r="B1609" s="10" t="s">
        <v>1020</v>
      </c>
      <c r="C1609" s="11" t="s">
        <v>1135</v>
      </c>
      <c r="D1609" s="9"/>
      <c r="E1609" s="9">
        <v>887</v>
      </c>
      <c r="F1609" s="10" t="s">
        <v>1071</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1.5" x14ac:dyDescent="0.25">
      <c r="A1610" s="12">
        <v>1593</v>
      </c>
      <c r="B1610" s="10" t="s">
        <v>1020</v>
      </c>
      <c r="C1610" s="11" t="s">
        <v>1135</v>
      </c>
      <c r="D1610" s="9"/>
      <c r="E1610" s="9">
        <v>887</v>
      </c>
      <c r="F1610" s="10" t="s">
        <v>1071</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1.5" x14ac:dyDescent="0.25">
      <c r="A1611" s="12">
        <v>1594</v>
      </c>
      <c r="B1611" s="10" t="s">
        <v>1020</v>
      </c>
      <c r="C1611" s="11" t="s">
        <v>1135</v>
      </c>
      <c r="D1611" s="9"/>
      <c r="E1611" s="9">
        <v>887</v>
      </c>
      <c r="F1611" s="10" t="s">
        <v>1071</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1.5" x14ac:dyDescent="0.25">
      <c r="A1612" s="12">
        <v>1595</v>
      </c>
      <c r="B1612" s="10" t="s">
        <v>1020</v>
      </c>
      <c r="C1612" s="11" t="s">
        <v>1135</v>
      </c>
      <c r="D1612" s="9"/>
      <c r="E1612" s="9">
        <v>887</v>
      </c>
      <c r="F1612" s="10" t="s">
        <v>1071</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1.5" x14ac:dyDescent="0.25">
      <c r="A1613" s="12">
        <v>1596</v>
      </c>
      <c r="B1613" s="10" t="s">
        <v>1020</v>
      </c>
      <c r="C1613" s="11" t="s">
        <v>1135</v>
      </c>
      <c r="D1613" s="9"/>
      <c r="E1613" s="9">
        <v>887</v>
      </c>
      <c r="F1613" s="10" t="s">
        <v>1071</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1.5" x14ac:dyDescent="0.25">
      <c r="A1614" s="12">
        <v>1597</v>
      </c>
      <c r="B1614" s="10" t="s">
        <v>1020</v>
      </c>
      <c r="C1614" s="11" t="s">
        <v>1135</v>
      </c>
      <c r="D1614" s="9"/>
      <c r="E1614" s="9">
        <v>887</v>
      </c>
      <c r="F1614" s="10" t="s">
        <v>1071</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1.5" x14ac:dyDescent="0.25">
      <c r="A1615" s="12">
        <v>1598</v>
      </c>
      <c r="B1615" s="10" t="s">
        <v>1020</v>
      </c>
      <c r="C1615" s="11" t="s">
        <v>1135</v>
      </c>
      <c r="D1615" s="9"/>
      <c r="E1615" s="9">
        <v>887</v>
      </c>
      <c r="F1615" s="10" t="s">
        <v>1071</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1.5" x14ac:dyDescent="0.25">
      <c r="A1616" s="12">
        <v>1599</v>
      </c>
      <c r="B1616" s="10" t="s">
        <v>1020</v>
      </c>
      <c r="C1616" s="11" t="s">
        <v>1135</v>
      </c>
      <c r="D1616" s="9"/>
      <c r="E1616" s="9">
        <v>887</v>
      </c>
      <c r="F1616" s="10" t="s">
        <v>1071</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1.5" x14ac:dyDescent="0.25">
      <c r="A1617" s="12">
        <v>1600</v>
      </c>
      <c r="B1617" s="10" t="s">
        <v>1020</v>
      </c>
      <c r="C1617" s="11" t="s">
        <v>1135</v>
      </c>
      <c r="D1617" s="9"/>
      <c r="E1617" s="9">
        <v>887</v>
      </c>
      <c r="F1617" s="10" t="s">
        <v>1071</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1.5" x14ac:dyDescent="0.25">
      <c r="A1618" s="12">
        <v>1601</v>
      </c>
      <c r="B1618" s="10" t="s">
        <v>1020</v>
      </c>
      <c r="C1618" s="11" t="s">
        <v>1135</v>
      </c>
      <c r="D1618" s="9"/>
      <c r="E1618" s="9">
        <v>887</v>
      </c>
      <c r="F1618" s="10" t="s">
        <v>1071</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1.5" x14ac:dyDescent="0.25">
      <c r="A1619" s="12">
        <v>1602</v>
      </c>
      <c r="B1619" s="10" t="s">
        <v>1020</v>
      </c>
      <c r="C1619" s="11" t="s">
        <v>1135</v>
      </c>
      <c r="D1619" s="9"/>
      <c r="E1619" s="9">
        <v>887</v>
      </c>
      <c r="F1619" s="10" t="s">
        <v>1071</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1.5" x14ac:dyDescent="0.25">
      <c r="A1620" s="12">
        <v>1603</v>
      </c>
      <c r="B1620" s="10" t="s">
        <v>1020</v>
      </c>
      <c r="C1620" s="11" t="s">
        <v>1135</v>
      </c>
      <c r="D1620" s="9"/>
      <c r="E1620" s="9">
        <v>887</v>
      </c>
      <c r="F1620" s="10" t="s">
        <v>1071</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1.5" x14ac:dyDescent="0.25">
      <c r="A1621" s="12">
        <v>1604</v>
      </c>
      <c r="B1621" s="10" t="s">
        <v>1020</v>
      </c>
      <c r="C1621" s="11" t="s">
        <v>1135</v>
      </c>
      <c r="D1621" s="9"/>
      <c r="E1621" s="9">
        <v>887</v>
      </c>
      <c r="F1621" s="10" t="s">
        <v>1071</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1.5" x14ac:dyDescent="0.25">
      <c r="A1622" s="12">
        <v>1605</v>
      </c>
      <c r="B1622" s="10" t="s">
        <v>1020</v>
      </c>
      <c r="C1622" s="11" t="s">
        <v>1135</v>
      </c>
      <c r="D1622" s="9"/>
      <c r="E1622" s="9">
        <v>887</v>
      </c>
      <c r="F1622" s="10" t="s">
        <v>1071</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1.5" x14ac:dyDescent="0.25">
      <c r="A1623" s="28">
        <v>1606</v>
      </c>
      <c r="B1623" s="26" t="s">
        <v>1020</v>
      </c>
      <c r="C1623" s="27" t="s">
        <v>1136</v>
      </c>
      <c r="D1623" s="25"/>
      <c r="E1623" s="25">
        <v>921</v>
      </c>
      <c r="F1623" s="26" t="s">
        <v>1068</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1.5" x14ac:dyDescent="0.25">
      <c r="A1624" s="28">
        <v>1607</v>
      </c>
      <c r="B1624" s="26" t="s">
        <v>1020</v>
      </c>
      <c r="C1624" s="27" t="s">
        <v>1136</v>
      </c>
      <c r="D1624" s="25"/>
      <c r="E1624" s="25">
        <v>921</v>
      </c>
      <c r="F1624" s="26" t="s">
        <v>1068</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1.5" x14ac:dyDescent="0.25">
      <c r="A1625" s="28">
        <v>1608</v>
      </c>
      <c r="B1625" s="26" t="s">
        <v>1020</v>
      </c>
      <c r="C1625" s="27" t="s">
        <v>1136</v>
      </c>
      <c r="D1625" s="25"/>
      <c r="E1625" s="25">
        <v>921</v>
      </c>
      <c r="F1625" s="26" t="s">
        <v>1068</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1.5" x14ac:dyDescent="0.25">
      <c r="A1626" s="28">
        <v>1609</v>
      </c>
      <c r="B1626" s="26" t="s">
        <v>1020</v>
      </c>
      <c r="C1626" s="27" t="s">
        <v>1136</v>
      </c>
      <c r="D1626" s="25"/>
      <c r="E1626" s="25">
        <v>921</v>
      </c>
      <c r="F1626" s="26" t="s">
        <v>1068</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1.5" x14ac:dyDescent="0.25">
      <c r="A1627" s="28">
        <v>1610</v>
      </c>
      <c r="B1627" s="26" t="s">
        <v>1020</v>
      </c>
      <c r="C1627" s="27" t="s">
        <v>1136</v>
      </c>
      <c r="D1627" s="25"/>
      <c r="E1627" s="25">
        <v>921</v>
      </c>
      <c r="F1627" s="26" t="s">
        <v>1068</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1.5" x14ac:dyDescent="0.25">
      <c r="A1628" s="28">
        <v>1611</v>
      </c>
      <c r="B1628" s="26" t="s">
        <v>1020</v>
      </c>
      <c r="C1628" s="27" t="s">
        <v>1136</v>
      </c>
      <c r="D1628" s="25"/>
      <c r="E1628" s="25">
        <v>921</v>
      </c>
      <c r="F1628" s="26" t="s">
        <v>1068</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1.5" x14ac:dyDescent="0.25">
      <c r="A1629" s="28">
        <v>1612</v>
      </c>
      <c r="B1629" s="26" t="s">
        <v>1020</v>
      </c>
      <c r="C1629" s="27" t="s">
        <v>1136</v>
      </c>
      <c r="D1629" s="25"/>
      <c r="E1629" s="25">
        <v>921</v>
      </c>
      <c r="F1629" s="26" t="s">
        <v>1068</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1.5" x14ac:dyDescent="0.25">
      <c r="A1630" s="28">
        <v>1613</v>
      </c>
      <c r="B1630" s="26" t="s">
        <v>1020</v>
      </c>
      <c r="C1630" s="27" t="s">
        <v>1136</v>
      </c>
      <c r="D1630" s="25"/>
      <c r="E1630" s="25">
        <v>921</v>
      </c>
      <c r="F1630" s="26" t="s">
        <v>1068</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1.5" x14ac:dyDescent="0.25">
      <c r="A1631" s="28">
        <v>1614</v>
      </c>
      <c r="B1631" s="26" t="s">
        <v>1020</v>
      </c>
      <c r="C1631" s="27" t="s">
        <v>1136</v>
      </c>
      <c r="D1631" s="25"/>
      <c r="E1631" s="25">
        <v>921</v>
      </c>
      <c r="F1631" s="26" t="s">
        <v>1068</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1.5" x14ac:dyDescent="0.25">
      <c r="A1632" s="28">
        <v>1615</v>
      </c>
      <c r="B1632" s="26" t="s">
        <v>1020</v>
      </c>
      <c r="C1632" s="27" t="s">
        <v>1136</v>
      </c>
      <c r="D1632" s="25"/>
      <c r="E1632" s="25">
        <v>921</v>
      </c>
      <c r="F1632" s="26" t="s">
        <v>1068</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1.5" x14ac:dyDescent="0.25">
      <c r="A1633" s="28">
        <v>1616</v>
      </c>
      <c r="B1633" s="26" t="s">
        <v>1020</v>
      </c>
      <c r="C1633" s="27" t="s">
        <v>1136</v>
      </c>
      <c r="D1633" s="25"/>
      <c r="E1633" s="25">
        <v>921</v>
      </c>
      <c r="F1633" s="26" t="s">
        <v>1068</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1.5" x14ac:dyDescent="0.25">
      <c r="A1634" s="28">
        <v>1617</v>
      </c>
      <c r="B1634" s="26" t="s">
        <v>1020</v>
      </c>
      <c r="C1634" s="27" t="s">
        <v>1136</v>
      </c>
      <c r="D1634" s="25"/>
      <c r="E1634" s="25">
        <v>921</v>
      </c>
      <c r="F1634" s="26" t="s">
        <v>1068</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1.5" x14ac:dyDescent="0.25">
      <c r="A1635" s="28">
        <v>1618</v>
      </c>
      <c r="B1635" s="26" t="s">
        <v>1020</v>
      </c>
      <c r="C1635" s="27" t="s">
        <v>1136</v>
      </c>
      <c r="D1635" s="25"/>
      <c r="E1635" s="25">
        <v>921</v>
      </c>
      <c r="F1635" s="26" t="s">
        <v>1068</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1.5" x14ac:dyDescent="0.25">
      <c r="A1636" s="28">
        <v>1619</v>
      </c>
      <c r="B1636" s="26" t="s">
        <v>1020</v>
      </c>
      <c r="C1636" s="27" t="s">
        <v>1136</v>
      </c>
      <c r="D1636" s="25"/>
      <c r="E1636" s="25">
        <v>921</v>
      </c>
      <c r="F1636" s="26" t="s">
        <v>1068</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1.5" x14ac:dyDescent="0.25">
      <c r="A1637" s="28">
        <v>1620</v>
      </c>
      <c r="B1637" s="26" t="s">
        <v>1020</v>
      </c>
      <c r="C1637" s="27" t="s">
        <v>1136</v>
      </c>
      <c r="D1637" s="25"/>
      <c r="E1637" s="25">
        <v>921</v>
      </c>
      <c r="F1637" s="26" t="s">
        <v>1068</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1.5" x14ac:dyDescent="0.25">
      <c r="A1638" s="23">
        <v>1621</v>
      </c>
      <c r="B1638" s="21" t="s">
        <v>1020</v>
      </c>
      <c r="C1638" s="29" t="s">
        <v>1137</v>
      </c>
      <c r="D1638" s="20"/>
      <c r="E1638" s="20">
        <v>5500</v>
      </c>
      <c r="F1638" s="21" t="s">
        <v>1070</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1.5" x14ac:dyDescent="0.25">
      <c r="A1639" s="23">
        <v>1622</v>
      </c>
      <c r="B1639" s="21" t="s">
        <v>1020</v>
      </c>
      <c r="C1639" s="29" t="s">
        <v>1137</v>
      </c>
      <c r="D1639" s="20"/>
      <c r="E1639" s="20">
        <v>5500</v>
      </c>
      <c r="F1639" s="21" t="s">
        <v>1070</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1.5" x14ac:dyDescent="0.25">
      <c r="A1640" s="23">
        <v>1623</v>
      </c>
      <c r="B1640" s="21" t="s">
        <v>1020</v>
      </c>
      <c r="C1640" s="29" t="s">
        <v>1137</v>
      </c>
      <c r="D1640" s="20"/>
      <c r="E1640" s="20">
        <v>5500</v>
      </c>
      <c r="F1640" s="21" t="s">
        <v>1070</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1.5" x14ac:dyDescent="0.25">
      <c r="A1641" s="23">
        <v>1624</v>
      </c>
      <c r="B1641" s="21" t="s">
        <v>1020</v>
      </c>
      <c r="C1641" s="29" t="s">
        <v>1137</v>
      </c>
      <c r="D1641" s="20"/>
      <c r="E1641" s="20">
        <v>5500</v>
      </c>
      <c r="F1641" s="21" t="s">
        <v>1070</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1.5" x14ac:dyDescent="0.25">
      <c r="A1642" s="23">
        <v>1625</v>
      </c>
      <c r="B1642" s="21" t="s">
        <v>1020</v>
      </c>
      <c r="C1642" s="29" t="s">
        <v>1137</v>
      </c>
      <c r="D1642" s="20"/>
      <c r="E1642" s="20">
        <v>5500</v>
      </c>
      <c r="F1642" s="21" t="s">
        <v>1070</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1.5" x14ac:dyDescent="0.25">
      <c r="A1643" s="23">
        <v>1626</v>
      </c>
      <c r="B1643" s="21" t="s">
        <v>1020</v>
      </c>
      <c r="C1643" s="29" t="s">
        <v>1137</v>
      </c>
      <c r="D1643" s="20"/>
      <c r="E1643" s="20">
        <v>5500</v>
      </c>
      <c r="F1643" s="21" t="s">
        <v>1070</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1.5" x14ac:dyDescent="0.25">
      <c r="A1644" s="23">
        <v>1627</v>
      </c>
      <c r="B1644" s="21" t="s">
        <v>1020</v>
      </c>
      <c r="C1644" s="29" t="s">
        <v>1137</v>
      </c>
      <c r="D1644" s="20"/>
      <c r="E1644" s="20">
        <v>5500</v>
      </c>
      <c r="F1644" s="21" t="s">
        <v>1070</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1.5" x14ac:dyDescent="0.25">
      <c r="A1645" s="23">
        <v>1628</v>
      </c>
      <c r="B1645" s="21" t="s">
        <v>1020</v>
      </c>
      <c r="C1645" s="29" t="s">
        <v>1137</v>
      </c>
      <c r="D1645" s="20"/>
      <c r="E1645" s="20">
        <v>5500</v>
      </c>
      <c r="F1645" s="21" t="s">
        <v>1070</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1.5" x14ac:dyDescent="0.25">
      <c r="A1646" s="23">
        <v>1629</v>
      </c>
      <c r="B1646" s="21" t="s">
        <v>1020</v>
      </c>
      <c r="C1646" s="29" t="s">
        <v>1137</v>
      </c>
      <c r="D1646" s="20"/>
      <c r="E1646" s="20">
        <v>5500</v>
      </c>
      <c r="F1646" s="21" t="s">
        <v>1070</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1.5" x14ac:dyDescent="0.25">
      <c r="A1647" s="23">
        <v>1630</v>
      </c>
      <c r="B1647" s="21" t="s">
        <v>1020</v>
      </c>
      <c r="C1647" s="29" t="s">
        <v>1137</v>
      </c>
      <c r="D1647" s="20"/>
      <c r="E1647" s="20">
        <v>5500</v>
      </c>
      <c r="F1647" s="21" t="s">
        <v>1070</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1.5" x14ac:dyDescent="0.25">
      <c r="A1648" s="23">
        <v>1631</v>
      </c>
      <c r="B1648" s="21" t="s">
        <v>1020</v>
      </c>
      <c r="C1648" s="29" t="s">
        <v>1137</v>
      </c>
      <c r="D1648" s="20"/>
      <c r="E1648" s="20">
        <v>5500</v>
      </c>
      <c r="F1648" s="21" t="s">
        <v>1070</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1.5" x14ac:dyDescent="0.25">
      <c r="A1649" s="23">
        <v>1632</v>
      </c>
      <c r="B1649" s="21" t="s">
        <v>1020</v>
      </c>
      <c r="C1649" s="29" t="s">
        <v>1137</v>
      </c>
      <c r="D1649" s="20"/>
      <c r="E1649" s="20">
        <v>5500</v>
      </c>
      <c r="F1649" s="21" t="s">
        <v>1070</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1.5" x14ac:dyDescent="0.25">
      <c r="A1650" s="23">
        <v>1633</v>
      </c>
      <c r="B1650" s="21" t="s">
        <v>1020</v>
      </c>
      <c r="C1650" s="29" t="s">
        <v>1137</v>
      </c>
      <c r="D1650" s="20"/>
      <c r="E1650" s="20">
        <v>5500</v>
      </c>
      <c r="F1650" s="21" t="s">
        <v>1070</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1.5" x14ac:dyDescent="0.25">
      <c r="A1651" s="23">
        <v>1634</v>
      </c>
      <c r="B1651" s="21" t="s">
        <v>1020</v>
      </c>
      <c r="C1651" s="29" t="s">
        <v>1137</v>
      </c>
      <c r="D1651" s="20"/>
      <c r="E1651" s="20">
        <v>5500</v>
      </c>
      <c r="F1651" s="21" t="s">
        <v>1070</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1.5" x14ac:dyDescent="0.25">
      <c r="A1652" s="23">
        <v>1635</v>
      </c>
      <c r="B1652" s="21" t="s">
        <v>1020</v>
      </c>
      <c r="C1652" s="29" t="s">
        <v>1137</v>
      </c>
      <c r="D1652" s="20"/>
      <c r="E1652" s="20">
        <v>5500</v>
      </c>
      <c r="F1652" s="21" t="s">
        <v>1070</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1.5" x14ac:dyDescent="0.25">
      <c r="A1653" s="12">
        <v>1636</v>
      </c>
      <c r="B1653" s="10" t="s">
        <v>1020</v>
      </c>
      <c r="C1653" s="11" t="s">
        <v>1138</v>
      </c>
      <c r="D1653" s="9"/>
      <c r="E1653" s="9">
        <v>398</v>
      </c>
      <c r="F1653" s="10" t="s">
        <v>1071</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1.5" x14ac:dyDescent="0.25">
      <c r="A1654" s="12">
        <v>1637</v>
      </c>
      <c r="B1654" s="10" t="s">
        <v>1020</v>
      </c>
      <c r="C1654" s="11" t="s">
        <v>1138</v>
      </c>
      <c r="D1654" s="9"/>
      <c r="E1654" s="9">
        <v>398</v>
      </c>
      <c r="F1654" s="10" t="s">
        <v>1071</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1.5" x14ac:dyDescent="0.25">
      <c r="A1655" s="12">
        <v>1638</v>
      </c>
      <c r="B1655" s="10" t="s">
        <v>1020</v>
      </c>
      <c r="C1655" s="11" t="s">
        <v>1138</v>
      </c>
      <c r="D1655" s="9"/>
      <c r="E1655" s="9">
        <v>398</v>
      </c>
      <c r="F1655" s="10" t="s">
        <v>1071</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1.5" x14ac:dyDescent="0.25">
      <c r="A1656" s="12">
        <v>1639</v>
      </c>
      <c r="B1656" s="10" t="s">
        <v>1020</v>
      </c>
      <c r="C1656" s="11" t="s">
        <v>1138</v>
      </c>
      <c r="D1656" s="9"/>
      <c r="E1656" s="9">
        <v>398</v>
      </c>
      <c r="F1656" s="10" t="s">
        <v>1071</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1.5" x14ac:dyDescent="0.25">
      <c r="A1657" s="12">
        <v>1640</v>
      </c>
      <c r="B1657" s="10" t="s">
        <v>1020</v>
      </c>
      <c r="C1657" s="11" t="s">
        <v>1138</v>
      </c>
      <c r="D1657" s="9"/>
      <c r="E1657" s="9">
        <v>398</v>
      </c>
      <c r="F1657" s="10" t="s">
        <v>1071</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1.5" x14ac:dyDescent="0.25">
      <c r="A1658" s="12">
        <v>1641</v>
      </c>
      <c r="B1658" s="10" t="s">
        <v>1020</v>
      </c>
      <c r="C1658" s="11" t="s">
        <v>1138</v>
      </c>
      <c r="D1658" s="9"/>
      <c r="E1658" s="9">
        <v>398</v>
      </c>
      <c r="F1658" s="10" t="s">
        <v>1071</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1.5" x14ac:dyDescent="0.25">
      <c r="A1659" s="12">
        <v>1642</v>
      </c>
      <c r="B1659" s="10" t="s">
        <v>1020</v>
      </c>
      <c r="C1659" s="11" t="s">
        <v>1138</v>
      </c>
      <c r="D1659" s="9"/>
      <c r="E1659" s="9">
        <v>398</v>
      </c>
      <c r="F1659" s="10" t="s">
        <v>1071</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1.5" x14ac:dyDescent="0.25">
      <c r="A1660" s="12">
        <v>1643</v>
      </c>
      <c r="B1660" s="10" t="s">
        <v>1020</v>
      </c>
      <c r="C1660" s="11" t="s">
        <v>1138</v>
      </c>
      <c r="D1660" s="9"/>
      <c r="E1660" s="9">
        <v>398</v>
      </c>
      <c r="F1660" s="10" t="s">
        <v>1071</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1.5" x14ac:dyDescent="0.25">
      <c r="A1661" s="12">
        <v>1644</v>
      </c>
      <c r="B1661" s="10" t="s">
        <v>1020</v>
      </c>
      <c r="C1661" s="11" t="s">
        <v>1138</v>
      </c>
      <c r="D1661" s="9"/>
      <c r="E1661" s="9">
        <v>398</v>
      </c>
      <c r="F1661" s="10" t="s">
        <v>1071</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1.5" x14ac:dyDescent="0.25">
      <c r="A1662" s="12">
        <v>1645</v>
      </c>
      <c r="B1662" s="10" t="s">
        <v>1020</v>
      </c>
      <c r="C1662" s="11" t="s">
        <v>1138</v>
      </c>
      <c r="D1662" s="9"/>
      <c r="E1662" s="9">
        <v>398</v>
      </c>
      <c r="F1662" s="10" t="s">
        <v>1071</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1.5" x14ac:dyDescent="0.25">
      <c r="A1663" s="12">
        <v>1646</v>
      </c>
      <c r="B1663" s="10" t="s">
        <v>1020</v>
      </c>
      <c r="C1663" s="11" t="s">
        <v>1138</v>
      </c>
      <c r="D1663" s="9"/>
      <c r="E1663" s="9">
        <v>398</v>
      </c>
      <c r="F1663" s="10" t="s">
        <v>1071</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1.5" x14ac:dyDescent="0.25">
      <c r="A1664" s="12">
        <v>1647</v>
      </c>
      <c r="B1664" s="10" t="s">
        <v>1020</v>
      </c>
      <c r="C1664" s="11" t="s">
        <v>1138</v>
      </c>
      <c r="D1664" s="9"/>
      <c r="E1664" s="9">
        <v>398</v>
      </c>
      <c r="F1664" s="10" t="s">
        <v>1071</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1.5" x14ac:dyDescent="0.25">
      <c r="A1665" s="12">
        <v>1648</v>
      </c>
      <c r="B1665" s="10" t="s">
        <v>1020</v>
      </c>
      <c r="C1665" s="11" t="s">
        <v>1138</v>
      </c>
      <c r="D1665" s="9"/>
      <c r="E1665" s="9">
        <v>398</v>
      </c>
      <c r="F1665" s="10" t="s">
        <v>1071</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1.5" x14ac:dyDescent="0.25">
      <c r="A1666" s="12">
        <v>1649</v>
      </c>
      <c r="B1666" s="10" t="s">
        <v>1020</v>
      </c>
      <c r="C1666" s="11" t="s">
        <v>1138</v>
      </c>
      <c r="D1666" s="9"/>
      <c r="E1666" s="9">
        <v>398</v>
      </c>
      <c r="F1666" s="10" t="s">
        <v>1071</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1.5" x14ac:dyDescent="0.25">
      <c r="A1667" s="12">
        <v>1650</v>
      </c>
      <c r="B1667" s="10" t="s">
        <v>1020</v>
      </c>
      <c r="C1667" s="11" t="s">
        <v>1138</v>
      </c>
      <c r="D1667" s="9"/>
      <c r="E1667" s="9">
        <v>398</v>
      </c>
      <c r="F1667" s="10" t="s">
        <v>1071</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1.5" x14ac:dyDescent="0.25">
      <c r="A1668" s="12">
        <v>1651</v>
      </c>
      <c r="B1668" s="10" t="s">
        <v>1020</v>
      </c>
      <c r="C1668" s="11" t="s">
        <v>1139</v>
      </c>
      <c r="D1668" s="9"/>
      <c r="E1668" s="9">
        <v>417</v>
      </c>
      <c r="F1668" s="10" t="s">
        <v>1071</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1.5" x14ac:dyDescent="0.25">
      <c r="A1669" s="12">
        <v>1652</v>
      </c>
      <c r="B1669" s="10" t="s">
        <v>1020</v>
      </c>
      <c r="C1669" s="11" t="s">
        <v>1139</v>
      </c>
      <c r="D1669" s="9"/>
      <c r="E1669" s="9">
        <v>417</v>
      </c>
      <c r="F1669" s="10" t="s">
        <v>1071</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1.5" x14ac:dyDescent="0.25">
      <c r="A1670" s="12">
        <v>1653</v>
      </c>
      <c r="B1670" s="10" t="s">
        <v>1020</v>
      </c>
      <c r="C1670" s="11" t="s">
        <v>1139</v>
      </c>
      <c r="D1670" s="9"/>
      <c r="E1670" s="9">
        <v>417</v>
      </c>
      <c r="F1670" s="10" t="s">
        <v>1071</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1.5" x14ac:dyDescent="0.25">
      <c r="A1671" s="12">
        <v>1654</v>
      </c>
      <c r="B1671" s="10" t="s">
        <v>1020</v>
      </c>
      <c r="C1671" s="11" t="s">
        <v>1139</v>
      </c>
      <c r="D1671" s="9"/>
      <c r="E1671" s="9">
        <v>417</v>
      </c>
      <c r="F1671" s="10" t="s">
        <v>1071</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1.5" x14ac:dyDescent="0.25">
      <c r="A1672" s="12">
        <v>1655</v>
      </c>
      <c r="B1672" s="10" t="s">
        <v>1020</v>
      </c>
      <c r="C1672" s="11" t="s">
        <v>1139</v>
      </c>
      <c r="D1672" s="9"/>
      <c r="E1672" s="9">
        <v>417</v>
      </c>
      <c r="F1672" s="10" t="s">
        <v>1071</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1.5" x14ac:dyDescent="0.25">
      <c r="A1673" s="12">
        <v>1656</v>
      </c>
      <c r="B1673" s="10" t="s">
        <v>1020</v>
      </c>
      <c r="C1673" s="11" t="s">
        <v>1139</v>
      </c>
      <c r="D1673" s="9"/>
      <c r="E1673" s="9">
        <v>417</v>
      </c>
      <c r="F1673" s="10" t="s">
        <v>1071</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1.5" x14ac:dyDescent="0.25">
      <c r="A1674" s="12">
        <v>1657</v>
      </c>
      <c r="B1674" s="10" t="s">
        <v>1020</v>
      </c>
      <c r="C1674" s="11" t="s">
        <v>1139</v>
      </c>
      <c r="D1674" s="9"/>
      <c r="E1674" s="9">
        <v>417</v>
      </c>
      <c r="F1674" s="10" t="s">
        <v>1071</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1.5" x14ac:dyDescent="0.25">
      <c r="A1675" s="12">
        <v>1658</v>
      </c>
      <c r="B1675" s="10" t="s">
        <v>1020</v>
      </c>
      <c r="C1675" s="11" t="s">
        <v>1139</v>
      </c>
      <c r="D1675" s="9"/>
      <c r="E1675" s="9">
        <v>417</v>
      </c>
      <c r="F1675" s="10" t="s">
        <v>1071</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1.5" x14ac:dyDescent="0.25">
      <c r="A1676" s="12">
        <v>1659</v>
      </c>
      <c r="B1676" s="10" t="s">
        <v>1020</v>
      </c>
      <c r="C1676" s="11" t="s">
        <v>1139</v>
      </c>
      <c r="D1676" s="9"/>
      <c r="E1676" s="9">
        <v>417</v>
      </c>
      <c r="F1676" s="10" t="s">
        <v>1071</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1.5" x14ac:dyDescent="0.25">
      <c r="A1677" s="12">
        <v>1660</v>
      </c>
      <c r="B1677" s="10" t="s">
        <v>1020</v>
      </c>
      <c r="C1677" s="11" t="s">
        <v>1139</v>
      </c>
      <c r="D1677" s="9"/>
      <c r="E1677" s="9">
        <v>417</v>
      </c>
      <c r="F1677" s="10" t="s">
        <v>1071</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1.5" x14ac:dyDescent="0.25">
      <c r="A1678" s="12">
        <v>1661</v>
      </c>
      <c r="B1678" s="10" t="s">
        <v>1020</v>
      </c>
      <c r="C1678" s="11" t="s">
        <v>1139</v>
      </c>
      <c r="D1678" s="9"/>
      <c r="E1678" s="9">
        <v>417</v>
      </c>
      <c r="F1678" s="10" t="s">
        <v>1071</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1.5" x14ac:dyDescent="0.25">
      <c r="A1679" s="12">
        <v>1662</v>
      </c>
      <c r="B1679" s="10" t="s">
        <v>1020</v>
      </c>
      <c r="C1679" s="11" t="s">
        <v>1139</v>
      </c>
      <c r="D1679" s="9"/>
      <c r="E1679" s="9">
        <v>417</v>
      </c>
      <c r="F1679" s="10" t="s">
        <v>1071</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1.5" x14ac:dyDescent="0.25">
      <c r="A1680" s="12">
        <v>1663</v>
      </c>
      <c r="B1680" s="10" t="s">
        <v>1020</v>
      </c>
      <c r="C1680" s="11" t="s">
        <v>1139</v>
      </c>
      <c r="D1680" s="9"/>
      <c r="E1680" s="9">
        <v>417</v>
      </c>
      <c r="F1680" s="10" t="s">
        <v>1071</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1.5" x14ac:dyDescent="0.25">
      <c r="A1681" s="12">
        <v>1664</v>
      </c>
      <c r="B1681" s="10" t="s">
        <v>1020</v>
      </c>
      <c r="C1681" s="11" t="s">
        <v>1139</v>
      </c>
      <c r="D1681" s="9"/>
      <c r="E1681" s="9">
        <v>417</v>
      </c>
      <c r="F1681" s="10" t="s">
        <v>1071</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1.5" x14ac:dyDescent="0.25">
      <c r="A1682" s="12">
        <v>1665</v>
      </c>
      <c r="B1682" s="10" t="s">
        <v>1020</v>
      </c>
      <c r="C1682" s="11" t="s">
        <v>1139</v>
      </c>
      <c r="D1682" s="9"/>
      <c r="E1682" s="9">
        <v>417</v>
      </c>
      <c r="F1682" s="10" t="s">
        <v>1071</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1.5" x14ac:dyDescent="0.25">
      <c r="A1683" s="12">
        <v>1666</v>
      </c>
      <c r="B1683" s="10" t="s">
        <v>1020</v>
      </c>
      <c r="C1683" s="11" t="s">
        <v>1140</v>
      </c>
      <c r="D1683" s="9"/>
      <c r="E1683" s="9">
        <v>762</v>
      </c>
      <c r="F1683" s="10" t="s">
        <v>1071</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1.5" x14ac:dyDescent="0.25">
      <c r="A1684" s="12">
        <v>1667</v>
      </c>
      <c r="B1684" s="10" t="s">
        <v>1020</v>
      </c>
      <c r="C1684" s="11" t="s">
        <v>1140</v>
      </c>
      <c r="D1684" s="9"/>
      <c r="E1684" s="9">
        <v>762</v>
      </c>
      <c r="F1684" s="10" t="s">
        <v>1071</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1.5" x14ac:dyDescent="0.25">
      <c r="A1685" s="12">
        <v>1668</v>
      </c>
      <c r="B1685" s="10" t="s">
        <v>1020</v>
      </c>
      <c r="C1685" s="11" t="s">
        <v>1140</v>
      </c>
      <c r="D1685" s="9"/>
      <c r="E1685" s="9">
        <v>762</v>
      </c>
      <c r="F1685" s="10" t="s">
        <v>1071</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1.5" x14ac:dyDescent="0.25">
      <c r="A1686" s="12">
        <v>1669</v>
      </c>
      <c r="B1686" s="10" t="s">
        <v>1020</v>
      </c>
      <c r="C1686" s="11" t="s">
        <v>1140</v>
      </c>
      <c r="D1686" s="9"/>
      <c r="E1686" s="9">
        <v>762</v>
      </c>
      <c r="F1686" s="10" t="s">
        <v>1071</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1.5" x14ac:dyDescent="0.25">
      <c r="A1687" s="12">
        <v>1670</v>
      </c>
      <c r="B1687" s="10" t="s">
        <v>1020</v>
      </c>
      <c r="C1687" s="11" t="s">
        <v>1140</v>
      </c>
      <c r="D1687" s="9"/>
      <c r="E1687" s="9">
        <v>762</v>
      </c>
      <c r="F1687" s="10" t="s">
        <v>1071</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1.5" x14ac:dyDescent="0.25">
      <c r="A1688" s="12">
        <v>1671</v>
      </c>
      <c r="B1688" s="10" t="s">
        <v>1020</v>
      </c>
      <c r="C1688" s="11" t="s">
        <v>1140</v>
      </c>
      <c r="D1688" s="9"/>
      <c r="E1688" s="9">
        <v>762</v>
      </c>
      <c r="F1688" s="10" t="s">
        <v>1071</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1.5" x14ac:dyDescent="0.25">
      <c r="A1689" s="12">
        <v>1672</v>
      </c>
      <c r="B1689" s="10" t="s">
        <v>1020</v>
      </c>
      <c r="C1689" s="11" t="s">
        <v>1140</v>
      </c>
      <c r="D1689" s="9"/>
      <c r="E1689" s="9">
        <v>762</v>
      </c>
      <c r="F1689" s="10" t="s">
        <v>1071</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1.5" x14ac:dyDescent="0.25">
      <c r="A1690" s="12">
        <v>1673</v>
      </c>
      <c r="B1690" s="10" t="s">
        <v>1020</v>
      </c>
      <c r="C1690" s="11" t="s">
        <v>1140</v>
      </c>
      <c r="D1690" s="9"/>
      <c r="E1690" s="9">
        <v>762</v>
      </c>
      <c r="F1690" s="10" t="s">
        <v>1071</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1.5" x14ac:dyDescent="0.25">
      <c r="A1691" s="12">
        <v>1674</v>
      </c>
      <c r="B1691" s="10" t="s">
        <v>1020</v>
      </c>
      <c r="C1691" s="11" t="s">
        <v>1140</v>
      </c>
      <c r="D1691" s="9"/>
      <c r="E1691" s="9">
        <v>762</v>
      </c>
      <c r="F1691" s="10" t="s">
        <v>1071</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1.5" x14ac:dyDescent="0.25">
      <c r="A1692" s="12">
        <v>1675</v>
      </c>
      <c r="B1692" s="10" t="s">
        <v>1020</v>
      </c>
      <c r="C1692" s="11" t="s">
        <v>1140</v>
      </c>
      <c r="D1692" s="9"/>
      <c r="E1692" s="9">
        <v>762</v>
      </c>
      <c r="F1692" s="10" t="s">
        <v>1071</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1.5" x14ac:dyDescent="0.25">
      <c r="A1693" s="12">
        <v>1676</v>
      </c>
      <c r="B1693" s="10" t="s">
        <v>1020</v>
      </c>
      <c r="C1693" s="11" t="s">
        <v>1140</v>
      </c>
      <c r="D1693" s="9"/>
      <c r="E1693" s="9">
        <v>762</v>
      </c>
      <c r="F1693" s="10" t="s">
        <v>1071</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1.5" x14ac:dyDescent="0.25">
      <c r="A1694" s="12">
        <v>1677</v>
      </c>
      <c r="B1694" s="10" t="s">
        <v>1020</v>
      </c>
      <c r="C1694" s="11" t="s">
        <v>1140</v>
      </c>
      <c r="D1694" s="9"/>
      <c r="E1694" s="9">
        <v>762</v>
      </c>
      <c r="F1694" s="10" t="s">
        <v>1071</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1.5" x14ac:dyDescent="0.25">
      <c r="A1695" s="12">
        <v>1678</v>
      </c>
      <c r="B1695" s="10" t="s">
        <v>1020</v>
      </c>
      <c r="C1695" s="11" t="s">
        <v>1140</v>
      </c>
      <c r="D1695" s="9"/>
      <c r="E1695" s="9">
        <v>762</v>
      </c>
      <c r="F1695" s="10" t="s">
        <v>1071</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1.5" x14ac:dyDescent="0.25">
      <c r="A1696" s="12">
        <v>1679</v>
      </c>
      <c r="B1696" s="10" t="s">
        <v>1020</v>
      </c>
      <c r="C1696" s="11" t="s">
        <v>1140</v>
      </c>
      <c r="D1696" s="9"/>
      <c r="E1696" s="9">
        <v>762</v>
      </c>
      <c r="F1696" s="10" t="s">
        <v>1071</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1.5" x14ac:dyDescent="0.25">
      <c r="A1697" s="12">
        <v>1680</v>
      </c>
      <c r="B1697" s="10" t="s">
        <v>1020</v>
      </c>
      <c r="C1697" s="11" t="s">
        <v>1140</v>
      </c>
      <c r="D1697" s="9"/>
      <c r="E1697" s="9">
        <v>762</v>
      </c>
      <c r="F1697" s="10" t="s">
        <v>1071</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1.5" x14ac:dyDescent="0.25">
      <c r="A1698" s="12">
        <v>1681</v>
      </c>
      <c r="B1698" s="10" t="s">
        <v>1020</v>
      </c>
      <c r="C1698" s="11" t="s">
        <v>1141</v>
      </c>
      <c r="D1698" s="9"/>
      <c r="E1698" s="9">
        <v>795</v>
      </c>
      <c r="F1698" s="10" t="s">
        <v>1071</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1.5" x14ac:dyDescent="0.25">
      <c r="A1699" s="12">
        <v>1682</v>
      </c>
      <c r="B1699" s="10" t="s">
        <v>1020</v>
      </c>
      <c r="C1699" s="11" t="s">
        <v>1141</v>
      </c>
      <c r="D1699" s="9"/>
      <c r="E1699" s="9">
        <v>795</v>
      </c>
      <c r="F1699" s="10" t="s">
        <v>1071</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1.5" x14ac:dyDescent="0.25">
      <c r="A1700" s="12">
        <v>1683</v>
      </c>
      <c r="B1700" s="10" t="s">
        <v>1020</v>
      </c>
      <c r="C1700" s="11" t="s">
        <v>1141</v>
      </c>
      <c r="D1700" s="9"/>
      <c r="E1700" s="9">
        <v>795</v>
      </c>
      <c r="F1700" s="10" t="s">
        <v>1071</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1.5" x14ac:dyDescent="0.25">
      <c r="A1701" s="12">
        <v>1684</v>
      </c>
      <c r="B1701" s="10" t="s">
        <v>1020</v>
      </c>
      <c r="C1701" s="11" t="s">
        <v>1141</v>
      </c>
      <c r="D1701" s="9"/>
      <c r="E1701" s="9">
        <v>795</v>
      </c>
      <c r="F1701" s="10" t="s">
        <v>1071</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1.5" x14ac:dyDescent="0.25">
      <c r="A1702" s="12">
        <v>1685</v>
      </c>
      <c r="B1702" s="10" t="s">
        <v>1020</v>
      </c>
      <c r="C1702" s="11" t="s">
        <v>1141</v>
      </c>
      <c r="D1702" s="9"/>
      <c r="E1702" s="9">
        <v>795</v>
      </c>
      <c r="F1702" s="10" t="s">
        <v>1071</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1.5" x14ac:dyDescent="0.25">
      <c r="A1703" s="12">
        <v>1686</v>
      </c>
      <c r="B1703" s="10" t="s">
        <v>1020</v>
      </c>
      <c r="C1703" s="11" t="s">
        <v>1141</v>
      </c>
      <c r="D1703" s="9"/>
      <c r="E1703" s="9">
        <v>795</v>
      </c>
      <c r="F1703" s="10" t="s">
        <v>1071</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1.5" x14ac:dyDescent="0.25">
      <c r="A1704" s="12">
        <v>1687</v>
      </c>
      <c r="B1704" s="10" t="s">
        <v>1020</v>
      </c>
      <c r="C1704" s="11" t="s">
        <v>1141</v>
      </c>
      <c r="D1704" s="9"/>
      <c r="E1704" s="9">
        <v>795</v>
      </c>
      <c r="F1704" s="10" t="s">
        <v>1071</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1.5" x14ac:dyDescent="0.25">
      <c r="A1705" s="12">
        <v>1688</v>
      </c>
      <c r="B1705" s="10" t="s">
        <v>1020</v>
      </c>
      <c r="C1705" s="11" t="s">
        <v>1141</v>
      </c>
      <c r="D1705" s="9"/>
      <c r="E1705" s="9">
        <v>795</v>
      </c>
      <c r="F1705" s="10" t="s">
        <v>1071</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1.5" x14ac:dyDescent="0.25">
      <c r="A1706" s="12">
        <v>1689</v>
      </c>
      <c r="B1706" s="10" t="s">
        <v>1020</v>
      </c>
      <c r="C1706" s="11" t="s">
        <v>1141</v>
      </c>
      <c r="D1706" s="9"/>
      <c r="E1706" s="9">
        <v>795</v>
      </c>
      <c r="F1706" s="10" t="s">
        <v>1071</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1.5" x14ac:dyDescent="0.25">
      <c r="A1707" s="12">
        <v>1690</v>
      </c>
      <c r="B1707" s="10" t="s">
        <v>1020</v>
      </c>
      <c r="C1707" s="11" t="s">
        <v>1141</v>
      </c>
      <c r="D1707" s="9"/>
      <c r="E1707" s="9">
        <v>795</v>
      </c>
      <c r="F1707" s="10" t="s">
        <v>1071</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1.5" x14ac:dyDescent="0.25">
      <c r="A1708" s="12">
        <v>1691</v>
      </c>
      <c r="B1708" s="10" t="s">
        <v>1020</v>
      </c>
      <c r="C1708" s="11" t="s">
        <v>1141</v>
      </c>
      <c r="D1708" s="9"/>
      <c r="E1708" s="9">
        <v>795</v>
      </c>
      <c r="F1708" s="10" t="s">
        <v>1071</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1.5" x14ac:dyDescent="0.25">
      <c r="A1709" s="12">
        <v>1692</v>
      </c>
      <c r="B1709" s="10" t="s">
        <v>1020</v>
      </c>
      <c r="C1709" s="11" t="s">
        <v>1141</v>
      </c>
      <c r="D1709" s="9"/>
      <c r="E1709" s="9">
        <v>795</v>
      </c>
      <c r="F1709" s="10" t="s">
        <v>1071</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1.5" x14ac:dyDescent="0.25">
      <c r="A1710" s="12">
        <v>1693</v>
      </c>
      <c r="B1710" s="10" t="s">
        <v>1020</v>
      </c>
      <c r="C1710" s="11" t="s">
        <v>1141</v>
      </c>
      <c r="D1710" s="9"/>
      <c r="E1710" s="9">
        <v>795</v>
      </c>
      <c r="F1710" s="10" t="s">
        <v>1071</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1.5" x14ac:dyDescent="0.25">
      <c r="A1711" s="12">
        <v>1694</v>
      </c>
      <c r="B1711" s="10" t="s">
        <v>1020</v>
      </c>
      <c r="C1711" s="11" t="s">
        <v>1141</v>
      </c>
      <c r="D1711" s="9"/>
      <c r="E1711" s="9">
        <v>795</v>
      </c>
      <c r="F1711" s="10" t="s">
        <v>1071</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1.5" x14ac:dyDescent="0.25">
      <c r="A1712" s="12">
        <v>1695</v>
      </c>
      <c r="B1712" s="10" t="s">
        <v>1020</v>
      </c>
      <c r="C1712" s="11" t="s">
        <v>1141</v>
      </c>
      <c r="D1712" s="9"/>
      <c r="E1712" s="9">
        <v>795</v>
      </c>
      <c r="F1712" s="10" t="s">
        <v>1071</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1.5" x14ac:dyDescent="0.25">
      <c r="A1713" s="12">
        <v>1696</v>
      </c>
      <c r="B1713" s="10" t="s">
        <v>1020</v>
      </c>
      <c r="C1713" s="11" t="s">
        <v>1142</v>
      </c>
      <c r="D1713" s="9"/>
      <c r="E1713" s="9">
        <v>860</v>
      </c>
      <c r="F1713" s="10" t="s">
        <v>1071</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1.5" x14ac:dyDescent="0.25">
      <c r="A1714" s="12">
        <v>1697</v>
      </c>
      <c r="B1714" s="10" t="s">
        <v>1020</v>
      </c>
      <c r="C1714" s="11" t="s">
        <v>1142</v>
      </c>
      <c r="D1714" s="9"/>
      <c r="E1714" s="9">
        <v>860</v>
      </c>
      <c r="F1714" s="10" t="s">
        <v>1071</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1.5" x14ac:dyDescent="0.25">
      <c r="A1715" s="12">
        <v>1698</v>
      </c>
      <c r="B1715" s="10" t="s">
        <v>1020</v>
      </c>
      <c r="C1715" s="11" t="s">
        <v>1142</v>
      </c>
      <c r="D1715" s="9"/>
      <c r="E1715" s="9">
        <v>860</v>
      </c>
      <c r="F1715" s="10" t="s">
        <v>1071</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1.5" x14ac:dyDescent="0.25">
      <c r="A1716" s="12">
        <v>1699</v>
      </c>
      <c r="B1716" s="10" t="s">
        <v>1020</v>
      </c>
      <c r="C1716" s="11" t="s">
        <v>1142</v>
      </c>
      <c r="D1716" s="9"/>
      <c r="E1716" s="9">
        <v>860</v>
      </c>
      <c r="F1716" s="10" t="s">
        <v>1071</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1.5" x14ac:dyDescent="0.25">
      <c r="A1717" s="12">
        <v>1700</v>
      </c>
      <c r="B1717" s="10" t="s">
        <v>1020</v>
      </c>
      <c r="C1717" s="11" t="s">
        <v>1142</v>
      </c>
      <c r="D1717" s="9"/>
      <c r="E1717" s="9">
        <v>860</v>
      </c>
      <c r="F1717" s="10" t="s">
        <v>1071</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1.5" x14ac:dyDescent="0.25">
      <c r="A1718" s="12">
        <v>1701</v>
      </c>
      <c r="B1718" s="10" t="s">
        <v>1020</v>
      </c>
      <c r="C1718" s="11" t="s">
        <v>1142</v>
      </c>
      <c r="D1718" s="9"/>
      <c r="E1718" s="9">
        <v>860</v>
      </c>
      <c r="F1718" s="10" t="s">
        <v>1071</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1.5" x14ac:dyDescent="0.25">
      <c r="A1719" s="12">
        <v>1702</v>
      </c>
      <c r="B1719" s="10" t="s">
        <v>1020</v>
      </c>
      <c r="C1719" s="11" t="s">
        <v>1142</v>
      </c>
      <c r="D1719" s="9"/>
      <c r="E1719" s="9">
        <v>860</v>
      </c>
      <c r="F1719" s="10" t="s">
        <v>1071</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1.5" x14ac:dyDescent="0.25">
      <c r="A1720" s="12">
        <v>1703</v>
      </c>
      <c r="B1720" s="10" t="s">
        <v>1020</v>
      </c>
      <c r="C1720" s="11" t="s">
        <v>1142</v>
      </c>
      <c r="D1720" s="9"/>
      <c r="E1720" s="9">
        <v>860</v>
      </c>
      <c r="F1720" s="10" t="s">
        <v>1071</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1.5" x14ac:dyDescent="0.25">
      <c r="A1721" s="12">
        <v>1704</v>
      </c>
      <c r="B1721" s="10" t="s">
        <v>1020</v>
      </c>
      <c r="C1721" s="11" t="s">
        <v>1142</v>
      </c>
      <c r="D1721" s="9"/>
      <c r="E1721" s="9">
        <v>860</v>
      </c>
      <c r="F1721" s="10" t="s">
        <v>1071</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1.5" x14ac:dyDescent="0.25">
      <c r="A1722" s="12">
        <v>1705</v>
      </c>
      <c r="B1722" s="10" t="s">
        <v>1020</v>
      </c>
      <c r="C1722" s="11" t="s">
        <v>1142</v>
      </c>
      <c r="D1722" s="9"/>
      <c r="E1722" s="9">
        <v>860</v>
      </c>
      <c r="F1722" s="10" t="s">
        <v>1071</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1.5" x14ac:dyDescent="0.25">
      <c r="A1723" s="12">
        <v>1706</v>
      </c>
      <c r="B1723" s="10" t="s">
        <v>1020</v>
      </c>
      <c r="C1723" s="11" t="s">
        <v>1142</v>
      </c>
      <c r="D1723" s="9"/>
      <c r="E1723" s="9">
        <v>860</v>
      </c>
      <c r="F1723" s="10" t="s">
        <v>1071</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1.5" x14ac:dyDescent="0.25">
      <c r="A1724" s="12">
        <v>1707</v>
      </c>
      <c r="B1724" s="10" t="s">
        <v>1020</v>
      </c>
      <c r="C1724" s="11" t="s">
        <v>1142</v>
      </c>
      <c r="D1724" s="9"/>
      <c r="E1724" s="9">
        <v>860</v>
      </c>
      <c r="F1724" s="10" t="s">
        <v>1071</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1.5" x14ac:dyDescent="0.25">
      <c r="A1725" s="12">
        <v>1708</v>
      </c>
      <c r="B1725" s="10" t="s">
        <v>1020</v>
      </c>
      <c r="C1725" s="11" t="s">
        <v>1142</v>
      </c>
      <c r="D1725" s="9"/>
      <c r="E1725" s="9">
        <v>860</v>
      </c>
      <c r="F1725" s="10" t="s">
        <v>1071</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1.5" x14ac:dyDescent="0.25">
      <c r="A1726" s="12">
        <v>1709</v>
      </c>
      <c r="B1726" s="10" t="s">
        <v>1020</v>
      </c>
      <c r="C1726" s="11" t="s">
        <v>1142</v>
      </c>
      <c r="D1726" s="9"/>
      <c r="E1726" s="9">
        <v>860</v>
      </c>
      <c r="F1726" s="10" t="s">
        <v>1071</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1.5" x14ac:dyDescent="0.25">
      <c r="A1727" s="12">
        <v>1710</v>
      </c>
      <c r="B1727" s="10" t="s">
        <v>1020</v>
      </c>
      <c r="C1727" s="11" t="s">
        <v>1142</v>
      </c>
      <c r="D1727" s="9"/>
      <c r="E1727" s="9">
        <v>860</v>
      </c>
      <c r="F1727" s="10" t="s">
        <v>1071</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1.5" x14ac:dyDescent="0.25">
      <c r="A1728" s="23">
        <v>1711</v>
      </c>
      <c r="B1728" s="21" t="s">
        <v>1020</v>
      </c>
      <c r="C1728" s="29" t="s">
        <v>1143</v>
      </c>
      <c r="D1728" s="20"/>
      <c r="E1728" s="20">
        <v>5501</v>
      </c>
      <c r="F1728" s="21" t="s">
        <v>1070</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1.5" x14ac:dyDescent="0.25">
      <c r="A1729" s="23">
        <v>1712</v>
      </c>
      <c r="B1729" s="21" t="s">
        <v>1020</v>
      </c>
      <c r="C1729" s="29" t="s">
        <v>1143</v>
      </c>
      <c r="D1729" s="20"/>
      <c r="E1729" s="20">
        <v>5501</v>
      </c>
      <c r="F1729" s="21" t="s">
        <v>1070</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1.5" x14ac:dyDescent="0.25">
      <c r="A1730" s="23">
        <v>1713</v>
      </c>
      <c r="B1730" s="21" t="s">
        <v>1020</v>
      </c>
      <c r="C1730" s="29" t="s">
        <v>1143</v>
      </c>
      <c r="D1730" s="20"/>
      <c r="E1730" s="20">
        <v>5501</v>
      </c>
      <c r="F1730" s="21" t="s">
        <v>1070</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1.5" x14ac:dyDescent="0.25">
      <c r="A1731" s="23">
        <v>1714</v>
      </c>
      <c r="B1731" s="21" t="s">
        <v>1020</v>
      </c>
      <c r="C1731" s="29" t="s">
        <v>1143</v>
      </c>
      <c r="D1731" s="20"/>
      <c r="E1731" s="20">
        <v>5501</v>
      </c>
      <c r="F1731" s="21" t="s">
        <v>1070</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1.5" x14ac:dyDescent="0.25">
      <c r="A1732" s="23">
        <v>1715</v>
      </c>
      <c r="B1732" s="21" t="s">
        <v>1020</v>
      </c>
      <c r="C1732" s="29" t="s">
        <v>1143</v>
      </c>
      <c r="D1732" s="20"/>
      <c r="E1732" s="20">
        <v>5501</v>
      </c>
      <c r="F1732" s="21" t="s">
        <v>1070</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1.5" x14ac:dyDescent="0.25">
      <c r="A1733" s="23">
        <v>1716</v>
      </c>
      <c r="B1733" s="21" t="s">
        <v>1020</v>
      </c>
      <c r="C1733" s="29" t="s">
        <v>1143</v>
      </c>
      <c r="D1733" s="20"/>
      <c r="E1733" s="20">
        <v>5501</v>
      </c>
      <c r="F1733" s="21" t="s">
        <v>1070</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1.5" x14ac:dyDescent="0.25">
      <c r="A1734" s="23">
        <v>1717</v>
      </c>
      <c r="B1734" s="21" t="s">
        <v>1020</v>
      </c>
      <c r="C1734" s="29" t="s">
        <v>1143</v>
      </c>
      <c r="D1734" s="20"/>
      <c r="E1734" s="20">
        <v>5501</v>
      </c>
      <c r="F1734" s="21" t="s">
        <v>1070</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1.5" x14ac:dyDescent="0.25">
      <c r="A1735" s="23">
        <v>1718</v>
      </c>
      <c r="B1735" s="21" t="s">
        <v>1020</v>
      </c>
      <c r="C1735" s="29" t="s">
        <v>1143</v>
      </c>
      <c r="D1735" s="20"/>
      <c r="E1735" s="20">
        <v>5501</v>
      </c>
      <c r="F1735" s="21" t="s">
        <v>1070</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1.5" x14ac:dyDescent="0.25">
      <c r="A1736" s="23">
        <v>1719</v>
      </c>
      <c r="B1736" s="21" t="s">
        <v>1020</v>
      </c>
      <c r="C1736" s="29" t="s">
        <v>1143</v>
      </c>
      <c r="D1736" s="20"/>
      <c r="E1736" s="20">
        <v>5501</v>
      </c>
      <c r="F1736" s="21" t="s">
        <v>1070</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1.5" x14ac:dyDescent="0.25">
      <c r="A1737" s="23">
        <v>1720</v>
      </c>
      <c r="B1737" s="21" t="s">
        <v>1020</v>
      </c>
      <c r="C1737" s="29" t="s">
        <v>1143</v>
      </c>
      <c r="D1737" s="20"/>
      <c r="E1737" s="20">
        <v>5501</v>
      </c>
      <c r="F1737" s="21" t="s">
        <v>1070</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1.5" x14ac:dyDescent="0.25">
      <c r="A1738" s="23">
        <v>1721</v>
      </c>
      <c r="B1738" s="21" t="s">
        <v>1020</v>
      </c>
      <c r="C1738" s="29" t="s">
        <v>1143</v>
      </c>
      <c r="D1738" s="20"/>
      <c r="E1738" s="20">
        <v>5501</v>
      </c>
      <c r="F1738" s="21" t="s">
        <v>1070</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1.5" x14ac:dyDescent="0.25">
      <c r="A1739" s="23">
        <v>1722</v>
      </c>
      <c r="B1739" s="21" t="s">
        <v>1020</v>
      </c>
      <c r="C1739" s="29" t="s">
        <v>1143</v>
      </c>
      <c r="D1739" s="20"/>
      <c r="E1739" s="20">
        <v>5501</v>
      </c>
      <c r="F1739" s="21" t="s">
        <v>1070</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1.5" x14ac:dyDescent="0.25">
      <c r="A1740" s="23">
        <v>1723</v>
      </c>
      <c r="B1740" s="21" t="s">
        <v>1020</v>
      </c>
      <c r="C1740" s="29" t="s">
        <v>1143</v>
      </c>
      <c r="D1740" s="20"/>
      <c r="E1740" s="20">
        <v>5501</v>
      </c>
      <c r="F1740" s="21" t="s">
        <v>1070</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1.5" x14ac:dyDescent="0.25">
      <c r="A1741" s="23">
        <v>1724</v>
      </c>
      <c r="B1741" s="21" t="s">
        <v>1020</v>
      </c>
      <c r="C1741" s="29" t="s">
        <v>1143</v>
      </c>
      <c r="D1741" s="20"/>
      <c r="E1741" s="20">
        <v>5501</v>
      </c>
      <c r="F1741" s="21" t="s">
        <v>1070</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1.5" x14ac:dyDescent="0.25">
      <c r="A1742" s="23">
        <v>1725</v>
      </c>
      <c r="B1742" s="21" t="s">
        <v>1020</v>
      </c>
      <c r="C1742" s="29" t="s">
        <v>1143</v>
      </c>
      <c r="D1742" s="20"/>
      <c r="E1742" s="20">
        <v>5501</v>
      </c>
      <c r="F1742" s="21" t="s">
        <v>1070</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1.5" x14ac:dyDescent="0.25">
      <c r="A1743" s="12">
        <v>1726</v>
      </c>
      <c r="B1743" s="10" t="s">
        <v>1020</v>
      </c>
      <c r="C1743" s="11" t="s">
        <v>1144</v>
      </c>
      <c r="D1743" s="9"/>
      <c r="E1743" s="9">
        <v>4</v>
      </c>
      <c r="F1743" s="10" t="s">
        <v>1071</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1.5" x14ac:dyDescent="0.25">
      <c r="A1744" s="12">
        <v>1727</v>
      </c>
      <c r="B1744" s="10" t="s">
        <v>1020</v>
      </c>
      <c r="C1744" s="11" t="s">
        <v>1144</v>
      </c>
      <c r="D1744" s="9"/>
      <c r="E1744" s="9">
        <v>4</v>
      </c>
      <c r="F1744" s="10" t="s">
        <v>1071</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1.5" x14ac:dyDescent="0.25">
      <c r="A1745" s="12">
        <v>1728</v>
      </c>
      <c r="B1745" s="10" t="s">
        <v>1020</v>
      </c>
      <c r="C1745" s="11" t="s">
        <v>1144</v>
      </c>
      <c r="D1745" s="9"/>
      <c r="E1745" s="9">
        <v>4</v>
      </c>
      <c r="F1745" s="10" t="s">
        <v>1071</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1.5" x14ac:dyDescent="0.25">
      <c r="A1746" s="12">
        <v>1729</v>
      </c>
      <c r="B1746" s="10" t="s">
        <v>1020</v>
      </c>
      <c r="C1746" s="11" t="s">
        <v>1144</v>
      </c>
      <c r="D1746" s="9"/>
      <c r="E1746" s="9">
        <v>4</v>
      </c>
      <c r="F1746" s="10" t="s">
        <v>1071</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1.5" x14ac:dyDescent="0.25">
      <c r="A1747" s="12">
        <v>1730</v>
      </c>
      <c r="B1747" s="10" t="s">
        <v>1020</v>
      </c>
      <c r="C1747" s="11" t="s">
        <v>1144</v>
      </c>
      <c r="D1747" s="9"/>
      <c r="E1747" s="9">
        <v>4</v>
      </c>
      <c r="F1747" s="10" t="s">
        <v>1071</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1.5" x14ac:dyDescent="0.25">
      <c r="A1748" s="12">
        <v>1731</v>
      </c>
      <c r="B1748" s="10" t="s">
        <v>1020</v>
      </c>
      <c r="C1748" s="11" t="s">
        <v>1144</v>
      </c>
      <c r="D1748" s="9"/>
      <c r="E1748" s="9">
        <v>4</v>
      </c>
      <c r="F1748" s="10" t="s">
        <v>1071</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1.5" x14ac:dyDescent="0.25">
      <c r="A1749" s="12">
        <v>1732</v>
      </c>
      <c r="B1749" s="10" t="s">
        <v>1020</v>
      </c>
      <c r="C1749" s="11" t="s">
        <v>1144</v>
      </c>
      <c r="D1749" s="9"/>
      <c r="E1749" s="9">
        <v>4</v>
      </c>
      <c r="F1749" s="10" t="s">
        <v>1071</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1.5" x14ac:dyDescent="0.25">
      <c r="A1750" s="12">
        <v>1733</v>
      </c>
      <c r="B1750" s="10" t="s">
        <v>1020</v>
      </c>
      <c r="C1750" s="11" t="s">
        <v>1144</v>
      </c>
      <c r="D1750" s="9"/>
      <c r="E1750" s="9">
        <v>4</v>
      </c>
      <c r="F1750" s="10" t="s">
        <v>1071</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1.5" x14ac:dyDescent="0.25">
      <c r="A1751" s="12">
        <v>1734</v>
      </c>
      <c r="B1751" s="10" t="s">
        <v>1020</v>
      </c>
      <c r="C1751" s="11" t="s">
        <v>1144</v>
      </c>
      <c r="D1751" s="9"/>
      <c r="E1751" s="9">
        <v>4</v>
      </c>
      <c r="F1751" s="10" t="s">
        <v>1071</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1.5" x14ac:dyDescent="0.25">
      <c r="A1752" s="12">
        <v>1735</v>
      </c>
      <c r="B1752" s="10" t="s">
        <v>1020</v>
      </c>
      <c r="C1752" s="11" t="s">
        <v>1144</v>
      </c>
      <c r="D1752" s="9"/>
      <c r="E1752" s="9">
        <v>4</v>
      </c>
      <c r="F1752" s="10" t="s">
        <v>1071</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1.5" x14ac:dyDescent="0.25">
      <c r="A1753" s="12">
        <v>1736</v>
      </c>
      <c r="B1753" s="10" t="s">
        <v>1020</v>
      </c>
      <c r="C1753" s="11" t="s">
        <v>1144</v>
      </c>
      <c r="D1753" s="9"/>
      <c r="E1753" s="9">
        <v>4</v>
      </c>
      <c r="F1753" s="10" t="s">
        <v>1071</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1.5" x14ac:dyDescent="0.25">
      <c r="A1754" s="12">
        <v>1737</v>
      </c>
      <c r="B1754" s="10" t="s">
        <v>1020</v>
      </c>
      <c r="C1754" s="11" t="s">
        <v>1144</v>
      </c>
      <c r="D1754" s="9"/>
      <c r="E1754" s="9">
        <v>4</v>
      </c>
      <c r="F1754" s="10" t="s">
        <v>1071</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1.5" x14ac:dyDescent="0.25">
      <c r="A1755" s="12">
        <v>1738</v>
      </c>
      <c r="B1755" s="10" t="s">
        <v>1020</v>
      </c>
      <c r="C1755" s="11" t="s">
        <v>1144</v>
      </c>
      <c r="D1755" s="9"/>
      <c r="E1755" s="9">
        <v>4</v>
      </c>
      <c r="F1755" s="10" t="s">
        <v>1071</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1.5" x14ac:dyDescent="0.25">
      <c r="A1756" s="12">
        <v>1739</v>
      </c>
      <c r="B1756" s="10" t="s">
        <v>1020</v>
      </c>
      <c r="C1756" s="11" t="s">
        <v>1144</v>
      </c>
      <c r="D1756" s="9"/>
      <c r="E1756" s="9">
        <v>4</v>
      </c>
      <c r="F1756" s="10" t="s">
        <v>1071</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1.5" x14ac:dyDescent="0.25">
      <c r="A1757" s="12">
        <v>1740</v>
      </c>
      <c r="B1757" s="10" t="s">
        <v>1020</v>
      </c>
      <c r="C1757" s="11" t="s">
        <v>1144</v>
      </c>
      <c r="D1757" s="9"/>
      <c r="E1757" s="9">
        <v>4</v>
      </c>
      <c r="F1757" s="10" t="s">
        <v>1071</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1.5" x14ac:dyDescent="0.25">
      <c r="A1758" s="12">
        <v>1741</v>
      </c>
      <c r="B1758" s="10" t="s">
        <v>1020</v>
      </c>
      <c r="C1758" s="11" t="s">
        <v>1145</v>
      </c>
      <c r="D1758" s="9"/>
      <c r="E1758" s="9">
        <v>50</v>
      </c>
      <c r="F1758" s="10" t="s">
        <v>1071</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1.5" x14ac:dyDescent="0.25">
      <c r="A1759" s="12">
        <v>1742</v>
      </c>
      <c r="B1759" s="10" t="s">
        <v>1020</v>
      </c>
      <c r="C1759" s="11" t="s">
        <v>1145</v>
      </c>
      <c r="D1759" s="9"/>
      <c r="E1759" s="9">
        <v>50</v>
      </c>
      <c r="F1759" s="10" t="s">
        <v>1071</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1.5" x14ac:dyDescent="0.25">
      <c r="A1760" s="12">
        <v>1743</v>
      </c>
      <c r="B1760" s="10" t="s">
        <v>1020</v>
      </c>
      <c r="C1760" s="11" t="s">
        <v>1145</v>
      </c>
      <c r="D1760" s="9"/>
      <c r="E1760" s="9">
        <v>50</v>
      </c>
      <c r="F1760" s="10" t="s">
        <v>1071</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1.5" x14ac:dyDescent="0.25">
      <c r="A1761" s="12">
        <v>1744</v>
      </c>
      <c r="B1761" s="10" t="s">
        <v>1020</v>
      </c>
      <c r="C1761" s="11" t="s">
        <v>1145</v>
      </c>
      <c r="D1761" s="9"/>
      <c r="E1761" s="9">
        <v>50</v>
      </c>
      <c r="F1761" s="10" t="s">
        <v>1071</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1.5" x14ac:dyDescent="0.25">
      <c r="A1762" s="12">
        <v>1745</v>
      </c>
      <c r="B1762" s="10" t="s">
        <v>1020</v>
      </c>
      <c r="C1762" s="11" t="s">
        <v>1145</v>
      </c>
      <c r="D1762" s="9"/>
      <c r="E1762" s="9">
        <v>50</v>
      </c>
      <c r="F1762" s="10" t="s">
        <v>1071</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1.5" x14ac:dyDescent="0.25">
      <c r="A1763" s="12">
        <v>1746</v>
      </c>
      <c r="B1763" s="10" t="s">
        <v>1020</v>
      </c>
      <c r="C1763" s="11" t="s">
        <v>1145</v>
      </c>
      <c r="D1763" s="9"/>
      <c r="E1763" s="9">
        <v>50</v>
      </c>
      <c r="F1763" s="10" t="s">
        <v>1071</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1.5" x14ac:dyDescent="0.25">
      <c r="A1764" s="12">
        <v>1747</v>
      </c>
      <c r="B1764" s="10" t="s">
        <v>1020</v>
      </c>
      <c r="C1764" s="11" t="s">
        <v>1145</v>
      </c>
      <c r="D1764" s="9"/>
      <c r="E1764" s="9">
        <v>50</v>
      </c>
      <c r="F1764" s="10" t="s">
        <v>1071</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1.5" x14ac:dyDescent="0.25">
      <c r="A1765" s="12">
        <v>1748</v>
      </c>
      <c r="B1765" s="10" t="s">
        <v>1020</v>
      </c>
      <c r="C1765" s="11" t="s">
        <v>1145</v>
      </c>
      <c r="D1765" s="9"/>
      <c r="E1765" s="9">
        <v>50</v>
      </c>
      <c r="F1765" s="10" t="s">
        <v>1071</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1.5" x14ac:dyDescent="0.25">
      <c r="A1766" s="12">
        <v>1749</v>
      </c>
      <c r="B1766" s="10" t="s">
        <v>1020</v>
      </c>
      <c r="C1766" s="11" t="s">
        <v>1145</v>
      </c>
      <c r="D1766" s="9"/>
      <c r="E1766" s="9">
        <v>50</v>
      </c>
      <c r="F1766" s="10" t="s">
        <v>1071</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1.5" x14ac:dyDescent="0.25">
      <c r="A1767" s="12">
        <v>1750</v>
      </c>
      <c r="B1767" s="10" t="s">
        <v>1020</v>
      </c>
      <c r="C1767" s="11" t="s">
        <v>1145</v>
      </c>
      <c r="D1767" s="9"/>
      <c r="E1767" s="9">
        <v>50</v>
      </c>
      <c r="F1767" s="10" t="s">
        <v>1071</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1.5" x14ac:dyDescent="0.25">
      <c r="A1768" s="12">
        <v>1751</v>
      </c>
      <c r="B1768" s="10" t="s">
        <v>1020</v>
      </c>
      <c r="C1768" s="11" t="s">
        <v>1145</v>
      </c>
      <c r="D1768" s="9"/>
      <c r="E1768" s="9">
        <v>50</v>
      </c>
      <c r="F1768" s="10" t="s">
        <v>1071</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1.5" x14ac:dyDescent="0.25">
      <c r="A1769" s="12">
        <v>1752</v>
      </c>
      <c r="B1769" s="10" t="s">
        <v>1020</v>
      </c>
      <c r="C1769" s="11" t="s">
        <v>1145</v>
      </c>
      <c r="D1769" s="9"/>
      <c r="E1769" s="9">
        <v>50</v>
      </c>
      <c r="F1769" s="10" t="s">
        <v>1071</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1.5" x14ac:dyDescent="0.25">
      <c r="A1770" s="12">
        <v>1753</v>
      </c>
      <c r="B1770" s="10" t="s">
        <v>1020</v>
      </c>
      <c r="C1770" s="11" t="s">
        <v>1145</v>
      </c>
      <c r="D1770" s="9"/>
      <c r="E1770" s="9">
        <v>50</v>
      </c>
      <c r="F1770" s="10" t="s">
        <v>1071</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1.5" x14ac:dyDescent="0.25">
      <c r="A1771" s="12">
        <v>1754</v>
      </c>
      <c r="B1771" s="10" t="s">
        <v>1020</v>
      </c>
      <c r="C1771" s="11" t="s">
        <v>1145</v>
      </c>
      <c r="D1771" s="9"/>
      <c r="E1771" s="9">
        <v>50</v>
      </c>
      <c r="F1771" s="10" t="s">
        <v>1071</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1.5" x14ac:dyDescent="0.25">
      <c r="A1772" s="12">
        <v>1755</v>
      </c>
      <c r="B1772" s="10" t="s">
        <v>1020</v>
      </c>
      <c r="C1772" s="11" t="s">
        <v>1145</v>
      </c>
      <c r="D1772" s="9"/>
      <c r="E1772" s="9">
        <v>50</v>
      </c>
      <c r="F1772" s="10" t="s">
        <v>1071</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1.5" x14ac:dyDescent="0.25">
      <c r="A1773" s="12">
        <v>1756</v>
      </c>
      <c r="B1773" s="10" t="s">
        <v>1020</v>
      </c>
      <c r="C1773" s="11" t="s">
        <v>1146</v>
      </c>
      <c r="D1773" s="9"/>
      <c r="E1773" s="9">
        <v>64</v>
      </c>
      <c r="F1773" s="10" t="s">
        <v>1071</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1.5" x14ac:dyDescent="0.25">
      <c r="A1774" s="12">
        <v>1757</v>
      </c>
      <c r="B1774" s="10" t="s">
        <v>1020</v>
      </c>
      <c r="C1774" s="11" t="s">
        <v>1146</v>
      </c>
      <c r="D1774" s="9"/>
      <c r="E1774" s="9">
        <v>64</v>
      </c>
      <c r="F1774" s="10" t="s">
        <v>1071</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1.5" x14ac:dyDescent="0.25">
      <c r="A1775" s="12">
        <v>1758</v>
      </c>
      <c r="B1775" s="10" t="s">
        <v>1020</v>
      </c>
      <c r="C1775" s="11" t="s">
        <v>1146</v>
      </c>
      <c r="D1775" s="9"/>
      <c r="E1775" s="9">
        <v>64</v>
      </c>
      <c r="F1775" s="10" t="s">
        <v>1071</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1.5" x14ac:dyDescent="0.25">
      <c r="A1776" s="12">
        <v>1759</v>
      </c>
      <c r="B1776" s="10" t="s">
        <v>1020</v>
      </c>
      <c r="C1776" s="11" t="s">
        <v>1146</v>
      </c>
      <c r="D1776" s="9"/>
      <c r="E1776" s="9">
        <v>64</v>
      </c>
      <c r="F1776" s="10" t="s">
        <v>1071</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1.5" x14ac:dyDescent="0.25">
      <c r="A1777" s="12">
        <v>1760</v>
      </c>
      <c r="B1777" s="10" t="s">
        <v>1020</v>
      </c>
      <c r="C1777" s="11" t="s">
        <v>1146</v>
      </c>
      <c r="D1777" s="9"/>
      <c r="E1777" s="9">
        <v>64</v>
      </c>
      <c r="F1777" s="10" t="s">
        <v>1071</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1.5" x14ac:dyDescent="0.25">
      <c r="A1778" s="12">
        <v>1761</v>
      </c>
      <c r="B1778" s="10" t="s">
        <v>1020</v>
      </c>
      <c r="C1778" s="11" t="s">
        <v>1146</v>
      </c>
      <c r="D1778" s="9"/>
      <c r="E1778" s="9">
        <v>64</v>
      </c>
      <c r="F1778" s="10" t="s">
        <v>1071</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1.5" x14ac:dyDescent="0.25">
      <c r="A1779" s="12">
        <v>1762</v>
      </c>
      <c r="B1779" s="10" t="s">
        <v>1020</v>
      </c>
      <c r="C1779" s="11" t="s">
        <v>1146</v>
      </c>
      <c r="D1779" s="9"/>
      <c r="E1779" s="9">
        <v>64</v>
      </c>
      <c r="F1779" s="10" t="s">
        <v>1071</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1.5" x14ac:dyDescent="0.25">
      <c r="A1780" s="12">
        <v>1763</v>
      </c>
      <c r="B1780" s="10" t="s">
        <v>1020</v>
      </c>
      <c r="C1780" s="11" t="s">
        <v>1146</v>
      </c>
      <c r="D1780" s="9"/>
      <c r="E1780" s="9">
        <v>64</v>
      </c>
      <c r="F1780" s="10" t="s">
        <v>1071</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1.5" x14ac:dyDescent="0.25">
      <c r="A1781" s="12">
        <v>1764</v>
      </c>
      <c r="B1781" s="10" t="s">
        <v>1020</v>
      </c>
      <c r="C1781" s="11" t="s">
        <v>1146</v>
      </c>
      <c r="D1781" s="9"/>
      <c r="E1781" s="9">
        <v>64</v>
      </c>
      <c r="F1781" s="10" t="s">
        <v>1071</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1.5" x14ac:dyDescent="0.25">
      <c r="A1782" s="12">
        <v>1765</v>
      </c>
      <c r="B1782" s="10" t="s">
        <v>1020</v>
      </c>
      <c r="C1782" s="11" t="s">
        <v>1146</v>
      </c>
      <c r="D1782" s="9"/>
      <c r="E1782" s="9">
        <v>64</v>
      </c>
      <c r="F1782" s="10" t="s">
        <v>1071</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1.5" x14ac:dyDescent="0.25">
      <c r="A1783" s="12">
        <v>1766</v>
      </c>
      <c r="B1783" s="10" t="s">
        <v>1020</v>
      </c>
      <c r="C1783" s="11" t="s">
        <v>1146</v>
      </c>
      <c r="D1783" s="9"/>
      <c r="E1783" s="9">
        <v>64</v>
      </c>
      <c r="F1783" s="10" t="s">
        <v>1071</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1.5" x14ac:dyDescent="0.25">
      <c r="A1784" s="12">
        <v>1767</v>
      </c>
      <c r="B1784" s="10" t="s">
        <v>1020</v>
      </c>
      <c r="C1784" s="11" t="s">
        <v>1146</v>
      </c>
      <c r="D1784" s="9"/>
      <c r="E1784" s="9">
        <v>64</v>
      </c>
      <c r="F1784" s="10" t="s">
        <v>1071</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1.5" x14ac:dyDescent="0.25">
      <c r="A1785" s="12">
        <v>1768</v>
      </c>
      <c r="B1785" s="10" t="s">
        <v>1020</v>
      </c>
      <c r="C1785" s="11" t="s">
        <v>1146</v>
      </c>
      <c r="D1785" s="9"/>
      <c r="E1785" s="9">
        <v>64</v>
      </c>
      <c r="F1785" s="10" t="s">
        <v>1071</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1.5" x14ac:dyDescent="0.25">
      <c r="A1786" s="12">
        <v>1769</v>
      </c>
      <c r="B1786" s="10" t="s">
        <v>1020</v>
      </c>
      <c r="C1786" s="11" t="s">
        <v>1146</v>
      </c>
      <c r="D1786" s="9"/>
      <c r="E1786" s="9">
        <v>64</v>
      </c>
      <c r="F1786" s="10" t="s">
        <v>1071</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1.5" x14ac:dyDescent="0.25">
      <c r="A1787" s="12">
        <v>1770</v>
      </c>
      <c r="B1787" s="10" t="s">
        <v>1020</v>
      </c>
      <c r="C1787" s="11" t="s">
        <v>1146</v>
      </c>
      <c r="D1787" s="9"/>
      <c r="E1787" s="9">
        <v>64</v>
      </c>
      <c r="F1787" s="10" t="s">
        <v>1071</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1.5" x14ac:dyDescent="0.25">
      <c r="A1788" s="12">
        <v>1771</v>
      </c>
      <c r="B1788" s="10" t="s">
        <v>1020</v>
      </c>
      <c r="C1788" s="11" t="s">
        <v>1147</v>
      </c>
      <c r="D1788" s="9"/>
      <c r="E1788" s="9">
        <v>356</v>
      </c>
      <c r="F1788" s="10" t="s">
        <v>1071</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1.5" x14ac:dyDescent="0.25">
      <c r="A1789" s="12">
        <v>1772</v>
      </c>
      <c r="B1789" s="10" t="s">
        <v>1020</v>
      </c>
      <c r="C1789" s="11" t="s">
        <v>1147</v>
      </c>
      <c r="D1789" s="9"/>
      <c r="E1789" s="9">
        <v>356</v>
      </c>
      <c r="F1789" s="10" t="s">
        <v>1071</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1.5" x14ac:dyDescent="0.25">
      <c r="A1790" s="12">
        <v>1773</v>
      </c>
      <c r="B1790" s="10" t="s">
        <v>1020</v>
      </c>
      <c r="C1790" s="11" t="s">
        <v>1147</v>
      </c>
      <c r="D1790" s="9"/>
      <c r="E1790" s="9">
        <v>356</v>
      </c>
      <c r="F1790" s="10" t="s">
        <v>1071</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1.5" x14ac:dyDescent="0.25">
      <c r="A1791" s="12">
        <v>1774</v>
      </c>
      <c r="B1791" s="10" t="s">
        <v>1020</v>
      </c>
      <c r="C1791" s="11" t="s">
        <v>1147</v>
      </c>
      <c r="D1791" s="9"/>
      <c r="E1791" s="9">
        <v>356</v>
      </c>
      <c r="F1791" s="10" t="s">
        <v>1071</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1.5" x14ac:dyDescent="0.25">
      <c r="A1792" s="12">
        <v>1775</v>
      </c>
      <c r="B1792" s="10" t="s">
        <v>1020</v>
      </c>
      <c r="C1792" s="11" t="s">
        <v>1147</v>
      </c>
      <c r="D1792" s="9"/>
      <c r="E1792" s="9">
        <v>356</v>
      </c>
      <c r="F1792" s="10" t="s">
        <v>1071</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1.5" x14ac:dyDescent="0.25">
      <c r="A1793" s="12">
        <v>1776</v>
      </c>
      <c r="B1793" s="10" t="s">
        <v>1020</v>
      </c>
      <c r="C1793" s="11" t="s">
        <v>1147</v>
      </c>
      <c r="D1793" s="9"/>
      <c r="E1793" s="9">
        <v>356</v>
      </c>
      <c r="F1793" s="10" t="s">
        <v>1071</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1.5" x14ac:dyDescent="0.25">
      <c r="A1794" s="12">
        <v>1777</v>
      </c>
      <c r="B1794" s="10" t="s">
        <v>1020</v>
      </c>
      <c r="C1794" s="11" t="s">
        <v>1147</v>
      </c>
      <c r="D1794" s="9"/>
      <c r="E1794" s="9">
        <v>356</v>
      </c>
      <c r="F1794" s="10" t="s">
        <v>1071</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1.5" x14ac:dyDescent="0.25">
      <c r="A1795" s="12">
        <v>1778</v>
      </c>
      <c r="B1795" s="10" t="s">
        <v>1020</v>
      </c>
      <c r="C1795" s="11" t="s">
        <v>1147</v>
      </c>
      <c r="D1795" s="9"/>
      <c r="E1795" s="9">
        <v>356</v>
      </c>
      <c r="F1795" s="10" t="s">
        <v>1071</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1.5" x14ac:dyDescent="0.25">
      <c r="A1796" s="12">
        <v>1779</v>
      </c>
      <c r="B1796" s="10" t="s">
        <v>1020</v>
      </c>
      <c r="C1796" s="11" t="s">
        <v>1147</v>
      </c>
      <c r="D1796" s="9"/>
      <c r="E1796" s="9">
        <v>356</v>
      </c>
      <c r="F1796" s="10" t="s">
        <v>1071</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1.5" x14ac:dyDescent="0.25">
      <c r="A1797" s="12">
        <v>1780</v>
      </c>
      <c r="B1797" s="10" t="s">
        <v>1020</v>
      </c>
      <c r="C1797" s="11" t="s">
        <v>1147</v>
      </c>
      <c r="D1797" s="9"/>
      <c r="E1797" s="9">
        <v>356</v>
      </c>
      <c r="F1797" s="10" t="s">
        <v>1071</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1.5" x14ac:dyDescent="0.25">
      <c r="A1798" s="12">
        <v>1781</v>
      </c>
      <c r="B1798" s="10" t="s">
        <v>1020</v>
      </c>
      <c r="C1798" s="11" t="s">
        <v>1147</v>
      </c>
      <c r="D1798" s="9"/>
      <c r="E1798" s="9">
        <v>356</v>
      </c>
      <c r="F1798" s="10" t="s">
        <v>1071</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1.5" x14ac:dyDescent="0.25">
      <c r="A1799" s="12">
        <v>1782</v>
      </c>
      <c r="B1799" s="10" t="s">
        <v>1020</v>
      </c>
      <c r="C1799" s="11" t="s">
        <v>1147</v>
      </c>
      <c r="D1799" s="9"/>
      <c r="E1799" s="9">
        <v>356</v>
      </c>
      <c r="F1799" s="10" t="s">
        <v>1071</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1.5" x14ac:dyDescent="0.25">
      <c r="A1800" s="12">
        <v>1783</v>
      </c>
      <c r="B1800" s="10" t="s">
        <v>1020</v>
      </c>
      <c r="C1800" s="11" t="s">
        <v>1147</v>
      </c>
      <c r="D1800" s="9"/>
      <c r="E1800" s="9">
        <v>356</v>
      </c>
      <c r="F1800" s="10" t="s">
        <v>1071</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1.5" x14ac:dyDescent="0.25">
      <c r="A1801" s="12">
        <v>1784</v>
      </c>
      <c r="B1801" s="10" t="s">
        <v>1020</v>
      </c>
      <c r="C1801" s="11" t="s">
        <v>1147</v>
      </c>
      <c r="D1801" s="9"/>
      <c r="E1801" s="9">
        <v>356</v>
      </c>
      <c r="F1801" s="10" t="s">
        <v>1071</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1.5" x14ac:dyDescent="0.25">
      <c r="A1802" s="12">
        <v>1785</v>
      </c>
      <c r="B1802" s="10" t="s">
        <v>1020</v>
      </c>
      <c r="C1802" s="11" t="s">
        <v>1147</v>
      </c>
      <c r="D1802" s="9"/>
      <c r="E1802" s="9">
        <v>356</v>
      </c>
      <c r="F1802" s="10" t="s">
        <v>1071</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1.5" x14ac:dyDescent="0.25">
      <c r="A1803" s="12">
        <v>1786</v>
      </c>
      <c r="B1803" s="10" t="s">
        <v>1020</v>
      </c>
      <c r="C1803" s="11" t="s">
        <v>1148</v>
      </c>
      <c r="D1803" s="9"/>
      <c r="E1803" s="9">
        <v>364</v>
      </c>
      <c r="F1803" s="10" t="s">
        <v>1071</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1.5" x14ac:dyDescent="0.25">
      <c r="A1804" s="12">
        <v>1787</v>
      </c>
      <c r="B1804" s="10" t="s">
        <v>1020</v>
      </c>
      <c r="C1804" s="11" t="s">
        <v>1148</v>
      </c>
      <c r="D1804" s="9"/>
      <c r="E1804" s="9">
        <v>364</v>
      </c>
      <c r="F1804" s="10" t="s">
        <v>1071</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1.5" x14ac:dyDescent="0.25">
      <c r="A1805" s="12">
        <v>1788</v>
      </c>
      <c r="B1805" s="10" t="s">
        <v>1020</v>
      </c>
      <c r="C1805" s="11" t="s">
        <v>1148</v>
      </c>
      <c r="D1805" s="9"/>
      <c r="E1805" s="9">
        <v>364</v>
      </c>
      <c r="F1805" s="10" t="s">
        <v>1071</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1.5" x14ac:dyDescent="0.25">
      <c r="A1806" s="12">
        <v>1789</v>
      </c>
      <c r="B1806" s="10" t="s">
        <v>1020</v>
      </c>
      <c r="C1806" s="11" t="s">
        <v>1148</v>
      </c>
      <c r="D1806" s="9"/>
      <c r="E1806" s="9">
        <v>364</v>
      </c>
      <c r="F1806" s="10" t="s">
        <v>1071</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1.5" x14ac:dyDescent="0.25">
      <c r="A1807" s="12">
        <v>1790</v>
      </c>
      <c r="B1807" s="10" t="s">
        <v>1020</v>
      </c>
      <c r="C1807" s="11" t="s">
        <v>1148</v>
      </c>
      <c r="D1807" s="9"/>
      <c r="E1807" s="9">
        <v>364</v>
      </c>
      <c r="F1807" s="10" t="s">
        <v>1071</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1.5" x14ac:dyDescent="0.25">
      <c r="A1808" s="12">
        <v>1791</v>
      </c>
      <c r="B1808" s="10" t="s">
        <v>1020</v>
      </c>
      <c r="C1808" s="11" t="s">
        <v>1148</v>
      </c>
      <c r="D1808" s="9"/>
      <c r="E1808" s="9">
        <v>364</v>
      </c>
      <c r="F1808" s="10" t="s">
        <v>1071</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1.5" x14ac:dyDescent="0.25">
      <c r="A1809" s="12">
        <v>1792</v>
      </c>
      <c r="B1809" s="10" t="s">
        <v>1020</v>
      </c>
      <c r="C1809" s="11" t="s">
        <v>1148</v>
      </c>
      <c r="D1809" s="9"/>
      <c r="E1809" s="9">
        <v>364</v>
      </c>
      <c r="F1809" s="10" t="s">
        <v>1071</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1.5" x14ac:dyDescent="0.25">
      <c r="A1810" s="12">
        <v>1793</v>
      </c>
      <c r="B1810" s="10" t="s">
        <v>1020</v>
      </c>
      <c r="C1810" s="11" t="s">
        <v>1148</v>
      </c>
      <c r="D1810" s="9"/>
      <c r="E1810" s="9">
        <v>364</v>
      </c>
      <c r="F1810" s="10" t="s">
        <v>1071</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1.5" x14ac:dyDescent="0.25">
      <c r="A1811" s="12">
        <v>1794</v>
      </c>
      <c r="B1811" s="10" t="s">
        <v>1020</v>
      </c>
      <c r="C1811" s="11" t="s">
        <v>1148</v>
      </c>
      <c r="D1811" s="9"/>
      <c r="E1811" s="9">
        <v>364</v>
      </c>
      <c r="F1811" s="10" t="s">
        <v>1071</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1.5" x14ac:dyDescent="0.25">
      <c r="A1812" s="12">
        <v>1795</v>
      </c>
      <c r="B1812" s="10" t="s">
        <v>1020</v>
      </c>
      <c r="C1812" s="11" t="s">
        <v>1148</v>
      </c>
      <c r="D1812" s="9"/>
      <c r="E1812" s="9">
        <v>364</v>
      </c>
      <c r="F1812" s="10" t="s">
        <v>1071</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1.5" x14ac:dyDescent="0.25">
      <c r="A1813" s="12">
        <v>1796</v>
      </c>
      <c r="B1813" s="10" t="s">
        <v>1020</v>
      </c>
      <c r="C1813" s="11" t="s">
        <v>1148</v>
      </c>
      <c r="D1813" s="9"/>
      <c r="E1813" s="9">
        <v>364</v>
      </c>
      <c r="F1813" s="10" t="s">
        <v>1071</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1.5" x14ac:dyDescent="0.25">
      <c r="A1814" s="12">
        <v>1797</v>
      </c>
      <c r="B1814" s="10" t="s">
        <v>1020</v>
      </c>
      <c r="C1814" s="11" t="s">
        <v>1148</v>
      </c>
      <c r="D1814" s="9"/>
      <c r="E1814" s="9">
        <v>364</v>
      </c>
      <c r="F1814" s="10" t="s">
        <v>1071</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1.5" x14ac:dyDescent="0.25">
      <c r="A1815" s="12">
        <v>1798</v>
      </c>
      <c r="B1815" s="10" t="s">
        <v>1020</v>
      </c>
      <c r="C1815" s="11" t="s">
        <v>1148</v>
      </c>
      <c r="D1815" s="9"/>
      <c r="E1815" s="9">
        <v>364</v>
      </c>
      <c r="F1815" s="10" t="s">
        <v>1071</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1.5" x14ac:dyDescent="0.25">
      <c r="A1816" s="12">
        <v>1799</v>
      </c>
      <c r="B1816" s="10" t="s">
        <v>1020</v>
      </c>
      <c r="C1816" s="11" t="s">
        <v>1148</v>
      </c>
      <c r="D1816" s="9"/>
      <c r="E1816" s="9">
        <v>364</v>
      </c>
      <c r="F1816" s="10" t="s">
        <v>1071</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1.5" x14ac:dyDescent="0.25">
      <c r="A1817" s="12">
        <v>1800</v>
      </c>
      <c r="B1817" s="10" t="s">
        <v>1020</v>
      </c>
      <c r="C1817" s="11" t="s">
        <v>1148</v>
      </c>
      <c r="D1817" s="9"/>
      <c r="E1817" s="9">
        <v>364</v>
      </c>
      <c r="F1817" s="10" t="s">
        <v>1071</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1.5" x14ac:dyDescent="0.25">
      <c r="A1818" s="12">
        <v>1801</v>
      </c>
      <c r="B1818" s="10" t="s">
        <v>1020</v>
      </c>
      <c r="C1818" s="11" t="s">
        <v>1149</v>
      </c>
      <c r="D1818" s="9"/>
      <c r="E1818" s="9">
        <v>462</v>
      </c>
      <c r="F1818" s="10" t="s">
        <v>1071</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1.5" x14ac:dyDescent="0.25">
      <c r="A1819" s="12">
        <v>1802</v>
      </c>
      <c r="B1819" s="10" t="s">
        <v>1020</v>
      </c>
      <c r="C1819" s="11" t="s">
        <v>1149</v>
      </c>
      <c r="D1819" s="9"/>
      <c r="E1819" s="9">
        <v>462</v>
      </c>
      <c r="F1819" s="10" t="s">
        <v>1071</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1.5" x14ac:dyDescent="0.25">
      <c r="A1820" s="12">
        <v>1803</v>
      </c>
      <c r="B1820" s="10" t="s">
        <v>1020</v>
      </c>
      <c r="C1820" s="11" t="s">
        <v>1149</v>
      </c>
      <c r="D1820" s="9"/>
      <c r="E1820" s="9">
        <v>462</v>
      </c>
      <c r="F1820" s="10" t="s">
        <v>1071</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1.5" x14ac:dyDescent="0.25">
      <c r="A1821" s="12">
        <v>1804</v>
      </c>
      <c r="B1821" s="10" t="s">
        <v>1020</v>
      </c>
      <c r="C1821" s="11" t="s">
        <v>1149</v>
      </c>
      <c r="D1821" s="9"/>
      <c r="E1821" s="9">
        <v>462</v>
      </c>
      <c r="F1821" s="10" t="s">
        <v>1071</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1.5" x14ac:dyDescent="0.25">
      <c r="A1822" s="12">
        <v>1805</v>
      </c>
      <c r="B1822" s="10" t="s">
        <v>1020</v>
      </c>
      <c r="C1822" s="11" t="s">
        <v>1149</v>
      </c>
      <c r="D1822" s="9"/>
      <c r="E1822" s="9">
        <v>462</v>
      </c>
      <c r="F1822" s="10" t="s">
        <v>1071</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1.5" x14ac:dyDescent="0.25">
      <c r="A1823" s="12">
        <v>1806</v>
      </c>
      <c r="B1823" s="10" t="s">
        <v>1020</v>
      </c>
      <c r="C1823" s="11" t="s">
        <v>1149</v>
      </c>
      <c r="D1823" s="9"/>
      <c r="E1823" s="9">
        <v>462</v>
      </c>
      <c r="F1823" s="10" t="s">
        <v>1071</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1.5" x14ac:dyDescent="0.25">
      <c r="A1824" s="12">
        <v>1807</v>
      </c>
      <c r="B1824" s="10" t="s">
        <v>1020</v>
      </c>
      <c r="C1824" s="11" t="s">
        <v>1149</v>
      </c>
      <c r="D1824" s="9"/>
      <c r="E1824" s="9">
        <v>462</v>
      </c>
      <c r="F1824" s="10" t="s">
        <v>1071</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1.5" x14ac:dyDescent="0.25">
      <c r="A1825" s="12">
        <v>1808</v>
      </c>
      <c r="B1825" s="10" t="s">
        <v>1020</v>
      </c>
      <c r="C1825" s="11" t="s">
        <v>1149</v>
      </c>
      <c r="D1825" s="9"/>
      <c r="E1825" s="9">
        <v>462</v>
      </c>
      <c r="F1825" s="10" t="s">
        <v>1071</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1.5" x14ac:dyDescent="0.25">
      <c r="A1826" s="12">
        <v>1809</v>
      </c>
      <c r="B1826" s="10" t="s">
        <v>1020</v>
      </c>
      <c r="C1826" s="11" t="s">
        <v>1149</v>
      </c>
      <c r="D1826" s="9"/>
      <c r="E1826" s="9">
        <v>462</v>
      </c>
      <c r="F1826" s="10" t="s">
        <v>1071</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1.5" x14ac:dyDescent="0.25">
      <c r="A1827" s="12">
        <v>1810</v>
      </c>
      <c r="B1827" s="10" t="s">
        <v>1020</v>
      </c>
      <c r="C1827" s="11" t="s">
        <v>1149</v>
      </c>
      <c r="D1827" s="9"/>
      <c r="E1827" s="9">
        <v>462</v>
      </c>
      <c r="F1827" s="10" t="s">
        <v>1071</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1.5" x14ac:dyDescent="0.25">
      <c r="A1828" s="12">
        <v>1811</v>
      </c>
      <c r="B1828" s="10" t="s">
        <v>1020</v>
      </c>
      <c r="C1828" s="11" t="s">
        <v>1149</v>
      </c>
      <c r="D1828" s="9"/>
      <c r="E1828" s="9">
        <v>462</v>
      </c>
      <c r="F1828" s="10" t="s">
        <v>1071</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1.5" x14ac:dyDescent="0.25">
      <c r="A1829" s="12">
        <v>1812</v>
      </c>
      <c r="B1829" s="10" t="s">
        <v>1020</v>
      </c>
      <c r="C1829" s="11" t="s">
        <v>1149</v>
      </c>
      <c r="D1829" s="9"/>
      <c r="E1829" s="9">
        <v>462</v>
      </c>
      <c r="F1829" s="10" t="s">
        <v>1071</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1.5" x14ac:dyDescent="0.25">
      <c r="A1830" s="12">
        <v>1813</v>
      </c>
      <c r="B1830" s="10" t="s">
        <v>1020</v>
      </c>
      <c r="C1830" s="11" t="s">
        <v>1149</v>
      </c>
      <c r="D1830" s="9"/>
      <c r="E1830" s="9">
        <v>462</v>
      </c>
      <c r="F1830" s="10" t="s">
        <v>1071</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1.5" x14ac:dyDescent="0.25">
      <c r="A1831" s="12">
        <v>1814</v>
      </c>
      <c r="B1831" s="10" t="s">
        <v>1020</v>
      </c>
      <c r="C1831" s="11" t="s">
        <v>1149</v>
      </c>
      <c r="D1831" s="9"/>
      <c r="E1831" s="9">
        <v>462</v>
      </c>
      <c r="F1831" s="10" t="s">
        <v>1071</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1.5" x14ac:dyDescent="0.25">
      <c r="A1832" s="12">
        <v>1815</v>
      </c>
      <c r="B1832" s="10" t="s">
        <v>1020</v>
      </c>
      <c r="C1832" s="11" t="s">
        <v>1149</v>
      </c>
      <c r="D1832" s="9"/>
      <c r="E1832" s="9">
        <v>462</v>
      </c>
      <c r="F1832" s="10" t="s">
        <v>1071</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1.5" x14ac:dyDescent="0.25">
      <c r="A1833" s="12">
        <v>1816</v>
      </c>
      <c r="B1833" s="10" t="s">
        <v>1020</v>
      </c>
      <c r="C1833" s="11" t="s">
        <v>1150</v>
      </c>
      <c r="D1833" s="9"/>
      <c r="E1833" s="9">
        <v>524</v>
      </c>
      <c r="F1833" s="10" t="s">
        <v>1071</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1.5" x14ac:dyDescent="0.25">
      <c r="A1834" s="12">
        <v>1817</v>
      </c>
      <c r="B1834" s="10" t="s">
        <v>1020</v>
      </c>
      <c r="C1834" s="11" t="s">
        <v>1150</v>
      </c>
      <c r="D1834" s="9"/>
      <c r="E1834" s="9">
        <v>524</v>
      </c>
      <c r="F1834" s="10" t="s">
        <v>1071</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1.5" x14ac:dyDescent="0.25">
      <c r="A1835" s="12">
        <v>1818</v>
      </c>
      <c r="B1835" s="10" t="s">
        <v>1020</v>
      </c>
      <c r="C1835" s="11" t="s">
        <v>1150</v>
      </c>
      <c r="D1835" s="9"/>
      <c r="E1835" s="9">
        <v>524</v>
      </c>
      <c r="F1835" s="10" t="s">
        <v>1071</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1.5" x14ac:dyDescent="0.25">
      <c r="A1836" s="12">
        <v>1819</v>
      </c>
      <c r="B1836" s="10" t="s">
        <v>1020</v>
      </c>
      <c r="C1836" s="11" t="s">
        <v>1150</v>
      </c>
      <c r="D1836" s="9"/>
      <c r="E1836" s="9">
        <v>524</v>
      </c>
      <c r="F1836" s="10" t="s">
        <v>1071</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1.5" x14ac:dyDescent="0.25">
      <c r="A1837" s="12">
        <v>1820</v>
      </c>
      <c r="B1837" s="10" t="s">
        <v>1020</v>
      </c>
      <c r="C1837" s="11" t="s">
        <v>1150</v>
      </c>
      <c r="D1837" s="9"/>
      <c r="E1837" s="9">
        <v>524</v>
      </c>
      <c r="F1837" s="10" t="s">
        <v>1071</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1.5" x14ac:dyDescent="0.25">
      <c r="A1838" s="12">
        <v>1821</v>
      </c>
      <c r="B1838" s="10" t="s">
        <v>1020</v>
      </c>
      <c r="C1838" s="11" t="s">
        <v>1150</v>
      </c>
      <c r="D1838" s="9"/>
      <c r="E1838" s="9">
        <v>524</v>
      </c>
      <c r="F1838" s="10" t="s">
        <v>1071</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1.5" x14ac:dyDescent="0.25">
      <c r="A1839" s="12">
        <v>1822</v>
      </c>
      <c r="B1839" s="10" t="s">
        <v>1020</v>
      </c>
      <c r="C1839" s="11" t="s">
        <v>1150</v>
      </c>
      <c r="D1839" s="9"/>
      <c r="E1839" s="9">
        <v>524</v>
      </c>
      <c r="F1839" s="10" t="s">
        <v>1071</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1.5" x14ac:dyDescent="0.25">
      <c r="A1840" s="12">
        <v>1823</v>
      </c>
      <c r="B1840" s="10" t="s">
        <v>1020</v>
      </c>
      <c r="C1840" s="11" t="s">
        <v>1150</v>
      </c>
      <c r="D1840" s="9"/>
      <c r="E1840" s="9">
        <v>524</v>
      </c>
      <c r="F1840" s="10" t="s">
        <v>1071</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1.5" x14ac:dyDescent="0.25">
      <c r="A1841" s="12">
        <v>1824</v>
      </c>
      <c r="B1841" s="10" t="s">
        <v>1020</v>
      </c>
      <c r="C1841" s="11" t="s">
        <v>1150</v>
      </c>
      <c r="D1841" s="9"/>
      <c r="E1841" s="9">
        <v>524</v>
      </c>
      <c r="F1841" s="10" t="s">
        <v>1071</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1.5" x14ac:dyDescent="0.25">
      <c r="A1842" s="12">
        <v>1825</v>
      </c>
      <c r="B1842" s="10" t="s">
        <v>1020</v>
      </c>
      <c r="C1842" s="11" t="s">
        <v>1150</v>
      </c>
      <c r="D1842" s="9"/>
      <c r="E1842" s="9">
        <v>524</v>
      </c>
      <c r="F1842" s="10" t="s">
        <v>1071</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1.5" x14ac:dyDescent="0.25">
      <c r="A1843" s="12">
        <v>1826</v>
      </c>
      <c r="B1843" s="10" t="s">
        <v>1020</v>
      </c>
      <c r="C1843" s="11" t="s">
        <v>1150</v>
      </c>
      <c r="D1843" s="9"/>
      <c r="E1843" s="9">
        <v>524</v>
      </c>
      <c r="F1843" s="10" t="s">
        <v>1071</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1.5" x14ac:dyDescent="0.25">
      <c r="A1844" s="12">
        <v>1827</v>
      </c>
      <c r="B1844" s="10" t="s">
        <v>1020</v>
      </c>
      <c r="C1844" s="11" t="s">
        <v>1150</v>
      </c>
      <c r="D1844" s="9"/>
      <c r="E1844" s="9">
        <v>524</v>
      </c>
      <c r="F1844" s="10" t="s">
        <v>1071</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1.5" x14ac:dyDescent="0.25">
      <c r="A1845" s="12">
        <v>1828</v>
      </c>
      <c r="B1845" s="10" t="s">
        <v>1020</v>
      </c>
      <c r="C1845" s="11" t="s">
        <v>1150</v>
      </c>
      <c r="D1845" s="9"/>
      <c r="E1845" s="9">
        <v>524</v>
      </c>
      <c r="F1845" s="10" t="s">
        <v>1071</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1.5" x14ac:dyDescent="0.25">
      <c r="A1846" s="12">
        <v>1829</v>
      </c>
      <c r="B1846" s="10" t="s">
        <v>1020</v>
      </c>
      <c r="C1846" s="11" t="s">
        <v>1150</v>
      </c>
      <c r="D1846" s="9"/>
      <c r="E1846" s="9">
        <v>524</v>
      </c>
      <c r="F1846" s="10" t="s">
        <v>1071</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1.5" x14ac:dyDescent="0.25">
      <c r="A1847" s="12">
        <v>1830</v>
      </c>
      <c r="B1847" s="10" t="s">
        <v>1020</v>
      </c>
      <c r="C1847" s="11" t="s">
        <v>1150</v>
      </c>
      <c r="D1847" s="9"/>
      <c r="E1847" s="9">
        <v>524</v>
      </c>
      <c r="F1847" s="10" t="s">
        <v>1071</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1.5" x14ac:dyDescent="0.25">
      <c r="A1848" s="12">
        <v>1831</v>
      </c>
      <c r="B1848" s="10" t="s">
        <v>1020</v>
      </c>
      <c r="C1848" s="11" t="s">
        <v>1151</v>
      </c>
      <c r="D1848" s="9"/>
      <c r="E1848" s="9">
        <v>586</v>
      </c>
      <c r="F1848" s="10" t="s">
        <v>1071</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1.5" x14ac:dyDescent="0.25">
      <c r="A1849" s="12">
        <v>1832</v>
      </c>
      <c r="B1849" s="10" t="s">
        <v>1020</v>
      </c>
      <c r="C1849" s="11" t="s">
        <v>1151</v>
      </c>
      <c r="D1849" s="9"/>
      <c r="E1849" s="9">
        <v>586</v>
      </c>
      <c r="F1849" s="10" t="s">
        <v>1071</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1.5" x14ac:dyDescent="0.25">
      <c r="A1850" s="12">
        <v>1833</v>
      </c>
      <c r="B1850" s="10" t="s">
        <v>1020</v>
      </c>
      <c r="C1850" s="11" t="s">
        <v>1151</v>
      </c>
      <c r="D1850" s="9"/>
      <c r="E1850" s="9">
        <v>586</v>
      </c>
      <c r="F1850" s="10" t="s">
        <v>1071</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1.5" x14ac:dyDescent="0.25">
      <c r="A1851" s="12">
        <v>1834</v>
      </c>
      <c r="B1851" s="10" t="s">
        <v>1020</v>
      </c>
      <c r="C1851" s="11" t="s">
        <v>1151</v>
      </c>
      <c r="D1851" s="9"/>
      <c r="E1851" s="9">
        <v>586</v>
      </c>
      <c r="F1851" s="10" t="s">
        <v>1071</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1.5" x14ac:dyDescent="0.25">
      <c r="A1852" s="12">
        <v>1835</v>
      </c>
      <c r="B1852" s="10" t="s">
        <v>1020</v>
      </c>
      <c r="C1852" s="11" t="s">
        <v>1151</v>
      </c>
      <c r="D1852" s="9"/>
      <c r="E1852" s="9">
        <v>586</v>
      </c>
      <c r="F1852" s="10" t="s">
        <v>1071</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1.5" x14ac:dyDescent="0.25">
      <c r="A1853" s="12">
        <v>1836</v>
      </c>
      <c r="B1853" s="10" t="s">
        <v>1020</v>
      </c>
      <c r="C1853" s="11" t="s">
        <v>1151</v>
      </c>
      <c r="D1853" s="9"/>
      <c r="E1853" s="9">
        <v>586</v>
      </c>
      <c r="F1853" s="10" t="s">
        <v>1071</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1.5" x14ac:dyDescent="0.25">
      <c r="A1854" s="12">
        <v>1837</v>
      </c>
      <c r="B1854" s="10" t="s">
        <v>1020</v>
      </c>
      <c r="C1854" s="11" t="s">
        <v>1151</v>
      </c>
      <c r="D1854" s="9"/>
      <c r="E1854" s="9">
        <v>586</v>
      </c>
      <c r="F1854" s="10" t="s">
        <v>1071</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1.5" x14ac:dyDescent="0.25">
      <c r="A1855" s="12">
        <v>1838</v>
      </c>
      <c r="B1855" s="10" t="s">
        <v>1020</v>
      </c>
      <c r="C1855" s="11" t="s">
        <v>1151</v>
      </c>
      <c r="D1855" s="9"/>
      <c r="E1855" s="9">
        <v>586</v>
      </c>
      <c r="F1855" s="10" t="s">
        <v>1071</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1.5" x14ac:dyDescent="0.25">
      <c r="A1856" s="12">
        <v>1839</v>
      </c>
      <c r="B1856" s="10" t="s">
        <v>1020</v>
      </c>
      <c r="C1856" s="11" t="s">
        <v>1151</v>
      </c>
      <c r="D1856" s="9"/>
      <c r="E1856" s="9">
        <v>586</v>
      </c>
      <c r="F1856" s="10" t="s">
        <v>1071</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1.5" x14ac:dyDescent="0.25">
      <c r="A1857" s="12">
        <v>1840</v>
      </c>
      <c r="B1857" s="10" t="s">
        <v>1020</v>
      </c>
      <c r="C1857" s="11" t="s">
        <v>1151</v>
      </c>
      <c r="D1857" s="9"/>
      <c r="E1857" s="9">
        <v>586</v>
      </c>
      <c r="F1857" s="10" t="s">
        <v>1071</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1.5" x14ac:dyDescent="0.25">
      <c r="A1858" s="12">
        <v>1841</v>
      </c>
      <c r="B1858" s="10" t="s">
        <v>1020</v>
      </c>
      <c r="C1858" s="11" t="s">
        <v>1151</v>
      </c>
      <c r="D1858" s="9"/>
      <c r="E1858" s="9">
        <v>586</v>
      </c>
      <c r="F1858" s="10" t="s">
        <v>1071</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1.5" x14ac:dyDescent="0.25">
      <c r="A1859" s="12">
        <v>1842</v>
      </c>
      <c r="B1859" s="10" t="s">
        <v>1020</v>
      </c>
      <c r="C1859" s="11" t="s">
        <v>1151</v>
      </c>
      <c r="D1859" s="9"/>
      <c r="E1859" s="9">
        <v>586</v>
      </c>
      <c r="F1859" s="10" t="s">
        <v>1071</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1.5" x14ac:dyDescent="0.25">
      <c r="A1860" s="12">
        <v>1843</v>
      </c>
      <c r="B1860" s="10" t="s">
        <v>1020</v>
      </c>
      <c r="C1860" s="11" t="s">
        <v>1151</v>
      </c>
      <c r="D1860" s="9"/>
      <c r="E1860" s="9">
        <v>586</v>
      </c>
      <c r="F1860" s="10" t="s">
        <v>1071</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1.5" x14ac:dyDescent="0.25">
      <c r="A1861" s="12">
        <v>1844</v>
      </c>
      <c r="B1861" s="10" t="s">
        <v>1020</v>
      </c>
      <c r="C1861" s="11" t="s">
        <v>1151</v>
      </c>
      <c r="D1861" s="9"/>
      <c r="E1861" s="9">
        <v>586</v>
      </c>
      <c r="F1861" s="10" t="s">
        <v>1071</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1.5" x14ac:dyDescent="0.25">
      <c r="A1862" s="12">
        <v>1845</v>
      </c>
      <c r="B1862" s="10" t="s">
        <v>1020</v>
      </c>
      <c r="C1862" s="11" t="s">
        <v>1151</v>
      </c>
      <c r="D1862" s="9"/>
      <c r="E1862" s="9">
        <v>586</v>
      </c>
      <c r="F1862" s="10" t="s">
        <v>1071</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1.5" x14ac:dyDescent="0.25">
      <c r="A1863" s="12">
        <v>1846</v>
      </c>
      <c r="B1863" s="10" t="s">
        <v>1020</v>
      </c>
      <c r="C1863" s="11" t="s">
        <v>1152</v>
      </c>
      <c r="D1863" s="9"/>
      <c r="E1863" s="9">
        <v>144</v>
      </c>
      <c r="F1863" s="10" t="s">
        <v>1071</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1.5" x14ac:dyDescent="0.25">
      <c r="A1864" s="12">
        <v>1847</v>
      </c>
      <c r="B1864" s="10" t="s">
        <v>1020</v>
      </c>
      <c r="C1864" s="11" t="s">
        <v>1152</v>
      </c>
      <c r="D1864" s="9"/>
      <c r="E1864" s="9">
        <v>144</v>
      </c>
      <c r="F1864" s="10" t="s">
        <v>1071</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1.5" x14ac:dyDescent="0.25">
      <c r="A1865" s="12">
        <v>1848</v>
      </c>
      <c r="B1865" s="10" t="s">
        <v>1020</v>
      </c>
      <c r="C1865" s="11" t="s">
        <v>1152</v>
      </c>
      <c r="D1865" s="9"/>
      <c r="E1865" s="9">
        <v>144</v>
      </c>
      <c r="F1865" s="10" t="s">
        <v>1071</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1.5" x14ac:dyDescent="0.25">
      <c r="A1866" s="12">
        <v>1849</v>
      </c>
      <c r="B1866" s="10" t="s">
        <v>1020</v>
      </c>
      <c r="C1866" s="11" t="s">
        <v>1152</v>
      </c>
      <c r="D1866" s="9"/>
      <c r="E1866" s="9">
        <v>144</v>
      </c>
      <c r="F1866" s="10" t="s">
        <v>1071</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1.5" x14ac:dyDescent="0.25">
      <c r="A1867" s="12">
        <v>1850</v>
      </c>
      <c r="B1867" s="10" t="s">
        <v>1020</v>
      </c>
      <c r="C1867" s="11" t="s">
        <v>1152</v>
      </c>
      <c r="D1867" s="9"/>
      <c r="E1867" s="9">
        <v>144</v>
      </c>
      <c r="F1867" s="10" t="s">
        <v>1071</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1.5" x14ac:dyDescent="0.25">
      <c r="A1868" s="12">
        <v>1851</v>
      </c>
      <c r="B1868" s="10" t="s">
        <v>1020</v>
      </c>
      <c r="C1868" s="11" t="s">
        <v>1152</v>
      </c>
      <c r="D1868" s="9"/>
      <c r="E1868" s="9">
        <v>144</v>
      </c>
      <c r="F1868" s="10" t="s">
        <v>1071</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1.5" x14ac:dyDescent="0.25">
      <c r="A1869" s="12">
        <v>1852</v>
      </c>
      <c r="B1869" s="10" t="s">
        <v>1020</v>
      </c>
      <c r="C1869" s="11" t="s">
        <v>1152</v>
      </c>
      <c r="D1869" s="9"/>
      <c r="E1869" s="9">
        <v>144</v>
      </c>
      <c r="F1869" s="10" t="s">
        <v>1071</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1.5" x14ac:dyDescent="0.25">
      <c r="A1870" s="12">
        <v>1853</v>
      </c>
      <c r="B1870" s="10" t="s">
        <v>1020</v>
      </c>
      <c r="C1870" s="11" t="s">
        <v>1152</v>
      </c>
      <c r="D1870" s="9"/>
      <c r="E1870" s="9">
        <v>144</v>
      </c>
      <c r="F1870" s="10" t="s">
        <v>1071</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1.5" x14ac:dyDescent="0.25">
      <c r="A1871" s="12">
        <v>1854</v>
      </c>
      <c r="B1871" s="10" t="s">
        <v>1020</v>
      </c>
      <c r="C1871" s="11" t="s">
        <v>1152</v>
      </c>
      <c r="D1871" s="9"/>
      <c r="E1871" s="9">
        <v>144</v>
      </c>
      <c r="F1871" s="10" t="s">
        <v>1071</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1.5" x14ac:dyDescent="0.25">
      <c r="A1872" s="12">
        <v>1855</v>
      </c>
      <c r="B1872" s="10" t="s">
        <v>1020</v>
      </c>
      <c r="C1872" s="11" t="s">
        <v>1152</v>
      </c>
      <c r="D1872" s="9"/>
      <c r="E1872" s="9">
        <v>144</v>
      </c>
      <c r="F1872" s="10" t="s">
        <v>1071</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1.5" x14ac:dyDescent="0.25">
      <c r="A1873" s="12">
        <v>1856</v>
      </c>
      <c r="B1873" s="10" t="s">
        <v>1020</v>
      </c>
      <c r="C1873" s="11" t="s">
        <v>1152</v>
      </c>
      <c r="D1873" s="9"/>
      <c r="E1873" s="9">
        <v>144</v>
      </c>
      <c r="F1873" s="10" t="s">
        <v>1071</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1.5" x14ac:dyDescent="0.25">
      <c r="A1874" s="12">
        <v>1857</v>
      </c>
      <c r="B1874" s="10" t="s">
        <v>1020</v>
      </c>
      <c r="C1874" s="11" t="s">
        <v>1152</v>
      </c>
      <c r="D1874" s="9"/>
      <c r="E1874" s="9">
        <v>144</v>
      </c>
      <c r="F1874" s="10" t="s">
        <v>1071</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1.5" x14ac:dyDescent="0.25">
      <c r="A1875" s="12">
        <v>1858</v>
      </c>
      <c r="B1875" s="10" t="s">
        <v>1020</v>
      </c>
      <c r="C1875" s="11" t="s">
        <v>1152</v>
      </c>
      <c r="D1875" s="9"/>
      <c r="E1875" s="9">
        <v>144</v>
      </c>
      <c r="F1875" s="10" t="s">
        <v>1071</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1.5" x14ac:dyDescent="0.25">
      <c r="A1876" s="12">
        <v>1859</v>
      </c>
      <c r="B1876" s="10" t="s">
        <v>1020</v>
      </c>
      <c r="C1876" s="11" t="s">
        <v>1152</v>
      </c>
      <c r="D1876" s="9"/>
      <c r="E1876" s="9">
        <v>144</v>
      </c>
      <c r="F1876" s="10" t="s">
        <v>1071</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1.5" x14ac:dyDescent="0.25">
      <c r="A1877" s="12">
        <v>1860</v>
      </c>
      <c r="B1877" s="10" t="s">
        <v>1020</v>
      </c>
      <c r="C1877" s="11" t="s">
        <v>1152</v>
      </c>
      <c r="D1877" s="9"/>
      <c r="E1877" s="9">
        <v>144</v>
      </c>
      <c r="F1877" s="10" t="s">
        <v>1071</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1.5" x14ac:dyDescent="0.25">
      <c r="A1878" s="28">
        <v>1861</v>
      </c>
      <c r="B1878" s="26" t="s">
        <v>1020</v>
      </c>
      <c r="C1878" s="27" t="s">
        <v>1153</v>
      </c>
      <c r="D1878" s="25"/>
      <c r="E1878" s="25">
        <v>1832</v>
      </c>
      <c r="F1878" s="26" t="s">
        <v>1068</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1.5" x14ac:dyDescent="0.25">
      <c r="A1879" s="28">
        <v>1862</v>
      </c>
      <c r="B1879" s="26" t="s">
        <v>1020</v>
      </c>
      <c r="C1879" s="27" t="s">
        <v>1153</v>
      </c>
      <c r="D1879" s="25"/>
      <c r="E1879" s="25">
        <v>1832</v>
      </c>
      <c r="F1879" s="26" t="s">
        <v>1068</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1.5" x14ac:dyDescent="0.25">
      <c r="A1880" s="28">
        <v>1863</v>
      </c>
      <c r="B1880" s="26" t="s">
        <v>1020</v>
      </c>
      <c r="C1880" s="27" t="s">
        <v>1153</v>
      </c>
      <c r="D1880" s="25"/>
      <c r="E1880" s="25">
        <v>1832</v>
      </c>
      <c r="F1880" s="26" t="s">
        <v>1068</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1.5" x14ac:dyDescent="0.25">
      <c r="A1881" s="28">
        <v>1864</v>
      </c>
      <c r="B1881" s="26" t="s">
        <v>1020</v>
      </c>
      <c r="C1881" s="27" t="s">
        <v>1153</v>
      </c>
      <c r="D1881" s="25"/>
      <c r="E1881" s="25">
        <v>1832</v>
      </c>
      <c r="F1881" s="26" t="s">
        <v>1068</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1.5" x14ac:dyDescent="0.25">
      <c r="A1882" s="28">
        <v>1865</v>
      </c>
      <c r="B1882" s="26" t="s">
        <v>1020</v>
      </c>
      <c r="C1882" s="27" t="s">
        <v>1153</v>
      </c>
      <c r="D1882" s="25"/>
      <c r="E1882" s="25">
        <v>1832</v>
      </c>
      <c r="F1882" s="26" t="s">
        <v>1068</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1.5" x14ac:dyDescent="0.25">
      <c r="A1883" s="28">
        <v>1866</v>
      </c>
      <c r="B1883" s="26" t="s">
        <v>1020</v>
      </c>
      <c r="C1883" s="27" t="s">
        <v>1153</v>
      </c>
      <c r="D1883" s="25"/>
      <c r="E1883" s="25">
        <v>1832</v>
      </c>
      <c r="F1883" s="26" t="s">
        <v>1068</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1.5" x14ac:dyDescent="0.25">
      <c r="A1884" s="28">
        <v>1867</v>
      </c>
      <c r="B1884" s="26" t="s">
        <v>1020</v>
      </c>
      <c r="C1884" s="27" t="s">
        <v>1153</v>
      </c>
      <c r="D1884" s="25"/>
      <c r="E1884" s="25">
        <v>1832</v>
      </c>
      <c r="F1884" s="26" t="s">
        <v>1068</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1.5" x14ac:dyDescent="0.25">
      <c r="A1885" s="28">
        <v>1868</v>
      </c>
      <c r="B1885" s="26" t="s">
        <v>1020</v>
      </c>
      <c r="C1885" s="27" t="s">
        <v>1153</v>
      </c>
      <c r="D1885" s="25"/>
      <c r="E1885" s="25">
        <v>1832</v>
      </c>
      <c r="F1885" s="26" t="s">
        <v>1068</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1.5" x14ac:dyDescent="0.25">
      <c r="A1886" s="28">
        <v>1869</v>
      </c>
      <c r="B1886" s="26" t="s">
        <v>1020</v>
      </c>
      <c r="C1886" s="27" t="s">
        <v>1153</v>
      </c>
      <c r="D1886" s="25"/>
      <c r="E1886" s="25">
        <v>1832</v>
      </c>
      <c r="F1886" s="26" t="s">
        <v>1068</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1.5" x14ac:dyDescent="0.25">
      <c r="A1887" s="28">
        <v>1870</v>
      </c>
      <c r="B1887" s="26" t="s">
        <v>1020</v>
      </c>
      <c r="C1887" s="27" t="s">
        <v>1153</v>
      </c>
      <c r="D1887" s="25"/>
      <c r="E1887" s="25">
        <v>1832</v>
      </c>
      <c r="F1887" s="26" t="s">
        <v>1068</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1.5" x14ac:dyDescent="0.25">
      <c r="A1888" s="28">
        <v>1871</v>
      </c>
      <c r="B1888" s="26" t="s">
        <v>1020</v>
      </c>
      <c r="C1888" s="27" t="s">
        <v>1153</v>
      </c>
      <c r="D1888" s="25"/>
      <c r="E1888" s="25">
        <v>1832</v>
      </c>
      <c r="F1888" s="26" t="s">
        <v>1068</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1.5" x14ac:dyDescent="0.25">
      <c r="A1889" s="28">
        <v>1872</v>
      </c>
      <c r="B1889" s="26" t="s">
        <v>1020</v>
      </c>
      <c r="C1889" s="27" t="s">
        <v>1153</v>
      </c>
      <c r="D1889" s="25"/>
      <c r="E1889" s="25">
        <v>1832</v>
      </c>
      <c r="F1889" s="26" t="s">
        <v>1068</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1.5" x14ac:dyDescent="0.25">
      <c r="A1890" s="28">
        <v>1873</v>
      </c>
      <c r="B1890" s="26" t="s">
        <v>1020</v>
      </c>
      <c r="C1890" s="27" t="s">
        <v>1153</v>
      </c>
      <c r="D1890" s="25"/>
      <c r="E1890" s="25">
        <v>1832</v>
      </c>
      <c r="F1890" s="26" t="s">
        <v>1068</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1.5" x14ac:dyDescent="0.25">
      <c r="A1891" s="28">
        <v>1874</v>
      </c>
      <c r="B1891" s="26" t="s">
        <v>1020</v>
      </c>
      <c r="C1891" s="27" t="s">
        <v>1153</v>
      </c>
      <c r="D1891" s="25"/>
      <c r="E1891" s="25">
        <v>1832</v>
      </c>
      <c r="F1891" s="26" t="s">
        <v>1068</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1.5" x14ac:dyDescent="0.25">
      <c r="A1892" s="28">
        <v>1875</v>
      </c>
      <c r="B1892" s="26" t="s">
        <v>1020</v>
      </c>
      <c r="C1892" s="27" t="s">
        <v>1153</v>
      </c>
      <c r="D1892" s="25"/>
      <c r="E1892" s="25">
        <v>1832</v>
      </c>
      <c r="F1892" s="26" t="s">
        <v>1068</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1.5" x14ac:dyDescent="0.25">
      <c r="A1893" s="23">
        <v>1876</v>
      </c>
      <c r="B1893" s="21" t="s">
        <v>1020</v>
      </c>
      <c r="C1893" s="29" t="s">
        <v>1154</v>
      </c>
      <c r="D1893" s="20"/>
      <c r="E1893" s="20">
        <v>906</v>
      </c>
      <c r="F1893" s="21" t="s">
        <v>1070</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1.5" x14ac:dyDescent="0.25">
      <c r="A1894" s="23">
        <v>1877</v>
      </c>
      <c r="B1894" s="21" t="s">
        <v>1020</v>
      </c>
      <c r="C1894" s="29" t="s">
        <v>1154</v>
      </c>
      <c r="D1894" s="20"/>
      <c r="E1894" s="20">
        <v>906</v>
      </c>
      <c r="F1894" s="21" t="s">
        <v>1070</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1.5" x14ac:dyDescent="0.25">
      <c r="A1895" s="23">
        <v>1878</v>
      </c>
      <c r="B1895" s="21" t="s">
        <v>1020</v>
      </c>
      <c r="C1895" s="29" t="s">
        <v>1154</v>
      </c>
      <c r="D1895" s="20"/>
      <c r="E1895" s="20">
        <v>906</v>
      </c>
      <c r="F1895" s="21" t="s">
        <v>1070</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1.5" x14ac:dyDescent="0.25">
      <c r="A1896" s="23">
        <v>1879</v>
      </c>
      <c r="B1896" s="21" t="s">
        <v>1020</v>
      </c>
      <c r="C1896" s="29" t="s">
        <v>1154</v>
      </c>
      <c r="D1896" s="20"/>
      <c r="E1896" s="20">
        <v>906</v>
      </c>
      <c r="F1896" s="21" t="s">
        <v>1070</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1.5" x14ac:dyDescent="0.25">
      <c r="A1897" s="23">
        <v>1880</v>
      </c>
      <c r="B1897" s="21" t="s">
        <v>1020</v>
      </c>
      <c r="C1897" s="29" t="s">
        <v>1154</v>
      </c>
      <c r="D1897" s="20"/>
      <c r="E1897" s="20">
        <v>906</v>
      </c>
      <c r="F1897" s="21" t="s">
        <v>1070</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1.5" x14ac:dyDescent="0.25">
      <c r="A1898" s="23">
        <v>1881</v>
      </c>
      <c r="B1898" s="21" t="s">
        <v>1020</v>
      </c>
      <c r="C1898" s="29" t="s">
        <v>1154</v>
      </c>
      <c r="D1898" s="20"/>
      <c r="E1898" s="20">
        <v>906</v>
      </c>
      <c r="F1898" s="21" t="s">
        <v>1070</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1.5" x14ac:dyDescent="0.25">
      <c r="A1899" s="23">
        <v>1882</v>
      </c>
      <c r="B1899" s="21" t="s">
        <v>1020</v>
      </c>
      <c r="C1899" s="29" t="s">
        <v>1154</v>
      </c>
      <c r="D1899" s="20"/>
      <c r="E1899" s="20">
        <v>906</v>
      </c>
      <c r="F1899" s="21" t="s">
        <v>1070</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1.5" x14ac:dyDescent="0.25">
      <c r="A1900" s="23">
        <v>1883</v>
      </c>
      <c r="B1900" s="21" t="s">
        <v>1020</v>
      </c>
      <c r="C1900" s="29" t="s">
        <v>1154</v>
      </c>
      <c r="D1900" s="20"/>
      <c r="E1900" s="20">
        <v>906</v>
      </c>
      <c r="F1900" s="21" t="s">
        <v>1070</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1.5" x14ac:dyDescent="0.25">
      <c r="A1901" s="23">
        <v>1884</v>
      </c>
      <c r="B1901" s="21" t="s">
        <v>1020</v>
      </c>
      <c r="C1901" s="29" t="s">
        <v>1154</v>
      </c>
      <c r="D1901" s="20"/>
      <c r="E1901" s="20">
        <v>906</v>
      </c>
      <c r="F1901" s="21" t="s">
        <v>1070</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1.5" x14ac:dyDescent="0.25">
      <c r="A1902" s="23">
        <v>1885</v>
      </c>
      <c r="B1902" s="21" t="s">
        <v>1020</v>
      </c>
      <c r="C1902" s="29" t="s">
        <v>1154</v>
      </c>
      <c r="D1902" s="20"/>
      <c r="E1902" s="20">
        <v>906</v>
      </c>
      <c r="F1902" s="21" t="s">
        <v>1070</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1.5" x14ac:dyDescent="0.25">
      <c r="A1903" s="23">
        <v>1886</v>
      </c>
      <c r="B1903" s="21" t="s">
        <v>1020</v>
      </c>
      <c r="C1903" s="29" t="s">
        <v>1154</v>
      </c>
      <c r="D1903" s="20"/>
      <c r="E1903" s="20">
        <v>906</v>
      </c>
      <c r="F1903" s="21" t="s">
        <v>1070</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1.5" x14ac:dyDescent="0.25">
      <c r="A1904" s="23">
        <v>1887</v>
      </c>
      <c r="B1904" s="21" t="s">
        <v>1020</v>
      </c>
      <c r="C1904" s="29" t="s">
        <v>1154</v>
      </c>
      <c r="D1904" s="20"/>
      <c r="E1904" s="20">
        <v>906</v>
      </c>
      <c r="F1904" s="21" t="s">
        <v>1070</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1.5" x14ac:dyDescent="0.25">
      <c r="A1905" s="23">
        <v>1888</v>
      </c>
      <c r="B1905" s="21" t="s">
        <v>1020</v>
      </c>
      <c r="C1905" s="29" t="s">
        <v>1154</v>
      </c>
      <c r="D1905" s="20"/>
      <c r="E1905" s="20">
        <v>906</v>
      </c>
      <c r="F1905" s="21" t="s">
        <v>1070</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1.5" x14ac:dyDescent="0.25">
      <c r="A1906" s="23">
        <v>1889</v>
      </c>
      <c r="B1906" s="21" t="s">
        <v>1020</v>
      </c>
      <c r="C1906" s="29" t="s">
        <v>1154</v>
      </c>
      <c r="D1906" s="20"/>
      <c r="E1906" s="20">
        <v>906</v>
      </c>
      <c r="F1906" s="21" t="s">
        <v>1070</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1.5" x14ac:dyDescent="0.25">
      <c r="A1907" s="23">
        <v>1890</v>
      </c>
      <c r="B1907" s="21" t="s">
        <v>1020</v>
      </c>
      <c r="C1907" s="29" t="s">
        <v>1154</v>
      </c>
      <c r="D1907" s="20"/>
      <c r="E1907" s="20">
        <v>906</v>
      </c>
      <c r="F1907" s="21" t="s">
        <v>1070</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1.5" x14ac:dyDescent="0.25">
      <c r="A1908" s="12">
        <v>1891</v>
      </c>
      <c r="B1908" s="10" t="s">
        <v>1020</v>
      </c>
      <c r="C1908" s="11" t="s">
        <v>1155</v>
      </c>
      <c r="D1908" s="9">
        <v>8</v>
      </c>
      <c r="E1908" s="9">
        <v>156</v>
      </c>
      <c r="F1908" s="10" t="s">
        <v>1071</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1.5" x14ac:dyDescent="0.25">
      <c r="A1909" s="12">
        <v>1892</v>
      </c>
      <c r="B1909" s="10" t="s">
        <v>1020</v>
      </c>
      <c r="C1909" s="11" t="s">
        <v>1155</v>
      </c>
      <c r="D1909" s="9">
        <v>8</v>
      </c>
      <c r="E1909" s="9">
        <v>156</v>
      </c>
      <c r="F1909" s="10" t="s">
        <v>1071</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1.5" x14ac:dyDescent="0.25">
      <c r="A1910" s="12">
        <v>1893</v>
      </c>
      <c r="B1910" s="10" t="s">
        <v>1020</v>
      </c>
      <c r="C1910" s="11" t="s">
        <v>1155</v>
      </c>
      <c r="D1910" s="9">
        <v>8</v>
      </c>
      <c r="E1910" s="9">
        <v>156</v>
      </c>
      <c r="F1910" s="10" t="s">
        <v>1071</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1.5" x14ac:dyDescent="0.25">
      <c r="A1911" s="12">
        <v>1894</v>
      </c>
      <c r="B1911" s="10" t="s">
        <v>1020</v>
      </c>
      <c r="C1911" s="11" t="s">
        <v>1155</v>
      </c>
      <c r="D1911" s="9">
        <v>8</v>
      </c>
      <c r="E1911" s="9">
        <v>156</v>
      </c>
      <c r="F1911" s="10" t="s">
        <v>1071</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1.5" x14ac:dyDescent="0.25">
      <c r="A1912" s="12">
        <v>1895</v>
      </c>
      <c r="B1912" s="10" t="s">
        <v>1020</v>
      </c>
      <c r="C1912" s="11" t="s">
        <v>1155</v>
      </c>
      <c r="D1912" s="9">
        <v>8</v>
      </c>
      <c r="E1912" s="9">
        <v>156</v>
      </c>
      <c r="F1912" s="10" t="s">
        <v>1071</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1.5" x14ac:dyDescent="0.25">
      <c r="A1913" s="12">
        <v>1896</v>
      </c>
      <c r="B1913" s="10" t="s">
        <v>1020</v>
      </c>
      <c r="C1913" s="11" t="s">
        <v>1155</v>
      </c>
      <c r="D1913" s="9">
        <v>8</v>
      </c>
      <c r="E1913" s="9">
        <v>156</v>
      </c>
      <c r="F1913" s="10" t="s">
        <v>1071</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1.5" x14ac:dyDescent="0.25">
      <c r="A1914" s="12">
        <v>1897</v>
      </c>
      <c r="B1914" s="10" t="s">
        <v>1020</v>
      </c>
      <c r="C1914" s="11" t="s">
        <v>1155</v>
      </c>
      <c r="D1914" s="9">
        <v>8</v>
      </c>
      <c r="E1914" s="9">
        <v>156</v>
      </c>
      <c r="F1914" s="10" t="s">
        <v>1071</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1.5" x14ac:dyDescent="0.25">
      <c r="A1915" s="12">
        <v>1898</v>
      </c>
      <c r="B1915" s="10" t="s">
        <v>1020</v>
      </c>
      <c r="C1915" s="11" t="s">
        <v>1155</v>
      </c>
      <c r="D1915" s="9">
        <v>8</v>
      </c>
      <c r="E1915" s="9">
        <v>156</v>
      </c>
      <c r="F1915" s="10" t="s">
        <v>1071</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1.5" x14ac:dyDescent="0.25">
      <c r="A1916" s="12">
        <v>1899</v>
      </c>
      <c r="B1916" s="10" t="s">
        <v>1020</v>
      </c>
      <c r="C1916" s="11" t="s">
        <v>1155</v>
      </c>
      <c r="D1916" s="9">
        <v>8</v>
      </c>
      <c r="E1916" s="9">
        <v>156</v>
      </c>
      <c r="F1916" s="10" t="s">
        <v>1071</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1.5" x14ac:dyDescent="0.25">
      <c r="A1917" s="12">
        <v>1900</v>
      </c>
      <c r="B1917" s="10" t="s">
        <v>1020</v>
      </c>
      <c r="C1917" s="11" t="s">
        <v>1155</v>
      </c>
      <c r="D1917" s="9">
        <v>8</v>
      </c>
      <c r="E1917" s="9">
        <v>156</v>
      </c>
      <c r="F1917" s="10" t="s">
        <v>1071</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1.5" x14ac:dyDescent="0.25">
      <c r="A1918" s="12">
        <v>1901</v>
      </c>
      <c r="B1918" s="10" t="s">
        <v>1020</v>
      </c>
      <c r="C1918" s="11" t="s">
        <v>1155</v>
      </c>
      <c r="D1918" s="9">
        <v>8</v>
      </c>
      <c r="E1918" s="9">
        <v>156</v>
      </c>
      <c r="F1918" s="10" t="s">
        <v>1071</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1.5" x14ac:dyDescent="0.25">
      <c r="A1919" s="12">
        <v>1902</v>
      </c>
      <c r="B1919" s="10" t="s">
        <v>1020</v>
      </c>
      <c r="C1919" s="11" t="s">
        <v>1155</v>
      </c>
      <c r="D1919" s="9">
        <v>8</v>
      </c>
      <c r="E1919" s="9">
        <v>156</v>
      </c>
      <c r="F1919" s="10" t="s">
        <v>1071</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1.5" x14ac:dyDescent="0.25">
      <c r="A1920" s="12">
        <v>1903</v>
      </c>
      <c r="B1920" s="10" t="s">
        <v>1020</v>
      </c>
      <c r="C1920" s="11" t="s">
        <v>1155</v>
      </c>
      <c r="D1920" s="9">
        <v>8</v>
      </c>
      <c r="E1920" s="9">
        <v>156</v>
      </c>
      <c r="F1920" s="10" t="s">
        <v>1071</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1.5" x14ac:dyDescent="0.25">
      <c r="A1921" s="12">
        <v>1904</v>
      </c>
      <c r="B1921" s="10" t="s">
        <v>1020</v>
      </c>
      <c r="C1921" s="11" t="s">
        <v>1155</v>
      </c>
      <c r="D1921" s="9">
        <v>8</v>
      </c>
      <c r="E1921" s="9">
        <v>156</v>
      </c>
      <c r="F1921" s="10" t="s">
        <v>1071</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1.5" x14ac:dyDescent="0.25">
      <c r="A1922" s="12">
        <v>1905</v>
      </c>
      <c r="B1922" s="10" t="s">
        <v>1020</v>
      </c>
      <c r="C1922" s="11" t="s">
        <v>1155</v>
      </c>
      <c r="D1922" s="9">
        <v>8</v>
      </c>
      <c r="E1922" s="9">
        <v>156</v>
      </c>
      <c r="F1922" s="10" t="s">
        <v>1071</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1.5" x14ac:dyDescent="0.25">
      <c r="A1923" s="12">
        <v>1906</v>
      </c>
      <c r="B1923" s="10" t="s">
        <v>1020</v>
      </c>
      <c r="C1923" s="11" t="s">
        <v>1156</v>
      </c>
      <c r="D1923" s="9">
        <v>9</v>
      </c>
      <c r="E1923" s="9">
        <v>344</v>
      </c>
      <c r="F1923" s="10" t="s">
        <v>1071</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1.5" x14ac:dyDescent="0.25">
      <c r="A1924" s="12">
        <v>1907</v>
      </c>
      <c r="B1924" s="10" t="s">
        <v>1020</v>
      </c>
      <c r="C1924" s="11" t="s">
        <v>1156</v>
      </c>
      <c r="D1924" s="9">
        <v>9</v>
      </c>
      <c r="E1924" s="9">
        <v>344</v>
      </c>
      <c r="F1924" s="10" t="s">
        <v>1071</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1.5" x14ac:dyDescent="0.25">
      <c r="A1925" s="12">
        <v>1908</v>
      </c>
      <c r="B1925" s="10" t="s">
        <v>1020</v>
      </c>
      <c r="C1925" s="11" t="s">
        <v>1156</v>
      </c>
      <c r="D1925" s="9">
        <v>9</v>
      </c>
      <c r="E1925" s="9">
        <v>344</v>
      </c>
      <c r="F1925" s="10" t="s">
        <v>1071</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1.5" x14ac:dyDescent="0.25">
      <c r="A1926" s="12">
        <v>1909</v>
      </c>
      <c r="B1926" s="10" t="s">
        <v>1020</v>
      </c>
      <c r="C1926" s="11" t="s">
        <v>1156</v>
      </c>
      <c r="D1926" s="9">
        <v>9</v>
      </c>
      <c r="E1926" s="9">
        <v>344</v>
      </c>
      <c r="F1926" s="10" t="s">
        <v>1071</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1.5" x14ac:dyDescent="0.25">
      <c r="A1927" s="12">
        <v>1910</v>
      </c>
      <c r="B1927" s="10" t="s">
        <v>1020</v>
      </c>
      <c r="C1927" s="11" t="s">
        <v>1156</v>
      </c>
      <c r="D1927" s="9">
        <v>9</v>
      </c>
      <c r="E1927" s="9">
        <v>344</v>
      </c>
      <c r="F1927" s="10" t="s">
        <v>1071</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1.5" x14ac:dyDescent="0.25">
      <c r="A1928" s="12">
        <v>1911</v>
      </c>
      <c r="B1928" s="10" t="s">
        <v>1020</v>
      </c>
      <c r="C1928" s="11" t="s">
        <v>1156</v>
      </c>
      <c r="D1928" s="9">
        <v>9</v>
      </c>
      <c r="E1928" s="9">
        <v>344</v>
      </c>
      <c r="F1928" s="10" t="s">
        <v>1071</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1.5" x14ac:dyDescent="0.25">
      <c r="A1929" s="12">
        <v>1912</v>
      </c>
      <c r="B1929" s="10" t="s">
        <v>1020</v>
      </c>
      <c r="C1929" s="11" t="s">
        <v>1156</v>
      </c>
      <c r="D1929" s="9">
        <v>9</v>
      </c>
      <c r="E1929" s="9">
        <v>344</v>
      </c>
      <c r="F1929" s="10" t="s">
        <v>1071</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1.5" x14ac:dyDescent="0.25">
      <c r="A1930" s="12">
        <v>1913</v>
      </c>
      <c r="B1930" s="10" t="s">
        <v>1020</v>
      </c>
      <c r="C1930" s="11" t="s">
        <v>1156</v>
      </c>
      <c r="D1930" s="9">
        <v>9</v>
      </c>
      <c r="E1930" s="9">
        <v>344</v>
      </c>
      <c r="F1930" s="10" t="s">
        <v>1071</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1.5" x14ac:dyDescent="0.25">
      <c r="A1931" s="12">
        <v>1914</v>
      </c>
      <c r="B1931" s="10" t="s">
        <v>1020</v>
      </c>
      <c r="C1931" s="11" t="s">
        <v>1156</v>
      </c>
      <c r="D1931" s="9">
        <v>9</v>
      </c>
      <c r="E1931" s="9">
        <v>344</v>
      </c>
      <c r="F1931" s="10" t="s">
        <v>1071</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1.5" x14ac:dyDescent="0.25">
      <c r="A1932" s="12">
        <v>1915</v>
      </c>
      <c r="B1932" s="10" t="s">
        <v>1020</v>
      </c>
      <c r="C1932" s="11" t="s">
        <v>1156</v>
      </c>
      <c r="D1932" s="9">
        <v>9</v>
      </c>
      <c r="E1932" s="9">
        <v>344</v>
      </c>
      <c r="F1932" s="10" t="s">
        <v>1071</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1.5" x14ac:dyDescent="0.25">
      <c r="A1933" s="12">
        <v>1916</v>
      </c>
      <c r="B1933" s="10" t="s">
        <v>1020</v>
      </c>
      <c r="C1933" s="11" t="s">
        <v>1156</v>
      </c>
      <c r="D1933" s="9">
        <v>9</v>
      </c>
      <c r="E1933" s="9">
        <v>344</v>
      </c>
      <c r="F1933" s="10" t="s">
        <v>1071</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1.5" x14ac:dyDescent="0.25">
      <c r="A1934" s="12">
        <v>1917</v>
      </c>
      <c r="B1934" s="10" t="s">
        <v>1020</v>
      </c>
      <c r="C1934" s="11" t="s">
        <v>1156</v>
      </c>
      <c r="D1934" s="9">
        <v>9</v>
      </c>
      <c r="E1934" s="9">
        <v>344</v>
      </c>
      <c r="F1934" s="10" t="s">
        <v>1071</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1.5" x14ac:dyDescent="0.25">
      <c r="A1935" s="12">
        <v>1918</v>
      </c>
      <c r="B1935" s="10" t="s">
        <v>1020</v>
      </c>
      <c r="C1935" s="11" t="s">
        <v>1156</v>
      </c>
      <c r="D1935" s="9">
        <v>9</v>
      </c>
      <c r="E1935" s="9">
        <v>344</v>
      </c>
      <c r="F1935" s="10" t="s">
        <v>1071</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1.5" x14ac:dyDescent="0.25">
      <c r="A1936" s="12">
        <v>1919</v>
      </c>
      <c r="B1936" s="10" t="s">
        <v>1020</v>
      </c>
      <c r="C1936" s="11" t="s">
        <v>1156</v>
      </c>
      <c r="D1936" s="9">
        <v>9</v>
      </c>
      <c r="E1936" s="9">
        <v>344</v>
      </c>
      <c r="F1936" s="10" t="s">
        <v>1071</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1.5" x14ac:dyDescent="0.25">
      <c r="A1937" s="12">
        <v>1920</v>
      </c>
      <c r="B1937" s="10" t="s">
        <v>1020</v>
      </c>
      <c r="C1937" s="11" t="s">
        <v>1156</v>
      </c>
      <c r="D1937" s="9">
        <v>9</v>
      </c>
      <c r="E1937" s="9">
        <v>344</v>
      </c>
      <c r="F1937" s="10" t="s">
        <v>1071</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1.5" x14ac:dyDescent="0.25">
      <c r="A1938" s="12">
        <v>1921</v>
      </c>
      <c r="B1938" s="10" t="s">
        <v>1020</v>
      </c>
      <c r="C1938" s="11" t="s">
        <v>1157</v>
      </c>
      <c r="D1938" s="9">
        <v>10</v>
      </c>
      <c r="E1938" s="9">
        <v>446</v>
      </c>
      <c r="F1938" s="10" t="s">
        <v>1071</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1.5" x14ac:dyDescent="0.25">
      <c r="A1939" s="12">
        <v>1922</v>
      </c>
      <c r="B1939" s="10" t="s">
        <v>1020</v>
      </c>
      <c r="C1939" s="11" t="s">
        <v>1157</v>
      </c>
      <c r="D1939" s="9">
        <v>10</v>
      </c>
      <c r="E1939" s="9">
        <v>446</v>
      </c>
      <c r="F1939" s="10" t="s">
        <v>1071</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1.5" x14ac:dyDescent="0.25">
      <c r="A1940" s="12">
        <v>1923</v>
      </c>
      <c r="B1940" s="10" t="s">
        <v>1020</v>
      </c>
      <c r="C1940" s="11" t="s">
        <v>1157</v>
      </c>
      <c r="D1940" s="9">
        <v>10</v>
      </c>
      <c r="E1940" s="9">
        <v>446</v>
      </c>
      <c r="F1940" s="10" t="s">
        <v>1071</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1.5" x14ac:dyDescent="0.25">
      <c r="A1941" s="12">
        <v>1924</v>
      </c>
      <c r="B1941" s="10" t="s">
        <v>1020</v>
      </c>
      <c r="C1941" s="11" t="s">
        <v>1157</v>
      </c>
      <c r="D1941" s="9">
        <v>10</v>
      </c>
      <c r="E1941" s="9">
        <v>446</v>
      </c>
      <c r="F1941" s="10" t="s">
        <v>1071</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1.5" x14ac:dyDescent="0.25">
      <c r="A1942" s="12">
        <v>1925</v>
      </c>
      <c r="B1942" s="10" t="s">
        <v>1020</v>
      </c>
      <c r="C1942" s="11" t="s">
        <v>1157</v>
      </c>
      <c r="D1942" s="9">
        <v>10</v>
      </c>
      <c r="E1942" s="9">
        <v>446</v>
      </c>
      <c r="F1942" s="10" t="s">
        <v>1071</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1.5" x14ac:dyDescent="0.25">
      <c r="A1943" s="12">
        <v>1926</v>
      </c>
      <c r="B1943" s="10" t="s">
        <v>1020</v>
      </c>
      <c r="C1943" s="11" t="s">
        <v>1157</v>
      </c>
      <c r="D1943" s="9">
        <v>10</v>
      </c>
      <c r="E1943" s="9">
        <v>446</v>
      </c>
      <c r="F1943" s="10" t="s">
        <v>1071</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1.5" x14ac:dyDescent="0.25">
      <c r="A1944" s="12">
        <v>1927</v>
      </c>
      <c r="B1944" s="10" t="s">
        <v>1020</v>
      </c>
      <c r="C1944" s="11" t="s">
        <v>1157</v>
      </c>
      <c r="D1944" s="9">
        <v>10</v>
      </c>
      <c r="E1944" s="9">
        <v>446</v>
      </c>
      <c r="F1944" s="10" t="s">
        <v>1071</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1.5" x14ac:dyDescent="0.25">
      <c r="A1945" s="12">
        <v>1928</v>
      </c>
      <c r="B1945" s="10" t="s">
        <v>1020</v>
      </c>
      <c r="C1945" s="11" t="s">
        <v>1157</v>
      </c>
      <c r="D1945" s="9">
        <v>10</v>
      </c>
      <c r="E1945" s="9">
        <v>446</v>
      </c>
      <c r="F1945" s="10" t="s">
        <v>1071</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1.5" x14ac:dyDescent="0.25">
      <c r="A1946" s="12">
        <v>1929</v>
      </c>
      <c r="B1946" s="10" t="s">
        <v>1020</v>
      </c>
      <c r="C1946" s="11" t="s">
        <v>1157</v>
      </c>
      <c r="D1946" s="9">
        <v>10</v>
      </c>
      <c r="E1946" s="9">
        <v>446</v>
      </c>
      <c r="F1946" s="10" t="s">
        <v>1071</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1.5" x14ac:dyDescent="0.25">
      <c r="A1947" s="12">
        <v>1930</v>
      </c>
      <c r="B1947" s="10" t="s">
        <v>1020</v>
      </c>
      <c r="C1947" s="11" t="s">
        <v>1157</v>
      </c>
      <c r="D1947" s="9">
        <v>10</v>
      </c>
      <c r="E1947" s="9">
        <v>446</v>
      </c>
      <c r="F1947" s="10" t="s">
        <v>1071</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1.5" x14ac:dyDescent="0.25">
      <c r="A1948" s="12">
        <v>1931</v>
      </c>
      <c r="B1948" s="10" t="s">
        <v>1020</v>
      </c>
      <c r="C1948" s="11" t="s">
        <v>1157</v>
      </c>
      <c r="D1948" s="9">
        <v>10</v>
      </c>
      <c r="E1948" s="9">
        <v>446</v>
      </c>
      <c r="F1948" s="10" t="s">
        <v>1071</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1.5" x14ac:dyDescent="0.25">
      <c r="A1949" s="12">
        <v>1932</v>
      </c>
      <c r="B1949" s="10" t="s">
        <v>1020</v>
      </c>
      <c r="C1949" s="11" t="s">
        <v>1157</v>
      </c>
      <c r="D1949" s="9">
        <v>10</v>
      </c>
      <c r="E1949" s="9">
        <v>446</v>
      </c>
      <c r="F1949" s="10" t="s">
        <v>1071</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1.5" x14ac:dyDescent="0.25">
      <c r="A1950" s="12">
        <v>1933</v>
      </c>
      <c r="B1950" s="10" t="s">
        <v>1020</v>
      </c>
      <c r="C1950" s="11" t="s">
        <v>1157</v>
      </c>
      <c r="D1950" s="9">
        <v>10</v>
      </c>
      <c r="E1950" s="9">
        <v>446</v>
      </c>
      <c r="F1950" s="10" t="s">
        <v>1071</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1.5" x14ac:dyDescent="0.25">
      <c r="A1951" s="12">
        <v>1934</v>
      </c>
      <c r="B1951" s="10" t="s">
        <v>1020</v>
      </c>
      <c r="C1951" s="11" t="s">
        <v>1157</v>
      </c>
      <c r="D1951" s="9">
        <v>10</v>
      </c>
      <c r="E1951" s="9">
        <v>446</v>
      </c>
      <c r="F1951" s="10" t="s">
        <v>1071</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1.5" x14ac:dyDescent="0.25">
      <c r="A1952" s="12">
        <v>1935</v>
      </c>
      <c r="B1952" s="10" t="s">
        <v>1020</v>
      </c>
      <c r="C1952" s="11" t="s">
        <v>1157</v>
      </c>
      <c r="D1952" s="9">
        <v>10</v>
      </c>
      <c r="E1952" s="9">
        <v>446</v>
      </c>
      <c r="F1952" s="10" t="s">
        <v>1071</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1.5" x14ac:dyDescent="0.25">
      <c r="A1953" s="12">
        <v>1936</v>
      </c>
      <c r="B1953" s="10" t="s">
        <v>1020</v>
      </c>
      <c r="C1953" s="11" t="s">
        <v>1158</v>
      </c>
      <c r="D1953" s="9">
        <v>11</v>
      </c>
      <c r="E1953" s="9">
        <v>158</v>
      </c>
      <c r="F1953" s="10" t="s">
        <v>1071</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1.5" x14ac:dyDescent="0.25">
      <c r="A1954" s="12">
        <v>1937</v>
      </c>
      <c r="B1954" s="10" t="s">
        <v>1020</v>
      </c>
      <c r="C1954" s="11" t="s">
        <v>1158</v>
      </c>
      <c r="D1954" s="9">
        <v>11</v>
      </c>
      <c r="E1954" s="9">
        <v>158</v>
      </c>
      <c r="F1954" s="10" t="s">
        <v>1071</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1.5" x14ac:dyDescent="0.25">
      <c r="A1955" s="12">
        <v>1938</v>
      </c>
      <c r="B1955" s="10" t="s">
        <v>1020</v>
      </c>
      <c r="C1955" s="11" t="s">
        <v>1158</v>
      </c>
      <c r="D1955" s="9">
        <v>11</v>
      </c>
      <c r="E1955" s="9">
        <v>158</v>
      </c>
      <c r="F1955" s="10" t="s">
        <v>1071</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1.5" x14ac:dyDescent="0.25">
      <c r="A1956" s="12">
        <v>1939</v>
      </c>
      <c r="B1956" s="10" t="s">
        <v>1020</v>
      </c>
      <c r="C1956" s="11" t="s">
        <v>1158</v>
      </c>
      <c r="D1956" s="9">
        <v>11</v>
      </c>
      <c r="E1956" s="9">
        <v>158</v>
      </c>
      <c r="F1956" s="10" t="s">
        <v>1071</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1.5" x14ac:dyDescent="0.25">
      <c r="A1957" s="12">
        <v>1940</v>
      </c>
      <c r="B1957" s="10" t="s">
        <v>1020</v>
      </c>
      <c r="C1957" s="11" t="s">
        <v>1158</v>
      </c>
      <c r="D1957" s="9">
        <v>11</v>
      </c>
      <c r="E1957" s="9">
        <v>158</v>
      </c>
      <c r="F1957" s="10" t="s">
        <v>1071</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1.5" x14ac:dyDescent="0.25">
      <c r="A1958" s="12">
        <v>1941</v>
      </c>
      <c r="B1958" s="10" t="s">
        <v>1020</v>
      </c>
      <c r="C1958" s="11" t="s">
        <v>1158</v>
      </c>
      <c r="D1958" s="9">
        <v>11</v>
      </c>
      <c r="E1958" s="9">
        <v>158</v>
      </c>
      <c r="F1958" s="10" t="s">
        <v>1071</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1.5" x14ac:dyDescent="0.25">
      <c r="A1959" s="12">
        <v>1942</v>
      </c>
      <c r="B1959" s="10" t="s">
        <v>1020</v>
      </c>
      <c r="C1959" s="11" t="s">
        <v>1158</v>
      </c>
      <c r="D1959" s="9">
        <v>11</v>
      </c>
      <c r="E1959" s="9">
        <v>158</v>
      </c>
      <c r="F1959" s="10" t="s">
        <v>1071</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1.5" x14ac:dyDescent="0.25">
      <c r="A1960" s="12">
        <v>1943</v>
      </c>
      <c r="B1960" s="10" t="s">
        <v>1020</v>
      </c>
      <c r="C1960" s="11" t="s">
        <v>1158</v>
      </c>
      <c r="D1960" s="9">
        <v>11</v>
      </c>
      <c r="E1960" s="9">
        <v>158</v>
      </c>
      <c r="F1960" s="10" t="s">
        <v>1071</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1.5" x14ac:dyDescent="0.25">
      <c r="A1961" s="12">
        <v>1944</v>
      </c>
      <c r="B1961" s="10" t="s">
        <v>1020</v>
      </c>
      <c r="C1961" s="11" t="s">
        <v>1158</v>
      </c>
      <c r="D1961" s="9">
        <v>11</v>
      </c>
      <c r="E1961" s="9">
        <v>158</v>
      </c>
      <c r="F1961" s="10" t="s">
        <v>1071</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1.5" x14ac:dyDescent="0.25">
      <c r="A1962" s="12">
        <v>1945</v>
      </c>
      <c r="B1962" s="10" t="s">
        <v>1020</v>
      </c>
      <c r="C1962" s="11" t="s">
        <v>1158</v>
      </c>
      <c r="D1962" s="9">
        <v>11</v>
      </c>
      <c r="E1962" s="9">
        <v>158</v>
      </c>
      <c r="F1962" s="10" t="s">
        <v>1071</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1.5" x14ac:dyDescent="0.25">
      <c r="A1963" s="12">
        <v>1946</v>
      </c>
      <c r="B1963" s="10" t="s">
        <v>1020</v>
      </c>
      <c r="C1963" s="11" t="s">
        <v>1158</v>
      </c>
      <c r="D1963" s="9">
        <v>11</v>
      </c>
      <c r="E1963" s="9">
        <v>158</v>
      </c>
      <c r="F1963" s="10" t="s">
        <v>1071</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1.5" x14ac:dyDescent="0.25">
      <c r="A1964" s="12">
        <v>1947</v>
      </c>
      <c r="B1964" s="10" t="s">
        <v>1020</v>
      </c>
      <c r="C1964" s="11" t="s">
        <v>1158</v>
      </c>
      <c r="D1964" s="9">
        <v>11</v>
      </c>
      <c r="E1964" s="9">
        <v>158</v>
      </c>
      <c r="F1964" s="10" t="s">
        <v>1071</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1.5" x14ac:dyDescent="0.25">
      <c r="A1965" s="12">
        <v>1948</v>
      </c>
      <c r="B1965" s="10" t="s">
        <v>1020</v>
      </c>
      <c r="C1965" s="11" t="s">
        <v>1158</v>
      </c>
      <c r="D1965" s="9">
        <v>11</v>
      </c>
      <c r="E1965" s="9">
        <v>158</v>
      </c>
      <c r="F1965" s="10" t="s">
        <v>1071</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1.5" x14ac:dyDescent="0.25">
      <c r="A1966" s="12">
        <v>1949</v>
      </c>
      <c r="B1966" s="10" t="s">
        <v>1020</v>
      </c>
      <c r="C1966" s="11" t="s">
        <v>1158</v>
      </c>
      <c r="D1966" s="9">
        <v>11</v>
      </c>
      <c r="E1966" s="9">
        <v>158</v>
      </c>
      <c r="F1966" s="10" t="s">
        <v>1071</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1.5" x14ac:dyDescent="0.25">
      <c r="A1967" s="12">
        <v>1950</v>
      </c>
      <c r="B1967" s="10" t="s">
        <v>1020</v>
      </c>
      <c r="C1967" s="11" t="s">
        <v>1158</v>
      </c>
      <c r="D1967" s="9">
        <v>11</v>
      </c>
      <c r="E1967" s="9">
        <v>158</v>
      </c>
      <c r="F1967" s="10" t="s">
        <v>1071</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1.5" x14ac:dyDescent="0.25">
      <c r="A1968" s="12">
        <v>1951</v>
      </c>
      <c r="B1968" s="10" t="s">
        <v>1020</v>
      </c>
      <c r="C1968" s="11" t="s">
        <v>1159</v>
      </c>
      <c r="D1968" s="9"/>
      <c r="E1968" s="9">
        <v>408</v>
      </c>
      <c r="F1968" s="10" t="s">
        <v>1071</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1.5" x14ac:dyDescent="0.25">
      <c r="A1969" s="12">
        <v>1952</v>
      </c>
      <c r="B1969" s="10" t="s">
        <v>1020</v>
      </c>
      <c r="C1969" s="11" t="s">
        <v>1159</v>
      </c>
      <c r="D1969" s="9"/>
      <c r="E1969" s="9">
        <v>408</v>
      </c>
      <c r="F1969" s="10" t="s">
        <v>1071</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1.5" x14ac:dyDescent="0.25">
      <c r="A1970" s="12">
        <v>1953</v>
      </c>
      <c r="B1970" s="10" t="s">
        <v>1020</v>
      </c>
      <c r="C1970" s="11" t="s">
        <v>1159</v>
      </c>
      <c r="D1970" s="9"/>
      <c r="E1970" s="9">
        <v>408</v>
      </c>
      <c r="F1970" s="10" t="s">
        <v>1071</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1.5" x14ac:dyDescent="0.25">
      <c r="A1971" s="12">
        <v>1954</v>
      </c>
      <c r="B1971" s="10" t="s">
        <v>1020</v>
      </c>
      <c r="C1971" s="11" t="s">
        <v>1159</v>
      </c>
      <c r="D1971" s="9"/>
      <c r="E1971" s="9">
        <v>408</v>
      </c>
      <c r="F1971" s="10" t="s">
        <v>1071</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1.5" x14ac:dyDescent="0.25">
      <c r="A1972" s="12">
        <v>1955</v>
      </c>
      <c r="B1972" s="10" t="s">
        <v>1020</v>
      </c>
      <c r="C1972" s="11" t="s">
        <v>1159</v>
      </c>
      <c r="D1972" s="9"/>
      <c r="E1972" s="9">
        <v>408</v>
      </c>
      <c r="F1972" s="10" t="s">
        <v>1071</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1.5" x14ac:dyDescent="0.25">
      <c r="A1973" s="12">
        <v>1956</v>
      </c>
      <c r="B1973" s="10" t="s">
        <v>1020</v>
      </c>
      <c r="C1973" s="11" t="s">
        <v>1159</v>
      </c>
      <c r="D1973" s="9"/>
      <c r="E1973" s="9">
        <v>408</v>
      </c>
      <c r="F1973" s="10" t="s">
        <v>1071</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1.5" x14ac:dyDescent="0.25">
      <c r="A1974" s="12">
        <v>1957</v>
      </c>
      <c r="B1974" s="10" t="s">
        <v>1020</v>
      </c>
      <c r="C1974" s="11" t="s">
        <v>1159</v>
      </c>
      <c r="D1974" s="9"/>
      <c r="E1974" s="9">
        <v>408</v>
      </c>
      <c r="F1974" s="10" t="s">
        <v>1071</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1.5" x14ac:dyDescent="0.25">
      <c r="A1975" s="12">
        <v>1958</v>
      </c>
      <c r="B1975" s="10" t="s">
        <v>1020</v>
      </c>
      <c r="C1975" s="11" t="s">
        <v>1159</v>
      </c>
      <c r="D1975" s="9"/>
      <c r="E1975" s="9">
        <v>408</v>
      </c>
      <c r="F1975" s="10" t="s">
        <v>1071</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1.5" x14ac:dyDescent="0.25">
      <c r="A1976" s="12">
        <v>1959</v>
      </c>
      <c r="B1976" s="10" t="s">
        <v>1020</v>
      </c>
      <c r="C1976" s="11" t="s">
        <v>1159</v>
      </c>
      <c r="D1976" s="9"/>
      <c r="E1976" s="9">
        <v>408</v>
      </c>
      <c r="F1976" s="10" t="s">
        <v>1071</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1.5" x14ac:dyDescent="0.25">
      <c r="A1977" s="12">
        <v>1960</v>
      </c>
      <c r="B1977" s="10" t="s">
        <v>1020</v>
      </c>
      <c r="C1977" s="11" t="s">
        <v>1159</v>
      </c>
      <c r="D1977" s="9"/>
      <c r="E1977" s="9">
        <v>408</v>
      </c>
      <c r="F1977" s="10" t="s">
        <v>1071</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1.5" x14ac:dyDescent="0.25">
      <c r="A1978" s="12">
        <v>1961</v>
      </c>
      <c r="B1978" s="10" t="s">
        <v>1020</v>
      </c>
      <c r="C1978" s="11" t="s">
        <v>1159</v>
      </c>
      <c r="D1978" s="9"/>
      <c r="E1978" s="9">
        <v>408</v>
      </c>
      <c r="F1978" s="10" t="s">
        <v>1071</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1.5" x14ac:dyDescent="0.25">
      <c r="A1979" s="12">
        <v>1962</v>
      </c>
      <c r="B1979" s="10" t="s">
        <v>1020</v>
      </c>
      <c r="C1979" s="11" t="s">
        <v>1159</v>
      </c>
      <c r="D1979" s="9"/>
      <c r="E1979" s="9">
        <v>408</v>
      </c>
      <c r="F1979" s="10" t="s">
        <v>1071</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1.5" x14ac:dyDescent="0.25">
      <c r="A1980" s="12">
        <v>1963</v>
      </c>
      <c r="B1980" s="10" t="s">
        <v>1020</v>
      </c>
      <c r="C1980" s="11" t="s">
        <v>1159</v>
      </c>
      <c r="D1980" s="9"/>
      <c r="E1980" s="9">
        <v>408</v>
      </c>
      <c r="F1980" s="10" t="s">
        <v>1071</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1.5" x14ac:dyDescent="0.25">
      <c r="A1981" s="12">
        <v>1964</v>
      </c>
      <c r="B1981" s="10" t="s">
        <v>1020</v>
      </c>
      <c r="C1981" s="11" t="s">
        <v>1159</v>
      </c>
      <c r="D1981" s="9"/>
      <c r="E1981" s="9">
        <v>408</v>
      </c>
      <c r="F1981" s="10" t="s">
        <v>1071</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1.5" x14ac:dyDescent="0.25">
      <c r="A1982" s="12">
        <v>1965</v>
      </c>
      <c r="B1982" s="10" t="s">
        <v>1020</v>
      </c>
      <c r="C1982" s="11" t="s">
        <v>1159</v>
      </c>
      <c r="D1982" s="9"/>
      <c r="E1982" s="9">
        <v>408</v>
      </c>
      <c r="F1982" s="10" t="s">
        <v>1071</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1.5" x14ac:dyDescent="0.25">
      <c r="A1983" s="12">
        <v>1966</v>
      </c>
      <c r="B1983" s="10" t="s">
        <v>1020</v>
      </c>
      <c r="C1983" s="11" t="s">
        <v>1160</v>
      </c>
      <c r="D1983" s="9"/>
      <c r="E1983" s="9">
        <v>392</v>
      </c>
      <c r="F1983" s="10" t="s">
        <v>1071</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1.5" x14ac:dyDescent="0.25">
      <c r="A1984" s="12">
        <v>1967</v>
      </c>
      <c r="B1984" s="10" t="s">
        <v>1020</v>
      </c>
      <c r="C1984" s="11" t="s">
        <v>1160</v>
      </c>
      <c r="D1984" s="9"/>
      <c r="E1984" s="9">
        <v>392</v>
      </c>
      <c r="F1984" s="10" t="s">
        <v>1071</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1.5" x14ac:dyDescent="0.25">
      <c r="A1985" s="12">
        <v>1968</v>
      </c>
      <c r="B1985" s="10" t="s">
        <v>1020</v>
      </c>
      <c r="C1985" s="11" t="s">
        <v>1160</v>
      </c>
      <c r="D1985" s="9"/>
      <c r="E1985" s="9">
        <v>392</v>
      </c>
      <c r="F1985" s="10" t="s">
        <v>1071</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1.5" x14ac:dyDescent="0.25">
      <c r="A1986" s="12">
        <v>1969</v>
      </c>
      <c r="B1986" s="10" t="s">
        <v>1020</v>
      </c>
      <c r="C1986" s="11" t="s">
        <v>1160</v>
      </c>
      <c r="D1986" s="9"/>
      <c r="E1986" s="9">
        <v>392</v>
      </c>
      <c r="F1986" s="10" t="s">
        <v>1071</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1.5" x14ac:dyDescent="0.25">
      <c r="A1987" s="12">
        <v>1970</v>
      </c>
      <c r="B1987" s="10" t="s">
        <v>1020</v>
      </c>
      <c r="C1987" s="11" t="s">
        <v>1160</v>
      </c>
      <c r="D1987" s="9"/>
      <c r="E1987" s="9">
        <v>392</v>
      </c>
      <c r="F1987" s="10" t="s">
        <v>1071</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1.5" x14ac:dyDescent="0.25">
      <c r="A1988" s="12">
        <v>1971</v>
      </c>
      <c r="B1988" s="10" t="s">
        <v>1020</v>
      </c>
      <c r="C1988" s="11" t="s">
        <v>1160</v>
      </c>
      <c r="D1988" s="9"/>
      <c r="E1988" s="9">
        <v>392</v>
      </c>
      <c r="F1988" s="10" t="s">
        <v>1071</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1.5" x14ac:dyDescent="0.25">
      <c r="A1989" s="12">
        <v>1972</v>
      </c>
      <c r="B1989" s="10" t="s">
        <v>1020</v>
      </c>
      <c r="C1989" s="11" t="s">
        <v>1160</v>
      </c>
      <c r="D1989" s="9"/>
      <c r="E1989" s="9">
        <v>392</v>
      </c>
      <c r="F1989" s="10" t="s">
        <v>1071</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1.5" x14ac:dyDescent="0.25">
      <c r="A1990" s="12">
        <v>1973</v>
      </c>
      <c r="B1990" s="10" t="s">
        <v>1020</v>
      </c>
      <c r="C1990" s="11" t="s">
        <v>1160</v>
      </c>
      <c r="D1990" s="9"/>
      <c r="E1990" s="9">
        <v>392</v>
      </c>
      <c r="F1990" s="10" t="s">
        <v>1071</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1.5" x14ac:dyDescent="0.25">
      <c r="A1991" s="12">
        <v>1974</v>
      </c>
      <c r="B1991" s="10" t="s">
        <v>1020</v>
      </c>
      <c r="C1991" s="11" t="s">
        <v>1160</v>
      </c>
      <c r="D1991" s="9"/>
      <c r="E1991" s="9">
        <v>392</v>
      </c>
      <c r="F1991" s="10" t="s">
        <v>1071</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1.5" x14ac:dyDescent="0.25">
      <c r="A1992" s="12">
        <v>1975</v>
      </c>
      <c r="B1992" s="10" t="s">
        <v>1020</v>
      </c>
      <c r="C1992" s="11" t="s">
        <v>1160</v>
      </c>
      <c r="D1992" s="9"/>
      <c r="E1992" s="9">
        <v>392</v>
      </c>
      <c r="F1992" s="10" t="s">
        <v>1071</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1.5" x14ac:dyDescent="0.25">
      <c r="A1993" s="12">
        <v>1976</v>
      </c>
      <c r="B1993" s="10" t="s">
        <v>1020</v>
      </c>
      <c r="C1993" s="11" t="s">
        <v>1160</v>
      </c>
      <c r="D1993" s="9"/>
      <c r="E1993" s="9">
        <v>392</v>
      </c>
      <c r="F1993" s="10" t="s">
        <v>1071</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1.5" x14ac:dyDescent="0.25">
      <c r="A1994" s="12">
        <v>1977</v>
      </c>
      <c r="B1994" s="10" t="s">
        <v>1020</v>
      </c>
      <c r="C1994" s="11" t="s">
        <v>1160</v>
      </c>
      <c r="D1994" s="9"/>
      <c r="E1994" s="9">
        <v>392</v>
      </c>
      <c r="F1994" s="10" t="s">
        <v>1071</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1.5" x14ac:dyDescent="0.25">
      <c r="A1995" s="12">
        <v>1978</v>
      </c>
      <c r="B1995" s="10" t="s">
        <v>1020</v>
      </c>
      <c r="C1995" s="11" t="s">
        <v>1160</v>
      </c>
      <c r="D1995" s="9"/>
      <c r="E1995" s="9">
        <v>392</v>
      </c>
      <c r="F1995" s="10" t="s">
        <v>1071</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1.5" x14ac:dyDescent="0.25">
      <c r="A1996" s="12">
        <v>1979</v>
      </c>
      <c r="B1996" s="10" t="s">
        <v>1020</v>
      </c>
      <c r="C1996" s="11" t="s">
        <v>1160</v>
      </c>
      <c r="D1996" s="9"/>
      <c r="E1996" s="9">
        <v>392</v>
      </c>
      <c r="F1996" s="10" t="s">
        <v>1071</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1.5" x14ac:dyDescent="0.25">
      <c r="A1997" s="12">
        <v>1980</v>
      </c>
      <c r="B1997" s="10" t="s">
        <v>1020</v>
      </c>
      <c r="C1997" s="11" t="s">
        <v>1160</v>
      </c>
      <c r="D1997" s="9"/>
      <c r="E1997" s="9">
        <v>392</v>
      </c>
      <c r="F1997" s="10" t="s">
        <v>1071</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1.5" x14ac:dyDescent="0.25">
      <c r="A1998" s="12">
        <v>1981</v>
      </c>
      <c r="B1998" s="10" t="s">
        <v>1020</v>
      </c>
      <c r="C1998" s="11" t="s">
        <v>1161</v>
      </c>
      <c r="D1998" s="9"/>
      <c r="E1998" s="9">
        <v>496</v>
      </c>
      <c r="F1998" s="10" t="s">
        <v>1071</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1.5" x14ac:dyDescent="0.25">
      <c r="A1999" s="12">
        <v>1982</v>
      </c>
      <c r="B1999" s="10" t="s">
        <v>1020</v>
      </c>
      <c r="C1999" s="11" t="s">
        <v>1161</v>
      </c>
      <c r="D1999" s="9"/>
      <c r="E1999" s="9">
        <v>496</v>
      </c>
      <c r="F1999" s="10" t="s">
        <v>1071</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1.5" x14ac:dyDescent="0.25">
      <c r="A2000" s="12">
        <v>1983</v>
      </c>
      <c r="B2000" s="10" t="s">
        <v>1020</v>
      </c>
      <c r="C2000" s="11" t="s">
        <v>1161</v>
      </c>
      <c r="D2000" s="9"/>
      <c r="E2000" s="9">
        <v>496</v>
      </c>
      <c r="F2000" s="10" t="s">
        <v>1071</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1.5" x14ac:dyDescent="0.25">
      <c r="A2001" s="12">
        <v>1984</v>
      </c>
      <c r="B2001" s="10" t="s">
        <v>1020</v>
      </c>
      <c r="C2001" s="11" t="s">
        <v>1161</v>
      </c>
      <c r="D2001" s="9"/>
      <c r="E2001" s="9">
        <v>496</v>
      </c>
      <c r="F2001" s="10" t="s">
        <v>1071</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1.5" x14ac:dyDescent="0.25">
      <c r="A2002" s="12">
        <v>1985</v>
      </c>
      <c r="B2002" s="10" t="s">
        <v>1020</v>
      </c>
      <c r="C2002" s="11" t="s">
        <v>1161</v>
      </c>
      <c r="D2002" s="9"/>
      <c r="E2002" s="9">
        <v>496</v>
      </c>
      <c r="F2002" s="10" t="s">
        <v>1071</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1.5" x14ac:dyDescent="0.25">
      <c r="A2003" s="12">
        <v>1986</v>
      </c>
      <c r="B2003" s="10" t="s">
        <v>1020</v>
      </c>
      <c r="C2003" s="11" t="s">
        <v>1161</v>
      </c>
      <c r="D2003" s="9"/>
      <c r="E2003" s="9">
        <v>496</v>
      </c>
      <c r="F2003" s="10" t="s">
        <v>1071</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1.5" x14ac:dyDescent="0.25">
      <c r="A2004" s="12">
        <v>1987</v>
      </c>
      <c r="B2004" s="10" t="s">
        <v>1020</v>
      </c>
      <c r="C2004" s="11" t="s">
        <v>1161</v>
      </c>
      <c r="D2004" s="9"/>
      <c r="E2004" s="9">
        <v>496</v>
      </c>
      <c r="F2004" s="10" t="s">
        <v>1071</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1.5" x14ac:dyDescent="0.25">
      <c r="A2005" s="12">
        <v>1988</v>
      </c>
      <c r="B2005" s="10" t="s">
        <v>1020</v>
      </c>
      <c r="C2005" s="11" t="s">
        <v>1161</v>
      </c>
      <c r="D2005" s="9"/>
      <c r="E2005" s="9">
        <v>496</v>
      </c>
      <c r="F2005" s="10" t="s">
        <v>1071</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1.5" x14ac:dyDescent="0.25">
      <c r="A2006" s="12">
        <v>1989</v>
      </c>
      <c r="B2006" s="10" t="s">
        <v>1020</v>
      </c>
      <c r="C2006" s="11" t="s">
        <v>1161</v>
      </c>
      <c r="D2006" s="9"/>
      <c r="E2006" s="9">
        <v>496</v>
      </c>
      <c r="F2006" s="10" t="s">
        <v>1071</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1.5" x14ac:dyDescent="0.25">
      <c r="A2007" s="12">
        <v>1990</v>
      </c>
      <c r="B2007" s="10" t="s">
        <v>1020</v>
      </c>
      <c r="C2007" s="11" t="s">
        <v>1161</v>
      </c>
      <c r="D2007" s="9"/>
      <c r="E2007" s="9">
        <v>496</v>
      </c>
      <c r="F2007" s="10" t="s">
        <v>1071</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1.5" x14ac:dyDescent="0.25">
      <c r="A2008" s="12">
        <v>1991</v>
      </c>
      <c r="B2008" s="10" t="s">
        <v>1020</v>
      </c>
      <c r="C2008" s="11" t="s">
        <v>1161</v>
      </c>
      <c r="D2008" s="9"/>
      <c r="E2008" s="9">
        <v>496</v>
      </c>
      <c r="F2008" s="10" t="s">
        <v>1071</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1.5" x14ac:dyDescent="0.25">
      <c r="A2009" s="12">
        <v>1992</v>
      </c>
      <c r="B2009" s="10" t="s">
        <v>1020</v>
      </c>
      <c r="C2009" s="11" t="s">
        <v>1161</v>
      </c>
      <c r="D2009" s="9"/>
      <c r="E2009" s="9">
        <v>496</v>
      </c>
      <c r="F2009" s="10" t="s">
        <v>1071</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1.5" x14ac:dyDescent="0.25">
      <c r="A2010" s="12">
        <v>1993</v>
      </c>
      <c r="B2010" s="10" t="s">
        <v>1020</v>
      </c>
      <c r="C2010" s="11" t="s">
        <v>1161</v>
      </c>
      <c r="D2010" s="9"/>
      <c r="E2010" s="9">
        <v>496</v>
      </c>
      <c r="F2010" s="10" t="s">
        <v>1071</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1.5" x14ac:dyDescent="0.25">
      <c r="A2011" s="12">
        <v>1994</v>
      </c>
      <c r="B2011" s="10" t="s">
        <v>1020</v>
      </c>
      <c r="C2011" s="11" t="s">
        <v>1161</v>
      </c>
      <c r="D2011" s="9"/>
      <c r="E2011" s="9">
        <v>496</v>
      </c>
      <c r="F2011" s="10" t="s">
        <v>1071</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1.5" x14ac:dyDescent="0.25">
      <c r="A2012" s="12">
        <v>1995</v>
      </c>
      <c r="B2012" s="10" t="s">
        <v>1020</v>
      </c>
      <c r="C2012" s="11" t="s">
        <v>1161</v>
      </c>
      <c r="D2012" s="9"/>
      <c r="E2012" s="9">
        <v>496</v>
      </c>
      <c r="F2012" s="10" t="s">
        <v>1071</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1.5" x14ac:dyDescent="0.25">
      <c r="A2013" s="12">
        <v>1996</v>
      </c>
      <c r="B2013" s="10" t="s">
        <v>1020</v>
      </c>
      <c r="C2013" s="11" t="s">
        <v>1162</v>
      </c>
      <c r="D2013" s="9"/>
      <c r="E2013" s="9">
        <v>410</v>
      </c>
      <c r="F2013" s="10" t="s">
        <v>1071</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1.5" x14ac:dyDescent="0.25">
      <c r="A2014" s="12">
        <v>1997</v>
      </c>
      <c r="B2014" s="10" t="s">
        <v>1020</v>
      </c>
      <c r="C2014" s="11" t="s">
        <v>1162</v>
      </c>
      <c r="D2014" s="9"/>
      <c r="E2014" s="9">
        <v>410</v>
      </c>
      <c r="F2014" s="10" t="s">
        <v>1071</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1.5" x14ac:dyDescent="0.25">
      <c r="A2015" s="12">
        <v>1998</v>
      </c>
      <c r="B2015" s="10" t="s">
        <v>1020</v>
      </c>
      <c r="C2015" s="11" t="s">
        <v>1162</v>
      </c>
      <c r="D2015" s="9"/>
      <c r="E2015" s="9">
        <v>410</v>
      </c>
      <c r="F2015" s="10" t="s">
        <v>1071</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1.5" x14ac:dyDescent="0.25">
      <c r="A2016" s="12">
        <v>1999</v>
      </c>
      <c r="B2016" s="10" t="s">
        <v>1020</v>
      </c>
      <c r="C2016" s="11" t="s">
        <v>1162</v>
      </c>
      <c r="D2016" s="9"/>
      <c r="E2016" s="9">
        <v>410</v>
      </c>
      <c r="F2016" s="10" t="s">
        <v>1071</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1.5" x14ac:dyDescent="0.25">
      <c r="A2017" s="12">
        <v>2000</v>
      </c>
      <c r="B2017" s="10" t="s">
        <v>1020</v>
      </c>
      <c r="C2017" s="11" t="s">
        <v>1162</v>
      </c>
      <c r="D2017" s="9"/>
      <c r="E2017" s="9">
        <v>410</v>
      </c>
      <c r="F2017" s="10" t="s">
        <v>1071</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1.5" x14ac:dyDescent="0.25">
      <c r="A2018" s="12">
        <v>2001</v>
      </c>
      <c r="B2018" s="10" t="s">
        <v>1020</v>
      </c>
      <c r="C2018" s="11" t="s">
        <v>1162</v>
      </c>
      <c r="D2018" s="9"/>
      <c r="E2018" s="9">
        <v>410</v>
      </c>
      <c r="F2018" s="10" t="s">
        <v>1071</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1.5" x14ac:dyDescent="0.25">
      <c r="A2019" s="12">
        <v>2002</v>
      </c>
      <c r="B2019" s="10" t="s">
        <v>1020</v>
      </c>
      <c r="C2019" s="11" t="s">
        <v>1162</v>
      </c>
      <c r="D2019" s="9"/>
      <c r="E2019" s="9">
        <v>410</v>
      </c>
      <c r="F2019" s="10" t="s">
        <v>1071</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1.5" x14ac:dyDescent="0.25">
      <c r="A2020" s="12">
        <v>2003</v>
      </c>
      <c r="B2020" s="10" t="s">
        <v>1020</v>
      </c>
      <c r="C2020" s="11" t="s">
        <v>1162</v>
      </c>
      <c r="D2020" s="9"/>
      <c r="E2020" s="9">
        <v>410</v>
      </c>
      <c r="F2020" s="10" t="s">
        <v>1071</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1.5" x14ac:dyDescent="0.25">
      <c r="A2021" s="12">
        <v>2004</v>
      </c>
      <c r="B2021" s="10" t="s">
        <v>1020</v>
      </c>
      <c r="C2021" s="11" t="s">
        <v>1162</v>
      </c>
      <c r="D2021" s="9"/>
      <c r="E2021" s="9">
        <v>410</v>
      </c>
      <c r="F2021" s="10" t="s">
        <v>1071</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1.5" x14ac:dyDescent="0.25">
      <c r="A2022" s="12">
        <v>2005</v>
      </c>
      <c r="B2022" s="10" t="s">
        <v>1020</v>
      </c>
      <c r="C2022" s="11" t="s">
        <v>1162</v>
      </c>
      <c r="D2022" s="9"/>
      <c r="E2022" s="9">
        <v>410</v>
      </c>
      <c r="F2022" s="10" t="s">
        <v>1071</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1.5" x14ac:dyDescent="0.25">
      <c r="A2023" s="12">
        <v>2006</v>
      </c>
      <c r="B2023" s="10" t="s">
        <v>1020</v>
      </c>
      <c r="C2023" s="11" t="s">
        <v>1162</v>
      </c>
      <c r="D2023" s="9"/>
      <c r="E2023" s="9">
        <v>410</v>
      </c>
      <c r="F2023" s="10" t="s">
        <v>1071</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1.5" x14ac:dyDescent="0.25">
      <c r="A2024" s="12">
        <v>2007</v>
      </c>
      <c r="B2024" s="10" t="s">
        <v>1020</v>
      </c>
      <c r="C2024" s="11" t="s">
        <v>1162</v>
      </c>
      <c r="D2024" s="9"/>
      <c r="E2024" s="9">
        <v>410</v>
      </c>
      <c r="F2024" s="10" t="s">
        <v>1071</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1.5" x14ac:dyDescent="0.25">
      <c r="A2025" s="12">
        <v>2008</v>
      </c>
      <c r="B2025" s="10" t="s">
        <v>1020</v>
      </c>
      <c r="C2025" s="11" t="s">
        <v>1162</v>
      </c>
      <c r="D2025" s="9"/>
      <c r="E2025" s="9">
        <v>410</v>
      </c>
      <c r="F2025" s="10" t="s">
        <v>1071</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1.5" x14ac:dyDescent="0.25">
      <c r="A2026" s="12">
        <v>2009</v>
      </c>
      <c r="B2026" s="10" t="s">
        <v>1020</v>
      </c>
      <c r="C2026" s="11" t="s">
        <v>1162</v>
      </c>
      <c r="D2026" s="9"/>
      <c r="E2026" s="9">
        <v>410</v>
      </c>
      <c r="F2026" s="10" t="s">
        <v>1071</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1.5" x14ac:dyDescent="0.25">
      <c r="A2027" s="12">
        <v>2010</v>
      </c>
      <c r="B2027" s="10" t="s">
        <v>1020</v>
      </c>
      <c r="C2027" s="11" t="s">
        <v>1162</v>
      </c>
      <c r="D2027" s="9"/>
      <c r="E2027" s="9">
        <v>410</v>
      </c>
      <c r="F2027" s="10" t="s">
        <v>1071</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1.5" x14ac:dyDescent="0.25">
      <c r="A2028" s="23">
        <v>2011</v>
      </c>
      <c r="B2028" s="21" t="s">
        <v>1020</v>
      </c>
      <c r="C2028" s="29" t="s">
        <v>1163</v>
      </c>
      <c r="D2028" s="20"/>
      <c r="E2028" s="20">
        <v>920</v>
      </c>
      <c r="F2028" s="21" t="s">
        <v>1070</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1.5" x14ac:dyDescent="0.25">
      <c r="A2029" s="23">
        <v>2012</v>
      </c>
      <c r="B2029" s="21" t="s">
        <v>1020</v>
      </c>
      <c r="C2029" s="29" t="s">
        <v>1163</v>
      </c>
      <c r="D2029" s="20"/>
      <c r="E2029" s="20">
        <v>920</v>
      </c>
      <c r="F2029" s="21" t="s">
        <v>1070</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1.5" x14ac:dyDescent="0.25">
      <c r="A2030" s="23">
        <v>2013</v>
      </c>
      <c r="B2030" s="21" t="s">
        <v>1020</v>
      </c>
      <c r="C2030" s="29" t="s">
        <v>1163</v>
      </c>
      <c r="D2030" s="20"/>
      <c r="E2030" s="20">
        <v>920</v>
      </c>
      <c r="F2030" s="21" t="s">
        <v>1070</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1.5" x14ac:dyDescent="0.25">
      <c r="A2031" s="23">
        <v>2014</v>
      </c>
      <c r="B2031" s="21" t="s">
        <v>1020</v>
      </c>
      <c r="C2031" s="29" t="s">
        <v>1163</v>
      </c>
      <c r="D2031" s="20"/>
      <c r="E2031" s="20">
        <v>920</v>
      </c>
      <c r="F2031" s="21" t="s">
        <v>1070</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1.5" x14ac:dyDescent="0.25">
      <c r="A2032" s="23">
        <v>2015</v>
      </c>
      <c r="B2032" s="21" t="s">
        <v>1020</v>
      </c>
      <c r="C2032" s="29" t="s">
        <v>1163</v>
      </c>
      <c r="D2032" s="20"/>
      <c r="E2032" s="20">
        <v>920</v>
      </c>
      <c r="F2032" s="21" t="s">
        <v>1070</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1.5" x14ac:dyDescent="0.25">
      <c r="A2033" s="23">
        <v>2016</v>
      </c>
      <c r="B2033" s="21" t="s">
        <v>1020</v>
      </c>
      <c r="C2033" s="29" t="s">
        <v>1163</v>
      </c>
      <c r="D2033" s="20"/>
      <c r="E2033" s="20">
        <v>920</v>
      </c>
      <c r="F2033" s="21" t="s">
        <v>1070</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1.5" x14ac:dyDescent="0.25">
      <c r="A2034" s="23">
        <v>2017</v>
      </c>
      <c r="B2034" s="21" t="s">
        <v>1020</v>
      </c>
      <c r="C2034" s="29" t="s">
        <v>1163</v>
      </c>
      <c r="D2034" s="20"/>
      <c r="E2034" s="20">
        <v>920</v>
      </c>
      <c r="F2034" s="21" t="s">
        <v>1070</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1.5" x14ac:dyDescent="0.25">
      <c r="A2035" s="23">
        <v>2018</v>
      </c>
      <c r="B2035" s="21" t="s">
        <v>1020</v>
      </c>
      <c r="C2035" s="29" t="s">
        <v>1163</v>
      </c>
      <c r="D2035" s="20"/>
      <c r="E2035" s="20">
        <v>920</v>
      </c>
      <c r="F2035" s="21" t="s">
        <v>1070</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1.5" x14ac:dyDescent="0.25">
      <c r="A2036" s="23">
        <v>2019</v>
      </c>
      <c r="B2036" s="21" t="s">
        <v>1020</v>
      </c>
      <c r="C2036" s="29" t="s">
        <v>1163</v>
      </c>
      <c r="D2036" s="20"/>
      <c r="E2036" s="20">
        <v>920</v>
      </c>
      <c r="F2036" s="21" t="s">
        <v>1070</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1.5" x14ac:dyDescent="0.25">
      <c r="A2037" s="23">
        <v>2020</v>
      </c>
      <c r="B2037" s="21" t="s">
        <v>1020</v>
      </c>
      <c r="C2037" s="29" t="s">
        <v>1163</v>
      </c>
      <c r="D2037" s="20"/>
      <c r="E2037" s="20">
        <v>920</v>
      </c>
      <c r="F2037" s="21" t="s">
        <v>1070</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1.5" x14ac:dyDescent="0.25">
      <c r="A2038" s="23">
        <v>2021</v>
      </c>
      <c r="B2038" s="21" t="s">
        <v>1020</v>
      </c>
      <c r="C2038" s="29" t="s">
        <v>1163</v>
      </c>
      <c r="D2038" s="20"/>
      <c r="E2038" s="20">
        <v>920</v>
      </c>
      <c r="F2038" s="21" t="s">
        <v>1070</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1.5" x14ac:dyDescent="0.25">
      <c r="A2039" s="23">
        <v>2022</v>
      </c>
      <c r="B2039" s="21" t="s">
        <v>1020</v>
      </c>
      <c r="C2039" s="29" t="s">
        <v>1163</v>
      </c>
      <c r="D2039" s="20"/>
      <c r="E2039" s="20">
        <v>920</v>
      </c>
      <c r="F2039" s="21" t="s">
        <v>1070</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1.5" x14ac:dyDescent="0.25">
      <c r="A2040" s="23">
        <v>2023</v>
      </c>
      <c r="B2040" s="21" t="s">
        <v>1020</v>
      </c>
      <c r="C2040" s="29" t="s">
        <v>1163</v>
      </c>
      <c r="D2040" s="20"/>
      <c r="E2040" s="20">
        <v>920</v>
      </c>
      <c r="F2040" s="21" t="s">
        <v>1070</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1.5" x14ac:dyDescent="0.25">
      <c r="A2041" s="23">
        <v>2024</v>
      </c>
      <c r="B2041" s="21" t="s">
        <v>1020</v>
      </c>
      <c r="C2041" s="29" t="s">
        <v>1163</v>
      </c>
      <c r="D2041" s="20"/>
      <c r="E2041" s="20">
        <v>920</v>
      </c>
      <c r="F2041" s="21" t="s">
        <v>1070</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1.5" x14ac:dyDescent="0.25">
      <c r="A2042" s="23">
        <v>2025</v>
      </c>
      <c r="B2042" s="21" t="s">
        <v>1020</v>
      </c>
      <c r="C2042" s="29" t="s">
        <v>1163</v>
      </c>
      <c r="D2042" s="20"/>
      <c r="E2042" s="20">
        <v>920</v>
      </c>
      <c r="F2042" s="21" t="s">
        <v>1070</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1.5" x14ac:dyDescent="0.25">
      <c r="A2043" s="12">
        <v>2026</v>
      </c>
      <c r="B2043" s="10" t="s">
        <v>1020</v>
      </c>
      <c r="C2043" s="11" t="s">
        <v>1164</v>
      </c>
      <c r="D2043" s="9"/>
      <c r="E2043" s="9">
        <v>96</v>
      </c>
      <c r="F2043" s="10" t="s">
        <v>1071</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1.5" x14ac:dyDescent="0.25">
      <c r="A2044" s="12">
        <v>2027</v>
      </c>
      <c r="B2044" s="10" t="s">
        <v>1020</v>
      </c>
      <c r="C2044" s="11" t="s">
        <v>1164</v>
      </c>
      <c r="D2044" s="9"/>
      <c r="E2044" s="9">
        <v>96</v>
      </c>
      <c r="F2044" s="10" t="s">
        <v>1071</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1.5" x14ac:dyDescent="0.25">
      <c r="A2045" s="12">
        <v>2028</v>
      </c>
      <c r="B2045" s="10" t="s">
        <v>1020</v>
      </c>
      <c r="C2045" s="11" t="s">
        <v>1164</v>
      </c>
      <c r="D2045" s="9"/>
      <c r="E2045" s="9">
        <v>96</v>
      </c>
      <c r="F2045" s="10" t="s">
        <v>1071</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1.5" x14ac:dyDescent="0.25">
      <c r="A2046" s="12">
        <v>2029</v>
      </c>
      <c r="B2046" s="10" t="s">
        <v>1020</v>
      </c>
      <c r="C2046" s="11" t="s">
        <v>1164</v>
      </c>
      <c r="D2046" s="9"/>
      <c r="E2046" s="9">
        <v>96</v>
      </c>
      <c r="F2046" s="10" t="s">
        <v>1071</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1.5" x14ac:dyDescent="0.25">
      <c r="A2047" s="12">
        <v>2030</v>
      </c>
      <c r="B2047" s="10" t="s">
        <v>1020</v>
      </c>
      <c r="C2047" s="11" t="s">
        <v>1164</v>
      </c>
      <c r="D2047" s="9"/>
      <c r="E2047" s="9">
        <v>96</v>
      </c>
      <c r="F2047" s="10" t="s">
        <v>1071</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1.5" x14ac:dyDescent="0.25">
      <c r="A2048" s="12">
        <v>2031</v>
      </c>
      <c r="B2048" s="10" t="s">
        <v>1020</v>
      </c>
      <c r="C2048" s="11" t="s">
        <v>1164</v>
      </c>
      <c r="D2048" s="9"/>
      <c r="E2048" s="9">
        <v>96</v>
      </c>
      <c r="F2048" s="10" t="s">
        <v>1071</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1.5" x14ac:dyDescent="0.25">
      <c r="A2049" s="12">
        <v>2032</v>
      </c>
      <c r="B2049" s="10" t="s">
        <v>1020</v>
      </c>
      <c r="C2049" s="11" t="s">
        <v>1164</v>
      </c>
      <c r="D2049" s="9"/>
      <c r="E2049" s="9">
        <v>96</v>
      </c>
      <c r="F2049" s="10" t="s">
        <v>1071</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1.5" x14ac:dyDescent="0.25">
      <c r="A2050" s="12">
        <v>2033</v>
      </c>
      <c r="B2050" s="10" t="s">
        <v>1020</v>
      </c>
      <c r="C2050" s="11" t="s">
        <v>1164</v>
      </c>
      <c r="D2050" s="9"/>
      <c r="E2050" s="9">
        <v>96</v>
      </c>
      <c r="F2050" s="10" t="s">
        <v>1071</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1.5" x14ac:dyDescent="0.25">
      <c r="A2051" s="12">
        <v>2034</v>
      </c>
      <c r="B2051" s="10" t="s">
        <v>1020</v>
      </c>
      <c r="C2051" s="11" t="s">
        <v>1164</v>
      </c>
      <c r="D2051" s="9"/>
      <c r="E2051" s="9">
        <v>96</v>
      </c>
      <c r="F2051" s="10" t="s">
        <v>1071</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1.5" x14ac:dyDescent="0.25">
      <c r="A2052" s="12">
        <v>2035</v>
      </c>
      <c r="B2052" s="10" t="s">
        <v>1020</v>
      </c>
      <c r="C2052" s="11" t="s">
        <v>1164</v>
      </c>
      <c r="D2052" s="9"/>
      <c r="E2052" s="9">
        <v>96</v>
      </c>
      <c r="F2052" s="10" t="s">
        <v>1071</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1.5" x14ac:dyDescent="0.25">
      <c r="A2053" s="12">
        <v>2036</v>
      </c>
      <c r="B2053" s="10" t="s">
        <v>1020</v>
      </c>
      <c r="C2053" s="11" t="s">
        <v>1164</v>
      </c>
      <c r="D2053" s="9"/>
      <c r="E2053" s="9">
        <v>96</v>
      </c>
      <c r="F2053" s="10" t="s">
        <v>1071</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1.5" x14ac:dyDescent="0.25">
      <c r="A2054" s="12">
        <v>2037</v>
      </c>
      <c r="B2054" s="10" t="s">
        <v>1020</v>
      </c>
      <c r="C2054" s="11" t="s">
        <v>1164</v>
      </c>
      <c r="D2054" s="9"/>
      <c r="E2054" s="9">
        <v>96</v>
      </c>
      <c r="F2054" s="10" t="s">
        <v>1071</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1.5" x14ac:dyDescent="0.25">
      <c r="A2055" s="12">
        <v>2038</v>
      </c>
      <c r="B2055" s="10" t="s">
        <v>1020</v>
      </c>
      <c r="C2055" s="11" t="s">
        <v>1164</v>
      </c>
      <c r="D2055" s="9"/>
      <c r="E2055" s="9">
        <v>96</v>
      </c>
      <c r="F2055" s="10" t="s">
        <v>1071</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1.5" x14ac:dyDescent="0.25">
      <c r="A2056" s="12">
        <v>2039</v>
      </c>
      <c r="B2056" s="10" t="s">
        <v>1020</v>
      </c>
      <c r="C2056" s="11" t="s">
        <v>1164</v>
      </c>
      <c r="D2056" s="9"/>
      <c r="E2056" s="9">
        <v>96</v>
      </c>
      <c r="F2056" s="10" t="s">
        <v>1071</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1.5" x14ac:dyDescent="0.25">
      <c r="A2057" s="12">
        <v>2040</v>
      </c>
      <c r="B2057" s="10" t="s">
        <v>1020</v>
      </c>
      <c r="C2057" s="11" t="s">
        <v>1164</v>
      </c>
      <c r="D2057" s="9"/>
      <c r="E2057" s="9">
        <v>96</v>
      </c>
      <c r="F2057" s="10" t="s">
        <v>1071</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1.5" x14ac:dyDescent="0.25">
      <c r="A2058" s="12">
        <v>2041</v>
      </c>
      <c r="B2058" s="10" t="s">
        <v>1020</v>
      </c>
      <c r="C2058" s="11" t="s">
        <v>1165</v>
      </c>
      <c r="D2058" s="9"/>
      <c r="E2058" s="9">
        <v>116</v>
      </c>
      <c r="F2058" s="10" t="s">
        <v>1071</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1.5" x14ac:dyDescent="0.25">
      <c r="A2059" s="12">
        <v>2042</v>
      </c>
      <c r="B2059" s="10" t="s">
        <v>1020</v>
      </c>
      <c r="C2059" s="11" t="s">
        <v>1165</v>
      </c>
      <c r="D2059" s="9"/>
      <c r="E2059" s="9">
        <v>116</v>
      </c>
      <c r="F2059" s="10" t="s">
        <v>1071</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1.5" x14ac:dyDescent="0.25">
      <c r="A2060" s="12">
        <v>2043</v>
      </c>
      <c r="B2060" s="10" t="s">
        <v>1020</v>
      </c>
      <c r="C2060" s="11" t="s">
        <v>1165</v>
      </c>
      <c r="D2060" s="9"/>
      <c r="E2060" s="9">
        <v>116</v>
      </c>
      <c r="F2060" s="10" t="s">
        <v>1071</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1.5" x14ac:dyDescent="0.25">
      <c r="A2061" s="12">
        <v>2044</v>
      </c>
      <c r="B2061" s="10" t="s">
        <v>1020</v>
      </c>
      <c r="C2061" s="11" t="s">
        <v>1165</v>
      </c>
      <c r="D2061" s="9"/>
      <c r="E2061" s="9">
        <v>116</v>
      </c>
      <c r="F2061" s="10" t="s">
        <v>1071</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1.5" x14ac:dyDescent="0.25">
      <c r="A2062" s="12">
        <v>2045</v>
      </c>
      <c r="B2062" s="10" t="s">
        <v>1020</v>
      </c>
      <c r="C2062" s="11" t="s">
        <v>1165</v>
      </c>
      <c r="D2062" s="9"/>
      <c r="E2062" s="9">
        <v>116</v>
      </c>
      <c r="F2062" s="10" t="s">
        <v>1071</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1.5" x14ac:dyDescent="0.25">
      <c r="A2063" s="12">
        <v>2046</v>
      </c>
      <c r="B2063" s="10" t="s">
        <v>1020</v>
      </c>
      <c r="C2063" s="11" t="s">
        <v>1165</v>
      </c>
      <c r="D2063" s="9"/>
      <c r="E2063" s="9">
        <v>116</v>
      </c>
      <c r="F2063" s="10" t="s">
        <v>1071</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1.5" x14ac:dyDescent="0.25">
      <c r="A2064" s="12">
        <v>2047</v>
      </c>
      <c r="B2064" s="10" t="s">
        <v>1020</v>
      </c>
      <c r="C2064" s="11" t="s">
        <v>1165</v>
      </c>
      <c r="D2064" s="9"/>
      <c r="E2064" s="9">
        <v>116</v>
      </c>
      <c r="F2064" s="10" t="s">
        <v>1071</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1.5" x14ac:dyDescent="0.25">
      <c r="A2065" s="12">
        <v>2048</v>
      </c>
      <c r="B2065" s="10" t="s">
        <v>1020</v>
      </c>
      <c r="C2065" s="11" t="s">
        <v>1165</v>
      </c>
      <c r="D2065" s="9"/>
      <c r="E2065" s="9">
        <v>116</v>
      </c>
      <c r="F2065" s="10" t="s">
        <v>1071</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1.5" x14ac:dyDescent="0.25">
      <c r="A2066" s="12">
        <v>2049</v>
      </c>
      <c r="B2066" s="10" t="s">
        <v>1020</v>
      </c>
      <c r="C2066" s="11" t="s">
        <v>1165</v>
      </c>
      <c r="D2066" s="9"/>
      <c r="E2066" s="9">
        <v>116</v>
      </c>
      <c r="F2066" s="10" t="s">
        <v>1071</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1.5" x14ac:dyDescent="0.25">
      <c r="A2067" s="12">
        <v>2050</v>
      </c>
      <c r="B2067" s="10" t="s">
        <v>1020</v>
      </c>
      <c r="C2067" s="11" t="s">
        <v>1165</v>
      </c>
      <c r="D2067" s="9"/>
      <c r="E2067" s="9">
        <v>116</v>
      </c>
      <c r="F2067" s="10" t="s">
        <v>1071</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1.5" x14ac:dyDescent="0.25">
      <c r="A2068" s="12">
        <v>2051</v>
      </c>
      <c r="B2068" s="10" t="s">
        <v>1020</v>
      </c>
      <c r="C2068" s="11" t="s">
        <v>1165</v>
      </c>
      <c r="D2068" s="9"/>
      <c r="E2068" s="9">
        <v>116</v>
      </c>
      <c r="F2068" s="10" t="s">
        <v>1071</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1.5" x14ac:dyDescent="0.25">
      <c r="A2069" s="12">
        <v>2052</v>
      </c>
      <c r="B2069" s="10" t="s">
        <v>1020</v>
      </c>
      <c r="C2069" s="11" t="s">
        <v>1165</v>
      </c>
      <c r="D2069" s="9"/>
      <c r="E2069" s="9">
        <v>116</v>
      </c>
      <c r="F2069" s="10" t="s">
        <v>1071</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1.5" x14ac:dyDescent="0.25">
      <c r="A2070" s="12">
        <v>2053</v>
      </c>
      <c r="B2070" s="10" t="s">
        <v>1020</v>
      </c>
      <c r="C2070" s="11" t="s">
        <v>1165</v>
      </c>
      <c r="D2070" s="9"/>
      <c r="E2070" s="9">
        <v>116</v>
      </c>
      <c r="F2070" s="10" t="s">
        <v>1071</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1.5" x14ac:dyDescent="0.25">
      <c r="A2071" s="12">
        <v>2054</v>
      </c>
      <c r="B2071" s="10" t="s">
        <v>1020</v>
      </c>
      <c r="C2071" s="11" t="s">
        <v>1165</v>
      </c>
      <c r="D2071" s="9"/>
      <c r="E2071" s="9">
        <v>116</v>
      </c>
      <c r="F2071" s="10" t="s">
        <v>1071</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1.5" x14ac:dyDescent="0.25">
      <c r="A2072" s="12">
        <v>2055</v>
      </c>
      <c r="B2072" s="10" t="s">
        <v>1020</v>
      </c>
      <c r="C2072" s="11" t="s">
        <v>1165</v>
      </c>
      <c r="D2072" s="9"/>
      <c r="E2072" s="9">
        <v>116</v>
      </c>
      <c r="F2072" s="10" t="s">
        <v>1071</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1.5" x14ac:dyDescent="0.25">
      <c r="A2073" s="12">
        <v>2056</v>
      </c>
      <c r="B2073" s="10" t="s">
        <v>1020</v>
      </c>
      <c r="C2073" s="11" t="s">
        <v>1166</v>
      </c>
      <c r="D2073" s="9"/>
      <c r="E2073" s="9">
        <v>360</v>
      </c>
      <c r="F2073" s="10" t="s">
        <v>1071</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1.5" x14ac:dyDescent="0.25">
      <c r="A2074" s="12">
        <v>2057</v>
      </c>
      <c r="B2074" s="10" t="s">
        <v>1020</v>
      </c>
      <c r="C2074" s="11" t="s">
        <v>1166</v>
      </c>
      <c r="D2074" s="9"/>
      <c r="E2074" s="9">
        <v>360</v>
      </c>
      <c r="F2074" s="10" t="s">
        <v>1071</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1.5" x14ac:dyDescent="0.25">
      <c r="A2075" s="12">
        <v>2058</v>
      </c>
      <c r="B2075" s="10" t="s">
        <v>1020</v>
      </c>
      <c r="C2075" s="11" t="s">
        <v>1166</v>
      </c>
      <c r="D2075" s="9"/>
      <c r="E2075" s="9">
        <v>360</v>
      </c>
      <c r="F2075" s="10" t="s">
        <v>1071</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1.5" x14ac:dyDescent="0.25">
      <c r="A2076" s="12">
        <v>2059</v>
      </c>
      <c r="B2076" s="10" t="s">
        <v>1020</v>
      </c>
      <c r="C2076" s="11" t="s">
        <v>1166</v>
      </c>
      <c r="D2076" s="9"/>
      <c r="E2076" s="9">
        <v>360</v>
      </c>
      <c r="F2076" s="10" t="s">
        <v>1071</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1.5" x14ac:dyDescent="0.25">
      <c r="A2077" s="12">
        <v>2060</v>
      </c>
      <c r="B2077" s="10" t="s">
        <v>1020</v>
      </c>
      <c r="C2077" s="11" t="s">
        <v>1166</v>
      </c>
      <c r="D2077" s="9"/>
      <c r="E2077" s="9">
        <v>360</v>
      </c>
      <c r="F2077" s="10" t="s">
        <v>1071</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1.5" x14ac:dyDescent="0.25">
      <c r="A2078" s="12">
        <v>2061</v>
      </c>
      <c r="B2078" s="10" t="s">
        <v>1020</v>
      </c>
      <c r="C2078" s="11" t="s">
        <v>1166</v>
      </c>
      <c r="D2078" s="9"/>
      <c r="E2078" s="9">
        <v>360</v>
      </c>
      <c r="F2078" s="10" t="s">
        <v>1071</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1.5" x14ac:dyDescent="0.25">
      <c r="A2079" s="12">
        <v>2062</v>
      </c>
      <c r="B2079" s="10" t="s">
        <v>1020</v>
      </c>
      <c r="C2079" s="11" t="s">
        <v>1166</v>
      </c>
      <c r="D2079" s="9"/>
      <c r="E2079" s="9">
        <v>360</v>
      </c>
      <c r="F2079" s="10" t="s">
        <v>1071</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1.5" x14ac:dyDescent="0.25">
      <c r="A2080" s="12">
        <v>2063</v>
      </c>
      <c r="B2080" s="10" t="s">
        <v>1020</v>
      </c>
      <c r="C2080" s="11" t="s">
        <v>1166</v>
      </c>
      <c r="D2080" s="9"/>
      <c r="E2080" s="9">
        <v>360</v>
      </c>
      <c r="F2080" s="10" t="s">
        <v>1071</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1.5" x14ac:dyDescent="0.25">
      <c r="A2081" s="12">
        <v>2064</v>
      </c>
      <c r="B2081" s="10" t="s">
        <v>1020</v>
      </c>
      <c r="C2081" s="11" t="s">
        <v>1166</v>
      </c>
      <c r="D2081" s="9"/>
      <c r="E2081" s="9">
        <v>360</v>
      </c>
      <c r="F2081" s="10" t="s">
        <v>1071</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1.5" x14ac:dyDescent="0.25">
      <c r="A2082" s="12">
        <v>2065</v>
      </c>
      <c r="B2082" s="10" t="s">
        <v>1020</v>
      </c>
      <c r="C2082" s="11" t="s">
        <v>1166</v>
      </c>
      <c r="D2082" s="9"/>
      <c r="E2082" s="9">
        <v>360</v>
      </c>
      <c r="F2082" s="10" t="s">
        <v>1071</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1.5" x14ac:dyDescent="0.25">
      <c r="A2083" s="12">
        <v>2066</v>
      </c>
      <c r="B2083" s="10" t="s">
        <v>1020</v>
      </c>
      <c r="C2083" s="11" t="s">
        <v>1166</v>
      </c>
      <c r="D2083" s="9"/>
      <c r="E2083" s="9">
        <v>360</v>
      </c>
      <c r="F2083" s="10" t="s">
        <v>1071</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1.5" x14ac:dyDescent="0.25">
      <c r="A2084" s="12">
        <v>2067</v>
      </c>
      <c r="B2084" s="10" t="s">
        <v>1020</v>
      </c>
      <c r="C2084" s="11" t="s">
        <v>1166</v>
      </c>
      <c r="D2084" s="9"/>
      <c r="E2084" s="9">
        <v>360</v>
      </c>
      <c r="F2084" s="10" t="s">
        <v>1071</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1.5" x14ac:dyDescent="0.25">
      <c r="A2085" s="12">
        <v>2068</v>
      </c>
      <c r="B2085" s="10" t="s">
        <v>1020</v>
      </c>
      <c r="C2085" s="11" t="s">
        <v>1166</v>
      </c>
      <c r="D2085" s="9"/>
      <c r="E2085" s="9">
        <v>360</v>
      </c>
      <c r="F2085" s="10" t="s">
        <v>1071</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1.5" x14ac:dyDescent="0.25">
      <c r="A2086" s="12">
        <v>2069</v>
      </c>
      <c r="B2086" s="10" t="s">
        <v>1020</v>
      </c>
      <c r="C2086" s="11" t="s">
        <v>1166</v>
      </c>
      <c r="D2086" s="9"/>
      <c r="E2086" s="9">
        <v>360</v>
      </c>
      <c r="F2086" s="10" t="s">
        <v>1071</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1.5" x14ac:dyDescent="0.25">
      <c r="A2087" s="12">
        <v>2070</v>
      </c>
      <c r="B2087" s="10" t="s">
        <v>1020</v>
      </c>
      <c r="C2087" s="11" t="s">
        <v>1166</v>
      </c>
      <c r="D2087" s="9"/>
      <c r="E2087" s="9">
        <v>360</v>
      </c>
      <c r="F2087" s="10" t="s">
        <v>1071</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1.5" x14ac:dyDescent="0.25">
      <c r="A2088" s="12">
        <v>2071</v>
      </c>
      <c r="B2088" s="10" t="s">
        <v>1020</v>
      </c>
      <c r="C2088" s="11" t="s">
        <v>1167</v>
      </c>
      <c r="D2088" s="9"/>
      <c r="E2088" s="9">
        <v>418</v>
      </c>
      <c r="F2088" s="10" t="s">
        <v>1071</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1.5" x14ac:dyDescent="0.25">
      <c r="A2089" s="12">
        <v>2072</v>
      </c>
      <c r="B2089" s="10" t="s">
        <v>1020</v>
      </c>
      <c r="C2089" s="11" t="s">
        <v>1167</v>
      </c>
      <c r="D2089" s="9"/>
      <c r="E2089" s="9">
        <v>418</v>
      </c>
      <c r="F2089" s="10" t="s">
        <v>1071</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1.5" x14ac:dyDescent="0.25">
      <c r="A2090" s="12">
        <v>2073</v>
      </c>
      <c r="B2090" s="10" t="s">
        <v>1020</v>
      </c>
      <c r="C2090" s="11" t="s">
        <v>1167</v>
      </c>
      <c r="D2090" s="9"/>
      <c r="E2090" s="9">
        <v>418</v>
      </c>
      <c r="F2090" s="10" t="s">
        <v>1071</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1.5" x14ac:dyDescent="0.25">
      <c r="A2091" s="12">
        <v>2074</v>
      </c>
      <c r="B2091" s="10" t="s">
        <v>1020</v>
      </c>
      <c r="C2091" s="11" t="s">
        <v>1167</v>
      </c>
      <c r="D2091" s="9"/>
      <c r="E2091" s="9">
        <v>418</v>
      </c>
      <c r="F2091" s="10" t="s">
        <v>1071</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1.5" x14ac:dyDescent="0.25">
      <c r="A2092" s="12">
        <v>2075</v>
      </c>
      <c r="B2092" s="10" t="s">
        <v>1020</v>
      </c>
      <c r="C2092" s="11" t="s">
        <v>1167</v>
      </c>
      <c r="D2092" s="9"/>
      <c r="E2092" s="9">
        <v>418</v>
      </c>
      <c r="F2092" s="10" t="s">
        <v>1071</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1.5" x14ac:dyDescent="0.25">
      <c r="A2093" s="12">
        <v>2076</v>
      </c>
      <c r="B2093" s="10" t="s">
        <v>1020</v>
      </c>
      <c r="C2093" s="11" t="s">
        <v>1167</v>
      </c>
      <c r="D2093" s="9"/>
      <c r="E2093" s="9">
        <v>418</v>
      </c>
      <c r="F2093" s="10" t="s">
        <v>1071</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1.5" x14ac:dyDescent="0.25">
      <c r="A2094" s="12">
        <v>2077</v>
      </c>
      <c r="B2094" s="10" t="s">
        <v>1020</v>
      </c>
      <c r="C2094" s="11" t="s">
        <v>1167</v>
      </c>
      <c r="D2094" s="9"/>
      <c r="E2094" s="9">
        <v>418</v>
      </c>
      <c r="F2094" s="10" t="s">
        <v>1071</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1.5" x14ac:dyDescent="0.25">
      <c r="A2095" s="12">
        <v>2078</v>
      </c>
      <c r="B2095" s="10" t="s">
        <v>1020</v>
      </c>
      <c r="C2095" s="11" t="s">
        <v>1167</v>
      </c>
      <c r="D2095" s="9"/>
      <c r="E2095" s="9">
        <v>418</v>
      </c>
      <c r="F2095" s="10" t="s">
        <v>1071</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1.5" x14ac:dyDescent="0.25">
      <c r="A2096" s="12">
        <v>2079</v>
      </c>
      <c r="B2096" s="10" t="s">
        <v>1020</v>
      </c>
      <c r="C2096" s="11" t="s">
        <v>1167</v>
      </c>
      <c r="D2096" s="9"/>
      <c r="E2096" s="9">
        <v>418</v>
      </c>
      <c r="F2096" s="10" t="s">
        <v>1071</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1.5" x14ac:dyDescent="0.25">
      <c r="A2097" s="12">
        <v>2080</v>
      </c>
      <c r="B2097" s="10" t="s">
        <v>1020</v>
      </c>
      <c r="C2097" s="11" t="s">
        <v>1167</v>
      </c>
      <c r="D2097" s="9"/>
      <c r="E2097" s="9">
        <v>418</v>
      </c>
      <c r="F2097" s="10" t="s">
        <v>1071</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1.5" x14ac:dyDescent="0.25">
      <c r="A2098" s="12">
        <v>2081</v>
      </c>
      <c r="B2098" s="10" t="s">
        <v>1020</v>
      </c>
      <c r="C2098" s="11" t="s">
        <v>1167</v>
      </c>
      <c r="D2098" s="9"/>
      <c r="E2098" s="9">
        <v>418</v>
      </c>
      <c r="F2098" s="10" t="s">
        <v>1071</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1.5" x14ac:dyDescent="0.25">
      <c r="A2099" s="12">
        <v>2082</v>
      </c>
      <c r="B2099" s="10" t="s">
        <v>1020</v>
      </c>
      <c r="C2099" s="11" t="s">
        <v>1167</v>
      </c>
      <c r="D2099" s="9"/>
      <c r="E2099" s="9">
        <v>418</v>
      </c>
      <c r="F2099" s="10" t="s">
        <v>1071</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1.5" x14ac:dyDescent="0.25">
      <c r="A2100" s="12">
        <v>2083</v>
      </c>
      <c r="B2100" s="10" t="s">
        <v>1020</v>
      </c>
      <c r="C2100" s="11" t="s">
        <v>1167</v>
      </c>
      <c r="D2100" s="9"/>
      <c r="E2100" s="9">
        <v>418</v>
      </c>
      <c r="F2100" s="10" t="s">
        <v>1071</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1.5" x14ac:dyDescent="0.25">
      <c r="A2101" s="12">
        <v>2084</v>
      </c>
      <c r="B2101" s="10" t="s">
        <v>1020</v>
      </c>
      <c r="C2101" s="11" t="s">
        <v>1167</v>
      </c>
      <c r="D2101" s="9"/>
      <c r="E2101" s="9">
        <v>418</v>
      </c>
      <c r="F2101" s="10" t="s">
        <v>1071</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1.5" x14ac:dyDescent="0.25">
      <c r="A2102" s="12">
        <v>2085</v>
      </c>
      <c r="B2102" s="10" t="s">
        <v>1020</v>
      </c>
      <c r="C2102" s="11" t="s">
        <v>1167</v>
      </c>
      <c r="D2102" s="9"/>
      <c r="E2102" s="9">
        <v>418</v>
      </c>
      <c r="F2102" s="10" t="s">
        <v>1071</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1.5" x14ac:dyDescent="0.25">
      <c r="A2103" s="12">
        <v>2086</v>
      </c>
      <c r="B2103" s="10" t="s">
        <v>1020</v>
      </c>
      <c r="C2103" s="11" t="s">
        <v>1168</v>
      </c>
      <c r="D2103" s="9">
        <v>12</v>
      </c>
      <c r="E2103" s="9">
        <v>458</v>
      </c>
      <c r="F2103" s="10" t="s">
        <v>1071</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1.5" x14ac:dyDescent="0.25">
      <c r="A2104" s="12">
        <v>2087</v>
      </c>
      <c r="B2104" s="10" t="s">
        <v>1020</v>
      </c>
      <c r="C2104" s="11" t="s">
        <v>1168</v>
      </c>
      <c r="D2104" s="9">
        <v>12</v>
      </c>
      <c r="E2104" s="9">
        <v>458</v>
      </c>
      <c r="F2104" s="10" t="s">
        <v>1071</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1.5" x14ac:dyDescent="0.25">
      <c r="A2105" s="12">
        <v>2088</v>
      </c>
      <c r="B2105" s="10" t="s">
        <v>1020</v>
      </c>
      <c r="C2105" s="11" t="s">
        <v>1168</v>
      </c>
      <c r="D2105" s="9">
        <v>12</v>
      </c>
      <c r="E2105" s="9">
        <v>458</v>
      </c>
      <c r="F2105" s="10" t="s">
        <v>1071</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1.5" x14ac:dyDescent="0.25">
      <c r="A2106" s="12">
        <v>2089</v>
      </c>
      <c r="B2106" s="10" t="s">
        <v>1020</v>
      </c>
      <c r="C2106" s="11" t="s">
        <v>1168</v>
      </c>
      <c r="D2106" s="9">
        <v>12</v>
      </c>
      <c r="E2106" s="9">
        <v>458</v>
      </c>
      <c r="F2106" s="10" t="s">
        <v>1071</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1.5" x14ac:dyDescent="0.25">
      <c r="A2107" s="12">
        <v>2090</v>
      </c>
      <c r="B2107" s="10" t="s">
        <v>1020</v>
      </c>
      <c r="C2107" s="11" t="s">
        <v>1168</v>
      </c>
      <c r="D2107" s="9">
        <v>12</v>
      </c>
      <c r="E2107" s="9">
        <v>458</v>
      </c>
      <c r="F2107" s="10" t="s">
        <v>1071</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1.5" x14ac:dyDescent="0.25">
      <c r="A2108" s="12">
        <v>2091</v>
      </c>
      <c r="B2108" s="10" t="s">
        <v>1020</v>
      </c>
      <c r="C2108" s="11" t="s">
        <v>1168</v>
      </c>
      <c r="D2108" s="9">
        <v>12</v>
      </c>
      <c r="E2108" s="9">
        <v>458</v>
      </c>
      <c r="F2108" s="10" t="s">
        <v>1071</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1.5" x14ac:dyDescent="0.25">
      <c r="A2109" s="12">
        <v>2092</v>
      </c>
      <c r="B2109" s="10" t="s">
        <v>1020</v>
      </c>
      <c r="C2109" s="11" t="s">
        <v>1168</v>
      </c>
      <c r="D2109" s="9">
        <v>12</v>
      </c>
      <c r="E2109" s="9">
        <v>458</v>
      </c>
      <c r="F2109" s="10" t="s">
        <v>1071</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1.5" x14ac:dyDescent="0.25">
      <c r="A2110" s="12">
        <v>2093</v>
      </c>
      <c r="B2110" s="10" t="s">
        <v>1020</v>
      </c>
      <c r="C2110" s="11" t="s">
        <v>1168</v>
      </c>
      <c r="D2110" s="9">
        <v>12</v>
      </c>
      <c r="E2110" s="9">
        <v>458</v>
      </c>
      <c r="F2110" s="10" t="s">
        <v>1071</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1.5" x14ac:dyDescent="0.25">
      <c r="A2111" s="12">
        <v>2094</v>
      </c>
      <c r="B2111" s="10" t="s">
        <v>1020</v>
      </c>
      <c r="C2111" s="11" t="s">
        <v>1168</v>
      </c>
      <c r="D2111" s="9">
        <v>12</v>
      </c>
      <c r="E2111" s="9">
        <v>458</v>
      </c>
      <c r="F2111" s="10" t="s">
        <v>1071</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1.5" x14ac:dyDescent="0.25">
      <c r="A2112" s="12">
        <v>2095</v>
      </c>
      <c r="B2112" s="10" t="s">
        <v>1020</v>
      </c>
      <c r="C2112" s="11" t="s">
        <v>1168</v>
      </c>
      <c r="D2112" s="9">
        <v>12</v>
      </c>
      <c r="E2112" s="9">
        <v>458</v>
      </c>
      <c r="F2112" s="10" t="s">
        <v>1071</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1.5" x14ac:dyDescent="0.25">
      <c r="A2113" s="12">
        <v>2096</v>
      </c>
      <c r="B2113" s="10" t="s">
        <v>1020</v>
      </c>
      <c r="C2113" s="11" t="s">
        <v>1168</v>
      </c>
      <c r="D2113" s="9">
        <v>12</v>
      </c>
      <c r="E2113" s="9">
        <v>458</v>
      </c>
      <c r="F2113" s="10" t="s">
        <v>1071</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1.5" x14ac:dyDescent="0.25">
      <c r="A2114" s="12">
        <v>2097</v>
      </c>
      <c r="B2114" s="10" t="s">
        <v>1020</v>
      </c>
      <c r="C2114" s="11" t="s">
        <v>1168</v>
      </c>
      <c r="D2114" s="9">
        <v>12</v>
      </c>
      <c r="E2114" s="9">
        <v>458</v>
      </c>
      <c r="F2114" s="10" t="s">
        <v>1071</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1.5" x14ac:dyDescent="0.25">
      <c r="A2115" s="12">
        <v>2098</v>
      </c>
      <c r="B2115" s="10" t="s">
        <v>1020</v>
      </c>
      <c r="C2115" s="11" t="s">
        <v>1168</v>
      </c>
      <c r="D2115" s="9">
        <v>12</v>
      </c>
      <c r="E2115" s="9">
        <v>458</v>
      </c>
      <c r="F2115" s="10" t="s">
        <v>1071</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1.5" x14ac:dyDescent="0.25">
      <c r="A2116" s="12">
        <v>2099</v>
      </c>
      <c r="B2116" s="10" t="s">
        <v>1020</v>
      </c>
      <c r="C2116" s="11" t="s">
        <v>1168</v>
      </c>
      <c r="D2116" s="9">
        <v>12</v>
      </c>
      <c r="E2116" s="9">
        <v>458</v>
      </c>
      <c r="F2116" s="10" t="s">
        <v>1071</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1.5" x14ac:dyDescent="0.25">
      <c r="A2117" s="12">
        <v>2100</v>
      </c>
      <c r="B2117" s="10" t="s">
        <v>1020</v>
      </c>
      <c r="C2117" s="11" t="s">
        <v>1168</v>
      </c>
      <c r="D2117" s="9">
        <v>12</v>
      </c>
      <c r="E2117" s="9">
        <v>458</v>
      </c>
      <c r="F2117" s="10" t="s">
        <v>1071</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1.5" x14ac:dyDescent="0.25">
      <c r="A2118" s="12">
        <v>2101</v>
      </c>
      <c r="B2118" s="10" t="s">
        <v>1020</v>
      </c>
      <c r="C2118" s="11" t="s">
        <v>1169</v>
      </c>
      <c r="D2118" s="9"/>
      <c r="E2118" s="9">
        <v>104</v>
      </c>
      <c r="F2118" s="10" t="s">
        <v>1071</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1.5" x14ac:dyDescent="0.25">
      <c r="A2119" s="12">
        <v>2102</v>
      </c>
      <c r="B2119" s="10" t="s">
        <v>1020</v>
      </c>
      <c r="C2119" s="11" t="s">
        <v>1169</v>
      </c>
      <c r="D2119" s="9"/>
      <c r="E2119" s="9">
        <v>104</v>
      </c>
      <c r="F2119" s="10" t="s">
        <v>1071</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1.5" x14ac:dyDescent="0.25">
      <c r="A2120" s="12">
        <v>2103</v>
      </c>
      <c r="B2120" s="10" t="s">
        <v>1020</v>
      </c>
      <c r="C2120" s="11" t="s">
        <v>1169</v>
      </c>
      <c r="D2120" s="9"/>
      <c r="E2120" s="9">
        <v>104</v>
      </c>
      <c r="F2120" s="10" t="s">
        <v>1071</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1.5" x14ac:dyDescent="0.25">
      <c r="A2121" s="12">
        <v>2104</v>
      </c>
      <c r="B2121" s="10" t="s">
        <v>1020</v>
      </c>
      <c r="C2121" s="11" t="s">
        <v>1169</v>
      </c>
      <c r="D2121" s="9"/>
      <c r="E2121" s="9">
        <v>104</v>
      </c>
      <c r="F2121" s="10" t="s">
        <v>1071</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1.5" x14ac:dyDescent="0.25">
      <c r="A2122" s="12">
        <v>2105</v>
      </c>
      <c r="B2122" s="10" t="s">
        <v>1020</v>
      </c>
      <c r="C2122" s="11" t="s">
        <v>1169</v>
      </c>
      <c r="D2122" s="9"/>
      <c r="E2122" s="9">
        <v>104</v>
      </c>
      <c r="F2122" s="10" t="s">
        <v>1071</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1.5" x14ac:dyDescent="0.25">
      <c r="A2123" s="12">
        <v>2106</v>
      </c>
      <c r="B2123" s="10" t="s">
        <v>1020</v>
      </c>
      <c r="C2123" s="11" t="s">
        <v>1169</v>
      </c>
      <c r="D2123" s="9"/>
      <c r="E2123" s="9">
        <v>104</v>
      </c>
      <c r="F2123" s="10" t="s">
        <v>1071</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1.5" x14ac:dyDescent="0.25">
      <c r="A2124" s="12">
        <v>2107</v>
      </c>
      <c r="B2124" s="10" t="s">
        <v>1020</v>
      </c>
      <c r="C2124" s="11" t="s">
        <v>1169</v>
      </c>
      <c r="D2124" s="9"/>
      <c r="E2124" s="9">
        <v>104</v>
      </c>
      <c r="F2124" s="10" t="s">
        <v>1071</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1.5" x14ac:dyDescent="0.25">
      <c r="A2125" s="12">
        <v>2108</v>
      </c>
      <c r="B2125" s="10" t="s">
        <v>1020</v>
      </c>
      <c r="C2125" s="11" t="s">
        <v>1169</v>
      </c>
      <c r="D2125" s="9"/>
      <c r="E2125" s="9">
        <v>104</v>
      </c>
      <c r="F2125" s="10" t="s">
        <v>1071</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1.5" x14ac:dyDescent="0.25">
      <c r="A2126" s="12">
        <v>2109</v>
      </c>
      <c r="B2126" s="10" t="s">
        <v>1020</v>
      </c>
      <c r="C2126" s="11" t="s">
        <v>1169</v>
      </c>
      <c r="D2126" s="9"/>
      <c r="E2126" s="9">
        <v>104</v>
      </c>
      <c r="F2126" s="10" t="s">
        <v>1071</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1.5" x14ac:dyDescent="0.25">
      <c r="A2127" s="12">
        <v>2110</v>
      </c>
      <c r="B2127" s="10" t="s">
        <v>1020</v>
      </c>
      <c r="C2127" s="11" t="s">
        <v>1169</v>
      </c>
      <c r="D2127" s="9"/>
      <c r="E2127" s="9">
        <v>104</v>
      </c>
      <c r="F2127" s="10" t="s">
        <v>1071</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1.5" x14ac:dyDescent="0.25">
      <c r="A2128" s="12">
        <v>2111</v>
      </c>
      <c r="B2128" s="10" t="s">
        <v>1020</v>
      </c>
      <c r="C2128" s="11" t="s">
        <v>1169</v>
      </c>
      <c r="D2128" s="9"/>
      <c r="E2128" s="9">
        <v>104</v>
      </c>
      <c r="F2128" s="10" t="s">
        <v>1071</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1.5" x14ac:dyDescent="0.25">
      <c r="A2129" s="12">
        <v>2112</v>
      </c>
      <c r="B2129" s="10" t="s">
        <v>1020</v>
      </c>
      <c r="C2129" s="11" t="s">
        <v>1169</v>
      </c>
      <c r="D2129" s="9"/>
      <c r="E2129" s="9">
        <v>104</v>
      </c>
      <c r="F2129" s="10" t="s">
        <v>1071</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1.5" x14ac:dyDescent="0.25">
      <c r="A2130" s="12">
        <v>2113</v>
      </c>
      <c r="B2130" s="10" t="s">
        <v>1020</v>
      </c>
      <c r="C2130" s="11" t="s">
        <v>1169</v>
      </c>
      <c r="D2130" s="9"/>
      <c r="E2130" s="9">
        <v>104</v>
      </c>
      <c r="F2130" s="10" t="s">
        <v>1071</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1.5" x14ac:dyDescent="0.25">
      <c r="A2131" s="12">
        <v>2114</v>
      </c>
      <c r="B2131" s="10" t="s">
        <v>1020</v>
      </c>
      <c r="C2131" s="11" t="s">
        <v>1169</v>
      </c>
      <c r="D2131" s="9"/>
      <c r="E2131" s="9">
        <v>104</v>
      </c>
      <c r="F2131" s="10" t="s">
        <v>1071</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1.5" x14ac:dyDescent="0.25">
      <c r="A2132" s="12">
        <v>2115</v>
      </c>
      <c r="B2132" s="10" t="s">
        <v>1020</v>
      </c>
      <c r="C2132" s="11" t="s">
        <v>1169</v>
      </c>
      <c r="D2132" s="9"/>
      <c r="E2132" s="9">
        <v>104</v>
      </c>
      <c r="F2132" s="10" t="s">
        <v>1071</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1.5" x14ac:dyDescent="0.25">
      <c r="A2133" s="12">
        <v>2116</v>
      </c>
      <c r="B2133" s="10" t="s">
        <v>1020</v>
      </c>
      <c r="C2133" s="11" t="s">
        <v>1170</v>
      </c>
      <c r="D2133" s="9"/>
      <c r="E2133" s="9">
        <v>608</v>
      </c>
      <c r="F2133" s="10" t="s">
        <v>1071</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1.5" x14ac:dyDescent="0.25">
      <c r="A2134" s="12">
        <v>2117</v>
      </c>
      <c r="B2134" s="10" t="s">
        <v>1020</v>
      </c>
      <c r="C2134" s="11" t="s">
        <v>1170</v>
      </c>
      <c r="D2134" s="9"/>
      <c r="E2134" s="9">
        <v>608</v>
      </c>
      <c r="F2134" s="10" t="s">
        <v>1071</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1.5" x14ac:dyDescent="0.25">
      <c r="A2135" s="12">
        <v>2118</v>
      </c>
      <c r="B2135" s="10" t="s">
        <v>1020</v>
      </c>
      <c r="C2135" s="11" t="s">
        <v>1170</v>
      </c>
      <c r="D2135" s="9"/>
      <c r="E2135" s="9">
        <v>608</v>
      </c>
      <c r="F2135" s="10" t="s">
        <v>1071</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1.5" x14ac:dyDescent="0.25">
      <c r="A2136" s="12">
        <v>2119</v>
      </c>
      <c r="B2136" s="10" t="s">
        <v>1020</v>
      </c>
      <c r="C2136" s="11" t="s">
        <v>1170</v>
      </c>
      <c r="D2136" s="9"/>
      <c r="E2136" s="9">
        <v>608</v>
      </c>
      <c r="F2136" s="10" t="s">
        <v>1071</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1.5" x14ac:dyDescent="0.25">
      <c r="A2137" s="12">
        <v>2120</v>
      </c>
      <c r="B2137" s="10" t="s">
        <v>1020</v>
      </c>
      <c r="C2137" s="11" t="s">
        <v>1170</v>
      </c>
      <c r="D2137" s="9"/>
      <c r="E2137" s="9">
        <v>608</v>
      </c>
      <c r="F2137" s="10" t="s">
        <v>1071</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1.5" x14ac:dyDescent="0.25">
      <c r="A2138" s="12">
        <v>2121</v>
      </c>
      <c r="B2138" s="10" t="s">
        <v>1020</v>
      </c>
      <c r="C2138" s="11" t="s">
        <v>1170</v>
      </c>
      <c r="D2138" s="9"/>
      <c r="E2138" s="9">
        <v>608</v>
      </c>
      <c r="F2138" s="10" t="s">
        <v>1071</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1.5" x14ac:dyDescent="0.25">
      <c r="A2139" s="12">
        <v>2122</v>
      </c>
      <c r="B2139" s="10" t="s">
        <v>1020</v>
      </c>
      <c r="C2139" s="11" t="s">
        <v>1170</v>
      </c>
      <c r="D2139" s="9"/>
      <c r="E2139" s="9">
        <v>608</v>
      </c>
      <c r="F2139" s="10" t="s">
        <v>1071</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1.5" x14ac:dyDescent="0.25">
      <c r="A2140" s="12">
        <v>2123</v>
      </c>
      <c r="B2140" s="10" t="s">
        <v>1020</v>
      </c>
      <c r="C2140" s="11" t="s">
        <v>1170</v>
      </c>
      <c r="D2140" s="9"/>
      <c r="E2140" s="9">
        <v>608</v>
      </c>
      <c r="F2140" s="10" t="s">
        <v>1071</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1.5" x14ac:dyDescent="0.25">
      <c r="A2141" s="12">
        <v>2124</v>
      </c>
      <c r="B2141" s="10" t="s">
        <v>1020</v>
      </c>
      <c r="C2141" s="11" t="s">
        <v>1170</v>
      </c>
      <c r="D2141" s="9"/>
      <c r="E2141" s="9">
        <v>608</v>
      </c>
      <c r="F2141" s="10" t="s">
        <v>1071</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1.5" x14ac:dyDescent="0.25">
      <c r="A2142" s="12">
        <v>2125</v>
      </c>
      <c r="B2142" s="10" t="s">
        <v>1020</v>
      </c>
      <c r="C2142" s="11" t="s">
        <v>1170</v>
      </c>
      <c r="D2142" s="9"/>
      <c r="E2142" s="9">
        <v>608</v>
      </c>
      <c r="F2142" s="10" t="s">
        <v>1071</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1.5" x14ac:dyDescent="0.25">
      <c r="A2143" s="12">
        <v>2126</v>
      </c>
      <c r="B2143" s="10" t="s">
        <v>1020</v>
      </c>
      <c r="C2143" s="11" t="s">
        <v>1170</v>
      </c>
      <c r="D2143" s="9"/>
      <c r="E2143" s="9">
        <v>608</v>
      </c>
      <c r="F2143" s="10" t="s">
        <v>1071</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1.5" x14ac:dyDescent="0.25">
      <c r="A2144" s="12">
        <v>2127</v>
      </c>
      <c r="B2144" s="10" t="s">
        <v>1020</v>
      </c>
      <c r="C2144" s="11" t="s">
        <v>1170</v>
      </c>
      <c r="D2144" s="9"/>
      <c r="E2144" s="9">
        <v>608</v>
      </c>
      <c r="F2144" s="10" t="s">
        <v>1071</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1.5" x14ac:dyDescent="0.25">
      <c r="A2145" s="12">
        <v>2128</v>
      </c>
      <c r="B2145" s="10" t="s">
        <v>1020</v>
      </c>
      <c r="C2145" s="11" t="s">
        <v>1170</v>
      </c>
      <c r="D2145" s="9"/>
      <c r="E2145" s="9">
        <v>608</v>
      </c>
      <c r="F2145" s="10" t="s">
        <v>1071</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1.5" x14ac:dyDescent="0.25">
      <c r="A2146" s="12">
        <v>2129</v>
      </c>
      <c r="B2146" s="10" t="s">
        <v>1020</v>
      </c>
      <c r="C2146" s="11" t="s">
        <v>1170</v>
      </c>
      <c r="D2146" s="9"/>
      <c r="E2146" s="9">
        <v>608</v>
      </c>
      <c r="F2146" s="10" t="s">
        <v>1071</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1.5" x14ac:dyDescent="0.25">
      <c r="A2147" s="12">
        <v>2130</v>
      </c>
      <c r="B2147" s="10" t="s">
        <v>1020</v>
      </c>
      <c r="C2147" s="11" t="s">
        <v>1170</v>
      </c>
      <c r="D2147" s="9"/>
      <c r="E2147" s="9">
        <v>608</v>
      </c>
      <c r="F2147" s="10" t="s">
        <v>1071</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1.5" x14ac:dyDescent="0.25">
      <c r="A2148" s="12">
        <v>2131</v>
      </c>
      <c r="B2148" s="10" t="s">
        <v>1020</v>
      </c>
      <c r="C2148" s="11" t="s">
        <v>1171</v>
      </c>
      <c r="D2148" s="9"/>
      <c r="E2148" s="9">
        <v>702</v>
      </c>
      <c r="F2148" s="10" t="s">
        <v>1071</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1.5" x14ac:dyDescent="0.25">
      <c r="A2149" s="12">
        <v>2132</v>
      </c>
      <c r="B2149" s="10" t="s">
        <v>1020</v>
      </c>
      <c r="C2149" s="11" t="s">
        <v>1171</v>
      </c>
      <c r="D2149" s="9"/>
      <c r="E2149" s="9">
        <v>702</v>
      </c>
      <c r="F2149" s="10" t="s">
        <v>1071</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1.5" x14ac:dyDescent="0.25">
      <c r="A2150" s="12">
        <v>2133</v>
      </c>
      <c r="B2150" s="10" t="s">
        <v>1020</v>
      </c>
      <c r="C2150" s="11" t="s">
        <v>1171</v>
      </c>
      <c r="D2150" s="9"/>
      <c r="E2150" s="9">
        <v>702</v>
      </c>
      <c r="F2150" s="10" t="s">
        <v>1071</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1.5" x14ac:dyDescent="0.25">
      <c r="A2151" s="12">
        <v>2134</v>
      </c>
      <c r="B2151" s="10" t="s">
        <v>1020</v>
      </c>
      <c r="C2151" s="11" t="s">
        <v>1171</v>
      </c>
      <c r="D2151" s="9"/>
      <c r="E2151" s="9">
        <v>702</v>
      </c>
      <c r="F2151" s="10" t="s">
        <v>1071</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1.5" x14ac:dyDescent="0.25">
      <c r="A2152" s="12">
        <v>2135</v>
      </c>
      <c r="B2152" s="10" t="s">
        <v>1020</v>
      </c>
      <c r="C2152" s="11" t="s">
        <v>1171</v>
      </c>
      <c r="D2152" s="9"/>
      <c r="E2152" s="9">
        <v>702</v>
      </c>
      <c r="F2152" s="10" t="s">
        <v>1071</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1.5" x14ac:dyDescent="0.25">
      <c r="A2153" s="12">
        <v>2136</v>
      </c>
      <c r="B2153" s="10" t="s">
        <v>1020</v>
      </c>
      <c r="C2153" s="11" t="s">
        <v>1171</v>
      </c>
      <c r="D2153" s="9"/>
      <c r="E2153" s="9">
        <v>702</v>
      </c>
      <c r="F2153" s="10" t="s">
        <v>1071</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1.5" x14ac:dyDescent="0.25">
      <c r="A2154" s="12">
        <v>2137</v>
      </c>
      <c r="B2154" s="10" t="s">
        <v>1020</v>
      </c>
      <c r="C2154" s="11" t="s">
        <v>1171</v>
      </c>
      <c r="D2154" s="9"/>
      <c r="E2154" s="9">
        <v>702</v>
      </c>
      <c r="F2154" s="10" t="s">
        <v>1071</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1.5" x14ac:dyDescent="0.25">
      <c r="A2155" s="12">
        <v>2138</v>
      </c>
      <c r="B2155" s="10" t="s">
        <v>1020</v>
      </c>
      <c r="C2155" s="11" t="s">
        <v>1171</v>
      </c>
      <c r="D2155" s="9"/>
      <c r="E2155" s="9">
        <v>702</v>
      </c>
      <c r="F2155" s="10" t="s">
        <v>1071</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1.5" x14ac:dyDescent="0.25">
      <c r="A2156" s="12">
        <v>2139</v>
      </c>
      <c r="B2156" s="10" t="s">
        <v>1020</v>
      </c>
      <c r="C2156" s="11" t="s">
        <v>1171</v>
      </c>
      <c r="D2156" s="9"/>
      <c r="E2156" s="9">
        <v>702</v>
      </c>
      <c r="F2156" s="10" t="s">
        <v>1071</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1.5" x14ac:dyDescent="0.25">
      <c r="A2157" s="12">
        <v>2140</v>
      </c>
      <c r="B2157" s="10" t="s">
        <v>1020</v>
      </c>
      <c r="C2157" s="11" t="s">
        <v>1171</v>
      </c>
      <c r="D2157" s="9"/>
      <c r="E2157" s="9">
        <v>702</v>
      </c>
      <c r="F2157" s="10" t="s">
        <v>1071</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1.5" x14ac:dyDescent="0.25">
      <c r="A2158" s="12">
        <v>2141</v>
      </c>
      <c r="B2158" s="10" t="s">
        <v>1020</v>
      </c>
      <c r="C2158" s="11" t="s">
        <v>1171</v>
      </c>
      <c r="D2158" s="9"/>
      <c r="E2158" s="9">
        <v>702</v>
      </c>
      <c r="F2158" s="10" t="s">
        <v>1071</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1.5" x14ac:dyDescent="0.25">
      <c r="A2159" s="12">
        <v>2142</v>
      </c>
      <c r="B2159" s="10" t="s">
        <v>1020</v>
      </c>
      <c r="C2159" s="11" t="s">
        <v>1171</v>
      </c>
      <c r="D2159" s="9"/>
      <c r="E2159" s="9">
        <v>702</v>
      </c>
      <c r="F2159" s="10" t="s">
        <v>1071</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1.5" x14ac:dyDescent="0.25">
      <c r="A2160" s="12">
        <v>2143</v>
      </c>
      <c r="B2160" s="10" t="s">
        <v>1020</v>
      </c>
      <c r="C2160" s="11" t="s">
        <v>1171</v>
      </c>
      <c r="D2160" s="9"/>
      <c r="E2160" s="9">
        <v>702</v>
      </c>
      <c r="F2160" s="10" t="s">
        <v>1071</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1.5" x14ac:dyDescent="0.25">
      <c r="A2161" s="12">
        <v>2144</v>
      </c>
      <c r="B2161" s="10" t="s">
        <v>1020</v>
      </c>
      <c r="C2161" s="11" t="s">
        <v>1171</v>
      </c>
      <c r="D2161" s="9"/>
      <c r="E2161" s="9">
        <v>702</v>
      </c>
      <c r="F2161" s="10" t="s">
        <v>1071</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1.5" x14ac:dyDescent="0.25">
      <c r="A2162" s="12">
        <v>2145</v>
      </c>
      <c r="B2162" s="10" t="s">
        <v>1020</v>
      </c>
      <c r="C2162" s="11" t="s">
        <v>1171</v>
      </c>
      <c r="D2162" s="9"/>
      <c r="E2162" s="9">
        <v>702</v>
      </c>
      <c r="F2162" s="10" t="s">
        <v>1071</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1.5" x14ac:dyDescent="0.25">
      <c r="A2163" s="12">
        <v>2146</v>
      </c>
      <c r="B2163" s="10" t="s">
        <v>1020</v>
      </c>
      <c r="C2163" s="11" t="s">
        <v>1172</v>
      </c>
      <c r="D2163" s="9"/>
      <c r="E2163" s="9">
        <v>764</v>
      </c>
      <c r="F2163" s="10" t="s">
        <v>1071</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1.5" x14ac:dyDescent="0.25">
      <c r="A2164" s="12">
        <v>2147</v>
      </c>
      <c r="B2164" s="10" t="s">
        <v>1020</v>
      </c>
      <c r="C2164" s="11" t="s">
        <v>1172</v>
      </c>
      <c r="D2164" s="9"/>
      <c r="E2164" s="9">
        <v>764</v>
      </c>
      <c r="F2164" s="10" t="s">
        <v>1071</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1.5" x14ac:dyDescent="0.25">
      <c r="A2165" s="12">
        <v>2148</v>
      </c>
      <c r="B2165" s="10" t="s">
        <v>1020</v>
      </c>
      <c r="C2165" s="11" t="s">
        <v>1172</v>
      </c>
      <c r="D2165" s="9"/>
      <c r="E2165" s="9">
        <v>764</v>
      </c>
      <c r="F2165" s="10" t="s">
        <v>1071</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1.5" x14ac:dyDescent="0.25">
      <c r="A2166" s="12">
        <v>2149</v>
      </c>
      <c r="B2166" s="10" t="s">
        <v>1020</v>
      </c>
      <c r="C2166" s="11" t="s">
        <v>1172</v>
      </c>
      <c r="D2166" s="9"/>
      <c r="E2166" s="9">
        <v>764</v>
      </c>
      <c r="F2166" s="10" t="s">
        <v>1071</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1.5" x14ac:dyDescent="0.25">
      <c r="A2167" s="12">
        <v>2150</v>
      </c>
      <c r="B2167" s="10" t="s">
        <v>1020</v>
      </c>
      <c r="C2167" s="11" t="s">
        <v>1172</v>
      </c>
      <c r="D2167" s="9"/>
      <c r="E2167" s="9">
        <v>764</v>
      </c>
      <c r="F2167" s="10" t="s">
        <v>1071</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1.5" x14ac:dyDescent="0.25">
      <c r="A2168" s="12">
        <v>2151</v>
      </c>
      <c r="B2168" s="10" t="s">
        <v>1020</v>
      </c>
      <c r="C2168" s="11" t="s">
        <v>1172</v>
      </c>
      <c r="D2168" s="9"/>
      <c r="E2168" s="9">
        <v>764</v>
      </c>
      <c r="F2168" s="10" t="s">
        <v>1071</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1.5" x14ac:dyDescent="0.25">
      <c r="A2169" s="12">
        <v>2152</v>
      </c>
      <c r="B2169" s="10" t="s">
        <v>1020</v>
      </c>
      <c r="C2169" s="11" t="s">
        <v>1172</v>
      </c>
      <c r="D2169" s="9"/>
      <c r="E2169" s="9">
        <v>764</v>
      </c>
      <c r="F2169" s="10" t="s">
        <v>1071</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1.5" x14ac:dyDescent="0.25">
      <c r="A2170" s="12">
        <v>2153</v>
      </c>
      <c r="B2170" s="10" t="s">
        <v>1020</v>
      </c>
      <c r="C2170" s="11" t="s">
        <v>1172</v>
      </c>
      <c r="D2170" s="9"/>
      <c r="E2170" s="9">
        <v>764</v>
      </c>
      <c r="F2170" s="10" t="s">
        <v>1071</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1.5" x14ac:dyDescent="0.25">
      <c r="A2171" s="12">
        <v>2154</v>
      </c>
      <c r="B2171" s="10" t="s">
        <v>1020</v>
      </c>
      <c r="C2171" s="11" t="s">
        <v>1172</v>
      </c>
      <c r="D2171" s="9"/>
      <c r="E2171" s="9">
        <v>764</v>
      </c>
      <c r="F2171" s="10" t="s">
        <v>1071</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1.5" x14ac:dyDescent="0.25">
      <c r="A2172" s="12">
        <v>2155</v>
      </c>
      <c r="B2172" s="10" t="s">
        <v>1020</v>
      </c>
      <c r="C2172" s="11" t="s">
        <v>1172</v>
      </c>
      <c r="D2172" s="9"/>
      <c r="E2172" s="9">
        <v>764</v>
      </c>
      <c r="F2172" s="10" t="s">
        <v>1071</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1.5" x14ac:dyDescent="0.25">
      <c r="A2173" s="12">
        <v>2156</v>
      </c>
      <c r="B2173" s="10" t="s">
        <v>1020</v>
      </c>
      <c r="C2173" s="11" t="s">
        <v>1172</v>
      </c>
      <c r="D2173" s="9"/>
      <c r="E2173" s="9">
        <v>764</v>
      </c>
      <c r="F2173" s="10" t="s">
        <v>1071</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1.5" x14ac:dyDescent="0.25">
      <c r="A2174" s="12">
        <v>2157</v>
      </c>
      <c r="B2174" s="10" t="s">
        <v>1020</v>
      </c>
      <c r="C2174" s="11" t="s">
        <v>1172</v>
      </c>
      <c r="D2174" s="9"/>
      <c r="E2174" s="9">
        <v>764</v>
      </c>
      <c r="F2174" s="10" t="s">
        <v>1071</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1.5" x14ac:dyDescent="0.25">
      <c r="A2175" s="12">
        <v>2158</v>
      </c>
      <c r="B2175" s="10" t="s">
        <v>1020</v>
      </c>
      <c r="C2175" s="11" t="s">
        <v>1172</v>
      </c>
      <c r="D2175" s="9"/>
      <c r="E2175" s="9">
        <v>764</v>
      </c>
      <c r="F2175" s="10" t="s">
        <v>1071</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1.5" x14ac:dyDescent="0.25">
      <c r="A2176" s="12">
        <v>2159</v>
      </c>
      <c r="B2176" s="10" t="s">
        <v>1020</v>
      </c>
      <c r="C2176" s="11" t="s">
        <v>1172</v>
      </c>
      <c r="D2176" s="9"/>
      <c r="E2176" s="9">
        <v>764</v>
      </c>
      <c r="F2176" s="10" t="s">
        <v>1071</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1.5" x14ac:dyDescent="0.25">
      <c r="A2177" s="12">
        <v>2160</v>
      </c>
      <c r="B2177" s="10" t="s">
        <v>1020</v>
      </c>
      <c r="C2177" s="11" t="s">
        <v>1172</v>
      </c>
      <c r="D2177" s="9"/>
      <c r="E2177" s="9">
        <v>764</v>
      </c>
      <c r="F2177" s="10" t="s">
        <v>1071</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1.5" x14ac:dyDescent="0.25">
      <c r="A2178" s="12">
        <v>2161</v>
      </c>
      <c r="B2178" s="10" t="s">
        <v>1020</v>
      </c>
      <c r="C2178" s="11" t="s">
        <v>1173</v>
      </c>
      <c r="D2178" s="9"/>
      <c r="E2178" s="9">
        <v>626</v>
      </c>
      <c r="F2178" s="10" t="s">
        <v>1071</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1.5" x14ac:dyDescent="0.25">
      <c r="A2179" s="12">
        <v>2162</v>
      </c>
      <c r="B2179" s="10" t="s">
        <v>1020</v>
      </c>
      <c r="C2179" s="11" t="s">
        <v>1173</v>
      </c>
      <c r="D2179" s="9"/>
      <c r="E2179" s="9">
        <v>626</v>
      </c>
      <c r="F2179" s="10" t="s">
        <v>1071</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1.5" x14ac:dyDescent="0.25">
      <c r="A2180" s="12">
        <v>2163</v>
      </c>
      <c r="B2180" s="10" t="s">
        <v>1020</v>
      </c>
      <c r="C2180" s="11" t="s">
        <v>1173</v>
      </c>
      <c r="D2180" s="9"/>
      <c r="E2180" s="9">
        <v>626</v>
      </c>
      <c r="F2180" s="10" t="s">
        <v>1071</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1.5" x14ac:dyDescent="0.25">
      <c r="A2181" s="12">
        <v>2164</v>
      </c>
      <c r="B2181" s="10" t="s">
        <v>1020</v>
      </c>
      <c r="C2181" s="11" t="s">
        <v>1173</v>
      </c>
      <c r="D2181" s="9"/>
      <c r="E2181" s="9">
        <v>626</v>
      </c>
      <c r="F2181" s="10" t="s">
        <v>1071</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1.5" x14ac:dyDescent="0.25">
      <c r="A2182" s="12">
        <v>2165</v>
      </c>
      <c r="B2182" s="10" t="s">
        <v>1020</v>
      </c>
      <c r="C2182" s="11" t="s">
        <v>1173</v>
      </c>
      <c r="D2182" s="9"/>
      <c r="E2182" s="9">
        <v>626</v>
      </c>
      <c r="F2182" s="10" t="s">
        <v>1071</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1.5" x14ac:dyDescent="0.25">
      <c r="A2183" s="12">
        <v>2166</v>
      </c>
      <c r="B2183" s="10" t="s">
        <v>1020</v>
      </c>
      <c r="C2183" s="11" t="s">
        <v>1173</v>
      </c>
      <c r="D2183" s="9"/>
      <c r="E2183" s="9">
        <v>626</v>
      </c>
      <c r="F2183" s="10" t="s">
        <v>1071</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1.5" x14ac:dyDescent="0.25">
      <c r="A2184" s="12">
        <v>2167</v>
      </c>
      <c r="B2184" s="10" t="s">
        <v>1020</v>
      </c>
      <c r="C2184" s="11" t="s">
        <v>1173</v>
      </c>
      <c r="D2184" s="9"/>
      <c r="E2184" s="9">
        <v>626</v>
      </c>
      <c r="F2184" s="10" t="s">
        <v>1071</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1.5" x14ac:dyDescent="0.25">
      <c r="A2185" s="12">
        <v>2168</v>
      </c>
      <c r="B2185" s="10" t="s">
        <v>1020</v>
      </c>
      <c r="C2185" s="11" t="s">
        <v>1173</v>
      </c>
      <c r="D2185" s="9"/>
      <c r="E2185" s="9">
        <v>626</v>
      </c>
      <c r="F2185" s="10" t="s">
        <v>1071</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1.5" x14ac:dyDescent="0.25">
      <c r="A2186" s="12">
        <v>2169</v>
      </c>
      <c r="B2186" s="10" t="s">
        <v>1020</v>
      </c>
      <c r="C2186" s="11" t="s">
        <v>1173</v>
      </c>
      <c r="D2186" s="9"/>
      <c r="E2186" s="9">
        <v>626</v>
      </c>
      <c r="F2186" s="10" t="s">
        <v>1071</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1.5" x14ac:dyDescent="0.25">
      <c r="A2187" s="12">
        <v>2170</v>
      </c>
      <c r="B2187" s="10" t="s">
        <v>1020</v>
      </c>
      <c r="C2187" s="11" t="s">
        <v>1173</v>
      </c>
      <c r="D2187" s="9"/>
      <c r="E2187" s="9">
        <v>626</v>
      </c>
      <c r="F2187" s="10" t="s">
        <v>1071</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1.5" x14ac:dyDescent="0.25">
      <c r="A2188" s="12">
        <v>2171</v>
      </c>
      <c r="B2188" s="10" t="s">
        <v>1020</v>
      </c>
      <c r="C2188" s="11" t="s">
        <v>1173</v>
      </c>
      <c r="D2188" s="9"/>
      <c r="E2188" s="9">
        <v>626</v>
      </c>
      <c r="F2188" s="10" t="s">
        <v>1071</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1.5" x14ac:dyDescent="0.25">
      <c r="A2189" s="12">
        <v>2172</v>
      </c>
      <c r="B2189" s="10" t="s">
        <v>1020</v>
      </c>
      <c r="C2189" s="11" t="s">
        <v>1173</v>
      </c>
      <c r="D2189" s="9"/>
      <c r="E2189" s="9">
        <v>626</v>
      </c>
      <c r="F2189" s="10" t="s">
        <v>1071</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1.5" x14ac:dyDescent="0.25">
      <c r="A2190" s="12">
        <v>2173</v>
      </c>
      <c r="B2190" s="10" t="s">
        <v>1020</v>
      </c>
      <c r="C2190" s="11" t="s">
        <v>1173</v>
      </c>
      <c r="D2190" s="9"/>
      <c r="E2190" s="9">
        <v>626</v>
      </c>
      <c r="F2190" s="10" t="s">
        <v>1071</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1.5" x14ac:dyDescent="0.25">
      <c r="A2191" s="12">
        <v>2174</v>
      </c>
      <c r="B2191" s="10" t="s">
        <v>1020</v>
      </c>
      <c r="C2191" s="11" t="s">
        <v>1173</v>
      </c>
      <c r="D2191" s="9"/>
      <c r="E2191" s="9">
        <v>626</v>
      </c>
      <c r="F2191" s="10" t="s">
        <v>1071</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1.5" x14ac:dyDescent="0.25">
      <c r="A2192" s="12">
        <v>2175</v>
      </c>
      <c r="B2192" s="10" t="s">
        <v>1020</v>
      </c>
      <c r="C2192" s="11" t="s">
        <v>1173</v>
      </c>
      <c r="D2192" s="9"/>
      <c r="E2192" s="9">
        <v>626</v>
      </c>
      <c r="F2192" s="10" t="s">
        <v>1071</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1.5" x14ac:dyDescent="0.25">
      <c r="A2193" s="12">
        <v>2176</v>
      </c>
      <c r="B2193" s="10" t="s">
        <v>1020</v>
      </c>
      <c r="C2193" s="11" t="s">
        <v>1174</v>
      </c>
      <c r="D2193" s="9"/>
      <c r="E2193" s="9">
        <v>704</v>
      </c>
      <c r="F2193" s="10" t="s">
        <v>1071</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1.5" x14ac:dyDescent="0.25">
      <c r="A2194" s="12">
        <v>2177</v>
      </c>
      <c r="B2194" s="10" t="s">
        <v>1020</v>
      </c>
      <c r="C2194" s="11" t="s">
        <v>1174</v>
      </c>
      <c r="D2194" s="9"/>
      <c r="E2194" s="9">
        <v>704</v>
      </c>
      <c r="F2194" s="10" t="s">
        <v>1071</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1.5" x14ac:dyDescent="0.25">
      <c r="A2195" s="12">
        <v>2178</v>
      </c>
      <c r="B2195" s="10" t="s">
        <v>1020</v>
      </c>
      <c r="C2195" s="11" t="s">
        <v>1174</v>
      </c>
      <c r="D2195" s="9"/>
      <c r="E2195" s="9">
        <v>704</v>
      </c>
      <c r="F2195" s="10" t="s">
        <v>1071</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1.5" x14ac:dyDescent="0.25">
      <c r="A2196" s="12">
        <v>2179</v>
      </c>
      <c r="B2196" s="10" t="s">
        <v>1020</v>
      </c>
      <c r="C2196" s="11" t="s">
        <v>1174</v>
      </c>
      <c r="D2196" s="9"/>
      <c r="E2196" s="9">
        <v>704</v>
      </c>
      <c r="F2196" s="10" t="s">
        <v>1071</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1.5" x14ac:dyDescent="0.25">
      <c r="A2197" s="12">
        <v>2180</v>
      </c>
      <c r="B2197" s="10" t="s">
        <v>1020</v>
      </c>
      <c r="C2197" s="11" t="s">
        <v>1174</v>
      </c>
      <c r="D2197" s="9"/>
      <c r="E2197" s="9">
        <v>704</v>
      </c>
      <c r="F2197" s="10" t="s">
        <v>1071</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1.5" x14ac:dyDescent="0.25">
      <c r="A2198" s="12">
        <v>2181</v>
      </c>
      <c r="B2198" s="10" t="s">
        <v>1020</v>
      </c>
      <c r="C2198" s="11" t="s">
        <v>1174</v>
      </c>
      <c r="D2198" s="9"/>
      <c r="E2198" s="9">
        <v>704</v>
      </c>
      <c r="F2198" s="10" t="s">
        <v>1071</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1.5" x14ac:dyDescent="0.25">
      <c r="A2199" s="12">
        <v>2182</v>
      </c>
      <c r="B2199" s="10" t="s">
        <v>1020</v>
      </c>
      <c r="C2199" s="11" t="s">
        <v>1174</v>
      </c>
      <c r="D2199" s="9"/>
      <c r="E2199" s="9">
        <v>704</v>
      </c>
      <c r="F2199" s="10" t="s">
        <v>1071</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1.5" x14ac:dyDescent="0.25">
      <c r="A2200" s="12">
        <v>2183</v>
      </c>
      <c r="B2200" s="10" t="s">
        <v>1020</v>
      </c>
      <c r="C2200" s="11" t="s">
        <v>1174</v>
      </c>
      <c r="D2200" s="9"/>
      <c r="E2200" s="9">
        <v>704</v>
      </c>
      <c r="F2200" s="10" t="s">
        <v>1071</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1.5" x14ac:dyDescent="0.25">
      <c r="A2201" s="12">
        <v>2184</v>
      </c>
      <c r="B2201" s="10" t="s">
        <v>1020</v>
      </c>
      <c r="C2201" s="11" t="s">
        <v>1174</v>
      </c>
      <c r="D2201" s="9"/>
      <c r="E2201" s="9">
        <v>704</v>
      </c>
      <c r="F2201" s="10" t="s">
        <v>1071</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1.5" x14ac:dyDescent="0.25">
      <c r="A2202" s="12">
        <v>2185</v>
      </c>
      <c r="B2202" s="10" t="s">
        <v>1020</v>
      </c>
      <c r="C2202" s="11" t="s">
        <v>1174</v>
      </c>
      <c r="D2202" s="9"/>
      <c r="E2202" s="9">
        <v>704</v>
      </c>
      <c r="F2202" s="10" t="s">
        <v>1071</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1.5" x14ac:dyDescent="0.25">
      <c r="A2203" s="12">
        <v>2186</v>
      </c>
      <c r="B2203" s="10" t="s">
        <v>1020</v>
      </c>
      <c r="C2203" s="11" t="s">
        <v>1174</v>
      </c>
      <c r="D2203" s="9"/>
      <c r="E2203" s="9">
        <v>704</v>
      </c>
      <c r="F2203" s="10" t="s">
        <v>1071</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1.5" x14ac:dyDescent="0.25">
      <c r="A2204" s="12">
        <v>2187</v>
      </c>
      <c r="B2204" s="10" t="s">
        <v>1020</v>
      </c>
      <c r="C2204" s="11" t="s">
        <v>1174</v>
      </c>
      <c r="D2204" s="9"/>
      <c r="E2204" s="9">
        <v>704</v>
      </c>
      <c r="F2204" s="10" t="s">
        <v>1071</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1.5" x14ac:dyDescent="0.25">
      <c r="A2205" s="12">
        <v>2188</v>
      </c>
      <c r="B2205" s="10" t="s">
        <v>1020</v>
      </c>
      <c r="C2205" s="11" t="s">
        <v>1174</v>
      </c>
      <c r="D2205" s="9"/>
      <c r="E2205" s="9">
        <v>704</v>
      </c>
      <c r="F2205" s="10" t="s">
        <v>1071</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1.5" x14ac:dyDescent="0.25">
      <c r="A2206" s="12">
        <v>2189</v>
      </c>
      <c r="B2206" s="10" t="s">
        <v>1020</v>
      </c>
      <c r="C2206" s="11" t="s">
        <v>1174</v>
      </c>
      <c r="D2206" s="9"/>
      <c r="E2206" s="9">
        <v>704</v>
      </c>
      <c r="F2206" s="10" t="s">
        <v>1071</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1.5" x14ac:dyDescent="0.25">
      <c r="A2207" s="12">
        <v>2190</v>
      </c>
      <c r="B2207" s="10" t="s">
        <v>1020</v>
      </c>
      <c r="C2207" s="11" t="s">
        <v>1174</v>
      </c>
      <c r="D2207" s="9"/>
      <c r="E2207" s="9">
        <v>704</v>
      </c>
      <c r="F2207" s="10" t="s">
        <v>1071</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1.5" x14ac:dyDescent="0.25">
      <c r="A2208" s="28">
        <v>2191</v>
      </c>
      <c r="B2208" s="26" t="s">
        <v>1020</v>
      </c>
      <c r="C2208" s="27" t="s">
        <v>1175</v>
      </c>
      <c r="D2208" s="25"/>
      <c r="E2208" s="25">
        <v>1830</v>
      </c>
      <c r="F2208" s="26" t="s">
        <v>1068</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1.5" x14ac:dyDescent="0.25">
      <c r="A2209" s="28">
        <v>2192</v>
      </c>
      <c r="B2209" s="26" t="s">
        <v>1020</v>
      </c>
      <c r="C2209" s="27" t="s">
        <v>1175</v>
      </c>
      <c r="D2209" s="25"/>
      <c r="E2209" s="25">
        <v>1830</v>
      </c>
      <c r="F2209" s="26" t="s">
        <v>1068</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1.5" x14ac:dyDescent="0.25">
      <c r="A2210" s="28">
        <v>2193</v>
      </c>
      <c r="B2210" s="26" t="s">
        <v>1020</v>
      </c>
      <c r="C2210" s="27" t="s">
        <v>1175</v>
      </c>
      <c r="D2210" s="25"/>
      <c r="E2210" s="25">
        <v>1830</v>
      </c>
      <c r="F2210" s="26" t="s">
        <v>1068</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1.5" x14ac:dyDescent="0.25">
      <c r="A2211" s="28">
        <v>2194</v>
      </c>
      <c r="B2211" s="26" t="s">
        <v>1020</v>
      </c>
      <c r="C2211" s="27" t="s">
        <v>1175</v>
      </c>
      <c r="D2211" s="25"/>
      <c r="E2211" s="25">
        <v>1830</v>
      </c>
      <c r="F2211" s="26" t="s">
        <v>1068</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1.5" x14ac:dyDescent="0.25">
      <c r="A2212" s="28">
        <v>2195</v>
      </c>
      <c r="B2212" s="26" t="s">
        <v>1020</v>
      </c>
      <c r="C2212" s="27" t="s">
        <v>1175</v>
      </c>
      <c r="D2212" s="25"/>
      <c r="E2212" s="25">
        <v>1830</v>
      </c>
      <c r="F2212" s="26" t="s">
        <v>1068</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1.5" x14ac:dyDescent="0.25">
      <c r="A2213" s="28">
        <v>2196</v>
      </c>
      <c r="B2213" s="26" t="s">
        <v>1020</v>
      </c>
      <c r="C2213" s="27" t="s">
        <v>1175</v>
      </c>
      <c r="D2213" s="25"/>
      <c r="E2213" s="25">
        <v>1830</v>
      </c>
      <c r="F2213" s="26" t="s">
        <v>1068</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1.5" x14ac:dyDescent="0.25">
      <c r="A2214" s="28">
        <v>2197</v>
      </c>
      <c r="B2214" s="26" t="s">
        <v>1020</v>
      </c>
      <c r="C2214" s="27" t="s">
        <v>1175</v>
      </c>
      <c r="D2214" s="25"/>
      <c r="E2214" s="25">
        <v>1830</v>
      </c>
      <c r="F2214" s="26" t="s">
        <v>1068</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1.5" x14ac:dyDescent="0.25">
      <c r="A2215" s="28">
        <v>2198</v>
      </c>
      <c r="B2215" s="26" t="s">
        <v>1020</v>
      </c>
      <c r="C2215" s="27" t="s">
        <v>1175</v>
      </c>
      <c r="D2215" s="25"/>
      <c r="E2215" s="25">
        <v>1830</v>
      </c>
      <c r="F2215" s="26" t="s">
        <v>1068</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1.5" x14ac:dyDescent="0.25">
      <c r="A2216" s="28">
        <v>2199</v>
      </c>
      <c r="B2216" s="26" t="s">
        <v>1020</v>
      </c>
      <c r="C2216" s="27" t="s">
        <v>1175</v>
      </c>
      <c r="D2216" s="25"/>
      <c r="E2216" s="25">
        <v>1830</v>
      </c>
      <c r="F2216" s="26" t="s">
        <v>1068</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1.5" x14ac:dyDescent="0.25">
      <c r="A2217" s="28">
        <v>2200</v>
      </c>
      <c r="B2217" s="26" t="s">
        <v>1020</v>
      </c>
      <c r="C2217" s="27" t="s">
        <v>1175</v>
      </c>
      <c r="D2217" s="25"/>
      <c r="E2217" s="25">
        <v>1830</v>
      </c>
      <c r="F2217" s="26" t="s">
        <v>1068</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1.5" x14ac:dyDescent="0.25">
      <c r="A2218" s="28">
        <v>2201</v>
      </c>
      <c r="B2218" s="26" t="s">
        <v>1020</v>
      </c>
      <c r="C2218" s="27" t="s">
        <v>1175</v>
      </c>
      <c r="D2218" s="25"/>
      <c r="E2218" s="25">
        <v>1830</v>
      </c>
      <c r="F2218" s="26" t="s">
        <v>1068</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1.5" x14ac:dyDescent="0.25">
      <c r="A2219" s="28">
        <v>2202</v>
      </c>
      <c r="B2219" s="26" t="s">
        <v>1020</v>
      </c>
      <c r="C2219" s="27" t="s">
        <v>1175</v>
      </c>
      <c r="D2219" s="25"/>
      <c r="E2219" s="25">
        <v>1830</v>
      </c>
      <c r="F2219" s="26" t="s">
        <v>1068</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1.5" x14ac:dyDescent="0.25">
      <c r="A2220" s="28">
        <v>2203</v>
      </c>
      <c r="B2220" s="26" t="s">
        <v>1020</v>
      </c>
      <c r="C2220" s="27" t="s">
        <v>1175</v>
      </c>
      <c r="D2220" s="25"/>
      <c r="E2220" s="25">
        <v>1830</v>
      </c>
      <c r="F2220" s="26" t="s">
        <v>1068</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1.5" x14ac:dyDescent="0.25">
      <c r="A2221" s="28">
        <v>2204</v>
      </c>
      <c r="B2221" s="26" t="s">
        <v>1020</v>
      </c>
      <c r="C2221" s="27" t="s">
        <v>1175</v>
      </c>
      <c r="D2221" s="25"/>
      <c r="E2221" s="25">
        <v>1830</v>
      </c>
      <c r="F2221" s="26" t="s">
        <v>1068</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1.5" x14ac:dyDescent="0.25">
      <c r="A2222" s="28">
        <v>2205</v>
      </c>
      <c r="B2222" s="26" t="s">
        <v>1020</v>
      </c>
      <c r="C2222" s="27" t="s">
        <v>1175</v>
      </c>
      <c r="D2222" s="25"/>
      <c r="E2222" s="25">
        <v>1830</v>
      </c>
      <c r="F2222" s="26" t="s">
        <v>1068</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1.5" x14ac:dyDescent="0.25">
      <c r="A2223" s="23">
        <v>2206</v>
      </c>
      <c r="B2223" s="21" t="s">
        <v>1020</v>
      </c>
      <c r="C2223" s="29" t="s">
        <v>1176</v>
      </c>
      <c r="D2223" s="20"/>
      <c r="E2223" s="20">
        <v>915</v>
      </c>
      <c r="F2223" s="21" t="s">
        <v>1070</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1.5" x14ac:dyDescent="0.25">
      <c r="A2224" s="23">
        <v>2207</v>
      </c>
      <c r="B2224" s="21" t="s">
        <v>1020</v>
      </c>
      <c r="C2224" s="29" t="s">
        <v>1176</v>
      </c>
      <c r="D2224" s="20"/>
      <c r="E2224" s="20">
        <v>915</v>
      </c>
      <c r="F2224" s="21" t="s">
        <v>1070</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1.5" x14ac:dyDescent="0.25">
      <c r="A2225" s="23">
        <v>2208</v>
      </c>
      <c r="B2225" s="21" t="s">
        <v>1020</v>
      </c>
      <c r="C2225" s="29" t="s">
        <v>1176</v>
      </c>
      <c r="D2225" s="20"/>
      <c r="E2225" s="20">
        <v>915</v>
      </c>
      <c r="F2225" s="21" t="s">
        <v>1070</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1.5" x14ac:dyDescent="0.25">
      <c r="A2226" s="23">
        <v>2209</v>
      </c>
      <c r="B2226" s="21" t="s">
        <v>1020</v>
      </c>
      <c r="C2226" s="29" t="s">
        <v>1176</v>
      </c>
      <c r="D2226" s="20"/>
      <c r="E2226" s="20">
        <v>915</v>
      </c>
      <c r="F2226" s="21" t="s">
        <v>1070</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1.5" x14ac:dyDescent="0.25">
      <c r="A2227" s="23">
        <v>2210</v>
      </c>
      <c r="B2227" s="21" t="s">
        <v>1020</v>
      </c>
      <c r="C2227" s="29" t="s">
        <v>1176</v>
      </c>
      <c r="D2227" s="20"/>
      <c r="E2227" s="20">
        <v>915</v>
      </c>
      <c r="F2227" s="21" t="s">
        <v>1070</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1.5" x14ac:dyDescent="0.25">
      <c r="A2228" s="23">
        <v>2211</v>
      </c>
      <c r="B2228" s="21" t="s">
        <v>1020</v>
      </c>
      <c r="C2228" s="29" t="s">
        <v>1176</v>
      </c>
      <c r="D2228" s="20"/>
      <c r="E2228" s="20">
        <v>915</v>
      </c>
      <c r="F2228" s="21" t="s">
        <v>1070</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1.5" x14ac:dyDescent="0.25">
      <c r="A2229" s="23">
        <v>2212</v>
      </c>
      <c r="B2229" s="21" t="s">
        <v>1020</v>
      </c>
      <c r="C2229" s="29" t="s">
        <v>1176</v>
      </c>
      <c r="D2229" s="20"/>
      <c r="E2229" s="20">
        <v>915</v>
      </c>
      <c r="F2229" s="21" t="s">
        <v>1070</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1.5" x14ac:dyDescent="0.25">
      <c r="A2230" s="23">
        <v>2213</v>
      </c>
      <c r="B2230" s="21" t="s">
        <v>1020</v>
      </c>
      <c r="C2230" s="29" t="s">
        <v>1176</v>
      </c>
      <c r="D2230" s="20"/>
      <c r="E2230" s="20">
        <v>915</v>
      </c>
      <c r="F2230" s="21" t="s">
        <v>1070</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1.5" x14ac:dyDescent="0.25">
      <c r="A2231" s="23">
        <v>2214</v>
      </c>
      <c r="B2231" s="21" t="s">
        <v>1020</v>
      </c>
      <c r="C2231" s="29" t="s">
        <v>1176</v>
      </c>
      <c r="D2231" s="20"/>
      <c r="E2231" s="20">
        <v>915</v>
      </c>
      <c r="F2231" s="21" t="s">
        <v>1070</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1.5" x14ac:dyDescent="0.25">
      <c r="A2232" s="23">
        <v>2215</v>
      </c>
      <c r="B2232" s="21" t="s">
        <v>1020</v>
      </c>
      <c r="C2232" s="29" t="s">
        <v>1176</v>
      </c>
      <c r="D2232" s="20"/>
      <c r="E2232" s="20">
        <v>915</v>
      </c>
      <c r="F2232" s="21" t="s">
        <v>1070</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1.5" x14ac:dyDescent="0.25">
      <c r="A2233" s="23">
        <v>2216</v>
      </c>
      <c r="B2233" s="21" t="s">
        <v>1020</v>
      </c>
      <c r="C2233" s="29" t="s">
        <v>1176</v>
      </c>
      <c r="D2233" s="20"/>
      <c r="E2233" s="20">
        <v>915</v>
      </c>
      <c r="F2233" s="21" t="s">
        <v>1070</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1.5" x14ac:dyDescent="0.25">
      <c r="A2234" s="23">
        <v>2217</v>
      </c>
      <c r="B2234" s="21" t="s">
        <v>1020</v>
      </c>
      <c r="C2234" s="29" t="s">
        <v>1176</v>
      </c>
      <c r="D2234" s="20"/>
      <c r="E2234" s="20">
        <v>915</v>
      </c>
      <c r="F2234" s="21" t="s">
        <v>1070</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1.5" x14ac:dyDescent="0.25">
      <c r="A2235" s="23">
        <v>2218</v>
      </c>
      <c r="B2235" s="21" t="s">
        <v>1020</v>
      </c>
      <c r="C2235" s="29" t="s">
        <v>1176</v>
      </c>
      <c r="D2235" s="20"/>
      <c r="E2235" s="20">
        <v>915</v>
      </c>
      <c r="F2235" s="21" t="s">
        <v>1070</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1.5" x14ac:dyDescent="0.25">
      <c r="A2236" s="23">
        <v>2219</v>
      </c>
      <c r="B2236" s="21" t="s">
        <v>1020</v>
      </c>
      <c r="C2236" s="29" t="s">
        <v>1176</v>
      </c>
      <c r="D2236" s="20"/>
      <c r="E2236" s="20">
        <v>915</v>
      </c>
      <c r="F2236" s="21" t="s">
        <v>1070</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1.5" x14ac:dyDescent="0.25">
      <c r="A2237" s="23">
        <v>2220</v>
      </c>
      <c r="B2237" s="21" t="s">
        <v>1020</v>
      </c>
      <c r="C2237" s="29" t="s">
        <v>1176</v>
      </c>
      <c r="D2237" s="20"/>
      <c r="E2237" s="20">
        <v>915</v>
      </c>
      <c r="F2237" s="21" t="s">
        <v>1070</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1.5" x14ac:dyDescent="0.25">
      <c r="A2238" s="12">
        <v>2221</v>
      </c>
      <c r="B2238" s="10" t="s">
        <v>1020</v>
      </c>
      <c r="C2238" s="11" t="s">
        <v>1177</v>
      </c>
      <c r="D2238" s="9"/>
      <c r="E2238" s="9">
        <v>28</v>
      </c>
      <c r="F2238" s="10" t="s">
        <v>1071</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1.5" x14ac:dyDescent="0.25">
      <c r="A2239" s="12">
        <v>2222</v>
      </c>
      <c r="B2239" s="10" t="s">
        <v>1020</v>
      </c>
      <c r="C2239" s="11" t="s">
        <v>1177</v>
      </c>
      <c r="D2239" s="9"/>
      <c r="E2239" s="9">
        <v>28</v>
      </c>
      <c r="F2239" s="10" t="s">
        <v>1071</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1.5" x14ac:dyDescent="0.25">
      <c r="A2240" s="12">
        <v>2223</v>
      </c>
      <c r="B2240" s="10" t="s">
        <v>1020</v>
      </c>
      <c r="C2240" s="11" t="s">
        <v>1177</v>
      </c>
      <c r="D2240" s="9"/>
      <c r="E2240" s="9">
        <v>28</v>
      </c>
      <c r="F2240" s="10" t="s">
        <v>1071</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1.5" x14ac:dyDescent="0.25">
      <c r="A2241" s="12">
        <v>2224</v>
      </c>
      <c r="B2241" s="10" t="s">
        <v>1020</v>
      </c>
      <c r="C2241" s="11" t="s">
        <v>1177</v>
      </c>
      <c r="D2241" s="9"/>
      <c r="E2241" s="9">
        <v>28</v>
      </c>
      <c r="F2241" s="10" t="s">
        <v>1071</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1.5" x14ac:dyDescent="0.25">
      <c r="A2242" s="12">
        <v>2225</v>
      </c>
      <c r="B2242" s="10" t="s">
        <v>1020</v>
      </c>
      <c r="C2242" s="11" t="s">
        <v>1177</v>
      </c>
      <c r="D2242" s="9"/>
      <c r="E2242" s="9">
        <v>28</v>
      </c>
      <c r="F2242" s="10" t="s">
        <v>1071</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1.5" x14ac:dyDescent="0.25">
      <c r="A2243" s="12">
        <v>2226</v>
      </c>
      <c r="B2243" s="10" t="s">
        <v>1020</v>
      </c>
      <c r="C2243" s="11" t="s">
        <v>1177</v>
      </c>
      <c r="D2243" s="9"/>
      <c r="E2243" s="9">
        <v>28</v>
      </c>
      <c r="F2243" s="10" t="s">
        <v>1071</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1.5" x14ac:dyDescent="0.25">
      <c r="A2244" s="12">
        <v>2227</v>
      </c>
      <c r="B2244" s="10" t="s">
        <v>1020</v>
      </c>
      <c r="C2244" s="11" t="s">
        <v>1177</v>
      </c>
      <c r="D2244" s="9"/>
      <c r="E2244" s="9">
        <v>28</v>
      </c>
      <c r="F2244" s="10" t="s">
        <v>1071</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1.5" x14ac:dyDescent="0.25">
      <c r="A2245" s="12">
        <v>2228</v>
      </c>
      <c r="B2245" s="10" t="s">
        <v>1020</v>
      </c>
      <c r="C2245" s="11" t="s">
        <v>1177</v>
      </c>
      <c r="D2245" s="9"/>
      <c r="E2245" s="9">
        <v>28</v>
      </c>
      <c r="F2245" s="10" t="s">
        <v>1071</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1.5" x14ac:dyDescent="0.25">
      <c r="A2246" s="12">
        <v>2229</v>
      </c>
      <c r="B2246" s="10" t="s">
        <v>1020</v>
      </c>
      <c r="C2246" s="11" t="s">
        <v>1177</v>
      </c>
      <c r="D2246" s="9"/>
      <c r="E2246" s="9">
        <v>28</v>
      </c>
      <c r="F2246" s="10" t="s">
        <v>1071</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1.5" x14ac:dyDescent="0.25">
      <c r="A2247" s="12">
        <v>2230</v>
      </c>
      <c r="B2247" s="10" t="s">
        <v>1020</v>
      </c>
      <c r="C2247" s="11" t="s">
        <v>1177</v>
      </c>
      <c r="D2247" s="9"/>
      <c r="E2247" s="9">
        <v>28</v>
      </c>
      <c r="F2247" s="10" t="s">
        <v>1071</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1.5" x14ac:dyDescent="0.25">
      <c r="A2248" s="12">
        <v>2231</v>
      </c>
      <c r="B2248" s="10" t="s">
        <v>1020</v>
      </c>
      <c r="C2248" s="11" t="s">
        <v>1177</v>
      </c>
      <c r="D2248" s="9"/>
      <c r="E2248" s="9">
        <v>28</v>
      </c>
      <c r="F2248" s="10" t="s">
        <v>1071</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1.5" x14ac:dyDescent="0.25">
      <c r="A2249" s="12">
        <v>2232</v>
      </c>
      <c r="B2249" s="10" t="s">
        <v>1020</v>
      </c>
      <c r="C2249" s="11" t="s">
        <v>1177</v>
      </c>
      <c r="D2249" s="9"/>
      <c r="E2249" s="9">
        <v>28</v>
      </c>
      <c r="F2249" s="10" t="s">
        <v>1071</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1.5" x14ac:dyDescent="0.25">
      <c r="A2250" s="12">
        <v>2233</v>
      </c>
      <c r="B2250" s="10" t="s">
        <v>1020</v>
      </c>
      <c r="C2250" s="11" t="s">
        <v>1177</v>
      </c>
      <c r="D2250" s="9"/>
      <c r="E2250" s="9">
        <v>28</v>
      </c>
      <c r="F2250" s="10" t="s">
        <v>1071</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1.5" x14ac:dyDescent="0.25">
      <c r="A2251" s="12">
        <v>2234</v>
      </c>
      <c r="B2251" s="10" t="s">
        <v>1020</v>
      </c>
      <c r="C2251" s="11" t="s">
        <v>1177</v>
      </c>
      <c r="D2251" s="9"/>
      <c r="E2251" s="9">
        <v>28</v>
      </c>
      <c r="F2251" s="10" t="s">
        <v>1071</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1.5" x14ac:dyDescent="0.25">
      <c r="A2252" s="12">
        <v>2235</v>
      </c>
      <c r="B2252" s="10" t="s">
        <v>1020</v>
      </c>
      <c r="C2252" s="11" t="s">
        <v>1177</v>
      </c>
      <c r="D2252" s="9"/>
      <c r="E2252" s="9">
        <v>28</v>
      </c>
      <c r="F2252" s="10" t="s">
        <v>1071</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1.5" x14ac:dyDescent="0.25">
      <c r="A2253" s="12">
        <v>2236</v>
      </c>
      <c r="B2253" s="10" t="s">
        <v>1020</v>
      </c>
      <c r="C2253" s="11" t="s">
        <v>1178</v>
      </c>
      <c r="D2253" s="9">
        <v>13</v>
      </c>
      <c r="E2253" s="9">
        <v>533</v>
      </c>
      <c r="F2253" s="10" t="s">
        <v>1071</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1.5" x14ac:dyDescent="0.25">
      <c r="A2254" s="12">
        <v>2237</v>
      </c>
      <c r="B2254" s="10" t="s">
        <v>1020</v>
      </c>
      <c r="C2254" s="11" t="s">
        <v>1178</v>
      </c>
      <c r="D2254" s="9">
        <v>13</v>
      </c>
      <c r="E2254" s="9">
        <v>533</v>
      </c>
      <c r="F2254" s="10" t="s">
        <v>1071</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1.5" x14ac:dyDescent="0.25">
      <c r="A2255" s="12">
        <v>2238</v>
      </c>
      <c r="B2255" s="10" t="s">
        <v>1020</v>
      </c>
      <c r="C2255" s="11" t="s">
        <v>1178</v>
      </c>
      <c r="D2255" s="9">
        <v>13</v>
      </c>
      <c r="E2255" s="9">
        <v>533</v>
      </c>
      <c r="F2255" s="10" t="s">
        <v>1071</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1.5" x14ac:dyDescent="0.25">
      <c r="A2256" s="12">
        <v>2239</v>
      </c>
      <c r="B2256" s="10" t="s">
        <v>1020</v>
      </c>
      <c r="C2256" s="11" t="s">
        <v>1178</v>
      </c>
      <c r="D2256" s="9">
        <v>13</v>
      </c>
      <c r="E2256" s="9">
        <v>533</v>
      </c>
      <c r="F2256" s="10" t="s">
        <v>1071</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1.5" x14ac:dyDescent="0.25">
      <c r="A2257" s="12">
        <v>2240</v>
      </c>
      <c r="B2257" s="10" t="s">
        <v>1020</v>
      </c>
      <c r="C2257" s="11" t="s">
        <v>1178</v>
      </c>
      <c r="D2257" s="9">
        <v>13</v>
      </c>
      <c r="E2257" s="9">
        <v>533</v>
      </c>
      <c r="F2257" s="10" t="s">
        <v>1071</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1.5" x14ac:dyDescent="0.25">
      <c r="A2258" s="12">
        <v>2241</v>
      </c>
      <c r="B2258" s="10" t="s">
        <v>1020</v>
      </c>
      <c r="C2258" s="11" t="s">
        <v>1178</v>
      </c>
      <c r="D2258" s="9">
        <v>13</v>
      </c>
      <c r="E2258" s="9">
        <v>533</v>
      </c>
      <c r="F2258" s="10" t="s">
        <v>1071</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1.5" x14ac:dyDescent="0.25">
      <c r="A2259" s="12">
        <v>2242</v>
      </c>
      <c r="B2259" s="10" t="s">
        <v>1020</v>
      </c>
      <c r="C2259" s="11" t="s">
        <v>1178</v>
      </c>
      <c r="D2259" s="9">
        <v>13</v>
      </c>
      <c r="E2259" s="9">
        <v>533</v>
      </c>
      <c r="F2259" s="10" t="s">
        <v>1071</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1.5" x14ac:dyDescent="0.25">
      <c r="A2260" s="12">
        <v>2243</v>
      </c>
      <c r="B2260" s="10" t="s">
        <v>1020</v>
      </c>
      <c r="C2260" s="11" t="s">
        <v>1178</v>
      </c>
      <c r="D2260" s="9">
        <v>13</v>
      </c>
      <c r="E2260" s="9">
        <v>533</v>
      </c>
      <c r="F2260" s="10" t="s">
        <v>1071</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1.5" x14ac:dyDescent="0.25">
      <c r="A2261" s="12">
        <v>2244</v>
      </c>
      <c r="B2261" s="10" t="s">
        <v>1020</v>
      </c>
      <c r="C2261" s="11" t="s">
        <v>1178</v>
      </c>
      <c r="D2261" s="9">
        <v>13</v>
      </c>
      <c r="E2261" s="9">
        <v>533</v>
      </c>
      <c r="F2261" s="10" t="s">
        <v>1071</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1.5" x14ac:dyDescent="0.25">
      <c r="A2262" s="12">
        <v>2245</v>
      </c>
      <c r="B2262" s="10" t="s">
        <v>1020</v>
      </c>
      <c r="C2262" s="11" t="s">
        <v>1178</v>
      </c>
      <c r="D2262" s="9">
        <v>13</v>
      </c>
      <c r="E2262" s="9">
        <v>533</v>
      </c>
      <c r="F2262" s="10" t="s">
        <v>1071</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1.5" x14ac:dyDescent="0.25">
      <c r="A2263" s="12">
        <v>2246</v>
      </c>
      <c r="B2263" s="10" t="s">
        <v>1020</v>
      </c>
      <c r="C2263" s="11" t="s">
        <v>1178</v>
      </c>
      <c r="D2263" s="9">
        <v>13</v>
      </c>
      <c r="E2263" s="9">
        <v>533</v>
      </c>
      <c r="F2263" s="10" t="s">
        <v>1071</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1.5" x14ac:dyDescent="0.25">
      <c r="A2264" s="12">
        <v>2247</v>
      </c>
      <c r="B2264" s="10" t="s">
        <v>1020</v>
      </c>
      <c r="C2264" s="11" t="s">
        <v>1178</v>
      </c>
      <c r="D2264" s="9">
        <v>13</v>
      </c>
      <c r="E2264" s="9">
        <v>533</v>
      </c>
      <c r="F2264" s="10" t="s">
        <v>1071</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1.5" x14ac:dyDescent="0.25">
      <c r="A2265" s="12">
        <v>2248</v>
      </c>
      <c r="B2265" s="10" t="s">
        <v>1020</v>
      </c>
      <c r="C2265" s="11" t="s">
        <v>1178</v>
      </c>
      <c r="D2265" s="9">
        <v>13</v>
      </c>
      <c r="E2265" s="9">
        <v>533</v>
      </c>
      <c r="F2265" s="10" t="s">
        <v>1071</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1.5" x14ac:dyDescent="0.25">
      <c r="A2266" s="12">
        <v>2249</v>
      </c>
      <c r="B2266" s="10" t="s">
        <v>1020</v>
      </c>
      <c r="C2266" s="11" t="s">
        <v>1178</v>
      </c>
      <c r="D2266" s="9">
        <v>13</v>
      </c>
      <c r="E2266" s="9">
        <v>533</v>
      </c>
      <c r="F2266" s="10" t="s">
        <v>1071</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1.5" x14ac:dyDescent="0.25">
      <c r="A2267" s="12">
        <v>2250</v>
      </c>
      <c r="B2267" s="10" t="s">
        <v>1020</v>
      </c>
      <c r="C2267" s="11" t="s">
        <v>1178</v>
      </c>
      <c r="D2267" s="9">
        <v>13</v>
      </c>
      <c r="E2267" s="9">
        <v>533</v>
      </c>
      <c r="F2267" s="10" t="s">
        <v>1071</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1.5" x14ac:dyDescent="0.25">
      <c r="A2268" s="12">
        <v>2251</v>
      </c>
      <c r="B2268" s="10" t="s">
        <v>1020</v>
      </c>
      <c r="C2268" s="11" t="s">
        <v>1179</v>
      </c>
      <c r="D2268" s="9"/>
      <c r="E2268" s="9">
        <v>44</v>
      </c>
      <c r="F2268" s="10" t="s">
        <v>1071</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1.5" x14ac:dyDescent="0.25">
      <c r="A2269" s="12">
        <v>2252</v>
      </c>
      <c r="B2269" s="10" t="s">
        <v>1020</v>
      </c>
      <c r="C2269" s="11" t="s">
        <v>1179</v>
      </c>
      <c r="D2269" s="9"/>
      <c r="E2269" s="9">
        <v>44</v>
      </c>
      <c r="F2269" s="10" t="s">
        <v>1071</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1.5" x14ac:dyDescent="0.25">
      <c r="A2270" s="12">
        <v>2253</v>
      </c>
      <c r="B2270" s="10" t="s">
        <v>1020</v>
      </c>
      <c r="C2270" s="11" t="s">
        <v>1179</v>
      </c>
      <c r="D2270" s="9"/>
      <c r="E2270" s="9">
        <v>44</v>
      </c>
      <c r="F2270" s="10" t="s">
        <v>1071</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1.5" x14ac:dyDescent="0.25">
      <c r="A2271" s="12">
        <v>2254</v>
      </c>
      <c r="B2271" s="10" t="s">
        <v>1020</v>
      </c>
      <c r="C2271" s="11" t="s">
        <v>1179</v>
      </c>
      <c r="D2271" s="9"/>
      <c r="E2271" s="9">
        <v>44</v>
      </c>
      <c r="F2271" s="10" t="s">
        <v>1071</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1.5" x14ac:dyDescent="0.25">
      <c r="A2272" s="12">
        <v>2255</v>
      </c>
      <c r="B2272" s="10" t="s">
        <v>1020</v>
      </c>
      <c r="C2272" s="11" t="s">
        <v>1179</v>
      </c>
      <c r="D2272" s="9"/>
      <c r="E2272" s="9">
        <v>44</v>
      </c>
      <c r="F2272" s="10" t="s">
        <v>1071</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1.5" x14ac:dyDescent="0.25">
      <c r="A2273" s="12">
        <v>2256</v>
      </c>
      <c r="B2273" s="10" t="s">
        <v>1020</v>
      </c>
      <c r="C2273" s="11" t="s">
        <v>1179</v>
      </c>
      <c r="D2273" s="9"/>
      <c r="E2273" s="9">
        <v>44</v>
      </c>
      <c r="F2273" s="10" t="s">
        <v>1071</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1.5" x14ac:dyDescent="0.25">
      <c r="A2274" s="12">
        <v>2257</v>
      </c>
      <c r="B2274" s="10" t="s">
        <v>1020</v>
      </c>
      <c r="C2274" s="11" t="s">
        <v>1179</v>
      </c>
      <c r="D2274" s="9"/>
      <c r="E2274" s="9">
        <v>44</v>
      </c>
      <c r="F2274" s="10" t="s">
        <v>1071</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1.5" x14ac:dyDescent="0.25">
      <c r="A2275" s="12">
        <v>2258</v>
      </c>
      <c r="B2275" s="10" t="s">
        <v>1020</v>
      </c>
      <c r="C2275" s="11" t="s">
        <v>1179</v>
      </c>
      <c r="D2275" s="9"/>
      <c r="E2275" s="9">
        <v>44</v>
      </c>
      <c r="F2275" s="10" t="s">
        <v>1071</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1.5" x14ac:dyDescent="0.25">
      <c r="A2276" s="12">
        <v>2259</v>
      </c>
      <c r="B2276" s="10" t="s">
        <v>1020</v>
      </c>
      <c r="C2276" s="11" t="s">
        <v>1179</v>
      </c>
      <c r="D2276" s="9"/>
      <c r="E2276" s="9">
        <v>44</v>
      </c>
      <c r="F2276" s="10" t="s">
        <v>1071</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1.5" x14ac:dyDescent="0.25">
      <c r="A2277" s="12">
        <v>2260</v>
      </c>
      <c r="B2277" s="10" t="s">
        <v>1020</v>
      </c>
      <c r="C2277" s="11" t="s">
        <v>1179</v>
      </c>
      <c r="D2277" s="9"/>
      <c r="E2277" s="9">
        <v>44</v>
      </c>
      <c r="F2277" s="10" t="s">
        <v>1071</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1.5" x14ac:dyDescent="0.25">
      <c r="A2278" s="12">
        <v>2261</v>
      </c>
      <c r="B2278" s="10" t="s">
        <v>1020</v>
      </c>
      <c r="C2278" s="11" t="s">
        <v>1179</v>
      </c>
      <c r="D2278" s="9"/>
      <c r="E2278" s="9">
        <v>44</v>
      </c>
      <c r="F2278" s="10" t="s">
        <v>1071</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1.5" x14ac:dyDescent="0.25">
      <c r="A2279" s="12">
        <v>2262</v>
      </c>
      <c r="B2279" s="10" t="s">
        <v>1020</v>
      </c>
      <c r="C2279" s="11" t="s">
        <v>1179</v>
      </c>
      <c r="D2279" s="9"/>
      <c r="E2279" s="9">
        <v>44</v>
      </c>
      <c r="F2279" s="10" t="s">
        <v>1071</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1.5" x14ac:dyDescent="0.25">
      <c r="A2280" s="12">
        <v>2263</v>
      </c>
      <c r="B2280" s="10" t="s">
        <v>1020</v>
      </c>
      <c r="C2280" s="11" t="s">
        <v>1179</v>
      </c>
      <c r="D2280" s="9"/>
      <c r="E2280" s="9">
        <v>44</v>
      </c>
      <c r="F2280" s="10" t="s">
        <v>1071</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1.5" x14ac:dyDescent="0.25">
      <c r="A2281" s="12">
        <v>2264</v>
      </c>
      <c r="B2281" s="10" t="s">
        <v>1020</v>
      </c>
      <c r="C2281" s="11" t="s">
        <v>1179</v>
      </c>
      <c r="D2281" s="9"/>
      <c r="E2281" s="9">
        <v>44</v>
      </c>
      <c r="F2281" s="10" t="s">
        <v>1071</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1.5" x14ac:dyDescent="0.25">
      <c r="A2282" s="12">
        <v>2265</v>
      </c>
      <c r="B2282" s="10" t="s">
        <v>1020</v>
      </c>
      <c r="C2282" s="11" t="s">
        <v>1179</v>
      </c>
      <c r="D2282" s="9"/>
      <c r="E2282" s="9">
        <v>44</v>
      </c>
      <c r="F2282" s="10" t="s">
        <v>1071</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1.5" x14ac:dyDescent="0.25">
      <c r="A2283" s="12">
        <v>2266</v>
      </c>
      <c r="B2283" s="10" t="s">
        <v>1020</v>
      </c>
      <c r="C2283" s="11" t="s">
        <v>1180</v>
      </c>
      <c r="D2283" s="9"/>
      <c r="E2283" s="9">
        <v>52</v>
      </c>
      <c r="F2283" s="10" t="s">
        <v>1071</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1.5" x14ac:dyDescent="0.25">
      <c r="A2284" s="12">
        <v>2267</v>
      </c>
      <c r="B2284" s="10" t="s">
        <v>1020</v>
      </c>
      <c r="C2284" s="11" t="s">
        <v>1180</v>
      </c>
      <c r="D2284" s="9"/>
      <c r="E2284" s="9">
        <v>52</v>
      </c>
      <c r="F2284" s="10" t="s">
        <v>1071</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1.5" x14ac:dyDescent="0.25">
      <c r="A2285" s="12">
        <v>2268</v>
      </c>
      <c r="B2285" s="10" t="s">
        <v>1020</v>
      </c>
      <c r="C2285" s="11" t="s">
        <v>1180</v>
      </c>
      <c r="D2285" s="9"/>
      <c r="E2285" s="9">
        <v>52</v>
      </c>
      <c r="F2285" s="10" t="s">
        <v>1071</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1.5" x14ac:dyDescent="0.25">
      <c r="A2286" s="12">
        <v>2269</v>
      </c>
      <c r="B2286" s="10" t="s">
        <v>1020</v>
      </c>
      <c r="C2286" s="11" t="s">
        <v>1180</v>
      </c>
      <c r="D2286" s="9"/>
      <c r="E2286" s="9">
        <v>52</v>
      </c>
      <c r="F2286" s="10" t="s">
        <v>1071</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1.5" x14ac:dyDescent="0.25">
      <c r="A2287" s="12">
        <v>2270</v>
      </c>
      <c r="B2287" s="10" t="s">
        <v>1020</v>
      </c>
      <c r="C2287" s="11" t="s">
        <v>1180</v>
      </c>
      <c r="D2287" s="9"/>
      <c r="E2287" s="9">
        <v>52</v>
      </c>
      <c r="F2287" s="10" t="s">
        <v>1071</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1.5" x14ac:dyDescent="0.25">
      <c r="A2288" s="12">
        <v>2271</v>
      </c>
      <c r="B2288" s="10" t="s">
        <v>1020</v>
      </c>
      <c r="C2288" s="11" t="s">
        <v>1180</v>
      </c>
      <c r="D2288" s="9"/>
      <c r="E2288" s="9">
        <v>52</v>
      </c>
      <c r="F2288" s="10" t="s">
        <v>1071</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1.5" x14ac:dyDescent="0.25">
      <c r="A2289" s="12">
        <v>2272</v>
      </c>
      <c r="B2289" s="10" t="s">
        <v>1020</v>
      </c>
      <c r="C2289" s="11" t="s">
        <v>1180</v>
      </c>
      <c r="D2289" s="9"/>
      <c r="E2289" s="9">
        <v>52</v>
      </c>
      <c r="F2289" s="10" t="s">
        <v>1071</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1.5" x14ac:dyDescent="0.25">
      <c r="A2290" s="12">
        <v>2273</v>
      </c>
      <c r="B2290" s="10" t="s">
        <v>1020</v>
      </c>
      <c r="C2290" s="11" t="s">
        <v>1180</v>
      </c>
      <c r="D2290" s="9"/>
      <c r="E2290" s="9">
        <v>52</v>
      </c>
      <c r="F2290" s="10" t="s">
        <v>1071</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1.5" x14ac:dyDescent="0.25">
      <c r="A2291" s="12">
        <v>2274</v>
      </c>
      <c r="B2291" s="10" t="s">
        <v>1020</v>
      </c>
      <c r="C2291" s="11" t="s">
        <v>1180</v>
      </c>
      <c r="D2291" s="9"/>
      <c r="E2291" s="9">
        <v>52</v>
      </c>
      <c r="F2291" s="10" t="s">
        <v>1071</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1.5" x14ac:dyDescent="0.25">
      <c r="A2292" s="12">
        <v>2275</v>
      </c>
      <c r="B2292" s="10" t="s">
        <v>1020</v>
      </c>
      <c r="C2292" s="11" t="s">
        <v>1180</v>
      </c>
      <c r="D2292" s="9"/>
      <c r="E2292" s="9">
        <v>52</v>
      </c>
      <c r="F2292" s="10" t="s">
        <v>1071</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1.5" x14ac:dyDescent="0.25">
      <c r="A2293" s="12">
        <v>2276</v>
      </c>
      <c r="B2293" s="10" t="s">
        <v>1020</v>
      </c>
      <c r="C2293" s="11" t="s">
        <v>1180</v>
      </c>
      <c r="D2293" s="9"/>
      <c r="E2293" s="9">
        <v>52</v>
      </c>
      <c r="F2293" s="10" t="s">
        <v>1071</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1.5" x14ac:dyDescent="0.25">
      <c r="A2294" s="12">
        <v>2277</v>
      </c>
      <c r="B2294" s="10" t="s">
        <v>1020</v>
      </c>
      <c r="C2294" s="11" t="s">
        <v>1180</v>
      </c>
      <c r="D2294" s="9"/>
      <c r="E2294" s="9">
        <v>52</v>
      </c>
      <c r="F2294" s="10" t="s">
        <v>1071</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1.5" x14ac:dyDescent="0.25">
      <c r="A2295" s="12">
        <v>2278</v>
      </c>
      <c r="B2295" s="10" t="s">
        <v>1020</v>
      </c>
      <c r="C2295" s="11" t="s">
        <v>1180</v>
      </c>
      <c r="D2295" s="9"/>
      <c r="E2295" s="9">
        <v>52</v>
      </c>
      <c r="F2295" s="10" t="s">
        <v>1071</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1.5" x14ac:dyDescent="0.25">
      <c r="A2296" s="12">
        <v>2279</v>
      </c>
      <c r="B2296" s="10" t="s">
        <v>1020</v>
      </c>
      <c r="C2296" s="11" t="s">
        <v>1180</v>
      </c>
      <c r="D2296" s="9"/>
      <c r="E2296" s="9">
        <v>52</v>
      </c>
      <c r="F2296" s="10" t="s">
        <v>1071</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1.5" x14ac:dyDescent="0.25">
      <c r="A2297" s="12">
        <v>2280</v>
      </c>
      <c r="B2297" s="10" t="s">
        <v>1020</v>
      </c>
      <c r="C2297" s="11" t="s">
        <v>1180</v>
      </c>
      <c r="D2297" s="9"/>
      <c r="E2297" s="9">
        <v>52</v>
      </c>
      <c r="F2297" s="10" t="s">
        <v>1071</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1.5" x14ac:dyDescent="0.25">
      <c r="A2298" s="12">
        <v>2281</v>
      </c>
      <c r="B2298" s="10" t="s">
        <v>1020</v>
      </c>
      <c r="C2298" s="11" t="s">
        <v>1181</v>
      </c>
      <c r="D2298" s="9"/>
      <c r="E2298" s="9">
        <v>192</v>
      </c>
      <c r="F2298" s="10" t="s">
        <v>1071</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1.5" x14ac:dyDescent="0.25">
      <c r="A2299" s="12">
        <v>2282</v>
      </c>
      <c r="B2299" s="10" t="s">
        <v>1020</v>
      </c>
      <c r="C2299" s="11" t="s">
        <v>1181</v>
      </c>
      <c r="D2299" s="9"/>
      <c r="E2299" s="9">
        <v>192</v>
      </c>
      <c r="F2299" s="10" t="s">
        <v>1071</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1.5" x14ac:dyDescent="0.25">
      <c r="A2300" s="12">
        <v>2283</v>
      </c>
      <c r="B2300" s="10" t="s">
        <v>1020</v>
      </c>
      <c r="C2300" s="11" t="s">
        <v>1181</v>
      </c>
      <c r="D2300" s="9"/>
      <c r="E2300" s="9">
        <v>192</v>
      </c>
      <c r="F2300" s="10" t="s">
        <v>1071</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1.5" x14ac:dyDescent="0.25">
      <c r="A2301" s="12">
        <v>2284</v>
      </c>
      <c r="B2301" s="10" t="s">
        <v>1020</v>
      </c>
      <c r="C2301" s="11" t="s">
        <v>1181</v>
      </c>
      <c r="D2301" s="9"/>
      <c r="E2301" s="9">
        <v>192</v>
      </c>
      <c r="F2301" s="10" t="s">
        <v>1071</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1.5" x14ac:dyDescent="0.25">
      <c r="A2302" s="12">
        <v>2285</v>
      </c>
      <c r="B2302" s="10" t="s">
        <v>1020</v>
      </c>
      <c r="C2302" s="11" t="s">
        <v>1181</v>
      </c>
      <c r="D2302" s="9"/>
      <c r="E2302" s="9">
        <v>192</v>
      </c>
      <c r="F2302" s="10" t="s">
        <v>1071</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1.5" x14ac:dyDescent="0.25">
      <c r="A2303" s="12">
        <v>2286</v>
      </c>
      <c r="B2303" s="10" t="s">
        <v>1020</v>
      </c>
      <c r="C2303" s="11" t="s">
        <v>1181</v>
      </c>
      <c r="D2303" s="9"/>
      <c r="E2303" s="9">
        <v>192</v>
      </c>
      <c r="F2303" s="10" t="s">
        <v>1071</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1.5" x14ac:dyDescent="0.25">
      <c r="A2304" s="12">
        <v>2287</v>
      </c>
      <c r="B2304" s="10" t="s">
        <v>1020</v>
      </c>
      <c r="C2304" s="11" t="s">
        <v>1181</v>
      </c>
      <c r="D2304" s="9"/>
      <c r="E2304" s="9">
        <v>192</v>
      </c>
      <c r="F2304" s="10" t="s">
        <v>1071</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1.5" x14ac:dyDescent="0.25">
      <c r="A2305" s="12">
        <v>2288</v>
      </c>
      <c r="B2305" s="10" t="s">
        <v>1020</v>
      </c>
      <c r="C2305" s="11" t="s">
        <v>1181</v>
      </c>
      <c r="D2305" s="9"/>
      <c r="E2305" s="9">
        <v>192</v>
      </c>
      <c r="F2305" s="10" t="s">
        <v>1071</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1.5" x14ac:dyDescent="0.25">
      <c r="A2306" s="12">
        <v>2289</v>
      </c>
      <c r="B2306" s="10" t="s">
        <v>1020</v>
      </c>
      <c r="C2306" s="11" t="s">
        <v>1181</v>
      </c>
      <c r="D2306" s="9"/>
      <c r="E2306" s="9">
        <v>192</v>
      </c>
      <c r="F2306" s="10" t="s">
        <v>1071</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1.5" x14ac:dyDescent="0.25">
      <c r="A2307" s="12">
        <v>2290</v>
      </c>
      <c r="B2307" s="10" t="s">
        <v>1020</v>
      </c>
      <c r="C2307" s="11" t="s">
        <v>1181</v>
      </c>
      <c r="D2307" s="9"/>
      <c r="E2307" s="9">
        <v>192</v>
      </c>
      <c r="F2307" s="10" t="s">
        <v>1071</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1.5" x14ac:dyDescent="0.25">
      <c r="A2308" s="12">
        <v>2291</v>
      </c>
      <c r="B2308" s="10" t="s">
        <v>1020</v>
      </c>
      <c r="C2308" s="11" t="s">
        <v>1181</v>
      </c>
      <c r="D2308" s="9"/>
      <c r="E2308" s="9">
        <v>192</v>
      </c>
      <c r="F2308" s="10" t="s">
        <v>1071</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1.5" x14ac:dyDescent="0.25">
      <c r="A2309" s="12">
        <v>2292</v>
      </c>
      <c r="B2309" s="10" t="s">
        <v>1020</v>
      </c>
      <c r="C2309" s="11" t="s">
        <v>1181</v>
      </c>
      <c r="D2309" s="9"/>
      <c r="E2309" s="9">
        <v>192</v>
      </c>
      <c r="F2309" s="10" t="s">
        <v>1071</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1.5" x14ac:dyDescent="0.25">
      <c r="A2310" s="12">
        <v>2293</v>
      </c>
      <c r="B2310" s="10" t="s">
        <v>1020</v>
      </c>
      <c r="C2310" s="11" t="s">
        <v>1181</v>
      </c>
      <c r="D2310" s="9"/>
      <c r="E2310" s="9">
        <v>192</v>
      </c>
      <c r="F2310" s="10" t="s">
        <v>1071</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1.5" x14ac:dyDescent="0.25">
      <c r="A2311" s="12">
        <v>2294</v>
      </c>
      <c r="B2311" s="10" t="s">
        <v>1020</v>
      </c>
      <c r="C2311" s="11" t="s">
        <v>1181</v>
      </c>
      <c r="D2311" s="9"/>
      <c r="E2311" s="9">
        <v>192</v>
      </c>
      <c r="F2311" s="10" t="s">
        <v>1071</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1.5" x14ac:dyDescent="0.25">
      <c r="A2312" s="12">
        <v>2295</v>
      </c>
      <c r="B2312" s="10" t="s">
        <v>1020</v>
      </c>
      <c r="C2312" s="11" t="s">
        <v>1181</v>
      </c>
      <c r="D2312" s="9"/>
      <c r="E2312" s="9">
        <v>192</v>
      </c>
      <c r="F2312" s="10" t="s">
        <v>1071</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1.5" x14ac:dyDescent="0.25">
      <c r="A2313" s="12">
        <v>2296</v>
      </c>
      <c r="B2313" s="10" t="s">
        <v>1020</v>
      </c>
      <c r="C2313" s="11" t="s">
        <v>1182</v>
      </c>
      <c r="D2313" s="9">
        <v>13</v>
      </c>
      <c r="E2313" s="9">
        <v>531</v>
      </c>
      <c r="F2313" s="10" t="s">
        <v>1071</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1.5" x14ac:dyDescent="0.25">
      <c r="A2314" s="12">
        <v>2297</v>
      </c>
      <c r="B2314" s="10" t="s">
        <v>1020</v>
      </c>
      <c r="C2314" s="11" t="s">
        <v>1182</v>
      </c>
      <c r="D2314" s="9">
        <v>13</v>
      </c>
      <c r="E2314" s="9">
        <v>531</v>
      </c>
      <c r="F2314" s="10" t="s">
        <v>1071</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1.5" x14ac:dyDescent="0.25">
      <c r="A2315" s="12">
        <v>2298</v>
      </c>
      <c r="B2315" s="10" t="s">
        <v>1020</v>
      </c>
      <c r="C2315" s="11" t="s">
        <v>1182</v>
      </c>
      <c r="D2315" s="9">
        <v>13</v>
      </c>
      <c r="E2315" s="9">
        <v>531</v>
      </c>
      <c r="F2315" s="10" t="s">
        <v>1071</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1.5" x14ac:dyDescent="0.25">
      <c r="A2316" s="12">
        <v>2299</v>
      </c>
      <c r="B2316" s="10" t="s">
        <v>1020</v>
      </c>
      <c r="C2316" s="11" t="s">
        <v>1182</v>
      </c>
      <c r="D2316" s="9">
        <v>13</v>
      </c>
      <c r="E2316" s="9">
        <v>531</v>
      </c>
      <c r="F2316" s="10" t="s">
        <v>1071</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1.5" x14ac:dyDescent="0.25">
      <c r="A2317" s="12">
        <v>2300</v>
      </c>
      <c r="B2317" s="10" t="s">
        <v>1020</v>
      </c>
      <c r="C2317" s="11" t="s">
        <v>1182</v>
      </c>
      <c r="D2317" s="9">
        <v>13</v>
      </c>
      <c r="E2317" s="9">
        <v>531</v>
      </c>
      <c r="F2317" s="10" t="s">
        <v>1071</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1.5" x14ac:dyDescent="0.25">
      <c r="A2318" s="12">
        <v>2301</v>
      </c>
      <c r="B2318" s="10" t="s">
        <v>1020</v>
      </c>
      <c r="C2318" s="11" t="s">
        <v>1182</v>
      </c>
      <c r="D2318" s="9">
        <v>13</v>
      </c>
      <c r="E2318" s="9">
        <v>531</v>
      </c>
      <c r="F2318" s="10" t="s">
        <v>1071</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1.5" x14ac:dyDescent="0.25">
      <c r="A2319" s="12">
        <v>2302</v>
      </c>
      <c r="B2319" s="10" t="s">
        <v>1020</v>
      </c>
      <c r="C2319" s="11" t="s">
        <v>1182</v>
      </c>
      <c r="D2319" s="9">
        <v>13</v>
      </c>
      <c r="E2319" s="9">
        <v>531</v>
      </c>
      <c r="F2319" s="10" t="s">
        <v>1071</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1.5" x14ac:dyDescent="0.25">
      <c r="A2320" s="12">
        <v>2303</v>
      </c>
      <c r="B2320" s="10" t="s">
        <v>1020</v>
      </c>
      <c r="C2320" s="11" t="s">
        <v>1182</v>
      </c>
      <c r="D2320" s="9">
        <v>13</v>
      </c>
      <c r="E2320" s="9">
        <v>531</v>
      </c>
      <c r="F2320" s="10" t="s">
        <v>1071</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1.5" x14ac:dyDescent="0.25">
      <c r="A2321" s="12">
        <v>2304</v>
      </c>
      <c r="B2321" s="10" t="s">
        <v>1020</v>
      </c>
      <c r="C2321" s="11" t="s">
        <v>1182</v>
      </c>
      <c r="D2321" s="9">
        <v>13</v>
      </c>
      <c r="E2321" s="9">
        <v>531</v>
      </c>
      <c r="F2321" s="10" t="s">
        <v>1071</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1.5" x14ac:dyDescent="0.25">
      <c r="A2322" s="12">
        <v>2305</v>
      </c>
      <c r="B2322" s="10" t="s">
        <v>1020</v>
      </c>
      <c r="C2322" s="11" t="s">
        <v>1182</v>
      </c>
      <c r="D2322" s="9">
        <v>13</v>
      </c>
      <c r="E2322" s="9">
        <v>531</v>
      </c>
      <c r="F2322" s="10" t="s">
        <v>1071</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1.5" x14ac:dyDescent="0.25">
      <c r="A2323" s="12">
        <v>2306</v>
      </c>
      <c r="B2323" s="10" t="s">
        <v>1020</v>
      </c>
      <c r="C2323" s="11" t="s">
        <v>1182</v>
      </c>
      <c r="D2323" s="9">
        <v>13</v>
      </c>
      <c r="E2323" s="9">
        <v>531</v>
      </c>
      <c r="F2323" s="10" t="s">
        <v>1071</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1.5" x14ac:dyDescent="0.25">
      <c r="A2324" s="12">
        <v>2307</v>
      </c>
      <c r="B2324" s="10" t="s">
        <v>1020</v>
      </c>
      <c r="C2324" s="11" t="s">
        <v>1182</v>
      </c>
      <c r="D2324" s="9">
        <v>13</v>
      </c>
      <c r="E2324" s="9">
        <v>531</v>
      </c>
      <c r="F2324" s="10" t="s">
        <v>1071</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1.5" x14ac:dyDescent="0.25">
      <c r="A2325" s="12">
        <v>2308</v>
      </c>
      <c r="B2325" s="10" t="s">
        <v>1020</v>
      </c>
      <c r="C2325" s="11" t="s">
        <v>1182</v>
      </c>
      <c r="D2325" s="9">
        <v>13</v>
      </c>
      <c r="E2325" s="9">
        <v>531</v>
      </c>
      <c r="F2325" s="10" t="s">
        <v>1071</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1.5" x14ac:dyDescent="0.25">
      <c r="A2326" s="12">
        <v>2309</v>
      </c>
      <c r="B2326" s="10" t="s">
        <v>1020</v>
      </c>
      <c r="C2326" s="11" t="s">
        <v>1182</v>
      </c>
      <c r="D2326" s="9">
        <v>13</v>
      </c>
      <c r="E2326" s="9">
        <v>531</v>
      </c>
      <c r="F2326" s="10" t="s">
        <v>1071</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1.5" x14ac:dyDescent="0.25">
      <c r="A2327" s="12">
        <v>2310</v>
      </c>
      <c r="B2327" s="10" t="s">
        <v>1020</v>
      </c>
      <c r="C2327" s="11" t="s">
        <v>1182</v>
      </c>
      <c r="D2327" s="9">
        <v>13</v>
      </c>
      <c r="E2327" s="9">
        <v>531</v>
      </c>
      <c r="F2327" s="10" t="s">
        <v>1071</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1.5" x14ac:dyDescent="0.25">
      <c r="A2328" s="12">
        <v>2311</v>
      </c>
      <c r="B2328" s="10" t="s">
        <v>1020</v>
      </c>
      <c r="C2328" s="11" t="s">
        <v>1183</v>
      </c>
      <c r="D2328" s="9"/>
      <c r="E2328" s="9">
        <v>214</v>
      </c>
      <c r="F2328" s="10" t="s">
        <v>1071</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1.5" x14ac:dyDescent="0.25">
      <c r="A2329" s="12">
        <v>2312</v>
      </c>
      <c r="B2329" s="10" t="s">
        <v>1020</v>
      </c>
      <c r="C2329" s="11" t="s">
        <v>1183</v>
      </c>
      <c r="D2329" s="9"/>
      <c r="E2329" s="9">
        <v>214</v>
      </c>
      <c r="F2329" s="10" t="s">
        <v>1071</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1.5" x14ac:dyDescent="0.25">
      <c r="A2330" s="12">
        <v>2313</v>
      </c>
      <c r="B2330" s="10" t="s">
        <v>1020</v>
      </c>
      <c r="C2330" s="11" t="s">
        <v>1183</v>
      </c>
      <c r="D2330" s="9"/>
      <c r="E2330" s="9">
        <v>214</v>
      </c>
      <c r="F2330" s="10" t="s">
        <v>1071</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1.5" x14ac:dyDescent="0.25">
      <c r="A2331" s="12">
        <v>2314</v>
      </c>
      <c r="B2331" s="10" t="s">
        <v>1020</v>
      </c>
      <c r="C2331" s="11" t="s">
        <v>1183</v>
      </c>
      <c r="D2331" s="9"/>
      <c r="E2331" s="9">
        <v>214</v>
      </c>
      <c r="F2331" s="10" t="s">
        <v>1071</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1.5" x14ac:dyDescent="0.25">
      <c r="A2332" s="12">
        <v>2315</v>
      </c>
      <c r="B2332" s="10" t="s">
        <v>1020</v>
      </c>
      <c r="C2332" s="11" t="s">
        <v>1183</v>
      </c>
      <c r="D2332" s="9"/>
      <c r="E2332" s="9">
        <v>214</v>
      </c>
      <c r="F2332" s="10" t="s">
        <v>1071</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1.5" x14ac:dyDescent="0.25">
      <c r="A2333" s="12">
        <v>2316</v>
      </c>
      <c r="B2333" s="10" t="s">
        <v>1020</v>
      </c>
      <c r="C2333" s="11" t="s">
        <v>1183</v>
      </c>
      <c r="D2333" s="9"/>
      <c r="E2333" s="9">
        <v>214</v>
      </c>
      <c r="F2333" s="10" t="s">
        <v>1071</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1.5" x14ac:dyDescent="0.25">
      <c r="A2334" s="12">
        <v>2317</v>
      </c>
      <c r="B2334" s="10" t="s">
        <v>1020</v>
      </c>
      <c r="C2334" s="11" t="s">
        <v>1183</v>
      </c>
      <c r="D2334" s="9"/>
      <c r="E2334" s="9">
        <v>214</v>
      </c>
      <c r="F2334" s="10" t="s">
        <v>1071</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1.5" x14ac:dyDescent="0.25">
      <c r="A2335" s="12">
        <v>2318</v>
      </c>
      <c r="B2335" s="10" t="s">
        <v>1020</v>
      </c>
      <c r="C2335" s="11" t="s">
        <v>1183</v>
      </c>
      <c r="D2335" s="9"/>
      <c r="E2335" s="9">
        <v>214</v>
      </c>
      <c r="F2335" s="10" t="s">
        <v>1071</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1.5" x14ac:dyDescent="0.25">
      <c r="A2336" s="12">
        <v>2319</v>
      </c>
      <c r="B2336" s="10" t="s">
        <v>1020</v>
      </c>
      <c r="C2336" s="11" t="s">
        <v>1183</v>
      </c>
      <c r="D2336" s="9"/>
      <c r="E2336" s="9">
        <v>214</v>
      </c>
      <c r="F2336" s="10" t="s">
        <v>1071</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1.5" x14ac:dyDescent="0.25">
      <c r="A2337" s="12">
        <v>2320</v>
      </c>
      <c r="B2337" s="10" t="s">
        <v>1020</v>
      </c>
      <c r="C2337" s="11" t="s">
        <v>1183</v>
      </c>
      <c r="D2337" s="9"/>
      <c r="E2337" s="9">
        <v>214</v>
      </c>
      <c r="F2337" s="10" t="s">
        <v>1071</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1.5" x14ac:dyDescent="0.25">
      <c r="A2338" s="12">
        <v>2321</v>
      </c>
      <c r="B2338" s="10" t="s">
        <v>1020</v>
      </c>
      <c r="C2338" s="11" t="s">
        <v>1183</v>
      </c>
      <c r="D2338" s="9"/>
      <c r="E2338" s="9">
        <v>214</v>
      </c>
      <c r="F2338" s="10" t="s">
        <v>1071</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1.5" x14ac:dyDescent="0.25">
      <c r="A2339" s="12">
        <v>2322</v>
      </c>
      <c r="B2339" s="10" t="s">
        <v>1020</v>
      </c>
      <c r="C2339" s="11" t="s">
        <v>1183</v>
      </c>
      <c r="D2339" s="9"/>
      <c r="E2339" s="9">
        <v>214</v>
      </c>
      <c r="F2339" s="10" t="s">
        <v>1071</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1.5" x14ac:dyDescent="0.25">
      <c r="A2340" s="12">
        <v>2323</v>
      </c>
      <c r="B2340" s="10" t="s">
        <v>1020</v>
      </c>
      <c r="C2340" s="11" t="s">
        <v>1183</v>
      </c>
      <c r="D2340" s="9"/>
      <c r="E2340" s="9">
        <v>214</v>
      </c>
      <c r="F2340" s="10" t="s">
        <v>1071</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1.5" x14ac:dyDescent="0.25">
      <c r="A2341" s="12">
        <v>2324</v>
      </c>
      <c r="B2341" s="10" t="s">
        <v>1020</v>
      </c>
      <c r="C2341" s="11" t="s">
        <v>1183</v>
      </c>
      <c r="D2341" s="9"/>
      <c r="E2341" s="9">
        <v>214</v>
      </c>
      <c r="F2341" s="10" t="s">
        <v>1071</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1.5" x14ac:dyDescent="0.25">
      <c r="A2342" s="12">
        <v>2325</v>
      </c>
      <c r="B2342" s="10" t="s">
        <v>1020</v>
      </c>
      <c r="C2342" s="11" t="s">
        <v>1183</v>
      </c>
      <c r="D2342" s="9"/>
      <c r="E2342" s="9">
        <v>214</v>
      </c>
      <c r="F2342" s="10" t="s">
        <v>1071</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1.5" x14ac:dyDescent="0.25">
      <c r="A2343" s="12">
        <v>2326</v>
      </c>
      <c r="B2343" s="10" t="s">
        <v>1020</v>
      </c>
      <c r="C2343" s="11" t="s">
        <v>1184</v>
      </c>
      <c r="D2343" s="9"/>
      <c r="E2343" s="9">
        <v>308</v>
      </c>
      <c r="F2343" s="10" t="s">
        <v>1071</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1.5" x14ac:dyDescent="0.25">
      <c r="A2344" s="12">
        <v>2327</v>
      </c>
      <c r="B2344" s="10" t="s">
        <v>1020</v>
      </c>
      <c r="C2344" s="11" t="s">
        <v>1184</v>
      </c>
      <c r="D2344" s="9"/>
      <c r="E2344" s="9">
        <v>308</v>
      </c>
      <c r="F2344" s="10" t="s">
        <v>1071</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1.5" x14ac:dyDescent="0.25">
      <c r="A2345" s="12">
        <v>2328</v>
      </c>
      <c r="B2345" s="10" t="s">
        <v>1020</v>
      </c>
      <c r="C2345" s="11" t="s">
        <v>1184</v>
      </c>
      <c r="D2345" s="9"/>
      <c r="E2345" s="9">
        <v>308</v>
      </c>
      <c r="F2345" s="10" t="s">
        <v>1071</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1.5" x14ac:dyDescent="0.25">
      <c r="A2346" s="12">
        <v>2329</v>
      </c>
      <c r="B2346" s="10" t="s">
        <v>1020</v>
      </c>
      <c r="C2346" s="11" t="s">
        <v>1184</v>
      </c>
      <c r="D2346" s="9"/>
      <c r="E2346" s="9">
        <v>308</v>
      </c>
      <c r="F2346" s="10" t="s">
        <v>1071</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1.5" x14ac:dyDescent="0.25">
      <c r="A2347" s="12">
        <v>2330</v>
      </c>
      <c r="B2347" s="10" t="s">
        <v>1020</v>
      </c>
      <c r="C2347" s="11" t="s">
        <v>1184</v>
      </c>
      <c r="D2347" s="9"/>
      <c r="E2347" s="9">
        <v>308</v>
      </c>
      <c r="F2347" s="10" t="s">
        <v>1071</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1.5" x14ac:dyDescent="0.25">
      <c r="A2348" s="12">
        <v>2331</v>
      </c>
      <c r="B2348" s="10" t="s">
        <v>1020</v>
      </c>
      <c r="C2348" s="11" t="s">
        <v>1184</v>
      </c>
      <c r="D2348" s="9"/>
      <c r="E2348" s="9">
        <v>308</v>
      </c>
      <c r="F2348" s="10" t="s">
        <v>1071</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1.5" x14ac:dyDescent="0.25">
      <c r="A2349" s="12">
        <v>2332</v>
      </c>
      <c r="B2349" s="10" t="s">
        <v>1020</v>
      </c>
      <c r="C2349" s="11" t="s">
        <v>1184</v>
      </c>
      <c r="D2349" s="9"/>
      <c r="E2349" s="9">
        <v>308</v>
      </c>
      <c r="F2349" s="10" t="s">
        <v>1071</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1.5" x14ac:dyDescent="0.25">
      <c r="A2350" s="12">
        <v>2333</v>
      </c>
      <c r="B2350" s="10" t="s">
        <v>1020</v>
      </c>
      <c r="C2350" s="11" t="s">
        <v>1184</v>
      </c>
      <c r="D2350" s="9"/>
      <c r="E2350" s="9">
        <v>308</v>
      </c>
      <c r="F2350" s="10" t="s">
        <v>1071</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1.5" x14ac:dyDescent="0.25">
      <c r="A2351" s="12">
        <v>2334</v>
      </c>
      <c r="B2351" s="10" t="s">
        <v>1020</v>
      </c>
      <c r="C2351" s="11" t="s">
        <v>1184</v>
      </c>
      <c r="D2351" s="9"/>
      <c r="E2351" s="9">
        <v>308</v>
      </c>
      <c r="F2351" s="10" t="s">
        <v>1071</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1.5" x14ac:dyDescent="0.25">
      <c r="A2352" s="12">
        <v>2335</v>
      </c>
      <c r="B2352" s="10" t="s">
        <v>1020</v>
      </c>
      <c r="C2352" s="11" t="s">
        <v>1184</v>
      </c>
      <c r="D2352" s="9"/>
      <c r="E2352" s="9">
        <v>308</v>
      </c>
      <c r="F2352" s="10" t="s">
        <v>1071</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1.5" x14ac:dyDescent="0.25">
      <c r="A2353" s="12">
        <v>2336</v>
      </c>
      <c r="B2353" s="10" t="s">
        <v>1020</v>
      </c>
      <c r="C2353" s="11" t="s">
        <v>1184</v>
      </c>
      <c r="D2353" s="9"/>
      <c r="E2353" s="9">
        <v>308</v>
      </c>
      <c r="F2353" s="10" t="s">
        <v>1071</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1.5" x14ac:dyDescent="0.25">
      <c r="A2354" s="12">
        <v>2337</v>
      </c>
      <c r="B2354" s="10" t="s">
        <v>1020</v>
      </c>
      <c r="C2354" s="11" t="s">
        <v>1184</v>
      </c>
      <c r="D2354" s="9"/>
      <c r="E2354" s="9">
        <v>308</v>
      </c>
      <c r="F2354" s="10" t="s">
        <v>1071</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1.5" x14ac:dyDescent="0.25">
      <c r="A2355" s="12">
        <v>2338</v>
      </c>
      <c r="B2355" s="10" t="s">
        <v>1020</v>
      </c>
      <c r="C2355" s="11" t="s">
        <v>1184</v>
      </c>
      <c r="D2355" s="9"/>
      <c r="E2355" s="9">
        <v>308</v>
      </c>
      <c r="F2355" s="10" t="s">
        <v>1071</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1.5" x14ac:dyDescent="0.25">
      <c r="A2356" s="12">
        <v>2339</v>
      </c>
      <c r="B2356" s="10" t="s">
        <v>1020</v>
      </c>
      <c r="C2356" s="11" t="s">
        <v>1184</v>
      </c>
      <c r="D2356" s="9"/>
      <c r="E2356" s="9">
        <v>308</v>
      </c>
      <c r="F2356" s="10" t="s">
        <v>1071</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1.5" x14ac:dyDescent="0.25">
      <c r="A2357" s="12">
        <v>2340</v>
      </c>
      <c r="B2357" s="10" t="s">
        <v>1020</v>
      </c>
      <c r="C2357" s="11" t="s">
        <v>1184</v>
      </c>
      <c r="D2357" s="9"/>
      <c r="E2357" s="9">
        <v>308</v>
      </c>
      <c r="F2357" s="10" t="s">
        <v>1071</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1.5" x14ac:dyDescent="0.25">
      <c r="A2358" s="12">
        <v>2341</v>
      </c>
      <c r="B2358" s="10" t="s">
        <v>1020</v>
      </c>
      <c r="C2358" s="11" t="s">
        <v>1185</v>
      </c>
      <c r="D2358" s="9">
        <v>2</v>
      </c>
      <c r="E2358" s="9">
        <v>312</v>
      </c>
      <c r="F2358" s="10" t="s">
        <v>1071</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1.5" x14ac:dyDescent="0.25">
      <c r="A2359" s="12">
        <v>2342</v>
      </c>
      <c r="B2359" s="10" t="s">
        <v>1020</v>
      </c>
      <c r="C2359" s="11" t="s">
        <v>1185</v>
      </c>
      <c r="D2359" s="9">
        <v>2</v>
      </c>
      <c r="E2359" s="9">
        <v>312</v>
      </c>
      <c r="F2359" s="10" t="s">
        <v>1071</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1.5" x14ac:dyDescent="0.25">
      <c r="A2360" s="12">
        <v>2343</v>
      </c>
      <c r="B2360" s="10" t="s">
        <v>1020</v>
      </c>
      <c r="C2360" s="11" t="s">
        <v>1185</v>
      </c>
      <c r="D2360" s="9">
        <v>2</v>
      </c>
      <c r="E2360" s="9">
        <v>312</v>
      </c>
      <c r="F2360" s="10" t="s">
        <v>1071</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1.5" x14ac:dyDescent="0.25">
      <c r="A2361" s="12">
        <v>2344</v>
      </c>
      <c r="B2361" s="10" t="s">
        <v>1020</v>
      </c>
      <c r="C2361" s="11" t="s">
        <v>1185</v>
      </c>
      <c r="D2361" s="9">
        <v>2</v>
      </c>
      <c r="E2361" s="9">
        <v>312</v>
      </c>
      <c r="F2361" s="10" t="s">
        <v>1071</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1.5" x14ac:dyDescent="0.25">
      <c r="A2362" s="12">
        <v>2345</v>
      </c>
      <c r="B2362" s="10" t="s">
        <v>1020</v>
      </c>
      <c r="C2362" s="11" t="s">
        <v>1185</v>
      </c>
      <c r="D2362" s="9">
        <v>2</v>
      </c>
      <c r="E2362" s="9">
        <v>312</v>
      </c>
      <c r="F2362" s="10" t="s">
        <v>1071</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1.5" x14ac:dyDescent="0.25">
      <c r="A2363" s="12">
        <v>2346</v>
      </c>
      <c r="B2363" s="10" t="s">
        <v>1020</v>
      </c>
      <c r="C2363" s="11" t="s">
        <v>1185</v>
      </c>
      <c r="D2363" s="9">
        <v>2</v>
      </c>
      <c r="E2363" s="9">
        <v>312</v>
      </c>
      <c r="F2363" s="10" t="s">
        <v>1071</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1.5" x14ac:dyDescent="0.25">
      <c r="A2364" s="12">
        <v>2347</v>
      </c>
      <c r="B2364" s="10" t="s">
        <v>1020</v>
      </c>
      <c r="C2364" s="11" t="s">
        <v>1185</v>
      </c>
      <c r="D2364" s="9">
        <v>2</v>
      </c>
      <c r="E2364" s="9">
        <v>312</v>
      </c>
      <c r="F2364" s="10" t="s">
        <v>1071</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1.5" x14ac:dyDescent="0.25">
      <c r="A2365" s="12">
        <v>2348</v>
      </c>
      <c r="B2365" s="10" t="s">
        <v>1020</v>
      </c>
      <c r="C2365" s="11" t="s">
        <v>1185</v>
      </c>
      <c r="D2365" s="9">
        <v>2</v>
      </c>
      <c r="E2365" s="9">
        <v>312</v>
      </c>
      <c r="F2365" s="10" t="s">
        <v>1071</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1.5" x14ac:dyDescent="0.25">
      <c r="A2366" s="12">
        <v>2349</v>
      </c>
      <c r="B2366" s="10" t="s">
        <v>1020</v>
      </c>
      <c r="C2366" s="11" t="s">
        <v>1185</v>
      </c>
      <c r="D2366" s="9">
        <v>2</v>
      </c>
      <c r="E2366" s="9">
        <v>312</v>
      </c>
      <c r="F2366" s="10" t="s">
        <v>1071</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1.5" x14ac:dyDescent="0.25">
      <c r="A2367" s="12">
        <v>2350</v>
      </c>
      <c r="B2367" s="10" t="s">
        <v>1020</v>
      </c>
      <c r="C2367" s="11" t="s">
        <v>1185</v>
      </c>
      <c r="D2367" s="9">
        <v>2</v>
      </c>
      <c r="E2367" s="9">
        <v>312</v>
      </c>
      <c r="F2367" s="10" t="s">
        <v>1071</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1.5" x14ac:dyDescent="0.25">
      <c r="A2368" s="12">
        <v>2351</v>
      </c>
      <c r="B2368" s="10" t="s">
        <v>1020</v>
      </c>
      <c r="C2368" s="11" t="s">
        <v>1185</v>
      </c>
      <c r="D2368" s="9">
        <v>2</v>
      </c>
      <c r="E2368" s="9">
        <v>312</v>
      </c>
      <c r="F2368" s="10" t="s">
        <v>1071</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1.5" x14ac:dyDescent="0.25">
      <c r="A2369" s="12">
        <v>2352</v>
      </c>
      <c r="B2369" s="10" t="s">
        <v>1020</v>
      </c>
      <c r="C2369" s="11" t="s">
        <v>1185</v>
      </c>
      <c r="D2369" s="9">
        <v>2</v>
      </c>
      <c r="E2369" s="9">
        <v>312</v>
      </c>
      <c r="F2369" s="10" t="s">
        <v>1071</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1.5" x14ac:dyDescent="0.25">
      <c r="A2370" s="12">
        <v>2353</v>
      </c>
      <c r="B2370" s="10" t="s">
        <v>1020</v>
      </c>
      <c r="C2370" s="11" t="s">
        <v>1185</v>
      </c>
      <c r="D2370" s="9">
        <v>2</v>
      </c>
      <c r="E2370" s="9">
        <v>312</v>
      </c>
      <c r="F2370" s="10" t="s">
        <v>1071</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1.5" x14ac:dyDescent="0.25">
      <c r="A2371" s="12">
        <v>2354</v>
      </c>
      <c r="B2371" s="10" t="s">
        <v>1020</v>
      </c>
      <c r="C2371" s="11" t="s">
        <v>1185</v>
      </c>
      <c r="D2371" s="9">
        <v>2</v>
      </c>
      <c r="E2371" s="9">
        <v>312</v>
      </c>
      <c r="F2371" s="10" t="s">
        <v>1071</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1.5" x14ac:dyDescent="0.25">
      <c r="A2372" s="12">
        <v>2355</v>
      </c>
      <c r="B2372" s="10" t="s">
        <v>1020</v>
      </c>
      <c r="C2372" s="11" t="s">
        <v>1185</v>
      </c>
      <c r="D2372" s="9">
        <v>2</v>
      </c>
      <c r="E2372" s="9">
        <v>312</v>
      </c>
      <c r="F2372" s="10" t="s">
        <v>1071</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1.5" x14ac:dyDescent="0.25">
      <c r="A2373" s="12">
        <v>2356</v>
      </c>
      <c r="B2373" s="10" t="s">
        <v>1020</v>
      </c>
      <c r="C2373" s="11" t="s">
        <v>1186</v>
      </c>
      <c r="D2373" s="9"/>
      <c r="E2373" s="9">
        <v>332</v>
      </c>
      <c r="F2373" s="10" t="s">
        <v>1071</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1.5" x14ac:dyDescent="0.25">
      <c r="A2374" s="12">
        <v>2357</v>
      </c>
      <c r="B2374" s="10" t="s">
        <v>1020</v>
      </c>
      <c r="C2374" s="11" t="s">
        <v>1186</v>
      </c>
      <c r="D2374" s="9"/>
      <c r="E2374" s="9">
        <v>332</v>
      </c>
      <c r="F2374" s="10" t="s">
        <v>1071</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1.5" x14ac:dyDescent="0.25">
      <c r="A2375" s="12">
        <v>2358</v>
      </c>
      <c r="B2375" s="10" t="s">
        <v>1020</v>
      </c>
      <c r="C2375" s="11" t="s">
        <v>1186</v>
      </c>
      <c r="D2375" s="9"/>
      <c r="E2375" s="9">
        <v>332</v>
      </c>
      <c r="F2375" s="10" t="s">
        <v>1071</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1.5" x14ac:dyDescent="0.25">
      <c r="A2376" s="12">
        <v>2359</v>
      </c>
      <c r="B2376" s="10" t="s">
        <v>1020</v>
      </c>
      <c r="C2376" s="11" t="s">
        <v>1186</v>
      </c>
      <c r="D2376" s="9"/>
      <c r="E2376" s="9">
        <v>332</v>
      </c>
      <c r="F2376" s="10" t="s">
        <v>1071</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1.5" x14ac:dyDescent="0.25">
      <c r="A2377" s="12">
        <v>2360</v>
      </c>
      <c r="B2377" s="10" t="s">
        <v>1020</v>
      </c>
      <c r="C2377" s="11" t="s">
        <v>1186</v>
      </c>
      <c r="D2377" s="9"/>
      <c r="E2377" s="9">
        <v>332</v>
      </c>
      <c r="F2377" s="10" t="s">
        <v>1071</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1.5" x14ac:dyDescent="0.25">
      <c r="A2378" s="12">
        <v>2361</v>
      </c>
      <c r="B2378" s="10" t="s">
        <v>1020</v>
      </c>
      <c r="C2378" s="11" t="s">
        <v>1186</v>
      </c>
      <c r="D2378" s="9"/>
      <c r="E2378" s="9">
        <v>332</v>
      </c>
      <c r="F2378" s="10" t="s">
        <v>1071</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1.5" x14ac:dyDescent="0.25">
      <c r="A2379" s="12">
        <v>2362</v>
      </c>
      <c r="B2379" s="10" t="s">
        <v>1020</v>
      </c>
      <c r="C2379" s="11" t="s">
        <v>1186</v>
      </c>
      <c r="D2379" s="9"/>
      <c r="E2379" s="9">
        <v>332</v>
      </c>
      <c r="F2379" s="10" t="s">
        <v>1071</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1.5" x14ac:dyDescent="0.25">
      <c r="A2380" s="12">
        <v>2363</v>
      </c>
      <c r="B2380" s="10" t="s">
        <v>1020</v>
      </c>
      <c r="C2380" s="11" t="s">
        <v>1186</v>
      </c>
      <c r="D2380" s="9"/>
      <c r="E2380" s="9">
        <v>332</v>
      </c>
      <c r="F2380" s="10" t="s">
        <v>1071</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1.5" x14ac:dyDescent="0.25">
      <c r="A2381" s="12">
        <v>2364</v>
      </c>
      <c r="B2381" s="10" t="s">
        <v>1020</v>
      </c>
      <c r="C2381" s="11" t="s">
        <v>1186</v>
      </c>
      <c r="D2381" s="9"/>
      <c r="E2381" s="9">
        <v>332</v>
      </c>
      <c r="F2381" s="10" t="s">
        <v>1071</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1.5" x14ac:dyDescent="0.25">
      <c r="A2382" s="12">
        <v>2365</v>
      </c>
      <c r="B2382" s="10" t="s">
        <v>1020</v>
      </c>
      <c r="C2382" s="11" t="s">
        <v>1186</v>
      </c>
      <c r="D2382" s="9"/>
      <c r="E2382" s="9">
        <v>332</v>
      </c>
      <c r="F2382" s="10" t="s">
        <v>1071</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1.5" x14ac:dyDescent="0.25">
      <c r="A2383" s="12">
        <v>2366</v>
      </c>
      <c r="B2383" s="10" t="s">
        <v>1020</v>
      </c>
      <c r="C2383" s="11" t="s">
        <v>1186</v>
      </c>
      <c r="D2383" s="9"/>
      <c r="E2383" s="9">
        <v>332</v>
      </c>
      <c r="F2383" s="10" t="s">
        <v>1071</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1.5" x14ac:dyDescent="0.25">
      <c r="A2384" s="12">
        <v>2367</v>
      </c>
      <c r="B2384" s="10" t="s">
        <v>1020</v>
      </c>
      <c r="C2384" s="11" t="s">
        <v>1186</v>
      </c>
      <c r="D2384" s="9"/>
      <c r="E2384" s="9">
        <v>332</v>
      </c>
      <c r="F2384" s="10" t="s">
        <v>1071</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1.5" x14ac:dyDescent="0.25">
      <c r="A2385" s="12">
        <v>2368</v>
      </c>
      <c r="B2385" s="10" t="s">
        <v>1020</v>
      </c>
      <c r="C2385" s="11" t="s">
        <v>1186</v>
      </c>
      <c r="D2385" s="9"/>
      <c r="E2385" s="9">
        <v>332</v>
      </c>
      <c r="F2385" s="10" t="s">
        <v>1071</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1.5" x14ac:dyDescent="0.25">
      <c r="A2386" s="12">
        <v>2369</v>
      </c>
      <c r="B2386" s="10" t="s">
        <v>1020</v>
      </c>
      <c r="C2386" s="11" t="s">
        <v>1186</v>
      </c>
      <c r="D2386" s="9"/>
      <c r="E2386" s="9">
        <v>332</v>
      </c>
      <c r="F2386" s="10" t="s">
        <v>1071</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1.5" x14ac:dyDescent="0.25">
      <c r="A2387" s="12">
        <v>2370</v>
      </c>
      <c r="B2387" s="10" t="s">
        <v>1020</v>
      </c>
      <c r="C2387" s="11" t="s">
        <v>1186</v>
      </c>
      <c r="D2387" s="9"/>
      <c r="E2387" s="9">
        <v>332</v>
      </c>
      <c r="F2387" s="10" t="s">
        <v>1071</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1.5" x14ac:dyDescent="0.25">
      <c r="A2388" s="12">
        <v>2371</v>
      </c>
      <c r="B2388" s="10" t="s">
        <v>1020</v>
      </c>
      <c r="C2388" s="11" t="s">
        <v>1187</v>
      </c>
      <c r="D2388" s="9"/>
      <c r="E2388" s="9">
        <v>388</v>
      </c>
      <c r="F2388" s="10" t="s">
        <v>1071</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1.5" x14ac:dyDescent="0.25">
      <c r="A2389" s="12">
        <v>2372</v>
      </c>
      <c r="B2389" s="10" t="s">
        <v>1020</v>
      </c>
      <c r="C2389" s="11" t="s">
        <v>1187</v>
      </c>
      <c r="D2389" s="9"/>
      <c r="E2389" s="9">
        <v>388</v>
      </c>
      <c r="F2389" s="10" t="s">
        <v>1071</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1.5" x14ac:dyDescent="0.25">
      <c r="A2390" s="12">
        <v>2373</v>
      </c>
      <c r="B2390" s="10" t="s">
        <v>1020</v>
      </c>
      <c r="C2390" s="11" t="s">
        <v>1187</v>
      </c>
      <c r="D2390" s="9"/>
      <c r="E2390" s="9">
        <v>388</v>
      </c>
      <c r="F2390" s="10" t="s">
        <v>1071</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1.5" x14ac:dyDescent="0.25">
      <c r="A2391" s="12">
        <v>2374</v>
      </c>
      <c r="B2391" s="10" t="s">
        <v>1020</v>
      </c>
      <c r="C2391" s="11" t="s">
        <v>1187</v>
      </c>
      <c r="D2391" s="9"/>
      <c r="E2391" s="9">
        <v>388</v>
      </c>
      <c r="F2391" s="10" t="s">
        <v>1071</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1.5" x14ac:dyDescent="0.25">
      <c r="A2392" s="12">
        <v>2375</v>
      </c>
      <c r="B2392" s="10" t="s">
        <v>1020</v>
      </c>
      <c r="C2392" s="11" t="s">
        <v>1187</v>
      </c>
      <c r="D2392" s="9"/>
      <c r="E2392" s="9">
        <v>388</v>
      </c>
      <c r="F2392" s="10" t="s">
        <v>1071</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1.5" x14ac:dyDescent="0.25">
      <c r="A2393" s="12">
        <v>2376</v>
      </c>
      <c r="B2393" s="10" t="s">
        <v>1020</v>
      </c>
      <c r="C2393" s="11" t="s">
        <v>1187</v>
      </c>
      <c r="D2393" s="9"/>
      <c r="E2393" s="9">
        <v>388</v>
      </c>
      <c r="F2393" s="10" t="s">
        <v>1071</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1.5" x14ac:dyDescent="0.25">
      <c r="A2394" s="12">
        <v>2377</v>
      </c>
      <c r="B2394" s="10" t="s">
        <v>1020</v>
      </c>
      <c r="C2394" s="11" t="s">
        <v>1187</v>
      </c>
      <c r="D2394" s="9"/>
      <c r="E2394" s="9">
        <v>388</v>
      </c>
      <c r="F2394" s="10" t="s">
        <v>1071</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1.5" x14ac:dyDescent="0.25">
      <c r="A2395" s="12">
        <v>2378</v>
      </c>
      <c r="B2395" s="10" t="s">
        <v>1020</v>
      </c>
      <c r="C2395" s="11" t="s">
        <v>1187</v>
      </c>
      <c r="D2395" s="9"/>
      <c r="E2395" s="9">
        <v>388</v>
      </c>
      <c r="F2395" s="10" t="s">
        <v>1071</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1.5" x14ac:dyDescent="0.25">
      <c r="A2396" s="12">
        <v>2379</v>
      </c>
      <c r="B2396" s="10" t="s">
        <v>1020</v>
      </c>
      <c r="C2396" s="11" t="s">
        <v>1187</v>
      </c>
      <c r="D2396" s="9"/>
      <c r="E2396" s="9">
        <v>388</v>
      </c>
      <c r="F2396" s="10" t="s">
        <v>1071</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1.5" x14ac:dyDescent="0.25">
      <c r="A2397" s="12">
        <v>2380</v>
      </c>
      <c r="B2397" s="10" t="s">
        <v>1020</v>
      </c>
      <c r="C2397" s="11" t="s">
        <v>1187</v>
      </c>
      <c r="D2397" s="9"/>
      <c r="E2397" s="9">
        <v>388</v>
      </c>
      <c r="F2397" s="10" t="s">
        <v>1071</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1.5" x14ac:dyDescent="0.25">
      <c r="A2398" s="12">
        <v>2381</v>
      </c>
      <c r="B2398" s="10" t="s">
        <v>1020</v>
      </c>
      <c r="C2398" s="11" t="s">
        <v>1187</v>
      </c>
      <c r="D2398" s="9"/>
      <c r="E2398" s="9">
        <v>388</v>
      </c>
      <c r="F2398" s="10" t="s">
        <v>1071</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1.5" x14ac:dyDescent="0.25">
      <c r="A2399" s="12">
        <v>2382</v>
      </c>
      <c r="B2399" s="10" t="s">
        <v>1020</v>
      </c>
      <c r="C2399" s="11" t="s">
        <v>1187</v>
      </c>
      <c r="D2399" s="9"/>
      <c r="E2399" s="9">
        <v>388</v>
      </c>
      <c r="F2399" s="10" t="s">
        <v>1071</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1.5" x14ac:dyDescent="0.25">
      <c r="A2400" s="12">
        <v>2383</v>
      </c>
      <c r="B2400" s="10" t="s">
        <v>1020</v>
      </c>
      <c r="C2400" s="11" t="s">
        <v>1187</v>
      </c>
      <c r="D2400" s="9"/>
      <c r="E2400" s="9">
        <v>388</v>
      </c>
      <c r="F2400" s="10" t="s">
        <v>1071</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1.5" x14ac:dyDescent="0.25">
      <c r="A2401" s="12">
        <v>2384</v>
      </c>
      <c r="B2401" s="10" t="s">
        <v>1020</v>
      </c>
      <c r="C2401" s="11" t="s">
        <v>1187</v>
      </c>
      <c r="D2401" s="9"/>
      <c r="E2401" s="9">
        <v>388</v>
      </c>
      <c r="F2401" s="10" t="s">
        <v>1071</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1.5" x14ac:dyDescent="0.25">
      <c r="A2402" s="12">
        <v>2385</v>
      </c>
      <c r="B2402" s="10" t="s">
        <v>1020</v>
      </c>
      <c r="C2402" s="11" t="s">
        <v>1187</v>
      </c>
      <c r="D2402" s="9"/>
      <c r="E2402" s="9">
        <v>388</v>
      </c>
      <c r="F2402" s="10" t="s">
        <v>1071</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1.5" x14ac:dyDescent="0.25">
      <c r="A2403" s="12">
        <v>2386</v>
      </c>
      <c r="B2403" s="10" t="s">
        <v>1020</v>
      </c>
      <c r="C2403" s="11" t="s">
        <v>1188</v>
      </c>
      <c r="D2403" s="9">
        <v>2</v>
      </c>
      <c r="E2403" s="9">
        <v>474</v>
      </c>
      <c r="F2403" s="10" t="s">
        <v>1071</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1.5" x14ac:dyDescent="0.25">
      <c r="A2404" s="12">
        <v>2387</v>
      </c>
      <c r="B2404" s="10" t="s">
        <v>1020</v>
      </c>
      <c r="C2404" s="11" t="s">
        <v>1188</v>
      </c>
      <c r="D2404" s="9">
        <v>2</v>
      </c>
      <c r="E2404" s="9">
        <v>474</v>
      </c>
      <c r="F2404" s="10" t="s">
        <v>1071</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1.5" x14ac:dyDescent="0.25">
      <c r="A2405" s="12">
        <v>2388</v>
      </c>
      <c r="B2405" s="10" t="s">
        <v>1020</v>
      </c>
      <c r="C2405" s="11" t="s">
        <v>1188</v>
      </c>
      <c r="D2405" s="9">
        <v>2</v>
      </c>
      <c r="E2405" s="9">
        <v>474</v>
      </c>
      <c r="F2405" s="10" t="s">
        <v>1071</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1.5" x14ac:dyDescent="0.25">
      <c r="A2406" s="12">
        <v>2389</v>
      </c>
      <c r="B2406" s="10" t="s">
        <v>1020</v>
      </c>
      <c r="C2406" s="11" t="s">
        <v>1188</v>
      </c>
      <c r="D2406" s="9">
        <v>2</v>
      </c>
      <c r="E2406" s="9">
        <v>474</v>
      </c>
      <c r="F2406" s="10" t="s">
        <v>1071</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1.5" x14ac:dyDescent="0.25">
      <c r="A2407" s="12">
        <v>2390</v>
      </c>
      <c r="B2407" s="10" t="s">
        <v>1020</v>
      </c>
      <c r="C2407" s="11" t="s">
        <v>1188</v>
      </c>
      <c r="D2407" s="9">
        <v>2</v>
      </c>
      <c r="E2407" s="9">
        <v>474</v>
      </c>
      <c r="F2407" s="10" t="s">
        <v>1071</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1.5" x14ac:dyDescent="0.25">
      <c r="A2408" s="12">
        <v>2391</v>
      </c>
      <c r="B2408" s="10" t="s">
        <v>1020</v>
      </c>
      <c r="C2408" s="11" t="s">
        <v>1188</v>
      </c>
      <c r="D2408" s="9">
        <v>2</v>
      </c>
      <c r="E2408" s="9">
        <v>474</v>
      </c>
      <c r="F2408" s="10" t="s">
        <v>1071</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1.5" x14ac:dyDescent="0.25">
      <c r="A2409" s="12">
        <v>2392</v>
      </c>
      <c r="B2409" s="10" t="s">
        <v>1020</v>
      </c>
      <c r="C2409" s="11" t="s">
        <v>1188</v>
      </c>
      <c r="D2409" s="9">
        <v>2</v>
      </c>
      <c r="E2409" s="9">
        <v>474</v>
      </c>
      <c r="F2409" s="10" t="s">
        <v>1071</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1.5" x14ac:dyDescent="0.25">
      <c r="A2410" s="12">
        <v>2393</v>
      </c>
      <c r="B2410" s="10" t="s">
        <v>1020</v>
      </c>
      <c r="C2410" s="11" t="s">
        <v>1188</v>
      </c>
      <c r="D2410" s="9">
        <v>2</v>
      </c>
      <c r="E2410" s="9">
        <v>474</v>
      </c>
      <c r="F2410" s="10" t="s">
        <v>1071</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1.5" x14ac:dyDescent="0.25">
      <c r="A2411" s="12">
        <v>2394</v>
      </c>
      <c r="B2411" s="10" t="s">
        <v>1020</v>
      </c>
      <c r="C2411" s="11" t="s">
        <v>1188</v>
      </c>
      <c r="D2411" s="9">
        <v>2</v>
      </c>
      <c r="E2411" s="9">
        <v>474</v>
      </c>
      <c r="F2411" s="10" t="s">
        <v>1071</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1.5" x14ac:dyDescent="0.25">
      <c r="A2412" s="12">
        <v>2395</v>
      </c>
      <c r="B2412" s="10" t="s">
        <v>1020</v>
      </c>
      <c r="C2412" s="11" t="s">
        <v>1188</v>
      </c>
      <c r="D2412" s="9">
        <v>2</v>
      </c>
      <c r="E2412" s="9">
        <v>474</v>
      </c>
      <c r="F2412" s="10" t="s">
        <v>1071</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1.5" x14ac:dyDescent="0.25">
      <c r="A2413" s="12">
        <v>2396</v>
      </c>
      <c r="B2413" s="10" t="s">
        <v>1020</v>
      </c>
      <c r="C2413" s="11" t="s">
        <v>1188</v>
      </c>
      <c r="D2413" s="9">
        <v>2</v>
      </c>
      <c r="E2413" s="9">
        <v>474</v>
      </c>
      <c r="F2413" s="10" t="s">
        <v>1071</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1.5" x14ac:dyDescent="0.25">
      <c r="A2414" s="12">
        <v>2397</v>
      </c>
      <c r="B2414" s="10" t="s">
        <v>1020</v>
      </c>
      <c r="C2414" s="11" t="s">
        <v>1188</v>
      </c>
      <c r="D2414" s="9">
        <v>2</v>
      </c>
      <c r="E2414" s="9">
        <v>474</v>
      </c>
      <c r="F2414" s="10" t="s">
        <v>1071</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1.5" x14ac:dyDescent="0.25">
      <c r="A2415" s="12">
        <v>2398</v>
      </c>
      <c r="B2415" s="10" t="s">
        <v>1020</v>
      </c>
      <c r="C2415" s="11" t="s">
        <v>1188</v>
      </c>
      <c r="D2415" s="9">
        <v>2</v>
      </c>
      <c r="E2415" s="9">
        <v>474</v>
      </c>
      <c r="F2415" s="10" t="s">
        <v>1071</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1.5" x14ac:dyDescent="0.25">
      <c r="A2416" s="12">
        <v>2399</v>
      </c>
      <c r="B2416" s="10" t="s">
        <v>1020</v>
      </c>
      <c r="C2416" s="11" t="s">
        <v>1188</v>
      </c>
      <c r="D2416" s="9">
        <v>2</v>
      </c>
      <c r="E2416" s="9">
        <v>474</v>
      </c>
      <c r="F2416" s="10" t="s">
        <v>1071</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1.5" x14ac:dyDescent="0.25">
      <c r="A2417" s="12">
        <v>2400</v>
      </c>
      <c r="B2417" s="10" t="s">
        <v>1020</v>
      </c>
      <c r="C2417" s="11" t="s">
        <v>1188</v>
      </c>
      <c r="D2417" s="9">
        <v>2</v>
      </c>
      <c r="E2417" s="9">
        <v>474</v>
      </c>
      <c r="F2417" s="10" t="s">
        <v>1071</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1.5" x14ac:dyDescent="0.25">
      <c r="A2418" s="12">
        <v>2401</v>
      </c>
      <c r="B2418" s="10" t="s">
        <v>1020</v>
      </c>
      <c r="C2418" s="11" t="s">
        <v>1189</v>
      </c>
      <c r="D2418" s="9">
        <v>14</v>
      </c>
      <c r="E2418" s="9">
        <v>630</v>
      </c>
      <c r="F2418" s="10" t="s">
        <v>1071</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1.5" x14ac:dyDescent="0.25">
      <c r="A2419" s="12">
        <v>2402</v>
      </c>
      <c r="B2419" s="10" t="s">
        <v>1020</v>
      </c>
      <c r="C2419" s="11" t="s">
        <v>1189</v>
      </c>
      <c r="D2419" s="9">
        <v>14</v>
      </c>
      <c r="E2419" s="9">
        <v>630</v>
      </c>
      <c r="F2419" s="10" t="s">
        <v>1071</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1.5" x14ac:dyDescent="0.25">
      <c r="A2420" s="12">
        <v>2403</v>
      </c>
      <c r="B2420" s="10" t="s">
        <v>1020</v>
      </c>
      <c r="C2420" s="11" t="s">
        <v>1189</v>
      </c>
      <c r="D2420" s="9">
        <v>14</v>
      </c>
      <c r="E2420" s="9">
        <v>630</v>
      </c>
      <c r="F2420" s="10" t="s">
        <v>1071</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1.5" x14ac:dyDescent="0.25">
      <c r="A2421" s="12">
        <v>2404</v>
      </c>
      <c r="B2421" s="10" t="s">
        <v>1020</v>
      </c>
      <c r="C2421" s="11" t="s">
        <v>1189</v>
      </c>
      <c r="D2421" s="9">
        <v>14</v>
      </c>
      <c r="E2421" s="9">
        <v>630</v>
      </c>
      <c r="F2421" s="10" t="s">
        <v>1071</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1.5" x14ac:dyDescent="0.25">
      <c r="A2422" s="12">
        <v>2405</v>
      </c>
      <c r="B2422" s="10" t="s">
        <v>1020</v>
      </c>
      <c r="C2422" s="11" t="s">
        <v>1189</v>
      </c>
      <c r="D2422" s="9">
        <v>14</v>
      </c>
      <c r="E2422" s="9">
        <v>630</v>
      </c>
      <c r="F2422" s="10" t="s">
        <v>1071</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1.5" x14ac:dyDescent="0.25">
      <c r="A2423" s="12">
        <v>2406</v>
      </c>
      <c r="B2423" s="10" t="s">
        <v>1020</v>
      </c>
      <c r="C2423" s="11" t="s">
        <v>1189</v>
      </c>
      <c r="D2423" s="9">
        <v>14</v>
      </c>
      <c r="E2423" s="9">
        <v>630</v>
      </c>
      <c r="F2423" s="10" t="s">
        <v>1071</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1.5" x14ac:dyDescent="0.25">
      <c r="A2424" s="12">
        <v>2407</v>
      </c>
      <c r="B2424" s="10" t="s">
        <v>1020</v>
      </c>
      <c r="C2424" s="11" t="s">
        <v>1189</v>
      </c>
      <c r="D2424" s="9">
        <v>14</v>
      </c>
      <c r="E2424" s="9">
        <v>630</v>
      </c>
      <c r="F2424" s="10" t="s">
        <v>1071</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1.5" x14ac:dyDescent="0.25">
      <c r="A2425" s="12">
        <v>2408</v>
      </c>
      <c r="B2425" s="10" t="s">
        <v>1020</v>
      </c>
      <c r="C2425" s="11" t="s">
        <v>1189</v>
      </c>
      <c r="D2425" s="9">
        <v>14</v>
      </c>
      <c r="E2425" s="9">
        <v>630</v>
      </c>
      <c r="F2425" s="10" t="s">
        <v>1071</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1.5" x14ac:dyDescent="0.25">
      <c r="A2426" s="12">
        <v>2409</v>
      </c>
      <c r="B2426" s="10" t="s">
        <v>1020</v>
      </c>
      <c r="C2426" s="11" t="s">
        <v>1189</v>
      </c>
      <c r="D2426" s="9">
        <v>14</v>
      </c>
      <c r="E2426" s="9">
        <v>630</v>
      </c>
      <c r="F2426" s="10" t="s">
        <v>1071</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1.5" x14ac:dyDescent="0.25">
      <c r="A2427" s="12">
        <v>2410</v>
      </c>
      <c r="B2427" s="10" t="s">
        <v>1020</v>
      </c>
      <c r="C2427" s="11" t="s">
        <v>1189</v>
      </c>
      <c r="D2427" s="9">
        <v>14</v>
      </c>
      <c r="E2427" s="9">
        <v>630</v>
      </c>
      <c r="F2427" s="10" t="s">
        <v>1071</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1.5" x14ac:dyDescent="0.25">
      <c r="A2428" s="12">
        <v>2411</v>
      </c>
      <c r="B2428" s="10" t="s">
        <v>1020</v>
      </c>
      <c r="C2428" s="11" t="s">
        <v>1189</v>
      </c>
      <c r="D2428" s="9">
        <v>14</v>
      </c>
      <c r="E2428" s="9">
        <v>630</v>
      </c>
      <c r="F2428" s="10" t="s">
        <v>1071</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1.5" x14ac:dyDescent="0.25">
      <c r="A2429" s="12">
        <v>2412</v>
      </c>
      <c r="B2429" s="10" t="s">
        <v>1020</v>
      </c>
      <c r="C2429" s="11" t="s">
        <v>1189</v>
      </c>
      <c r="D2429" s="9">
        <v>14</v>
      </c>
      <c r="E2429" s="9">
        <v>630</v>
      </c>
      <c r="F2429" s="10" t="s">
        <v>1071</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1.5" x14ac:dyDescent="0.25">
      <c r="A2430" s="12">
        <v>2413</v>
      </c>
      <c r="B2430" s="10" t="s">
        <v>1020</v>
      </c>
      <c r="C2430" s="11" t="s">
        <v>1189</v>
      </c>
      <c r="D2430" s="9">
        <v>14</v>
      </c>
      <c r="E2430" s="9">
        <v>630</v>
      </c>
      <c r="F2430" s="10" t="s">
        <v>1071</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1.5" x14ac:dyDescent="0.25">
      <c r="A2431" s="12">
        <v>2414</v>
      </c>
      <c r="B2431" s="10" t="s">
        <v>1020</v>
      </c>
      <c r="C2431" s="11" t="s">
        <v>1189</v>
      </c>
      <c r="D2431" s="9">
        <v>14</v>
      </c>
      <c r="E2431" s="9">
        <v>630</v>
      </c>
      <c r="F2431" s="10" t="s">
        <v>1071</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1.5" x14ac:dyDescent="0.25">
      <c r="A2432" s="12">
        <v>2415</v>
      </c>
      <c r="B2432" s="10" t="s">
        <v>1020</v>
      </c>
      <c r="C2432" s="11" t="s">
        <v>1189</v>
      </c>
      <c r="D2432" s="9">
        <v>14</v>
      </c>
      <c r="E2432" s="9">
        <v>630</v>
      </c>
      <c r="F2432" s="10" t="s">
        <v>1071</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1.5" x14ac:dyDescent="0.25">
      <c r="A2433" s="12">
        <v>2416</v>
      </c>
      <c r="B2433" s="10" t="s">
        <v>1020</v>
      </c>
      <c r="C2433" s="11" t="s">
        <v>1190</v>
      </c>
      <c r="D2433" s="9"/>
      <c r="E2433" s="9">
        <v>662</v>
      </c>
      <c r="F2433" s="10" t="s">
        <v>1071</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1.5" x14ac:dyDescent="0.25">
      <c r="A2434" s="12">
        <v>2417</v>
      </c>
      <c r="B2434" s="10" t="s">
        <v>1020</v>
      </c>
      <c r="C2434" s="11" t="s">
        <v>1190</v>
      </c>
      <c r="D2434" s="9"/>
      <c r="E2434" s="9">
        <v>662</v>
      </c>
      <c r="F2434" s="10" t="s">
        <v>1071</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1.5" x14ac:dyDescent="0.25">
      <c r="A2435" s="12">
        <v>2418</v>
      </c>
      <c r="B2435" s="10" t="s">
        <v>1020</v>
      </c>
      <c r="C2435" s="11" t="s">
        <v>1190</v>
      </c>
      <c r="D2435" s="9"/>
      <c r="E2435" s="9">
        <v>662</v>
      </c>
      <c r="F2435" s="10" t="s">
        <v>1071</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1.5" x14ac:dyDescent="0.25">
      <c r="A2436" s="12">
        <v>2419</v>
      </c>
      <c r="B2436" s="10" t="s">
        <v>1020</v>
      </c>
      <c r="C2436" s="11" t="s">
        <v>1190</v>
      </c>
      <c r="D2436" s="9"/>
      <c r="E2436" s="9">
        <v>662</v>
      </c>
      <c r="F2436" s="10" t="s">
        <v>1071</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1.5" x14ac:dyDescent="0.25">
      <c r="A2437" s="12">
        <v>2420</v>
      </c>
      <c r="B2437" s="10" t="s">
        <v>1020</v>
      </c>
      <c r="C2437" s="11" t="s">
        <v>1190</v>
      </c>
      <c r="D2437" s="9"/>
      <c r="E2437" s="9">
        <v>662</v>
      </c>
      <c r="F2437" s="10" t="s">
        <v>1071</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1.5" x14ac:dyDescent="0.25">
      <c r="A2438" s="12">
        <v>2421</v>
      </c>
      <c r="B2438" s="10" t="s">
        <v>1020</v>
      </c>
      <c r="C2438" s="11" t="s">
        <v>1190</v>
      </c>
      <c r="D2438" s="9"/>
      <c r="E2438" s="9">
        <v>662</v>
      </c>
      <c r="F2438" s="10" t="s">
        <v>1071</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1.5" x14ac:dyDescent="0.25">
      <c r="A2439" s="12">
        <v>2422</v>
      </c>
      <c r="B2439" s="10" t="s">
        <v>1020</v>
      </c>
      <c r="C2439" s="11" t="s">
        <v>1190</v>
      </c>
      <c r="D2439" s="9"/>
      <c r="E2439" s="9">
        <v>662</v>
      </c>
      <c r="F2439" s="10" t="s">
        <v>1071</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1.5" x14ac:dyDescent="0.25">
      <c r="A2440" s="12">
        <v>2423</v>
      </c>
      <c r="B2440" s="10" t="s">
        <v>1020</v>
      </c>
      <c r="C2440" s="11" t="s">
        <v>1190</v>
      </c>
      <c r="D2440" s="9"/>
      <c r="E2440" s="9">
        <v>662</v>
      </c>
      <c r="F2440" s="10" t="s">
        <v>1071</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1.5" x14ac:dyDescent="0.25">
      <c r="A2441" s="12">
        <v>2424</v>
      </c>
      <c r="B2441" s="10" t="s">
        <v>1020</v>
      </c>
      <c r="C2441" s="11" t="s">
        <v>1190</v>
      </c>
      <c r="D2441" s="9"/>
      <c r="E2441" s="9">
        <v>662</v>
      </c>
      <c r="F2441" s="10" t="s">
        <v>1071</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1.5" x14ac:dyDescent="0.25">
      <c r="A2442" s="12">
        <v>2425</v>
      </c>
      <c r="B2442" s="10" t="s">
        <v>1020</v>
      </c>
      <c r="C2442" s="11" t="s">
        <v>1190</v>
      </c>
      <c r="D2442" s="9"/>
      <c r="E2442" s="9">
        <v>662</v>
      </c>
      <c r="F2442" s="10" t="s">
        <v>1071</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1.5" x14ac:dyDescent="0.25">
      <c r="A2443" s="12">
        <v>2426</v>
      </c>
      <c r="B2443" s="10" t="s">
        <v>1020</v>
      </c>
      <c r="C2443" s="11" t="s">
        <v>1190</v>
      </c>
      <c r="D2443" s="9"/>
      <c r="E2443" s="9">
        <v>662</v>
      </c>
      <c r="F2443" s="10" t="s">
        <v>1071</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1.5" x14ac:dyDescent="0.25">
      <c r="A2444" s="12">
        <v>2427</v>
      </c>
      <c r="B2444" s="10" t="s">
        <v>1020</v>
      </c>
      <c r="C2444" s="11" t="s">
        <v>1190</v>
      </c>
      <c r="D2444" s="9"/>
      <c r="E2444" s="9">
        <v>662</v>
      </c>
      <c r="F2444" s="10" t="s">
        <v>1071</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1.5" x14ac:dyDescent="0.25">
      <c r="A2445" s="12">
        <v>2428</v>
      </c>
      <c r="B2445" s="10" t="s">
        <v>1020</v>
      </c>
      <c r="C2445" s="11" t="s">
        <v>1190</v>
      </c>
      <c r="D2445" s="9"/>
      <c r="E2445" s="9">
        <v>662</v>
      </c>
      <c r="F2445" s="10" t="s">
        <v>1071</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1.5" x14ac:dyDescent="0.25">
      <c r="A2446" s="12">
        <v>2429</v>
      </c>
      <c r="B2446" s="10" t="s">
        <v>1020</v>
      </c>
      <c r="C2446" s="11" t="s">
        <v>1190</v>
      </c>
      <c r="D2446" s="9"/>
      <c r="E2446" s="9">
        <v>662</v>
      </c>
      <c r="F2446" s="10" t="s">
        <v>1071</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1.5" x14ac:dyDescent="0.25">
      <c r="A2447" s="12">
        <v>2430</v>
      </c>
      <c r="B2447" s="10" t="s">
        <v>1020</v>
      </c>
      <c r="C2447" s="11" t="s">
        <v>1190</v>
      </c>
      <c r="D2447" s="9"/>
      <c r="E2447" s="9">
        <v>662</v>
      </c>
      <c r="F2447" s="10" t="s">
        <v>1071</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1.5" x14ac:dyDescent="0.25">
      <c r="A2448" s="12">
        <v>2431</v>
      </c>
      <c r="B2448" s="10" t="s">
        <v>1020</v>
      </c>
      <c r="C2448" s="11" t="s">
        <v>1191</v>
      </c>
      <c r="D2448" s="9"/>
      <c r="E2448" s="9">
        <v>670</v>
      </c>
      <c r="F2448" s="10" t="s">
        <v>1071</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1.5" x14ac:dyDescent="0.25">
      <c r="A2449" s="12">
        <v>2432</v>
      </c>
      <c r="B2449" s="10" t="s">
        <v>1020</v>
      </c>
      <c r="C2449" s="11" t="s">
        <v>1191</v>
      </c>
      <c r="D2449" s="9"/>
      <c r="E2449" s="9">
        <v>670</v>
      </c>
      <c r="F2449" s="10" t="s">
        <v>1071</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1.5" x14ac:dyDescent="0.25">
      <c r="A2450" s="12">
        <v>2433</v>
      </c>
      <c r="B2450" s="10" t="s">
        <v>1020</v>
      </c>
      <c r="C2450" s="11" t="s">
        <v>1191</v>
      </c>
      <c r="D2450" s="9"/>
      <c r="E2450" s="9">
        <v>670</v>
      </c>
      <c r="F2450" s="10" t="s">
        <v>1071</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1.5" x14ac:dyDescent="0.25">
      <c r="A2451" s="12">
        <v>2434</v>
      </c>
      <c r="B2451" s="10" t="s">
        <v>1020</v>
      </c>
      <c r="C2451" s="11" t="s">
        <v>1191</v>
      </c>
      <c r="D2451" s="9"/>
      <c r="E2451" s="9">
        <v>670</v>
      </c>
      <c r="F2451" s="10" t="s">
        <v>1071</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1.5" x14ac:dyDescent="0.25">
      <c r="A2452" s="12">
        <v>2435</v>
      </c>
      <c r="B2452" s="10" t="s">
        <v>1020</v>
      </c>
      <c r="C2452" s="11" t="s">
        <v>1191</v>
      </c>
      <c r="D2452" s="9"/>
      <c r="E2452" s="9">
        <v>670</v>
      </c>
      <c r="F2452" s="10" t="s">
        <v>1071</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1.5" x14ac:dyDescent="0.25">
      <c r="A2453" s="12">
        <v>2436</v>
      </c>
      <c r="B2453" s="10" t="s">
        <v>1020</v>
      </c>
      <c r="C2453" s="11" t="s">
        <v>1191</v>
      </c>
      <c r="D2453" s="9"/>
      <c r="E2453" s="9">
        <v>670</v>
      </c>
      <c r="F2453" s="10" t="s">
        <v>1071</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1.5" x14ac:dyDescent="0.25">
      <c r="A2454" s="12">
        <v>2437</v>
      </c>
      <c r="B2454" s="10" t="s">
        <v>1020</v>
      </c>
      <c r="C2454" s="11" t="s">
        <v>1191</v>
      </c>
      <c r="D2454" s="9"/>
      <c r="E2454" s="9">
        <v>670</v>
      </c>
      <c r="F2454" s="10" t="s">
        <v>1071</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1.5" x14ac:dyDescent="0.25">
      <c r="A2455" s="12">
        <v>2438</v>
      </c>
      <c r="B2455" s="10" t="s">
        <v>1020</v>
      </c>
      <c r="C2455" s="11" t="s">
        <v>1191</v>
      </c>
      <c r="D2455" s="9"/>
      <c r="E2455" s="9">
        <v>670</v>
      </c>
      <c r="F2455" s="10" t="s">
        <v>1071</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1.5" x14ac:dyDescent="0.25">
      <c r="A2456" s="12">
        <v>2439</v>
      </c>
      <c r="B2456" s="10" t="s">
        <v>1020</v>
      </c>
      <c r="C2456" s="11" t="s">
        <v>1191</v>
      </c>
      <c r="D2456" s="9"/>
      <c r="E2456" s="9">
        <v>670</v>
      </c>
      <c r="F2456" s="10" t="s">
        <v>1071</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1.5" x14ac:dyDescent="0.25">
      <c r="A2457" s="12">
        <v>2440</v>
      </c>
      <c r="B2457" s="10" t="s">
        <v>1020</v>
      </c>
      <c r="C2457" s="11" t="s">
        <v>1191</v>
      </c>
      <c r="D2457" s="9"/>
      <c r="E2457" s="9">
        <v>670</v>
      </c>
      <c r="F2457" s="10" t="s">
        <v>1071</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1.5" x14ac:dyDescent="0.25">
      <c r="A2458" s="12">
        <v>2441</v>
      </c>
      <c r="B2458" s="10" t="s">
        <v>1020</v>
      </c>
      <c r="C2458" s="11" t="s">
        <v>1191</v>
      </c>
      <c r="D2458" s="9"/>
      <c r="E2458" s="9">
        <v>670</v>
      </c>
      <c r="F2458" s="10" t="s">
        <v>1071</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1.5" x14ac:dyDescent="0.25">
      <c r="A2459" s="12">
        <v>2442</v>
      </c>
      <c r="B2459" s="10" t="s">
        <v>1020</v>
      </c>
      <c r="C2459" s="11" t="s">
        <v>1191</v>
      </c>
      <c r="D2459" s="9"/>
      <c r="E2459" s="9">
        <v>670</v>
      </c>
      <c r="F2459" s="10" t="s">
        <v>1071</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1.5" x14ac:dyDescent="0.25">
      <c r="A2460" s="12">
        <v>2443</v>
      </c>
      <c r="B2460" s="10" t="s">
        <v>1020</v>
      </c>
      <c r="C2460" s="11" t="s">
        <v>1191</v>
      </c>
      <c r="D2460" s="9"/>
      <c r="E2460" s="9">
        <v>670</v>
      </c>
      <c r="F2460" s="10" t="s">
        <v>1071</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1.5" x14ac:dyDescent="0.25">
      <c r="A2461" s="12">
        <v>2444</v>
      </c>
      <c r="B2461" s="10" t="s">
        <v>1020</v>
      </c>
      <c r="C2461" s="11" t="s">
        <v>1191</v>
      </c>
      <c r="D2461" s="9"/>
      <c r="E2461" s="9">
        <v>670</v>
      </c>
      <c r="F2461" s="10" t="s">
        <v>1071</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1.5" x14ac:dyDescent="0.25">
      <c r="A2462" s="12">
        <v>2445</v>
      </c>
      <c r="B2462" s="10" t="s">
        <v>1020</v>
      </c>
      <c r="C2462" s="11" t="s">
        <v>1191</v>
      </c>
      <c r="D2462" s="9"/>
      <c r="E2462" s="9">
        <v>670</v>
      </c>
      <c r="F2462" s="10" t="s">
        <v>1071</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1.5" x14ac:dyDescent="0.25">
      <c r="A2463" s="12">
        <v>2446</v>
      </c>
      <c r="B2463" s="10" t="s">
        <v>1020</v>
      </c>
      <c r="C2463" s="11" t="s">
        <v>1192</v>
      </c>
      <c r="D2463" s="9"/>
      <c r="E2463" s="9">
        <v>780</v>
      </c>
      <c r="F2463" s="10" t="s">
        <v>1071</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1.5" x14ac:dyDescent="0.25">
      <c r="A2464" s="12">
        <v>2447</v>
      </c>
      <c r="B2464" s="10" t="s">
        <v>1020</v>
      </c>
      <c r="C2464" s="11" t="s">
        <v>1192</v>
      </c>
      <c r="D2464" s="9"/>
      <c r="E2464" s="9">
        <v>780</v>
      </c>
      <c r="F2464" s="10" t="s">
        <v>1071</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1.5" x14ac:dyDescent="0.25">
      <c r="A2465" s="12">
        <v>2448</v>
      </c>
      <c r="B2465" s="10" t="s">
        <v>1020</v>
      </c>
      <c r="C2465" s="11" t="s">
        <v>1192</v>
      </c>
      <c r="D2465" s="9"/>
      <c r="E2465" s="9">
        <v>780</v>
      </c>
      <c r="F2465" s="10" t="s">
        <v>1071</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1.5" x14ac:dyDescent="0.25">
      <c r="A2466" s="12">
        <v>2449</v>
      </c>
      <c r="B2466" s="10" t="s">
        <v>1020</v>
      </c>
      <c r="C2466" s="11" t="s">
        <v>1192</v>
      </c>
      <c r="D2466" s="9"/>
      <c r="E2466" s="9">
        <v>780</v>
      </c>
      <c r="F2466" s="10" t="s">
        <v>1071</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1.5" x14ac:dyDescent="0.25">
      <c r="A2467" s="12">
        <v>2450</v>
      </c>
      <c r="B2467" s="10" t="s">
        <v>1020</v>
      </c>
      <c r="C2467" s="11" t="s">
        <v>1192</v>
      </c>
      <c r="D2467" s="9"/>
      <c r="E2467" s="9">
        <v>780</v>
      </c>
      <c r="F2467" s="10" t="s">
        <v>1071</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1.5" x14ac:dyDescent="0.25">
      <c r="A2468" s="12">
        <v>2451</v>
      </c>
      <c r="B2468" s="10" t="s">
        <v>1020</v>
      </c>
      <c r="C2468" s="11" t="s">
        <v>1192</v>
      </c>
      <c r="D2468" s="9"/>
      <c r="E2468" s="9">
        <v>780</v>
      </c>
      <c r="F2468" s="10" t="s">
        <v>1071</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1.5" x14ac:dyDescent="0.25">
      <c r="A2469" s="12">
        <v>2452</v>
      </c>
      <c r="B2469" s="10" t="s">
        <v>1020</v>
      </c>
      <c r="C2469" s="11" t="s">
        <v>1192</v>
      </c>
      <c r="D2469" s="9"/>
      <c r="E2469" s="9">
        <v>780</v>
      </c>
      <c r="F2469" s="10" t="s">
        <v>1071</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1.5" x14ac:dyDescent="0.25">
      <c r="A2470" s="12">
        <v>2453</v>
      </c>
      <c r="B2470" s="10" t="s">
        <v>1020</v>
      </c>
      <c r="C2470" s="11" t="s">
        <v>1192</v>
      </c>
      <c r="D2470" s="9"/>
      <c r="E2470" s="9">
        <v>780</v>
      </c>
      <c r="F2470" s="10" t="s">
        <v>1071</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1.5" x14ac:dyDescent="0.25">
      <c r="A2471" s="12">
        <v>2454</v>
      </c>
      <c r="B2471" s="10" t="s">
        <v>1020</v>
      </c>
      <c r="C2471" s="11" t="s">
        <v>1192</v>
      </c>
      <c r="D2471" s="9"/>
      <c r="E2471" s="9">
        <v>780</v>
      </c>
      <c r="F2471" s="10" t="s">
        <v>1071</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1.5" x14ac:dyDescent="0.25">
      <c r="A2472" s="12">
        <v>2455</v>
      </c>
      <c r="B2472" s="10" t="s">
        <v>1020</v>
      </c>
      <c r="C2472" s="11" t="s">
        <v>1192</v>
      </c>
      <c r="D2472" s="9"/>
      <c r="E2472" s="9">
        <v>780</v>
      </c>
      <c r="F2472" s="10" t="s">
        <v>1071</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1.5" x14ac:dyDescent="0.25">
      <c r="A2473" s="12">
        <v>2456</v>
      </c>
      <c r="B2473" s="10" t="s">
        <v>1020</v>
      </c>
      <c r="C2473" s="11" t="s">
        <v>1192</v>
      </c>
      <c r="D2473" s="9"/>
      <c r="E2473" s="9">
        <v>780</v>
      </c>
      <c r="F2473" s="10" t="s">
        <v>1071</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1.5" x14ac:dyDescent="0.25">
      <c r="A2474" s="12">
        <v>2457</v>
      </c>
      <c r="B2474" s="10" t="s">
        <v>1020</v>
      </c>
      <c r="C2474" s="11" t="s">
        <v>1192</v>
      </c>
      <c r="D2474" s="9"/>
      <c r="E2474" s="9">
        <v>780</v>
      </c>
      <c r="F2474" s="10" t="s">
        <v>1071</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1.5" x14ac:dyDescent="0.25">
      <c r="A2475" s="12">
        <v>2458</v>
      </c>
      <c r="B2475" s="10" t="s">
        <v>1020</v>
      </c>
      <c r="C2475" s="11" t="s">
        <v>1192</v>
      </c>
      <c r="D2475" s="9"/>
      <c r="E2475" s="9">
        <v>780</v>
      </c>
      <c r="F2475" s="10" t="s">
        <v>1071</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1.5" x14ac:dyDescent="0.25">
      <c r="A2476" s="12">
        <v>2459</v>
      </c>
      <c r="B2476" s="10" t="s">
        <v>1020</v>
      </c>
      <c r="C2476" s="11" t="s">
        <v>1192</v>
      </c>
      <c r="D2476" s="9"/>
      <c r="E2476" s="9">
        <v>780</v>
      </c>
      <c r="F2476" s="10" t="s">
        <v>1071</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1.5" x14ac:dyDescent="0.25">
      <c r="A2477" s="12">
        <v>2460</v>
      </c>
      <c r="B2477" s="10" t="s">
        <v>1020</v>
      </c>
      <c r="C2477" s="11" t="s">
        <v>1192</v>
      </c>
      <c r="D2477" s="9"/>
      <c r="E2477" s="9">
        <v>780</v>
      </c>
      <c r="F2477" s="10" t="s">
        <v>1071</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1.5" x14ac:dyDescent="0.25">
      <c r="A2478" s="12">
        <v>2461</v>
      </c>
      <c r="B2478" s="10" t="s">
        <v>1020</v>
      </c>
      <c r="C2478" s="11" t="s">
        <v>1193</v>
      </c>
      <c r="D2478" s="9">
        <v>14</v>
      </c>
      <c r="E2478" s="9">
        <v>850</v>
      </c>
      <c r="F2478" s="10" t="s">
        <v>1071</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1.5" x14ac:dyDescent="0.25">
      <c r="A2479" s="12">
        <v>2462</v>
      </c>
      <c r="B2479" s="10" t="s">
        <v>1020</v>
      </c>
      <c r="C2479" s="11" t="s">
        <v>1193</v>
      </c>
      <c r="D2479" s="9">
        <v>14</v>
      </c>
      <c r="E2479" s="9">
        <v>850</v>
      </c>
      <c r="F2479" s="10" t="s">
        <v>1071</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1.5" x14ac:dyDescent="0.25">
      <c r="A2480" s="12">
        <v>2463</v>
      </c>
      <c r="B2480" s="10" t="s">
        <v>1020</v>
      </c>
      <c r="C2480" s="11" t="s">
        <v>1193</v>
      </c>
      <c r="D2480" s="9">
        <v>14</v>
      </c>
      <c r="E2480" s="9">
        <v>850</v>
      </c>
      <c r="F2480" s="10" t="s">
        <v>1071</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1.5" x14ac:dyDescent="0.25">
      <c r="A2481" s="12">
        <v>2464</v>
      </c>
      <c r="B2481" s="10" t="s">
        <v>1020</v>
      </c>
      <c r="C2481" s="11" t="s">
        <v>1193</v>
      </c>
      <c r="D2481" s="9">
        <v>14</v>
      </c>
      <c r="E2481" s="9">
        <v>850</v>
      </c>
      <c r="F2481" s="10" t="s">
        <v>1071</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1.5" x14ac:dyDescent="0.25">
      <c r="A2482" s="12">
        <v>2465</v>
      </c>
      <c r="B2482" s="10" t="s">
        <v>1020</v>
      </c>
      <c r="C2482" s="11" t="s">
        <v>1193</v>
      </c>
      <c r="D2482" s="9">
        <v>14</v>
      </c>
      <c r="E2482" s="9">
        <v>850</v>
      </c>
      <c r="F2482" s="10" t="s">
        <v>1071</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1.5" x14ac:dyDescent="0.25">
      <c r="A2483" s="12">
        <v>2466</v>
      </c>
      <c r="B2483" s="10" t="s">
        <v>1020</v>
      </c>
      <c r="C2483" s="11" t="s">
        <v>1193</v>
      </c>
      <c r="D2483" s="9">
        <v>14</v>
      </c>
      <c r="E2483" s="9">
        <v>850</v>
      </c>
      <c r="F2483" s="10" t="s">
        <v>1071</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1.5" x14ac:dyDescent="0.25">
      <c r="A2484" s="12">
        <v>2467</v>
      </c>
      <c r="B2484" s="10" t="s">
        <v>1020</v>
      </c>
      <c r="C2484" s="11" t="s">
        <v>1193</v>
      </c>
      <c r="D2484" s="9">
        <v>14</v>
      </c>
      <c r="E2484" s="9">
        <v>850</v>
      </c>
      <c r="F2484" s="10" t="s">
        <v>1071</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1.5" x14ac:dyDescent="0.25">
      <c r="A2485" s="12">
        <v>2468</v>
      </c>
      <c r="B2485" s="10" t="s">
        <v>1020</v>
      </c>
      <c r="C2485" s="11" t="s">
        <v>1193</v>
      </c>
      <c r="D2485" s="9">
        <v>14</v>
      </c>
      <c r="E2485" s="9">
        <v>850</v>
      </c>
      <c r="F2485" s="10" t="s">
        <v>1071</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1.5" x14ac:dyDescent="0.25">
      <c r="A2486" s="12">
        <v>2469</v>
      </c>
      <c r="B2486" s="10" t="s">
        <v>1020</v>
      </c>
      <c r="C2486" s="11" t="s">
        <v>1193</v>
      </c>
      <c r="D2486" s="9">
        <v>14</v>
      </c>
      <c r="E2486" s="9">
        <v>850</v>
      </c>
      <c r="F2486" s="10" t="s">
        <v>1071</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1.5" x14ac:dyDescent="0.25">
      <c r="A2487" s="12">
        <v>2470</v>
      </c>
      <c r="B2487" s="10" t="s">
        <v>1020</v>
      </c>
      <c r="C2487" s="11" t="s">
        <v>1193</v>
      </c>
      <c r="D2487" s="9">
        <v>14</v>
      </c>
      <c r="E2487" s="9">
        <v>850</v>
      </c>
      <c r="F2487" s="10" t="s">
        <v>1071</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1.5" x14ac:dyDescent="0.25">
      <c r="A2488" s="12">
        <v>2471</v>
      </c>
      <c r="B2488" s="10" t="s">
        <v>1020</v>
      </c>
      <c r="C2488" s="11" t="s">
        <v>1193</v>
      </c>
      <c r="D2488" s="9">
        <v>14</v>
      </c>
      <c r="E2488" s="9">
        <v>850</v>
      </c>
      <c r="F2488" s="10" t="s">
        <v>1071</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1.5" x14ac:dyDescent="0.25">
      <c r="A2489" s="12">
        <v>2472</v>
      </c>
      <c r="B2489" s="10" t="s">
        <v>1020</v>
      </c>
      <c r="C2489" s="11" t="s">
        <v>1193</v>
      </c>
      <c r="D2489" s="9">
        <v>14</v>
      </c>
      <c r="E2489" s="9">
        <v>850</v>
      </c>
      <c r="F2489" s="10" t="s">
        <v>1071</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1.5" x14ac:dyDescent="0.25">
      <c r="A2490" s="12">
        <v>2473</v>
      </c>
      <c r="B2490" s="10" t="s">
        <v>1020</v>
      </c>
      <c r="C2490" s="11" t="s">
        <v>1193</v>
      </c>
      <c r="D2490" s="9">
        <v>14</v>
      </c>
      <c r="E2490" s="9">
        <v>850</v>
      </c>
      <c r="F2490" s="10" t="s">
        <v>1071</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1.5" x14ac:dyDescent="0.25">
      <c r="A2491" s="12">
        <v>2474</v>
      </c>
      <c r="B2491" s="10" t="s">
        <v>1020</v>
      </c>
      <c r="C2491" s="11" t="s">
        <v>1193</v>
      </c>
      <c r="D2491" s="9">
        <v>14</v>
      </c>
      <c r="E2491" s="9">
        <v>850</v>
      </c>
      <c r="F2491" s="10" t="s">
        <v>1071</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1.5" x14ac:dyDescent="0.25">
      <c r="A2492" s="12">
        <v>2475</v>
      </c>
      <c r="B2492" s="10" t="s">
        <v>1020</v>
      </c>
      <c r="C2492" s="11" t="s">
        <v>1193</v>
      </c>
      <c r="D2492" s="9">
        <v>14</v>
      </c>
      <c r="E2492" s="9">
        <v>850</v>
      </c>
      <c r="F2492" s="10" t="s">
        <v>1071</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1.5" x14ac:dyDescent="0.25">
      <c r="A2493" s="23">
        <v>2476</v>
      </c>
      <c r="B2493" s="21" t="s">
        <v>1020</v>
      </c>
      <c r="C2493" s="29" t="s">
        <v>1194</v>
      </c>
      <c r="D2493" s="20"/>
      <c r="E2493" s="20">
        <v>916</v>
      </c>
      <c r="F2493" s="21" t="s">
        <v>1070</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1.5" x14ac:dyDescent="0.25">
      <c r="A2494" s="23">
        <v>2477</v>
      </c>
      <c r="B2494" s="21" t="s">
        <v>1020</v>
      </c>
      <c r="C2494" s="29" t="s">
        <v>1194</v>
      </c>
      <c r="D2494" s="20"/>
      <c r="E2494" s="20">
        <v>916</v>
      </c>
      <c r="F2494" s="21" t="s">
        <v>1070</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1.5" x14ac:dyDescent="0.25">
      <c r="A2495" s="23">
        <v>2478</v>
      </c>
      <c r="B2495" s="21" t="s">
        <v>1020</v>
      </c>
      <c r="C2495" s="29" t="s">
        <v>1194</v>
      </c>
      <c r="D2495" s="20"/>
      <c r="E2495" s="20">
        <v>916</v>
      </c>
      <c r="F2495" s="21" t="s">
        <v>1070</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1.5" x14ac:dyDescent="0.25">
      <c r="A2496" s="23">
        <v>2479</v>
      </c>
      <c r="B2496" s="21" t="s">
        <v>1020</v>
      </c>
      <c r="C2496" s="29" t="s">
        <v>1194</v>
      </c>
      <c r="D2496" s="20"/>
      <c r="E2496" s="20">
        <v>916</v>
      </c>
      <c r="F2496" s="21" t="s">
        <v>1070</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1.5" x14ac:dyDescent="0.25">
      <c r="A2497" s="23">
        <v>2480</v>
      </c>
      <c r="B2497" s="21" t="s">
        <v>1020</v>
      </c>
      <c r="C2497" s="29" t="s">
        <v>1194</v>
      </c>
      <c r="D2497" s="20"/>
      <c r="E2497" s="20">
        <v>916</v>
      </c>
      <c r="F2497" s="21" t="s">
        <v>1070</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1.5" x14ac:dyDescent="0.25">
      <c r="A2498" s="23">
        <v>2481</v>
      </c>
      <c r="B2498" s="21" t="s">
        <v>1020</v>
      </c>
      <c r="C2498" s="29" t="s">
        <v>1194</v>
      </c>
      <c r="D2498" s="20"/>
      <c r="E2498" s="20">
        <v>916</v>
      </c>
      <c r="F2498" s="21" t="s">
        <v>1070</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1.5" x14ac:dyDescent="0.25">
      <c r="A2499" s="23">
        <v>2482</v>
      </c>
      <c r="B2499" s="21" t="s">
        <v>1020</v>
      </c>
      <c r="C2499" s="29" t="s">
        <v>1194</v>
      </c>
      <c r="D2499" s="20"/>
      <c r="E2499" s="20">
        <v>916</v>
      </c>
      <c r="F2499" s="21" t="s">
        <v>1070</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1.5" x14ac:dyDescent="0.25">
      <c r="A2500" s="23">
        <v>2483</v>
      </c>
      <c r="B2500" s="21" t="s">
        <v>1020</v>
      </c>
      <c r="C2500" s="29" t="s">
        <v>1194</v>
      </c>
      <c r="D2500" s="20"/>
      <c r="E2500" s="20">
        <v>916</v>
      </c>
      <c r="F2500" s="21" t="s">
        <v>1070</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1.5" x14ac:dyDescent="0.25">
      <c r="A2501" s="23">
        <v>2484</v>
      </c>
      <c r="B2501" s="21" t="s">
        <v>1020</v>
      </c>
      <c r="C2501" s="29" t="s">
        <v>1194</v>
      </c>
      <c r="D2501" s="20"/>
      <c r="E2501" s="20">
        <v>916</v>
      </c>
      <c r="F2501" s="21" t="s">
        <v>1070</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1.5" x14ac:dyDescent="0.25">
      <c r="A2502" s="23">
        <v>2485</v>
      </c>
      <c r="B2502" s="21" t="s">
        <v>1020</v>
      </c>
      <c r="C2502" s="29" t="s">
        <v>1194</v>
      </c>
      <c r="D2502" s="20"/>
      <c r="E2502" s="20">
        <v>916</v>
      </c>
      <c r="F2502" s="21" t="s">
        <v>1070</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1.5" x14ac:dyDescent="0.25">
      <c r="A2503" s="23">
        <v>2486</v>
      </c>
      <c r="B2503" s="21" t="s">
        <v>1020</v>
      </c>
      <c r="C2503" s="29" t="s">
        <v>1194</v>
      </c>
      <c r="D2503" s="20"/>
      <c r="E2503" s="20">
        <v>916</v>
      </c>
      <c r="F2503" s="21" t="s">
        <v>1070</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1.5" x14ac:dyDescent="0.25">
      <c r="A2504" s="23">
        <v>2487</v>
      </c>
      <c r="B2504" s="21" t="s">
        <v>1020</v>
      </c>
      <c r="C2504" s="29" t="s">
        <v>1194</v>
      </c>
      <c r="D2504" s="20"/>
      <c r="E2504" s="20">
        <v>916</v>
      </c>
      <c r="F2504" s="21" t="s">
        <v>1070</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1.5" x14ac:dyDescent="0.25">
      <c r="A2505" s="23">
        <v>2488</v>
      </c>
      <c r="B2505" s="21" t="s">
        <v>1020</v>
      </c>
      <c r="C2505" s="29" t="s">
        <v>1194</v>
      </c>
      <c r="D2505" s="20"/>
      <c r="E2505" s="20">
        <v>916</v>
      </c>
      <c r="F2505" s="21" t="s">
        <v>1070</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1.5" x14ac:dyDescent="0.25">
      <c r="A2506" s="23">
        <v>2489</v>
      </c>
      <c r="B2506" s="21" t="s">
        <v>1020</v>
      </c>
      <c r="C2506" s="29" t="s">
        <v>1194</v>
      </c>
      <c r="D2506" s="20"/>
      <c r="E2506" s="20">
        <v>916</v>
      </c>
      <c r="F2506" s="21" t="s">
        <v>1070</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1.5" x14ac:dyDescent="0.25">
      <c r="A2507" s="23">
        <v>2490</v>
      </c>
      <c r="B2507" s="21" t="s">
        <v>1020</v>
      </c>
      <c r="C2507" s="29" t="s">
        <v>1194</v>
      </c>
      <c r="D2507" s="20"/>
      <c r="E2507" s="20">
        <v>916</v>
      </c>
      <c r="F2507" s="21" t="s">
        <v>1070</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1.5" x14ac:dyDescent="0.25">
      <c r="A2508" s="12">
        <v>2491</v>
      </c>
      <c r="B2508" s="10" t="s">
        <v>1020</v>
      </c>
      <c r="C2508" s="11" t="s">
        <v>1195</v>
      </c>
      <c r="D2508" s="9"/>
      <c r="E2508" s="9">
        <v>84</v>
      </c>
      <c r="F2508" s="10" t="s">
        <v>1071</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1.5" x14ac:dyDescent="0.25">
      <c r="A2509" s="12">
        <v>2492</v>
      </c>
      <c r="B2509" s="10" t="s">
        <v>1020</v>
      </c>
      <c r="C2509" s="11" t="s">
        <v>1195</v>
      </c>
      <c r="D2509" s="9"/>
      <c r="E2509" s="9">
        <v>84</v>
      </c>
      <c r="F2509" s="10" t="s">
        <v>1071</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1.5" x14ac:dyDescent="0.25">
      <c r="A2510" s="12">
        <v>2493</v>
      </c>
      <c r="B2510" s="10" t="s">
        <v>1020</v>
      </c>
      <c r="C2510" s="11" t="s">
        <v>1195</v>
      </c>
      <c r="D2510" s="9"/>
      <c r="E2510" s="9">
        <v>84</v>
      </c>
      <c r="F2510" s="10" t="s">
        <v>1071</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1.5" x14ac:dyDescent="0.25">
      <c r="A2511" s="12">
        <v>2494</v>
      </c>
      <c r="B2511" s="10" t="s">
        <v>1020</v>
      </c>
      <c r="C2511" s="11" t="s">
        <v>1195</v>
      </c>
      <c r="D2511" s="9"/>
      <c r="E2511" s="9">
        <v>84</v>
      </c>
      <c r="F2511" s="10" t="s">
        <v>1071</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1.5" x14ac:dyDescent="0.25">
      <c r="A2512" s="12">
        <v>2495</v>
      </c>
      <c r="B2512" s="10" t="s">
        <v>1020</v>
      </c>
      <c r="C2512" s="11" t="s">
        <v>1195</v>
      </c>
      <c r="D2512" s="9"/>
      <c r="E2512" s="9">
        <v>84</v>
      </c>
      <c r="F2512" s="10" t="s">
        <v>1071</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1.5" x14ac:dyDescent="0.25">
      <c r="A2513" s="12">
        <v>2496</v>
      </c>
      <c r="B2513" s="10" t="s">
        <v>1020</v>
      </c>
      <c r="C2513" s="11" t="s">
        <v>1195</v>
      </c>
      <c r="D2513" s="9"/>
      <c r="E2513" s="9">
        <v>84</v>
      </c>
      <c r="F2513" s="10" t="s">
        <v>1071</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1.5" x14ac:dyDescent="0.25">
      <c r="A2514" s="12">
        <v>2497</v>
      </c>
      <c r="B2514" s="10" t="s">
        <v>1020</v>
      </c>
      <c r="C2514" s="11" t="s">
        <v>1195</v>
      </c>
      <c r="D2514" s="9"/>
      <c r="E2514" s="9">
        <v>84</v>
      </c>
      <c r="F2514" s="10" t="s">
        <v>1071</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1.5" x14ac:dyDescent="0.25">
      <c r="A2515" s="12">
        <v>2498</v>
      </c>
      <c r="B2515" s="10" t="s">
        <v>1020</v>
      </c>
      <c r="C2515" s="11" t="s">
        <v>1195</v>
      </c>
      <c r="D2515" s="9"/>
      <c r="E2515" s="9">
        <v>84</v>
      </c>
      <c r="F2515" s="10" t="s">
        <v>1071</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1.5" x14ac:dyDescent="0.25">
      <c r="A2516" s="12">
        <v>2499</v>
      </c>
      <c r="B2516" s="10" t="s">
        <v>1020</v>
      </c>
      <c r="C2516" s="11" t="s">
        <v>1195</v>
      </c>
      <c r="D2516" s="9"/>
      <c r="E2516" s="9">
        <v>84</v>
      </c>
      <c r="F2516" s="10" t="s">
        <v>1071</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1.5" x14ac:dyDescent="0.25">
      <c r="A2517" s="12">
        <v>2500</v>
      </c>
      <c r="B2517" s="10" t="s">
        <v>1020</v>
      </c>
      <c r="C2517" s="11" t="s">
        <v>1195</v>
      </c>
      <c r="D2517" s="9"/>
      <c r="E2517" s="9">
        <v>84</v>
      </c>
      <c r="F2517" s="10" t="s">
        <v>1071</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1.5" x14ac:dyDescent="0.25">
      <c r="A2518" s="12">
        <v>2501</v>
      </c>
      <c r="B2518" s="10" t="s">
        <v>1020</v>
      </c>
      <c r="C2518" s="11" t="s">
        <v>1195</v>
      </c>
      <c r="D2518" s="9"/>
      <c r="E2518" s="9">
        <v>84</v>
      </c>
      <c r="F2518" s="10" t="s">
        <v>1071</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1.5" x14ac:dyDescent="0.25">
      <c r="A2519" s="12">
        <v>2502</v>
      </c>
      <c r="B2519" s="10" t="s">
        <v>1020</v>
      </c>
      <c r="C2519" s="11" t="s">
        <v>1195</v>
      </c>
      <c r="D2519" s="9"/>
      <c r="E2519" s="9">
        <v>84</v>
      </c>
      <c r="F2519" s="10" t="s">
        <v>1071</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1.5" x14ac:dyDescent="0.25">
      <c r="A2520" s="12">
        <v>2503</v>
      </c>
      <c r="B2520" s="10" t="s">
        <v>1020</v>
      </c>
      <c r="C2520" s="11" t="s">
        <v>1195</v>
      </c>
      <c r="D2520" s="9"/>
      <c r="E2520" s="9">
        <v>84</v>
      </c>
      <c r="F2520" s="10" t="s">
        <v>1071</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1.5" x14ac:dyDescent="0.25">
      <c r="A2521" s="12">
        <v>2504</v>
      </c>
      <c r="B2521" s="10" t="s">
        <v>1020</v>
      </c>
      <c r="C2521" s="11" t="s">
        <v>1195</v>
      </c>
      <c r="D2521" s="9"/>
      <c r="E2521" s="9">
        <v>84</v>
      </c>
      <c r="F2521" s="10" t="s">
        <v>1071</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1.5" x14ac:dyDescent="0.25">
      <c r="A2522" s="12">
        <v>2505</v>
      </c>
      <c r="B2522" s="10" t="s">
        <v>1020</v>
      </c>
      <c r="C2522" s="11" t="s">
        <v>1195</v>
      </c>
      <c r="D2522" s="9"/>
      <c r="E2522" s="9">
        <v>84</v>
      </c>
      <c r="F2522" s="10" t="s">
        <v>1071</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1.5" x14ac:dyDescent="0.25">
      <c r="A2523" s="12">
        <v>2506</v>
      </c>
      <c r="B2523" s="10" t="s">
        <v>1020</v>
      </c>
      <c r="C2523" s="11" t="s">
        <v>1196</v>
      </c>
      <c r="D2523" s="9"/>
      <c r="E2523" s="9">
        <v>188</v>
      </c>
      <c r="F2523" s="10" t="s">
        <v>1071</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1.5" x14ac:dyDescent="0.25">
      <c r="A2524" s="12">
        <v>2507</v>
      </c>
      <c r="B2524" s="10" t="s">
        <v>1020</v>
      </c>
      <c r="C2524" s="11" t="s">
        <v>1196</v>
      </c>
      <c r="D2524" s="9"/>
      <c r="E2524" s="9">
        <v>188</v>
      </c>
      <c r="F2524" s="10" t="s">
        <v>1071</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1.5" x14ac:dyDescent="0.25">
      <c r="A2525" s="12">
        <v>2508</v>
      </c>
      <c r="B2525" s="10" t="s">
        <v>1020</v>
      </c>
      <c r="C2525" s="11" t="s">
        <v>1196</v>
      </c>
      <c r="D2525" s="9"/>
      <c r="E2525" s="9">
        <v>188</v>
      </c>
      <c r="F2525" s="10" t="s">
        <v>1071</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1.5" x14ac:dyDescent="0.25">
      <c r="A2526" s="12">
        <v>2509</v>
      </c>
      <c r="B2526" s="10" t="s">
        <v>1020</v>
      </c>
      <c r="C2526" s="11" t="s">
        <v>1196</v>
      </c>
      <c r="D2526" s="9"/>
      <c r="E2526" s="9">
        <v>188</v>
      </c>
      <c r="F2526" s="10" t="s">
        <v>1071</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1.5" x14ac:dyDescent="0.25">
      <c r="A2527" s="12">
        <v>2510</v>
      </c>
      <c r="B2527" s="10" t="s">
        <v>1020</v>
      </c>
      <c r="C2527" s="11" t="s">
        <v>1196</v>
      </c>
      <c r="D2527" s="9"/>
      <c r="E2527" s="9">
        <v>188</v>
      </c>
      <c r="F2527" s="10" t="s">
        <v>1071</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1.5" x14ac:dyDescent="0.25">
      <c r="A2528" s="12">
        <v>2511</v>
      </c>
      <c r="B2528" s="10" t="s">
        <v>1020</v>
      </c>
      <c r="C2528" s="11" t="s">
        <v>1196</v>
      </c>
      <c r="D2528" s="9"/>
      <c r="E2528" s="9">
        <v>188</v>
      </c>
      <c r="F2528" s="10" t="s">
        <v>1071</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1.5" x14ac:dyDescent="0.25">
      <c r="A2529" s="12">
        <v>2512</v>
      </c>
      <c r="B2529" s="10" t="s">
        <v>1020</v>
      </c>
      <c r="C2529" s="11" t="s">
        <v>1196</v>
      </c>
      <c r="D2529" s="9"/>
      <c r="E2529" s="9">
        <v>188</v>
      </c>
      <c r="F2529" s="10" t="s">
        <v>1071</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1.5" x14ac:dyDescent="0.25">
      <c r="A2530" s="12">
        <v>2513</v>
      </c>
      <c r="B2530" s="10" t="s">
        <v>1020</v>
      </c>
      <c r="C2530" s="11" t="s">
        <v>1196</v>
      </c>
      <c r="D2530" s="9"/>
      <c r="E2530" s="9">
        <v>188</v>
      </c>
      <c r="F2530" s="10" t="s">
        <v>1071</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1.5" x14ac:dyDescent="0.25">
      <c r="A2531" s="12">
        <v>2514</v>
      </c>
      <c r="B2531" s="10" t="s">
        <v>1020</v>
      </c>
      <c r="C2531" s="11" t="s">
        <v>1196</v>
      </c>
      <c r="D2531" s="9"/>
      <c r="E2531" s="9">
        <v>188</v>
      </c>
      <c r="F2531" s="10" t="s">
        <v>1071</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1.5" x14ac:dyDescent="0.25">
      <c r="A2532" s="12">
        <v>2515</v>
      </c>
      <c r="B2532" s="10" t="s">
        <v>1020</v>
      </c>
      <c r="C2532" s="11" t="s">
        <v>1196</v>
      </c>
      <c r="D2532" s="9"/>
      <c r="E2532" s="9">
        <v>188</v>
      </c>
      <c r="F2532" s="10" t="s">
        <v>1071</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1.5" x14ac:dyDescent="0.25">
      <c r="A2533" s="12">
        <v>2516</v>
      </c>
      <c r="B2533" s="10" t="s">
        <v>1020</v>
      </c>
      <c r="C2533" s="11" t="s">
        <v>1196</v>
      </c>
      <c r="D2533" s="9"/>
      <c r="E2533" s="9">
        <v>188</v>
      </c>
      <c r="F2533" s="10" t="s">
        <v>1071</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1.5" x14ac:dyDescent="0.25">
      <c r="A2534" s="12">
        <v>2517</v>
      </c>
      <c r="B2534" s="10" t="s">
        <v>1020</v>
      </c>
      <c r="C2534" s="11" t="s">
        <v>1196</v>
      </c>
      <c r="D2534" s="9"/>
      <c r="E2534" s="9">
        <v>188</v>
      </c>
      <c r="F2534" s="10" t="s">
        <v>1071</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1.5" x14ac:dyDescent="0.25">
      <c r="A2535" s="12">
        <v>2518</v>
      </c>
      <c r="B2535" s="10" t="s">
        <v>1020</v>
      </c>
      <c r="C2535" s="11" t="s">
        <v>1196</v>
      </c>
      <c r="D2535" s="9"/>
      <c r="E2535" s="9">
        <v>188</v>
      </c>
      <c r="F2535" s="10" t="s">
        <v>1071</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1.5" x14ac:dyDescent="0.25">
      <c r="A2536" s="12">
        <v>2519</v>
      </c>
      <c r="B2536" s="10" t="s">
        <v>1020</v>
      </c>
      <c r="C2536" s="11" t="s">
        <v>1196</v>
      </c>
      <c r="D2536" s="9"/>
      <c r="E2536" s="9">
        <v>188</v>
      </c>
      <c r="F2536" s="10" t="s">
        <v>1071</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1.5" x14ac:dyDescent="0.25">
      <c r="A2537" s="12">
        <v>2520</v>
      </c>
      <c r="B2537" s="10" t="s">
        <v>1020</v>
      </c>
      <c r="C2537" s="11" t="s">
        <v>1196</v>
      </c>
      <c r="D2537" s="9"/>
      <c r="E2537" s="9">
        <v>188</v>
      </c>
      <c r="F2537" s="10" t="s">
        <v>1071</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1.5" x14ac:dyDescent="0.25">
      <c r="A2538" s="12">
        <v>2521</v>
      </c>
      <c r="B2538" s="10" t="s">
        <v>1020</v>
      </c>
      <c r="C2538" s="11" t="s">
        <v>1197</v>
      </c>
      <c r="D2538" s="9"/>
      <c r="E2538" s="9">
        <v>222</v>
      </c>
      <c r="F2538" s="10" t="s">
        <v>1071</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1.5" x14ac:dyDescent="0.25">
      <c r="A2539" s="12">
        <v>2522</v>
      </c>
      <c r="B2539" s="10" t="s">
        <v>1020</v>
      </c>
      <c r="C2539" s="11" t="s">
        <v>1197</v>
      </c>
      <c r="D2539" s="9"/>
      <c r="E2539" s="9">
        <v>222</v>
      </c>
      <c r="F2539" s="10" t="s">
        <v>1071</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1.5" x14ac:dyDescent="0.25">
      <c r="A2540" s="12">
        <v>2523</v>
      </c>
      <c r="B2540" s="10" t="s">
        <v>1020</v>
      </c>
      <c r="C2540" s="11" t="s">
        <v>1197</v>
      </c>
      <c r="D2540" s="9"/>
      <c r="E2540" s="9">
        <v>222</v>
      </c>
      <c r="F2540" s="10" t="s">
        <v>1071</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1.5" x14ac:dyDescent="0.25">
      <c r="A2541" s="12">
        <v>2524</v>
      </c>
      <c r="B2541" s="10" t="s">
        <v>1020</v>
      </c>
      <c r="C2541" s="11" t="s">
        <v>1197</v>
      </c>
      <c r="D2541" s="9"/>
      <c r="E2541" s="9">
        <v>222</v>
      </c>
      <c r="F2541" s="10" t="s">
        <v>1071</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1.5" x14ac:dyDescent="0.25">
      <c r="A2542" s="12">
        <v>2525</v>
      </c>
      <c r="B2542" s="10" t="s">
        <v>1020</v>
      </c>
      <c r="C2542" s="11" t="s">
        <v>1197</v>
      </c>
      <c r="D2542" s="9"/>
      <c r="E2542" s="9">
        <v>222</v>
      </c>
      <c r="F2542" s="10" t="s">
        <v>1071</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1.5" x14ac:dyDescent="0.25">
      <c r="A2543" s="12">
        <v>2526</v>
      </c>
      <c r="B2543" s="10" t="s">
        <v>1020</v>
      </c>
      <c r="C2543" s="11" t="s">
        <v>1197</v>
      </c>
      <c r="D2543" s="9"/>
      <c r="E2543" s="9">
        <v>222</v>
      </c>
      <c r="F2543" s="10" t="s">
        <v>1071</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1.5" x14ac:dyDescent="0.25">
      <c r="A2544" s="12">
        <v>2527</v>
      </c>
      <c r="B2544" s="10" t="s">
        <v>1020</v>
      </c>
      <c r="C2544" s="11" t="s">
        <v>1197</v>
      </c>
      <c r="D2544" s="9"/>
      <c r="E2544" s="9">
        <v>222</v>
      </c>
      <c r="F2544" s="10" t="s">
        <v>1071</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1.5" x14ac:dyDescent="0.25">
      <c r="A2545" s="12">
        <v>2528</v>
      </c>
      <c r="B2545" s="10" t="s">
        <v>1020</v>
      </c>
      <c r="C2545" s="11" t="s">
        <v>1197</v>
      </c>
      <c r="D2545" s="9"/>
      <c r="E2545" s="9">
        <v>222</v>
      </c>
      <c r="F2545" s="10" t="s">
        <v>1071</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1.5" x14ac:dyDescent="0.25">
      <c r="A2546" s="12">
        <v>2529</v>
      </c>
      <c r="B2546" s="10" t="s">
        <v>1020</v>
      </c>
      <c r="C2546" s="11" t="s">
        <v>1197</v>
      </c>
      <c r="D2546" s="9"/>
      <c r="E2546" s="9">
        <v>222</v>
      </c>
      <c r="F2546" s="10" t="s">
        <v>1071</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1.5" x14ac:dyDescent="0.25">
      <c r="A2547" s="12">
        <v>2530</v>
      </c>
      <c r="B2547" s="10" t="s">
        <v>1020</v>
      </c>
      <c r="C2547" s="11" t="s">
        <v>1197</v>
      </c>
      <c r="D2547" s="9"/>
      <c r="E2547" s="9">
        <v>222</v>
      </c>
      <c r="F2547" s="10" t="s">
        <v>1071</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1.5" x14ac:dyDescent="0.25">
      <c r="A2548" s="12">
        <v>2531</v>
      </c>
      <c r="B2548" s="10" t="s">
        <v>1020</v>
      </c>
      <c r="C2548" s="11" t="s">
        <v>1197</v>
      </c>
      <c r="D2548" s="9"/>
      <c r="E2548" s="9">
        <v>222</v>
      </c>
      <c r="F2548" s="10" t="s">
        <v>1071</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1.5" x14ac:dyDescent="0.25">
      <c r="A2549" s="12">
        <v>2532</v>
      </c>
      <c r="B2549" s="10" t="s">
        <v>1020</v>
      </c>
      <c r="C2549" s="11" t="s">
        <v>1197</v>
      </c>
      <c r="D2549" s="9"/>
      <c r="E2549" s="9">
        <v>222</v>
      </c>
      <c r="F2549" s="10" t="s">
        <v>1071</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1.5" x14ac:dyDescent="0.25">
      <c r="A2550" s="12">
        <v>2533</v>
      </c>
      <c r="B2550" s="10" t="s">
        <v>1020</v>
      </c>
      <c r="C2550" s="11" t="s">
        <v>1197</v>
      </c>
      <c r="D2550" s="9"/>
      <c r="E2550" s="9">
        <v>222</v>
      </c>
      <c r="F2550" s="10" t="s">
        <v>1071</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1.5" x14ac:dyDescent="0.25">
      <c r="A2551" s="12">
        <v>2534</v>
      </c>
      <c r="B2551" s="10" t="s">
        <v>1020</v>
      </c>
      <c r="C2551" s="11" t="s">
        <v>1197</v>
      </c>
      <c r="D2551" s="9"/>
      <c r="E2551" s="9">
        <v>222</v>
      </c>
      <c r="F2551" s="10" t="s">
        <v>1071</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1.5" x14ac:dyDescent="0.25">
      <c r="A2552" s="12">
        <v>2535</v>
      </c>
      <c r="B2552" s="10" t="s">
        <v>1020</v>
      </c>
      <c r="C2552" s="11" t="s">
        <v>1197</v>
      </c>
      <c r="D2552" s="9"/>
      <c r="E2552" s="9">
        <v>222</v>
      </c>
      <c r="F2552" s="10" t="s">
        <v>1071</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1.5" x14ac:dyDescent="0.25">
      <c r="A2553" s="12">
        <v>2536</v>
      </c>
      <c r="B2553" s="10" t="s">
        <v>1020</v>
      </c>
      <c r="C2553" s="11" t="s">
        <v>1198</v>
      </c>
      <c r="D2553" s="9"/>
      <c r="E2553" s="9">
        <v>320</v>
      </c>
      <c r="F2553" s="10" t="s">
        <v>1071</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1.5" x14ac:dyDescent="0.25">
      <c r="A2554" s="12">
        <v>2537</v>
      </c>
      <c r="B2554" s="10" t="s">
        <v>1020</v>
      </c>
      <c r="C2554" s="11" t="s">
        <v>1198</v>
      </c>
      <c r="D2554" s="9"/>
      <c r="E2554" s="9">
        <v>320</v>
      </c>
      <c r="F2554" s="10" t="s">
        <v>1071</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1.5" x14ac:dyDescent="0.25">
      <c r="A2555" s="12">
        <v>2538</v>
      </c>
      <c r="B2555" s="10" t="s">
        <v>1020</v>
      </c>
      <c r="C2555" s="11" t="s">
        <v>1198</v>
      </c>
      <c r="D2555" s="9"/>
      <c r="E2555" s="9">
        <v>320</v>
      </c>
      <c r="F2555" s="10" t="s">
        <v>1071</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1.5" x14ac:dyDescent="0.25">
      <c r="A2556" s="12">
        <v>2539</v>
      </c>
      <c r="B2556" s="10" t="s">
        <v>1020</v>
      </c>
      <c r="C2556" s="11" t="s">
        <v>1198</v>
      </c>
      <c r="D2556" s="9"/>
      <c r="E2556" s="9">
        <v>320</v>
      </c>
      <c r="F2556" s="10" t="s">
        <v>1071</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1.5" x14ac:dyDescent="0.25">
      <c r="A2557" s="12">
        <v>2540</v>
      </c>
      <c r="B2557" s="10" t="s">
        <v>1020</v>
      </c>
      <c r="C2557" s="11" t="s">
        <v>1198</v>
      </c>
      <c r="D2557" s="9"/>
      <c r="E2557" s="9">
        <v>320</v>
      </c>
      <c r="F2557" s="10" t="s">
        <v>1071</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1.5" x14ac:dyDescent="0.25">
      <c r="A2558" s="12">
        <v>2541</v>
      </c>
      <c r="B2558" s="10" t="s">
        <v>1020</v>
      </c>
      <c r="C2558" s="11" t="s">
        <v>1198</v>
      </c>
      <c r="D2558" s="9"/>
      <c r="E2558" s="9">
        <v>320</v>
      </c>
      <c r="F2558" s="10" t="s">
        <v>1071</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1.5" x14ac:dyDescent="0.25">
      <c r="A2559" s="12">
        <v>2542</v>
      </c>
      <c r="B2559" s="10" t="s">
        <v>1020</v>
      </c>
      <c r="C2559" s="11" t="s">
        <v>1198</v>
      </c>
      <c r="D2559" s="9"/>
      <c r="E2559" s="9">
        <v>320</v>
      </c>
      <c r="F2559" s="10" t="s">
        <v>1071</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1.5" x14ac:dyDescent="0.25">
      <c r="A2560" s="12">
        <v>2543</v>
      </c>
      <c r="B2560" s="10" t="s">
        <v>1020</v>
      </c>
      <c r="C2560" s="11" t="s">
        <v>1198</v>
      </c>
      <c r="D2560" s="9"/>
      <c r="E2560" s="9">
        <v>320</v>
      </c>
      <c r="F2560" s="10" t="s">
        <v>1071</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1.5" x14ac:dyDescent="0.25">
      <c r="A2561" s="12">
        <v>2544</v>
      </c>
      <c r="B2561" s="10" t="s">
        <v>1020</v>
      </c>
      <c r="C2561" s="11" t="s">
        <v>1198</v>
      </c>
      <c r="D2561" s="9"/>
      <c r="E2561" s="9">
        <v>320</v>
      </c>
      <c r="F2561" s="10" t="s">
        <v>1071</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1.5" x14ac:dyDescent="0.25">
      <c r="A2562" s="12">
        <v>2545</v>
      </c>
      <c r="B2562" s="10" t="s">
        <v>1020</v>
      </c>
      <c r="C2562" s="11" t="s">
        <v>1198</v>
      </c>
      <c r="D2562" s="9"/>
      <c r="E2562" s="9">
        <v>320</v>
      </c>
      <c r="F2562" s="10" t="s">
        <v>1071</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1.5" x14ac:dyDescent="0.25">
      <c r="A2563" s="12">
        <v>2546</v>
      </c>
      <c r="B2563" s="10" t="s">
        <v>1020</v>
      </c>
      <c r="C2563" s="11" t="s">
        <v>1198</v>
      </c>
      <c r="D2563" s="9"/>
      <c r="E2563" s="9">
        <v>320</v>
      </c>
      <c r="F2563" s="10" t="s">
        <v>1071</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1.5" x14ac:dyDescent="0.25">
      <c r="A2564" s="12">
        <v>2547</v>
      </c>
      <c r="B2564" s="10" t="s">
        <v>1020</v>
      </c>
      <c r="C2564" s="11" t="s">
        <v>1198</v>
      </c>
      <c r="D2564" s="9"/>
      <c r="E2564" s="9">
        <v>320</v>
      </c>
      <c r="F2564" s="10" t="s">
        <v>1071</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1.5" x14ac:dyDescent="0.25">
      <c r="A2565" s="12">
        <v>2548</v>
      </c>
      <c r="B2565" s="10" t="s">
        <v>1020</v>
      </c>
      <c r="C2565" s="11" t="s">
        <v>1198</v>
      </c>
      <c r="D2565" s="9"/>
      <c r="E2565" s="9">
        <v>320</v>
      </c>
      <c r="F2565" s="10" t="s">
        <v>1071</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1.5" x14ac:dyDescent="0.25">
      <c r="A2566" s="12">
        <v>2549</v>
      </c>
      <c r="B2566" s="10" t="s">
        <v>1020</v>
      </c>
      <c r="C2566" s="11" t="s">
        <v>1198</v>
      </c>
      <c r="D2566" s="9"/>
      <c r="E2566" s="9">
        <v>320</v>
      </c>
      <c r="F2566" s="10" t="s">
        <v>1071</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1.5" x14ac:dyDescent="0.25">
      <c r="A2567" s="12">
        <v>2550</v>
      </c>
      <c r="B2567" s="10" t="s">
        <v>1020</v>
      </c>
      <c r="C2567" s="11" t="s">
        <v>1198</v>
      </c>
      <c r="D2567" s="9"/>
      <c r="E2567" s="9">
        <v>320</v>
      </c>
      <c r="F2567" s="10" t="s">
        <v>1071</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1.5" x14ac:dyDescent="0.25">
      <c r="A2568" s="12">
        <v>2551</v>
      </c>
      <c r="B2568" s="10" t="s">
        <v>1020</v>
      </c>
      <c r="C2568" s="11" t="s">
        <v>1199</v>
      </c>
      <c r="D2568" s="9"/>
      <c r="E2568" s="9">
        <v>340</v>
      </c>
      <c r="F2568" s="10" t="s">
        <v>1071</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1.5" x14ac:dyDescent="0.25">
      <c r="A2569" s="12">
        <v>2552</v>
      </c>
      <c r="B2569" s="10" t="s">
        <v>1020</v>
      </c>
      <c r="C2569" s="11" t="s">
        <v>1199</v>
      </c>
      <c r="D2569" s="9"/>
      <c r="E2569" s="9">
        <v>340</v>
      </c>
      <c r="F2569" s="10" t="s">
        <v>1071</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1.5" x14ac:dyDescent="0.25">
      <c r="A2570" s="12">
        <v>2553</v>
      </c>
      <c r="B2570" s="10" t="s">
        <v>1020</v>
      </c>
      <c r="C2570" s="11" t="s">
        <v>1199</v>
      </c>
      <c r="D2570" s="9"/>
      <c r="E2570" s="9">
        <v>340</v>
      </c>
      <c r="F2570" s="10" t="s">
        <v>1071</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1.5" x14ac:dyDescent="0.25">
      <c r="A2571" s="12">
        <v>2554</v>
      </c>
      <c r="B2571" s="10" t="s">
        <v>1020</v>
      </c>
      <c r="C2571" s="11" t="s">
        <v>1199</v>
      </c>
      <c r="D2571" s="9"/>
      <c r="E2571" s="9">
        <v>340</v>
      </c>
      <c r="F2571" s="10" t="s">
        <v>1071</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1.5" x14ac:dyDescent="0.25">
      <c r="A2572" s="12">
        <v>2555</v>
      </c>
      <c r="B2572" s="10" t="s">
        <v>1020</v>
      </c>
      <c r="C2572" s="11" t="s">
        <v>1199</v>
      </c>
      <c r="D2572" s="9"/>
      <c r="E2572" s="9">
        <v>340</v>
      </c>
      <c r="F2572" s="10" t="s">
        <v>1071</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1.5" x14ac:dyDescent="0.25">
      <c r="A2573" s="12">
        <v>2556</v>
      </c>
      <c r="B2573" s="10" t="s">
        <v>1020</v>
      </c>
      <c r="C2573" s="11" t="s">
        <v>1199</v>
      </c>
      <c r="D2573" s="9"/>
      <c r="E2573" s="9">
        <v>340</v>
      </c>
      <c r="F2573" s="10" t="s">
        <v>1071</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1.5" x14ac:dyDescent="0.25">
      <c r="A2574" s="12">
        <v>2557</v>
      </c>
      <c r="B2574" s="10" t="s">
        <v>1020</v>
      </c>
      <c r="C2574" s="11" t="s">
        <v>1199</v>
      </c>
      <c r="D2574" s="9"/>
      <c r="E2574" s="9">
        <v>340</v>
      </c>
      <c r="F2574" s="10" t="s">
        <v>1071</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1.5" x14ac:dyDescent="0.25">
      <c r="A2575" s="12">
        <v>2558</v>
      </c>
      <c r="B2575" s="10" t="s">
        <v>1020</v>
      </c>
      <c r="C2575" s="11" t="s">
        <v>1199</v>
      </c>
      <c r="D2575" s="9"/>
      <c r="E2575" s="9">
        <v>340</v>
      </c>
      <c r="F2575" s="10" t="s">
        <v>1071</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1.5" x14ac:dyDescent="0.25">
      <c r="A2576" s="12">
        <v>2559</v>
      </c>
      <c r="B2576" s="10" t="s">
        <v>1020</v>
      </c>
      <c r="C2576" s="11" t="s">
        <v>1199</v>
      </c>
      <c r="D2576" s="9"/>
      <c r="E2576" s="9">
        <v>340</v>
      </c>
      <c r="F2576" s="10" t="s">
        <v>1071</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1.5" x14ac:dyDescent="0.25">
      <c r="A2577" s="12">
        <v>2560</v>
      </c>
      <c r="B2577" s="10" t="s">
        <v>1020</v>
      </c>
      <c r="C2577" s="11" t="s">
        <v>1199</v>
      </c>
      <c r="D2577" s="9"/>
      <c r="E2577" s="9">
        <v>340</v>
      </c>
      <c r="F2577" s="10" t="s">
        <v>1071</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1.5" x14ac:dyDescent="0.25">
      <c r="A2578" s="12">
        <v>2561</v>
      </c>
      <c r="B2578" s="10" t="s">
        <v>1020</v>
      </c>
      <c r="C2578" s="11" t="s">
        <v>1199</v>
      </c>
      <c r="D2578" s="9"/>
      <c r="E2578" s="9">
        <v>340</v>
      </c>
      <c r="F2578" s="10" t="s">
        <v>1071</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1.5" x14ac:dyDescent="0.25">
      <c r="A2579" s="12">
        <v>2562</v>
      </c>
      <c r="B2579" s="10" t="s">
        <v>1020</v>
      </c>
      <c r="C2579" s="11" t="s">
        <v>1199</v>
      </c>
      <c r="D2579" s="9"/>
      <c r="E2579" s="9">
        <v>340</v>
      </c>
      <c r="F2579" s="10" t="s">
        <v>1071</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1.5" x14ac:dyDescent="0.25">
      <c r="A2580" s="12">
        <v>2563</v>
      </c>
      <c r="B2580" s="10" t="s">
        <v>1020</v>
      </c>
      <c r="C2580" s="11" t="s">
        <v>1199</v>
      </c>
      <c r="D2580" s="9"/>
      <c r="E2580" s="9">
        <v>340</v>
      </c>
      <c r="F2580" s="10" t="s">
        <v>1071</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1.5" x14ac:dyDescent="0.25">
      <c r="A2581" s="12">
        <v>2564</v>
      </c>
      <c r="B2581" s="10" t="s">
        <v>1020</v>
      </c>
      <c r="C2581" s="11" t="s">
        <v>1199</v>
      </c>
      <c r="D2581" s="9"/>
      <c r="E2581" s="9">
        <v>340</v>
      </c>
      <c r="F2581" s="10" t="s">
        <v>1071</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1.5" x14ac:dyDescent="0.25">
      <c r="A2582" s="12">
        <v>2565</v>
      </c>
      <c r="B2582" s="10" t="s">
        <v>1020</v>
      </c>
      <c r="C2582" s="11" t="s">
        <v>1199</v>
      </c>
      <c r="D2582" s="9"/>
      <c r="E2582" s="9">
        <v>340</v>
      </c>
      <c r="F2582" s="10" t="s">
        <v>1071</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1.5" x14ac:dyDescent="0.25">
      <c r="A2583" s="12">
        <v>2566</v>
      </c>
      <c r="B2583" s="10" t="s">
        <v>1020</v>
      </c>
      <c r="C2583" s="11" t="s">
        <v>1200</v>
      </c>
      <c r="D2583" s="9"/>
      <c r="E2583" s="9">
        <v>484</v>
      </c>
      <c r="F2583" s="10" t="s">
        <v>1071</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1.5" x14ac:dyDescent="0.25">
      <c r="A2584" s="12">
        <v>2567</v>
      </c>
      <c r="B2584" s="10" t="s">
        <v>1020</v>
      </c>
      <c r="C2584" s="11" t="s">
        <v>1200</v>
      </c>
      <c r="D2584" s="9"/>
      <c r="E2584" s="9">
        <v>484</v>
      </c>
      <c r="F2584" s="10" t="s">
        <v>1071</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1.5" x14ac:dyDescent="0.25">
      <c r="A2585" s="12">
        <v>2568</v>
      </c>
      <c r="B2585" s="10" t="s">
        <v>1020</v>
      </c>
      <c r="C2585" s="11" t="s">
        <v>1200</v>
      </c>
      <c r="D2585" s="9"/>
      <c r="E2585" s="9">
        <v>484</v>
      </c>
      <c r="F2585" s="10" t="s">
        <v>1071</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1.5" x14ac:dyDescent="0.25">
      <c r="A2586" s="12">
        <v>2569</v>
      </c>
      <c r="B2586" s="10" t="s">
        <v>1020</v>
      </c>
      <c r="C2586" s="11" t="s">
        <v>1200</v>
      </c>
      <c r="D2586" s="9"/>
      <c r="E2586" s="9">
        <v>484</v>
      </c>
      <c r="F2586" s="10" t="s">
        <v>1071</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1.5" x14ac:dyDescent="0.25">
      <c r="A2587" s="12">
        <v>2570</v>
      </c>
      <c r="B2587" s="10" t="s">
        <v>1020</v>
      </c>
      <c r="C2587" s="11" t="s">
        <v>1200</v>
      </c>
      <c r="D2587" s="9"/>
      <c r="E2587" s="9">
        <v>484</v>
      </c>
      <c r="F2587" s="10" t="s">
        <v>1071</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1.5" x14ac:dyDescent="0.25">
      <c r="A2588" s="12">
        <v>2571</v>
      </c>
      <c r="B2588" s="10" t="s">
        <v>1020</v>
      </c>
      <c r="C2588" s="11" t="s">
        <v>1200</v>
      </c>
      <c r="D2588" s="9"/>
      <c r="E2588" s="9">
        <v>484</v>
      </c>
      <c r="F2588" s="10" t="s">
        <v>1071</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1.5" x14ac:dyDescent="0.25">
      <c r="A2589" s="12">
        <v>2572</v>
      </c>
      <c r="B2589" s="10" t="s">
        <v>1020</v>
      </c>
      <c r="C2589" s="11" t="s">
        <v>1200</v>
      </c>
      <c r="D2589" s="9"/>
      <c r="E2589" s="9">
        <v>484</v>
      </c>
      <c r="F2589" s="10" t="s">
        <v>1071</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1.5" x14ac:dyDescent="0.25">
      <c r="A2590" s="12">
        <v>2573</v>
      </c>
      <c r="B2590" s="10" t="s">
        <v>1020</v>
      </c>
      <c r="C2590" s="11" t="s">
        <v>1200</v>
      </c>
      <c r="D2590" s="9"/>
      <c r="E2590" s="9">
        <v>484</v>
      </c>
      <c r="F2590" s="10" t="s">
        <v>1071</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1.5" x14ac:dyDescent="0.25">
      <c r="A2591" s="12">
        <v>2574</v>
      </c>
      <c r="B2591" s="10" t="s">
        <v>1020</v>
      </c>
      <c r="C2591" s="11" t="s">
        <v>1200</v>
      </c>
      <c r="D2591" s="9"/>
      <c r="E2591" s="9">
        <v>484</v>
      </c>
      <c r="F2591" s="10" t="s">
        <v>1071</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1.5" x14ac:dyDescent="0.25">
      <c r="A2592" s="12">
        <v>2575</v>
      </c>
      <c r="B2592" s="10" t="s">
        <v>1020</v>
      </c>
      <c r="C2592" s="11" t="s">
        <v>1200</v>
      </c>
      <c r="D2592" s="9"/>
      <c r="E2592" s="9">
        <v>484</v>
      </c>
      <c r="F2592" s="10" t="s">
        <v>1071</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1.5" x14ac:dyDescent="0.25">
      <c r="A2593" s="12">
        <v>2576</v>
      </c>
      <c r="B2593" s="10" t="s">
        <v>1020</v>
      </c>
      <c r="C2593" s="11" t="s">
        <v>1200</v>
      </c>
      <c r="D2593" s="9"/>
      <c r="E2593" s="9">
        <v>484</v>
      </c>
      <c r="F2593" s="10" t="s">
        <v>1071</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1.5" x14ac:dyDescent="0.25">
      <c r="A2594" s="12">
        <v>2577</v>
      </c>
      <c r="B2594" s="10" t="s">
        <v>1020</v>
      </c>
      <c r="C2594" s="11" t="s">
        <v>1200</v>
      </c>
      <c r="D2594" s="9"/>
      <c r="E2594" s="9">
        <v>484</v>
      </c>
      <c r="F2594" s="10" t="s">
        <v>1071</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1.5" x14ac:dyDescent="0.25">
      <c r="A2595" s="12">
        <v>2578</v>
      </c>
      <c r="B2595" s="10" t="s">
        <v>1020</v>
      </c>
      <c r="C2595" s="11" t="s">
        <v>1200</v>
      </c>
      <c r="D2595" s="9"/>
      <c r="E2595" s="9">
        <v>484</v>
      </c>
      <c r="F2595" s="10" t="s">
        <v>1071</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1.5" x14ac:dyDescent="0.25">
      <c r="A2596" s="12">
        <v>2579</v>
      </c>
      <c r="B2596" s="10" t="s">
        <v>1020</v>
      </c>
      <c r="C2596" s="11" t="s">
        <v>1200</v>
      </c>
      <c r="D2596" s="9"/>
      <c r="E2596" s="9">
        <v>484</v>
      </c>
      <c r="F2596" s="10" t="s">
        <v>1071</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1.5" x14ac:dyDescent="0.25">
      <c r="A2597" s="12">
        <v>2580</v>
      </c>
      <c r="B2597" s="10" t="s">
        <v>1020</v>
      </c>
      <c r="C2597" s="11" t="s">
        <v>1200</v>
      </c>
      <c r="D2597" s="9"/>
      <c r="E2597" s="9">
        <v>484</v>
      </c>
      <c r="F2597" s="10" t="s">
        <v>1071</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1.5" x14ac:dyDescent="0.25">
      <c r="A2598" s="12">
        <v>2581</v>
      </c>
      <c r="B2598" s="10" t="s">
        <v>1020</v>
      </c>
      <c r="C2598" s="11" t="s">
        <v>1201</v>
      </c>
      <c r="D2598" s="9"/>
      <c r="E2598" s="9">
        <v>558</v>
      </c>
      <c r="F2598" s="10" t="s">
        <v>1071</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1.5" x14ac:dyDescent="0.25">
      <c r="A2599" s="12">
        <v>2582</v>
      </c>
      <c r="B2599" s="10" t="s">
        <v>1020</v>
      </c>
      <c r="C2599" s="11" t="s">
        <v>1201</v>
      </c>
      <c r="D2599" s="9"/>
      <c r="E2599" s="9">
        <v>558</v>
      </c>
      <c r="F2599" s="10" t="s">
        <v>1071</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1.5" x14ac:dyDescent="0.25">
      <c r="A2600" s="12">
        <v>2583</v>
      </c>
      <c r="B2600" s="10" t="s">
        <v>1020</v>
      </c>
      <c r="C2600" s="11" t="s">
        <v>1201</v>
      </c>
      <c r="D2600" s="9"/>
      <c r="E2600" s="9">
        <v>558</v>
      </c>
      <c r="F2600" s="10" t="s">
        <v>1071</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1.5" x14ac:dyDescent="0.25">
      <c r="A2601" s="12">
        <v>2584</v>
      </c>
      <c r="B2601" s="10" t="s">
        <v>1020</v>
      </c>
      <c r="C2601" s="11" t="s">
        <v>1201</v>
      </c>
      <c r="D2601" s="9"/>
      <c r="E2601" s="9">
        <v>558</v>
      </c>
      <c r="F2601" s="10" t="s">
        <v>1071</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1.5" x14ac:dyDescent="0.25">
      <c r="A2602" s="12">
        <v>2585</v>
      </c>
      <c r="B2602" s="10" t="s">
        <v>1020</v>
      </c>
      <c r="C2602" s="11" t="s">
        <v>1201</v>
      </c>
      <c r="D2602" s="9"/>
      <c r="E2602" s="9">
        <v>558</v>
      </c>
      <c r="F2602" s="10" t="s">
        <v>1071</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1.5" x14ac:dyDescent="0.25">
      <c r="A2603" s="12">
        <v>2586</v>
      </c>
      <c r="B2603" s="10" t="s">
        <v>1020</v>
      </c>
      <c r="C2603" s="11" t="s">
        <v>1201</v>
      </c>
      <c r="D2603" s="9"/>
      <c r="E2603" s="9">
        <v>558</v>
      </c>
      <c r="F2603" s="10" t="s">
        <v>1071</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1.5" x14ac:dyDescent="0.25">
      <c r="A2604" s="12">
        <v>2587</v>
      </c>
      <c r="B2604" s="10" t="s">
        <v>1020</v>
      </c>
      <c r="C2604" s="11" t="s">
        <v>1201</v>
      </c>
      <c r="D2604" s="9"/>
      <c r="E2604" s="9">
        <v>558</v>
      </c>
      <c r="F2604" s="10" t="s">
        <v>1071</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1.5" x14ac:dyDescent="0.25">
      <c r="A2605" s="12">
        <v>2588</v>
      </c>
      <c r="B2605" s="10" t="s">
        <v>1020</v>
      </c>
      <c r="C2605" s="11" t="s">
        <v>1201</v>
      </c>
      <c r="D2605" s="9"/>
      <c r="E2605" s="9">
        <v>558</v>
      </c>
      <c r="F2605" s="10" t="s">
        <v>1071</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1.5" x14ac:dyDescent="0.25">
      <c r="A2606" s="12">
        <v>2589</v>
      </c>
      <c r="B2606" s="10" t="s">
        <v>1020</v>
      </c>
      <c r="C2606" s="11" t="s">
        <v>1201</v>
      </c>
      <c r="D2606" s="9"/>
      <c r="E2606" s="9">
        <v>558</v>
      </c>
      <c r="F2606" s="10" t="s">
        <v>1071</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1.5" x14ac:dyDescent="0.25">
      <c r="A2607" s="12">
        <v>2590</v>
      </c>
      <c r="B2607" s="10" t="s">
        <v>1020</v>
      </c>
      <c r="C2607" s="11" t="s">
        <v>1201</v>
      </c>
      <c r="D2607" s="9"/>
      <c r="E2607" s="9">
        <v>558</v>
      </c>
      <c r="F2607" s="10" t="s">
        <v>1071</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1.5" x14ac:dyDescent="0.25">
      <c r="A2608" s="12">
        <v>2591</v>
      </c>
      <c r="B2608" s="10" t="s">
        <v>1020</v>
      </c>
      <c r="C2608" s="11" t="s">
        <v>1201</v>
      </c>
      <c r="D2608" s="9"/>
      <c r="E2608" s="9">
        <v>558</v>
      </c>
      <c r="F2608" s="10" t="s">
        <v>1071</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1.5" x14ac:dyDescent="0.25">
      <c r="A2609" s="12">
        <v>2592</v>
      </c>
      <c r="B2609" s="10" t="s">
        <v>1020</v>
      </c>
      <c r="C2609" s="11" t="s">
        <v>1201</v>
      </c>
      <c r="D2609" s="9"/>
      <c r="E2609" s="9">
        <v>558</v>
      </c>
      <c r="F2609" s="10" t="s">
        <v>1071</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1.5" x14ac:dyDescent="0.25">
      <c r="A2610" s="12">
        <v>2593</v>
      </c>
      <c r="B2610" s="10" t="s">
        <v>1020</v>
      </c>
      <c r="C2610" s="11" t="s">
        <v>1201</v>
      </c>
      <c r="D2610" s="9"/>
      <c r="E2610" s="9">
        <v>558</v>
      </c>
      <c r="F2610" s="10" t="s">
        <v>1071</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1.5" x14ac:dyDescent="0.25">
      <c r="A2611" s="12">
        <v>2594</v>
      </c>
      <c r="B2611" s="10" t="s">
        <v>1020</v>
      </c>
      <c r="C2611" s="11" t="s">
        <v>1201</v>
      </c>
      <c r="D2611" s="9"/>
      <c r="E2611" s="9">
        <v>558</v>
      </c>
      <c r="F2611" s="10" t="s">
        <v>1071</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1.5" x14ac:dyDescent="0.25">
      <c r="A2612" s="12">
        <v>2595</v>
      </c>
      <c r="B2612" s="10" t="s">
        <v>1020</v>
      </c>
      <c r="C2612" s="11" t="s">
        <v>1201</v>
      </c>
      <c r="D2612" s="9"/>
      <c r="E2612" s="9">
        <v>558</v>
      </c>
      <c r="F2612" s="10" t="s">
        <v>1071</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1.5" x14ac:dyDescent="0.25">
      <c r="A2613" s="12">
        <v>2596</v>
      </c>
      <c r="B2613" s="10" t="s">
        <v>1020</v>
      </c>
      <c r="C2613" s="11" t="s">
        <v>1202</v>
      </c>
      <c r="D2613" s="9"/>
      <c r="E2613" s="9">
        <v>591</v>
      </c>
      <c r="F2613" s="10" t="s">
        <v>1071</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1.5" x14ac:dyDescent="0.25">
      <c r="A2614" s="12">
        <v>2597</v>
      </c>
      <c r="B2614" s="10" t="s">
        <v>1020</v>
      </c>
      <c r="C2614" s="11" t="s">
        <v>1202</v>
      </c>
      <c r="D2614" s="9"/>
      <c r="E2614" s="9">
        <v>591</v>
      </c>
      <c r="F2614" s="10" t="s">
        <v>1071</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1.5" x14ac:dyDescent="0.25">
      <c r="A2615" s="12">
        <v>2598</v>
      </c>
      <c r="B2615" s="10" t="s">
        <v>1020</v>
      </c>
      <c r="C2615" s="11" t="s">
        <v>1202</v>
      </c>
      <c r="D2615" s="9"/>
      <c r="E2615" s="9">
        <v>591</v>
      </c>
      <c r="F2615" s="10" t="s">
        <v>1071</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1.5" x14ac:dyDescent="0.25">
      <c r="A2616" s="12">
        <v>2599</v>
      </c>
      <c r="B2616" s="10" t="s">
        <v>1020</v>
      </c>
      <c r="C2616" s="11" t="s">
        <v>1202</v>
      </c>
      <c r="D2616" s="9"/>
      <c r="E2616" s="9">
        <v>591</v>
      </c>
      <c r="F2616" s="10" t="s">
        <v>1071</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1.5" x14ac:dyDescent="0.25">
      <c r="A2617" s="12">
        <v>2600</v>
      </c>
      <c r="B2617" s="10" t="s">
        <v>1020</v>
      </c>
      <c r="C2617" s="11" t="s">
        <v>1202</v>
      </c>
      <c r="D2617" s="9"/>
      <c r="E2617" s="9">
        <v>591</v>
      </c>
      <c r="F2617" s="10" t="s">
        <v>1071</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1.5" x14ac:dyDescent="0.25">
      <c r="A2618" s="12">
        <v>2601</v>
      </c>
      <c r="B2618" s="10" t="s">
        <v>1020</v>
      </c>
      <c r="C2618" s="11" t="s">
        <v>1202</v>
      </c>
      <c r="D2618" s="9"/>
      <c r="E2618" s="9">
        <v>591</v>
      </c>
      <c r="F2618" s="10" t="s">
        <v>1071</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1.5" x14ac:dyDescent="0.25">
      <c r="A2619" s="12">
        <v>2602</v>
      </c>
      <c r="B2619" s="10" t="s">
        <v>1020</v>
      </c>
      <c r="C2619" s="11" t="s">
        <v>1202</v>
      </c>
      <c r="D2619" s="9"/>
      <c r="E2619" s="9">
        <v>591</v>
      </c>
      <c r="F2619" s="10" t="s">
        <v>1071</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1.5" x14ac:dyDescent="0.25">
      <c r="A2620" s="12">
        <v>2603</v>
      </c>
      <c r="B2620" s="10" t="s">
        <v>1020</v>
      </c>
      <c r="C2620" s="11" t="s">
        <v>1202</v>
      </c>
      <c r="D2620" s="9"/>
      <c r="E2620" s="9">
        <v>591</v>
      </c>
      <c r="F2620" s="10" t="s">
        <v>1071</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1.5" x14ac:dyDescent="0.25">
      <c r="A2621" s="12">
        <v>2604</v>
      </c>
      <c r="B2621" s="10" t="s">
        <v>1020</v>
      </c>
      <c r="C2621" s="11" t="s">
        <v>1202</v>
      </c>
      <c r="D2621" s="9"/>
      <c r="E2621" s="9">
        <v>591</v>
      </c>
      <c r="F2621" s="10" t="s">
        <v>1071</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1.5" x14ac:dyDescent="0.25">
      <c r="A2622" s="12">
        <v>2605</v>
      </c>
      <c r="B2622" s="10" t="s">
        <v>1020</v>
      </c>
      <c r="C2622" s="11" t="s">
        <v>1202</v>
      </c>
      <c r="D2622" s="9"/>
      <c r="E2622" s="9">
        <v>591</v>
      </c>
      <c r="F2622" s="10" t="s">
        <v>1071</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1.5" x14ac:dyDescent="0.25">
      <c r="A2623" s="12">
        <v>2606</v>
      </c>
      <c r="B2623" s="10" t="s">
        <v>1020</v>
      </c>
      <c r="C2623" s="11" t="s">
        <v>1202</v>
      </c>
      <c r="D2623" s="9"/>
      <c r="E2623" s="9">
        <v>591</v>
      </c>
      <c r="F2623" s="10" t="s">
        <v>1071</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1.5" x14ac:dyDescent="0.25">
      <c r="A2624" s="12">
        <v>2607</v>
      </c>
      <c r="B2624" s="10" t="s">
        <v>1020</v>
      </c>
      <c r="C2624" s="11" t="s">
        <v>1202</v>
      </c>
      <c r="D2624" s="9"/>
      <c r="E2624" s="9">
        <v>591</v>
      </c>
      <c r="F2624" s="10" t="s">
        <v>1071</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1.5" x14ac:dyDescent="0.25">
      <c r="A2625" s="12">
        <v>2608</v>
      </c>
      <c r="B2625" s="10" t="s">
        <v>1020</v>
      </c>
      <c r="C2625" s="11" t="s">
        <v>1202</v>
      </c>
      <c r="D2625" s="9"/>
      <c r="E2625" s="9">
        <v>591</v>
      </c>
      <c r="F2625" s="10" t="s">
        <v>1071</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1.5" x14ac:dyDescent="0.25">
      <c r="A2626" s="12">
        <v>2609</v>
      </c>
      <c r="B2626" s="10" t="s">
        <v>1020</v>
      </c>
      <c r="C2626" s="11" t="s">
        <v>1202</v>
      </c>
      <c r="D2626" s="9"/>
      <c r="E2626" s="9">
        <v>591</v>
      </c>
      <c r="F2626" s="10" t="s">
        <v>1071</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1.5" x14ac:dyDescent="0.25">
      <c r="A2627" s="12">
        <v>2610</v>
      </c>
      <c r="B2627" s="10" t="s">
        <v>1020</v>
      </c>
      <c r="C2627" s="11" t="s">
        <v>1202</v>
      </c>
      <c r="D2627" s="9"/>
      <c r="E2627" s="9">
        <v>591</v>
      </c>
      <c r="F2627" s="10" t="s">
        <v>1071</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1.5" x14ac:dyDescent="0.25">
      <c r="A2628" s="23">
        <v>2611</v>
      </c>
      <c r="B2628" s="21" t="s">
        <v>1020</v>
      </c>
      <c r="C2628" s="29" t="s">
        <v>1203</v>
      </c>
      <c r="D2628" s="20"/>
      <c r="E2628" s="20">
        <v>931</v>
      </c>
      <c r="F2628" s="21" t="s">
        <v>1070</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1.5" x14ac:dyDescent="0.25">
      <c r="A2629" s="23">
        <v>2612</v>
      </c>
      <c r="B2629" s="21" t="s">
        <v>1020</v>
      </c>
      <c r="C2629" s="29" t="s">
        <v>1203</v>
      </c>
      <c r="D2629" s="20"/>
      <c r="E2629" s="20">
        <v>931</v>
      </c>
      <c r="F2629" s="21" t="s">
        <v>1070</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1.5" x14ac:dyDescent="0.25">
      <c r="A2630" s="23">
        <v>2613</v>
      </c>
      <c r="B2630" s="21" t="s">
        <v>1020</v>
      </c>
      <c r="C2630" s="29" t="s">
        <v>1203</v>
      </c>
      <c r="D2630" s="20"/>
      <c r="E2630" s="20">
        <v>931</v>
      </c>
      <c r="F2630" s="21" t="s">
        <v>1070</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1.5" x14ac:dyDescent="0.25">
      <c r="A2631" s="23">
        <v>2614</v>
      </c>
      <c r="B2631" s="21" t="s">
        <v>1020</v>
      </c>
      <c r="C2631" s="29" t="s">
        <v>1203</v>
      </c>
      <c r="D2631" s="20"/>
      <c r="E2631" s="20">
        <v>931</v>
      </c>
      <c r="F2631" s="21" t="s">
        <v>1070</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1.5" x14ac:dyDescent="0.25">
      <c r="A2632" s="23">
        <v>2615</v>
      </c>
      <c r="B2632" s="21" t="s">
        <v>1020</v>
      </c>
      <c r="C2632" s="29" t="s">
        <v>1203</v>
      </c>
      <c r="D2632" s="20"/>
      <c r="E2632" s="20">
        <v>931</v>
      </c>
      <c r="F2632" s="21" t="s">
        <v>1070</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1.5" x14ac:dyDescent="0.25">
      <c r="A2633" s="23">
        <v>2616</v>
      </c>
      <c r="B2633" s="21" t="s">
        <v>1020</v>
      </c>
      <c r="C2633" s="29" t="s">
        <v>1203</v>
      </c>
      <c r="D2633" s="20"/>
      <c r="E2633" s="20">
        <v>931</v>
      </c>
      <c r="F2633" s="21" t="s">
        <v>1070</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1.5" x14ac:dyDescent="0.25">
      <c r="A2634" s="23">
        <v>2617</v>
      </c>
      <c r="B2634" s="21" t="s">
        <v>1020</v>
      </c>
      <c r="C2634" s="29" t="s">
        <v>1203</v>
      </c>
      <c r="D2634" s="20"/>
      <c r="E2634" s="20">
        <v>931</v>
      </c>
      <c r="F2634" s="21" t="s">
        <v>1070</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1.5" x14ac:dyDescent="0.25">
      <c r="A2635" s="23">
        <v>2618</v>
      </c>
      <c r="B2635" s="21" t="s">
        <v>1020</v>
      </c>
      <c r="C2635" s="29" t="s">
        <v>1203</v>
      </c>
      <c r="D2635" s="20"/>
      <c r="E2635" s="20">
        <v>931</v>
      </c>
      <c r="F2635" s="21" t="s">
        <v>1070</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1.5" x14ac:dyDescent="0.25">
      <c r="A2636" s="23">
        <v>2619</v>
      </c>
      <c r="B2636" s="21" t="s">
        <v>1020</v>
      </c>
      <c r="C2636" s="29" t="s">
        <v>1203</v>
      </c>
      <c r="D2636" s="20"/>
      <c r="E2636" s="20">
        <v>931</v>
      </c>
      <c r="F2636" s="21" t="s">
        <v>1070</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1.5" x14ac:dyDescent="0.25">
      <c r="A2637" s="23">
        <v>2620</v>
      </c>
      <c r="B2637" s="21" t="s">
        <v>1020</v>
      </c>
      <c r="C2637" s="29" t="s">
        <v>1203</v>
      </c>
      <c r="D2637" s="20"/>
      <c r="E2637" s="20">
        <v>931</v>
      </c>
      <c r="F2637" s="21" t="s">
        <v>1070</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1.5" x14ac:dyDescent="0.25">
      <c r="A2638" s="23">
        <v>2621</v>
      </c>
      <c r="B2638" s="21" t="s">
        <v>1020</v>
      </c>
      <c r="C2638" s="29" t="s">
        <v>1203</v>
      </c>
      <c r="D2638" s="20"/>
      <c r="E2638" s="20">
        <v>931</v>
      </c>
      <c r="F2638" s="21" t="s">
        <v>1070</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1.5" x14ac:dyDescent="0.25">
      <c r="A2639" s="23">
        <v>2622</v>
      </c>
      <c r="B2639" s="21" t="s">
        <v>1020</v>
      </c>
      <c r="C2639" s="29" t="s">
        <v>1203</v>
      </c>
      <c r="D2639" s="20"/>
      <c r="E2639" s="20">
        <v>931</v>
      </c>
      <c r="F2639" s="21" t="s">
        <v>1070</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1.5" x14ac:dyDescent="0.25">
      <c r="A2640" s="23">
        <v>2623</v>
      </c>
      <c r="B2640" s="21" t="s">
        <v>1020</v>
      </c>
      <c r="C2640" s="29" t="s">
        <v>1203</v>
      </c>
      <c r="D2640" s="20"/>
      <c r="E2640" s="20">
        <v>931</v>
      </c>
      <c r="F2640" s="21" t="s">
        <v>1070</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1.5" x14ac:dyDescent="0.25">
      <c r="A2641" s="23">
        <v>2624</v>
      </c>
      <c r="B2641" s="21" t="s">
        <v>1020</v>
      </c>
      <c r="C2641" s="29" t="s">
        <v>1203</v>
      </c>
      <c r="D2641" s="20"/>
      <c r="E2641" s="20">
        <v>931</v>
      </c>
      <c r="F2641" s="21" t="s">
        <v>1070</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1.5" x14ac:dyDescent="0.25">
      <c r="A2642" s="23">
        <v>2625</v>
      </c>
      <c r="B2642" s="21" t="s">
        <v>1020</v>
      </c>
      <c r="C2642" s="29" t="s">
        <v>1203</v>
      </c>
      <c r="D2642" s="20"/>
      <c r="E2642" s="20">
        <v>931</v>
      </c>
      <c r="F2642" s="21" t="s">
        <v>1070</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1.5" x14ac:dyDescent="0.25">
      <c r="A2643" s="12">
        <v>2626</v>
      </c>
      <c r="B2643" s="10" t="s">
        <v>1020</v>
      </c>
      <c r="C2643" s="11" t="s">
        <v>1204</v>
      </c>
      <c r="D2643" s="9"/>
      <c r="E2643" s="9">
        <v>32</v>
      </c>
      <c r="F2643" s="10" t="s">
        <v>1071</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1.5" x14ac:dyDescent="0.25">
      <c r="A2644" s="12">
        <v>2627</v>
      </c>
      <c r="B2644" s="10" t="s">
        <v>1020</v>
      </c>
      <c r="C2644" s="11" t="s">
        <v>1204</v>
      </c>
      <c r="D2644" s="9"/>
      <c r="E2644" s="9">
        <v>32</v>
      </c>
      <c r="F2644" s="10" t="s">
        <v>1071</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1.5" x14ac:dyDescent="0.25">
      <c r="A2645" s="12">
        <v>2628</v>
      </c>
      <c r="B2645" s="10" t="s">
        <v>1020</v>
      </c>
      <c r="C2645" s="11" t="s">
        <v>1204</v>
      </c>
      <c r="D2645" s="9"/>
      <c r="E2645" s="9">
        <v>32</v>
      </c>
      <c r="F2645" s="10" t="s">
        <v>1071</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1.5" x14ac:dyDescent="0.25">
      <c r="A2646" s="12">
        <v>2629</v>
      </c>
      <c r="B2646" s="10" t="s">
        <v>1020</v>
      </c>
      <c r="C2646" s="11" t="s">
        <v>1204</v>
      </c>
      <c r="D2646" s="9"/>
      <c r="E2646" s="9">
        <v>32</v>
      </c>
      <c r="F2646" s="10" t="s">
        <v>1071</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1.5" x14ac:dyDescent="0.25">
      <c r="A2647" s="12">
        <v>2630</v>
      </c>
      <c r="B2647" s="10" t="s">
        <v>1020</v>
      </c>
      <c r="C2647" s="11" t="s">
        <v>1204</v>
      </c>
      <c r="D2647" s="9"/>
      <c r="E2647" s="9">
        <v>32</v>
      </c>
      <c r="F2647" s="10" t="s">
        <v>1071</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1.5" x14ac:dyDescent="0.25">
      <c r="A2648" s="12">
        <v>2631</v>
      </c>
      <c r="B2648" s="10" t="s">
        <v>1020</v>
      </c>
      <c r="C2648" s="11" t="s">
        <v>1204</v>
      </c>
      <c r="D2648" s="9"/>
      <c r="E2648" s="9">
        <v>32</v>
      </c>
      <c r="F2648" s="10" t="s">
        <v>1071</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1.5" x14ac:dyDescent="0.25">
      <c r="A2649" s="12">
        <v>2632</v>
      </c>
      <c r="B2649" s="10" t="s">
        <v>1020</v>
      </c>
      <c r="C2649" s="11" t="s">
        <v>1204</v>
      </c>
      <c r="D2649" s="9"/>
      <c r="E2649" s="9">
        <v>32</v>
      </c>
      <c r="F2649" s="10" t="s">
        <v>1071</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1.5" x14ac:dyDescent="0.25">
      <c r="A2650" s="12">
        <v>2633</v>
      </c>
      <c r="B2650" s="10" t="s">
        <v>1020</v>
      </c>
      <c r="C2650" s="11" t="s">
        <v>1204</v>
      </c>
      <c r="D2650" s="9"/>
      <c r="E2650" s="9">
        <v>32</v>
      </c>
      <c r="F2650" s="10" t="s">
        <v>1071</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1.5" x14ac:dyDescent="0.25">
      <c r="A2651" s="12">
        <v>2634</v>
      </c>
      <c r="B2651" s="10" t="s">
        <v>1020</v>
      </c>
      <c r="C2651" s="11" t="s">
        <v>1204</v>
      </c>
      <c r="D2651" s="9"/>
      <c r="E2651" s="9">
        <v>32</v>
      </c>
      <c r="F2651" s="10" t="s">
        <v>1071</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1.5" x14ac:dyDescent="0.25">
      <c r="A2652" s="12">
        <v>2635</v>
      </c>
      <c r="B2652" s="10" t="s">
        <v>1020</v>
      </c>
      <c r="C2652" s="11" t="s">
        <v>1204</v>
      </c>
      <c r="D2652" s="9"/>
      <c r="E2652" s="9">
        <v>32</v>
      </c>
      <c r="F2652" s="10" t="s">
        <v>1071</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1.5" x14ac:dyDescent="0.25">
      <c r="A2653" s="12">
        <v>2636</v>
      </c>
      <c r="B2653" s="10" t="s">
        <v>1020</v>
      </c>
      <c r="C2653" s="11" t="s">
        <v>1204</v>
      </c>
      <c r="D2653" s="9"/>
      <c r="E2653" s="9">
        <v>32</v>
      </c>
      <c r="F2653" s="10" t="s">
        <v>1071</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1.5" x14ac:dyDescent="0.25">
      <c r="A2654" s="12">
        <v>2637</v>
      </c>
      <c r="B2654" s="10" t="s">
        <v>1020</v>
      </c>
      <c r="C2654" s="11" t="s">
        <v>1204</v>
      </c>
      <c r="D2654" s="9"/>
      <c r="E2654" s="9">
        <v>32</v>
      </c>
      <c r="F2654" s="10" t="s">
        <v>1071</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1.5" x14ac:dyDescent="0.25">
      <c r="A2655" s="12">
        <v>2638</v>
      </c>
      <c r="B2655" s="10" t="s">
        <v>1020</v>
      </c>
      <c r="C2655" s="11" t="s">
        <v>1204</v>
      </c>
      <c r="D2655" s="9"/>
      <c r="E2655" s="9">
        <v>32</v>
      </c>
      <c r="F2655" s="10" t="s">
        <v>1071</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1.5" x14ac:dyDescent="0.25">
      <c r="A2656" s="12">
        <v>2639</v>
      </c>
      <c r="B2656" s="10" t="s">
        <v>1020</v>
      </c>
      <c r="C2656" s="11" t="s">
        <v>1204</v>
      </c>
      <c r="D2656" s="9"/>
      <c r="E2656" s="9">
        <v>32</v>
      </c>
      <c r="F2656" s="10" t="s">
        <v>1071</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1.5" x14ac:dyDescent="0.25">
      <c r="A2657" s="12">
        <v>2640</v>
      </c>
      <c r="B2657" s="10" t="s">
        <v>1020</v>
      </c>
      <c r="C2657" s="11" t="s">
        <v>1204</v>
      </c>
      <c r="D2657" s="9"/>
      <c r="E2657" s="9">
        <v>32</v>
      </c>
      <c r="F2657" s="10" t="s">
        <v>1071</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1.5" x14ac:dyDescent="0.25">
      <c r="A2658" s="12">
        <v>2641</v>
      </c>
      <c r="B2658" s="10" t="s">
        <v>1020</v>
      </c>
      <c r="C2658" s="11" t="s">
        <v>1205</v>
      </c>
      <c r="D2658" s="9"/>
      <c r="E2658" s="9">
        <v>68</v>
      </c>
      <c r="F2658" s="10" t="s">
        <v>1071</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1.5" x14ac:dyDescent="0.25">
      <c r="A2659" s="12">
        <v>2642</v>
      </c>
      <c r="B2659" s="10" t="s">
        <v>1020</v>
      </c>
      <c r="C2659" s="11" t="s">
        <v>1205</v>
      </c>
      <c r="D2659" s="9"/>
      <c r="E2659" s="9">
        <v>68</v>
      </c>
      <c r="F2659" s="10" t="s">
        <v>1071</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1.5" x14ac:dyDescent="0.25">
      <c r="A2660" s="12">
        <v>2643</v>
      </c>
      <c r="B2660" s="10" t="s">
        <v>1020</v>
      </c>
      <c r="C2660" s="11" t="s">
        <v>1205</v>
      </c>
      <c r="D2660" s="9"/>
      <c r="E2660" s="9">
        <v>68</v>
      </c>
      <c r="F2660" s="10" t="s">
        <v>1071</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1.5" x14ac:dyDescent="0.25">
      <c r="A2661" s="12">
        <v>2644</v>
      </c>
      <c r="B2661" s="10" t="s">
        <v>1020</v>
      </c>
      <c r="C2661" s="11" t="s">
        <v>1205</v>
      </c>
      <c r="D2661" s="9"/>
      <c r="E2661" s="9">
        <v>68</v>
      </c>
      <c r="F2661" s="10" t="s">
        <v>1071</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1.5" x14ac:dyDescent="0.25">
      <c r="A2662" s="12">
        <v>2645</v>
      </c>
      <c r="B2662" s="10" t="s">
        <v>1020</v>
      </c>
      <c r="C2662" s="11" t="s">
        <v>1205</v>
      </c>
      <c r="D2662" s="9"/>
      <c r="E2662" s="9">
        <v>68</v>
      </c>
      <c r="F2662" s="10" t="s">
        <v>1071</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1.5" x14ac:dyDescent="0.25">
      <c r="A2663" s="12">
        <v>2646</v>
      </c>
      <c r="B2663" s="10" t="s">
        <v>1020</v>
      </c>
      <c r="C2663" s="11" t="s">
        <v>1205</v>
      </c>
      <c r="D2663" s="9"/>
      <c r="E2663" s="9">
        <v>68</v>
      </c>
      <c r="F2663" s="10" t="s">
        <v>1071</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1.5" x14ac:dyDescent="0.25">
      <c r="A2664" s="12">
        <v>2647</v>
      </c>
      <c r="B2664" s="10" t="s">
        <v>1020</v>
      </c>
      <c r="C2664" s="11" t="s">
        <v>1205</v>
      </c>
      <c r="D2664" s="9"/>
      <c r="E2664" s="9">
        <v>68</v>
      </c>
      <c r="F2664" s="10" t="s">
        <v>1071</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1.5" x14ac:dyDescent="0.25">
      <c r="A2665" s="12">
        <v>2648</v>
      </c>
      <c r="B2665" s="10" t="s">
        <v>1020</v>
      </c>
      <c r="C2665" s="11" t="s">
        <v>1205</v>
      </c>
      <c r="D2665" s="9"/>
      <c r="E2665" s="9">
        <v>68</v>
      </c>
      <c r="F2665" s="10" t="s">
        <v>1071</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1.5" x14ac:dyDescent="0.25">
      <c r="A2666" s="12">
        <v>2649</v>
      </c>
      <c r="B2666" s="10" t="s">
        <v>1020</v>
      </c>
      <c r="C2666" s="11" t="s">
        <v>1205</v>
      </c>
      <c r="D2666" s="9"/>
      <c r="E2666" s="9">
        <v>68</v>
      </c>
      <c r="F2666" s="10" t="s">
        <v>1071</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1.5" x14ac:dyDescent="0.25">
      <c r="A2667" s="12">
        <v>2650</v>
      </c>
      <c r="B2667" s="10" t="s">
        <v>1020</v>
      </c>
      <c r="C2667" s="11" t="s">
        <v>1205</v>
      </c>
      <c r="D2667" s="9"/>
      <c r="E2667" s="9">
        <v>68</v>
      </c>
      <c r="F2667" s="10" t="s">
        <v>1071</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1.5" x14ac:dyDescent="0.25">
      <c r="A2668" s="12">
        <v>2651</v>
      </c>
      <c r="B2668" s="10" t="s">
        <v>1020</v>
      </c>
      <c r="C2668" s="11" t="s">
        <v>1205</v>
      </c>
      <c r="D2668" s="9"/>
      <c r="E2668" s="9">
        <v>68</v>
      </c>
      <c r="F2668" s="10" t="s">
        <v>1071</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1.5" x14ac:dyDescent="0.25">
      <c r="A2669" s="12">
        <v>2652</v>
      </c>
      <c r="B2669" s="10" t="s">
        <v>1020</v>
      </c>
      <c r="C2669" s="11" t="s">
        <v>1205</v>
      </c>
      <c r="D2669" s="9"/>
      <c r="E2669" s="9">
        <v>68</v>
      </c>
      <c r="F2669" s="10" t="s">
        <v>1071</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1.5" x14ac:dyDescent="0.25">
      <c r="A2670" s="12">
        <v>2653</v>
      </c>
      <c r="B2670" s="10" t="s">
        <v>1020</v>
      </c>
      <c r="C2670" s="11" t="s">
        <v>1205</v>
      </c>
      <c r="D2670" s="9"/>
      <c r="E2670" s="9">
        <v>68</v>
      </c>
      <c r="F2670" s="10" t="s">
        <v>1071</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1.5" x14ac:dyDescent="0.25">
      <c r="A2671" s="12">
        <v>2654</v>
      </c>
      <c r="B2671" s="10" t="s">
        <v>1020</v>
      </c>
      <c r="C2671" s="11" t="s">
        <v>1205</v>
      </c>
      <c r="D2671" s="9"/>
      <c r="E2671" s="9">
        <v>68</v>
      </c>
      <c r="F2671" s="10" t="s">
        <v>1071</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1.5" x14ac:dyDescent="0.25">
      <c r="A2672" s="12">
        <v>2655</v>
      </c>
      <c r="B2672" s="10" t="s">
        <v>1020</v>
      </c>
      <c r="C2672" s="11" t="s">
        <v>1205</v>
      </c>
      <c r="D2672" s="9"/>
      <c r="E2672" s="9">
        <v>68</v>
      </c>
      <c r="F2672" s="10" t="s">
        <v>1071</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1.5" x14ac:dyDescent="0.25">
      <c r="A2673" s="12">
        <v>2656</v>
      </c>
      <c r="B2673" s="10" t="s">
        <v>1020</v>
      </c>
      <c r="C2673" s="11" t="s">
        <v>1206</v>
      </c>
      <c r="D2673" s="9"/>
      <c r="E2673" s="9">
        <v>76</v>
      </c>
      <c r="F2673" s="10" t="s">
        <v>1071</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1.5" x14ac:dyDescent="0.25">
      <c r="A2674" s="12">
        <v>2657</v>
      </c>
      <c r="B2674" s="10" t="s">
        <v>1020</v>
      </c>
      <c r="C2674" s="11" t="s">
        <v>1206</v>
      </c>
      <c r="D2674" s="9"/>
      <c r="E2674" s="9">
        <v>76</v>
      </c>
      <c r="F2674" s="10" t="s">
        <v>1071</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1.5" x14ac:dyDescent="0.25">
      <c r="A2675" s="12">
        <v>2658</v>
      </c>
      <c r="B2675" s="10" t="s">
        <v>1020</v>
      </c>
      <c r="C2675" s="11" t="s">
        <v>1206</v>
      </c>
      <c r="D2675" s="9"/>
      <c r="E2675" s="9">
        <v>76</v>
      </c>
      <c r="F2675" s="10" t="s">
        <v>1071</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1.5" x14ac:dyDescent="0.25">
      <c r="A2676" s="12">
        <v>2659</v>
      </c>
      <c r="B2676" s="10" t="s">
        <v>1020</v>
      </c>
      <c r="C2676" s="11" t="s">
        <v>1206</v>
      </c>
      <c r="D2676" s="9"/>
      <c r="E2676" s="9">
        <v>76</v>
      </c>
      <c r="F2676" s="10" t="s">
        <v>1071</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1.5" x14ac:dyDescent="0.25">
      <c r="A2677" s="12">
        <v>2660</v>
      </c>
      <c r="B2677" s="10" t="s">
        <v>1020</v>
      </c>
      <c r="C2677" s="11" t="s">
        <v>1206</v>
      </c>
      <c r="D2677" s="9"/>
      <c r="E2677" s="9">
        <v>76</v>
      </c>
      <c r="F2677" s="10" t="s">
        <v>1071</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1.5" x14ac:dyDescent="0.25">
      <c r="A2678" s="12">
        <v>2661</v>
      </c>
      <c r="B2678" s="10" t="s">
        <v>1020</v>
      </c>
      <c r="C2678" s="11" t="s">
        <v>1206</v>
      </c>
      <c r="D2678" s="9"/>
      <c r="E2678" s="9">
        <v>76</v>
      </c>
      <c r="F2678" s="10" t="s">
        <v>1071</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1.5" x14ac:dyDescent="0.25">
      <c r="A2679" s="12">
        <v>2662</v>
      </c>
      <c r="B2679" s="10" t="s">
        <v>1020</v>
      </c>
      <c r="C2679" s="11" t="s">
        <v>1206</v>
      </c>
      <c r="D2679" s="9"/>
      <c r="E2679" s="9">
        <v>76</v>
      </c>
      <c r="F2679" s="10" t="s">
        <v>1071</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1.5" x14ac:dyDescent="0.25">
      <c r="A2680" s="12">
        <v>2663</v>
      </c>
      <c r="B2680" s="10" t="s">
        <v>1020</v>
      </c>
      <c r="C2680" s="11" t="s">
        <v>1206</v>
      </c>
      <c r="D2680" s="9"/>
      <c r="E2680" s="9">
        <v>76</v>
      </c>
      <c r="F2680" s="10" t="s">
        <v>1071</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1.5" x14ac:dyDescent="0.25">
      <c r="A2681" s="12">
        <v>2664</v>
      </c>
      <c r="B2681" s="10" t="s">
        <v>1020</v>
      </c>
      <c r="C2681" s="11" t="s">
        <v>1206</v>
      </c>
      <c r="D2681" s="9"/>
      <c r="E2681" s="9">
        <v>76</v>
      </c>
      <c r="F2681" s="10" t="s">
        <v>1071</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1.5" x14ac:dyDescent="0.25">
      <c r="A2682" s="12">
        <v>2665</v>
      </c>
      <c r="B2682" s="10" t="s">
        <v>1020</v>
      </c>
      <c r="C2682" s="11" t="s">
        <v>1206</v>
      </c>
      <c r="D2682" s="9"/>
      <c r="E2682" s="9">
        <v>76</v>
      </c>
      <c r="F2682" s="10" t="s">
        <v>1071</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1.5" x14ac:dyDescent="0.25">
      <c r="A2683" s="12">
        <v>2666</v>
      </c>
      <c r="B2683" s="10" t="s">
        <v>1020</v>
      </c>
      <c r="C2683" s="11" t="s">
        <v>1206</v>
      </c>
      <c r="D2683" s="9"/>
      <c r="E2683" s="9">
        <v>76</v>
      </c>
      <c r="F2683" s="10" t="s">
        <v>1071</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1.5" x14ac:dyDescent="0.25">
      <c r="A2684" s="12">
        <v>2667</v>
      </c>
      <c r="B2684" s="10" t="s">
        <v>1020</v>
      </c>
      <c r="C2684" s="11" t="s">
        <v>1206</v>
      </c>
      <c r="D2684" s="9"/>
      <c r="E2684" s="9">
        <v>76</v>
      </c>
      <c r="F2684" s="10" t="s">
        <v>1071</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1.5" x14ac:dyDescent="0.25">
      <c r="A2685" s="12">
        <v>2668</v>
      </c>
      <c r="B2685" s="10" t="s">
        <v>1020</v>
      </c>
      <c r="C2685" s="11" t="s">
        <v>1206</v>
      </c>
      <c r="D2685" s="9"/>
      <c r="E2685" s="9">
        <v>76</v>
      </c>
      <c r="F2685" s="10" t="s">
        <v>1071</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1.5" x14ac:dyDescent="0.25">
      <c r="A2686" s="12">
        <v>2669</v>
      </c>
      <c r="B2686" s="10" t="s">
        <v>1020</v>
      </c>
      <c r="C2686" s="11" t="s">
        <v>1206</v>
      </c>
      <c r="D2686" s="9"/>
      <c r="E2686" s="9">
        <v>76</v>
      </c>
      <c r="F2686" s="10" t="s">
        <v>1071</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1.5" x14ac:dyDescent="0.25">
      <c r="A2687" s="12">
        <v>2670</v>
      </c>
      <c r="B2687" s="10" t="s">
        <v>1020</v>
      </c>
      <c r="C2687" s="11" t="s">
        <v>1206</v>
      </c>
      <c r="D2687" s="9"/>
      <c r="E2687" s="9">
        <v>76</v>
      </c>
      <c r="F2687" s="10" t="s">
        <v>1071</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1.5" x14ac:dyDescent="0.25">
      <c r="A2688" s="12">
        <v>2671</v>
      </c>
      <c r="B2688" s="10" t="s">
        <v>1020</v>
      </c>
      <c r="C2688" s="11" t="s">
        <v>1207</v>
      </c>
      <c r="D2688" s="9"/>
      <c r="E2688" s="9">
        <v>152</v>
      </c>
      <c r="F2688" s="10" t="s">
        <v>1071</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1.5" x14ac:dyDescent="0.25">
      <c r="A2689" s="12">
        <v>2672</v>
      </c>
      <c r="B2689" s="10" t="s">
        <v>1020</v>
      </c>
      <c r="C2689" s="11" t="s">
        <v>1207</v>
      </c>
      <c r="D2689" s="9"/>
      <c r="E2689" s="9">
        <v>152</v>
      </c>
      <c r="F2689" s="10" t="s">
        <v>1071</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1.5" x14ac:dyDescent="0.25">
      <c r="A2690" s="12">
        <v>2673</v>
      </c>
      <c r="B2690" s="10" t="s">
        <v>1020</v>
      </c>
      <c r="C2690" s="11" t="s">
        <v>1207</v>
      </c>
      <c r="D2690" s="9"/>
      <c r="E2690" s="9">
        <v>152</v>
      </c>
      <c r="F2690" s="10" t="s">
        <v>1071</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1.5" x14ac:dyDescent="0.25">
      <c r="A2691" s="12">
        <v>2674</v>
      </c>
      <c r="B2691" s="10" t="s">
        <v>1020</v>
      </c>
      <c r="C2691" s="11" t="s">
        <v>1207</v>
      </c>
      <c r="D2691" s="9"/>
      <c r="E2691" s="9">
        <v>152</v>
      </c>
      <c r="F2691" s="10" t="s">
        <v>1071</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1.5" x14ac:dyDescent="0.25">
      <c r="A2692" s="12">
        <v>2675</v>
      </c>
      <c r="B2692" s="10" t="s">
        <v>1020</v>
      </c>
      <c r="C2692" s="11" t="s">
        <v>1207</v>
      </c>
      <c r="D2692" s="9"/>
      <c r="E2692" s="9">
        <v>152</v>
      </c>
      <c r="F2692" s="10" t="s">
        <v>1071</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1.5" x14ac:dyDescent="0.25">
      <c r="A2693" s="12">
        <v>2676</v>
      </c>
      <c r="B2693" s="10" t="s">
        <v>1020</v>
      </c>
      <c r="C2693" s="11" t="s">
        <v>1207</v>
      </c>
      <c r="D2693" s="9"/>
      <c r="E2693" s="9">
        <v>152</v>
      </c>
      <c r="F2693" s="10" t="s">
        <v>1071</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1.5" x14ac:dyDescent="0.25">
      <c r="A2694" s="12">
        <v>2677</v>
      </c>
      <c r="B2694" s="10" t="s">
        <v>1020</v>
      </c>
      <c r="C2694" s="11" t="s">
        <v>1207</v>
      </c>
      <c r="D2694" s="9"/>
      <c r="E2694" s="9">
        <v>152</v>
      </c>
      <c r="F2694" s="10" t="s">
        <v>1071</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1.5" x14ac:dyDescent="0.25">
      <c r="A2695" s="12">
        <v>2678</v>
      </c>
      <c r="B2695" s="10" t="s">
        <v>1020</v>
      </c>
      <c r="C2695" s="11" t="s">
        <v>1207</v>
      </c>
      <c r="D2695" s="9"/>
      <c r="E2695" s="9">
        <v>152</v>
      </c>
      <c r="F2695" s="10" t="s">
        <v>1071</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1.5" x14ac:dyDescent="0.25">
      <c r="A2696" s="12">
        <v>2679</v>
      </c>
      <c r="B2696" s="10" t="s">
        <v>1020</v>
      </c>
      <c r="C2696" s="11" t="s">
        <v>1207</v>
      </c>
      <c r="D2696" s="9"/>
      <c r="E2696" s="9">
        <v>152</v>
      </c>
      <c r="F2696" s="10" t="s">
        <v>1071</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1.5" x14ac:dyDescent="0.25">
      <c r="A2697" s="12">
        <v>2680</v>
      </c>
      <c r="B2697" s="10" t="s">
        <v>1020</v>
      </c>
      <c r="C2697" s="11" t="s">
        <v>1207</v>
      </c>
      <c r="D2697" s="9"/>
      <c r="E2697" s="9">
        <v>152</v>
      </c>
      <c r="F2697" s="10" t="s">
        <v>1071</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1.5" x14ac:dyDescent="0.25">
      <c r="A2698" s="12">
        <v>2681</v>
      </c>
      <c r="B2698" s="10" t="s">
        <v>1020</v>
      </c>
      <c r="C2698" s="11" t="s">
        <v>1207</v>
      </c>
      <c r="D2698" s="9"/>
      <c r="E2698" s="9">
        <v>152</v>
      </c>
      <c r="F2698" s="10" t="s">
        <v>1071</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1.5" x14ac:dyDescent="0.25">
      <c r="A2699" s="12">
        <v>2682</v>
      </c>
      <c r="B2699" s="10" t="s">
        <v>1020</v>
      </c>
      <c r="C2699" s="11" t="s">
        <v>1207</v>
      </c>
      <c r="D2699" s="9"/>
      <c r="E2699" s="9">
        <v>152</v>
      </c>
      <c r="F2699" s="10" t="s">
        <v>1071</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1.5" x14ac:dyDescent="0.25">
      <c r="A2700" s="12">
        <v>2683</v>
      </c>
      <c r="B2700" s="10" t="s">
        <v>1020</v>
      </c>
      <c r="C2700" s="11" t="s">
        <v>1207</v>
      </c>
      <c r="D2700" s="9"/>
      <c r="E2700" s="9">
        <v>152</v>
      </c>
      <c r="F2700" s="10" t="s">
        <v>1071</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1.5" x14ac:dyDescent="0.25">
      <c r="A2701" s="12">
        <v>2684</v>
      </c>
      <c r="B2701" s="10" t="s">
        <v>1020</v>
      </c>
      <c r="C2701" s="11" t="s">
        <v>1207</v>
      </c>
      <c r="D2701" s="9"/>
      <c r="E2701" s="9">
        <v>152</v>
      </c>
      <c r="F2701" s="10" t="s">
        <v>1071</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1.5" x14ac:dyDescent="0.25">
      <c r="A2702" s="12">
        <v>2685</v>
      </c>
      <c r="B2702" s="10" t="s">
        <v>1020</v>
      </c>
      <c r="C2702" s="11" t="s">
        <v>1207</v>
      </c>
      <c r="D2702" s="9"/>
      <c r="E2702" s="9">
        <v>152</v>
      </c>
      <c r="F2702" s="10" t="s">
        <v>1071</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1.5" x14ac:dyDescent="0.25">
      <c r="A2703" s="12">
        <v>2686</v>
      </c>
      <c r="B2703" s="10" t="s">
        <v>1020</v>
      </c>
      <c r="C2703" s="11" t="s">
        <v>1208</v>
      </c>
      <c r="D2703" s="9"/>
      <c r="E2703" s="9">
        <v>170</v>
      </c>
      <c r="F2703" s="10" t="s">
        <v>1071</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1.5" x14ac:dyDescent="0.25">
      <c r="A2704" s="12">
        <v>2687</v>
      </c>
      <c r="B2704" s="10" t="s">
        <v>1020</v>
      </c>
      <c r="C2704" s="11" t="s">
        <v>1208</v>
      </c>
      <c r="D2704" s="9"/>
      <c r="E2704" s="9">
        <v>170</v>
      </c>
      <c r="F2704" s="10" t="s">
        <v>1071</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1.5" x14ac:dyDescent="0.25">
      <c r="A2705" s="12">
        <v>2688</v>
      </c>
      <c r="B2705" s="10" t="s">
        <v>1020</v>
      </c>
      <c r="C2705" s="11" t="s">
        <v>1208</v>
      </c>
      <c r="D2705" s="9"/>
      <c r="E2705" s="9">
        <v>170</v>
      </c>
      <c r="F2705" s="10" t="s">
        <v>1071</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1.5" x14ac:dyDescent="0.25">
      <c r="A2706" s="12">
        <v>2689</v>
      </c>
      <c r="B2706" s="10" t="s">
        <v>1020</v>
      </c>
      <c r="C2706" s="11" t="s">
        <v>1208</v>
      </c>
      <c r="D2706" s="9"/>
      <c r="E2706" s="9">
        <v>170</v>
      </c>
      <c r="F2706" s="10" t="s">
        <v>1071</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1.5" x14ac:dyDescent="0.25">
      <c r="A2707" s="12">
        <v>2690</v>
      </c>
      <c r="B2707" s="10" t="s">
        <v>1020</v>
      </c>
      <c r="C2707" s="11" t="s">
        <v>1208</v>
      </c>
      <c r="D2707" s="9"/>
      <c r="E2707" s="9">
        <v>170</v>
      </c>
      <c r="F2707" s="10" t="s">
        <v>1071</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1.5" x14ac:dyDescent="0.25">
      <c r="A2708" s="12">
        <v>2691</v>
      </c>
      <c r="B2708" s="10" t="s">
        <v>1020</v>
      </c>
      <c r="C2708" s="11" t="s">
        <v>1208</v>
      </c>
      <c r="D2708" s="9"/>
      <c r="E2708" s="9">
        <v>170</v>
      </c>
      <c r="F2708" s="10" t="s">
        <v>1071</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1.5" x14ac:dyDescent="0.25">
      <c r="A2709" s="12">
        <v>2692</v>
      </c>
      <c r="B2709" s="10" t="s">
        <v>1020</v>
      </c>
      <c r="C2709" s="11" t="s">
        <v>1208</v>
      </c>
      <c r="D2709" s="9"/>
      <c r="E2709" s="9">
        <v>170</v>
      </c>
      <c r="F2709" s="10" t="s">
        <v>1071</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1.5" x14ac:dyDescent="0.25">
      <c r="A2710" s="12">
        <v>2693</v>
      </c>
      <c r="B2710" s="10" t="s">
        <v>1020</v>
      </c>
      <c r="C2710" s="11" t="s">
        <v>1208</v>
      </c>
      <c r="D2710" s="9"/>
      <c r="E2710" s="9">
        <v>170</v>
      </c>
      <c r="F2710" s="10" t="s">
        <v>1071</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1.5" x14ac:dyDescent="0.25">
      <c r="A2711" s="12">
        <v>2694</v>
      </c>
      <c r="B2711" s="10" t="s">
        <v>1020</v>
      </c>
      <c r="C2711" s="11" t="s">
        <v>1208</v>
      </c>
      <c r="D2711" s="9"/>
      <c r="E2711" s="9">
        <v>170</v>
      </c>
      <c r="F2711" s="10" t="s">
        <v>1071</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1.5" x14ac:dyDescent="0.25">
      <c r="A2712" s="12">
        <v>2695</v>
      </c>
      <c r="B2712" s="10" t="s">
        <v>1020</v>
      </c>
      <c r="C2712" s="11" t="s">
        <v>1208</v>
      </c>
      <c r="D2712" s="9"/>
      <c r="E2712" s="9">
        <v>170</v>
      </c>
      <c r="F2712" s="10" t="s">
        <v>1071</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1.5" x14ac:dyDescent="0.25">
      <c r="A2713" s="12">
        <v>2696</v>
      </c>
      <c r="B2713" s="10" t="s">
        <v>1020</v>
      </c>
      <c r="C2713" s="11" t="s">
        <v>1208</v>
      </c>
      <c r="D2713" s="9"/>
      <c r="E2713" s="9">
        <v>170</v>
      </c>
      <c r="F2713" s="10" t="s">
        <v>1071</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1.5" x14ac:dyDescent="0.25">
      <c r="A2714" s="12">
        <v>2697</v>
      </c>
      <c r="B2714" s="10" t="s">
        <v>1020</v>
      </c>
      <c r="C2714" s="11" t="s">
        <v>1208</v>
      </c>
      <c r="D2714" s="9"/>
      <c r="E2714" s="9">
        <v>170</v>
      </c>
      <c r="F2714" s="10" t="s">
        <v>1071</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1.5" x14ac:dyDescent="0.25">
      <c r="A2715" s="12">
        <v>2698</v>
      </c>
      <c r="B2715" s="10" t="s">
        <v>1020</v>
      </c>
      <c r="C2715" s="11" t="s">
        <v>1208</v>
      </c>
      <c r="D2715" s="9"/>
      <c r="E2715" s="9">
        <v>170</v>
      </c>
      <c r="F2715" s="10" t="s">
        <v>1071</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1.5" x14ac:dyDescent="0.25">
      <c r="A2716" s="12">
        <v>2699</v>
      </c>
      <c r="B2716" s="10" t="s">
        <v>1020</v>
      </c>
      <c r="C2716" s="11" t="s">
        <v>1208</v>
      </c>
      <c r="D2716" s="9"/>
      <c r="E2716" s="9">
        <v>170</v>
      </c>
      <c r="F2716" s="10" t="s">
        <v>1071</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1.5" x14ac:dyDescent="0.25">
      <c r="A2717" s="12">
        <v>2700</v>
      </c>
      <c r="B2717" s="10" t="s">
        <v>1020</v>
      </c>
      <c r="C2717" s="11" t="s">
        <v>1208</v>
      </c>
      <c r="D2717" s="9"/>
      <c r="E2717" s="9">
        <v>170</v>
      </c>
      <c r="F2717" s="10" t="s">
        <v>1071</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1.5" x14ac:dyDescent="0.25">
      <c r="A2718" s="12">
        <v>2701</v>
      </c>
      <c r="B2718" s="10" t="s">
        <v>1020</v>
      </c>
      <c r="C2718" s="11" t="s">
        <v>1209</v>
      </c>
      <c r="D2718" s="9"/>
      <c r="E2718" s="9">
        <v>218</v>
      </c>
      <c r="F2718" s="10" t="s">
        <v>1071</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1.5" x14ac:dyDescent="0.25">
      <c r="A2719" s="12">
        <v>2702</v>
      </c>
      <c r="B2719" s="10" t="s">
        <v>1020</v>
      </c>
      <c r="C2719" s="11" t="s">
        <v>1209</v>
      </c>
      <c r="D2719" s="9"/>
      <c r="E2719" s="9">
        <v>218</v>
      </c>
      <c r="F2719" s="10" t="s">
        <v>1071</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1.5" x14ac:dyDescent="0.25">
      <c r="A2720" s="12">
        <v>2703</v>
      </c>
      <c r="B2720" s="10" t="s">
        <v>1020</v>
      </c>
      <c r="C2720" s="11" t="s">
        <v>1209</v>
      </c>
      <c r="D2720" s="9"/>
      <c r="E2720" s="9">
        <v>218</v>
      </c>
      <c r="F2720" s="10" t="s">
        <v>1071</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1.5" x14ac:dyDescent="0.25">
      <c r="A2721" s="12">
        <v>2704</v>
      </c>
      <c r="B2721" s="10" t="s">
        <v>1020</v>
      </c>
      <c r="C2721" s="11" t="s">
        <v>1209</v>
      </c>
      <c r="D2721" s="9"/>
      <c r="E2721" s="9">
        <v>218</v>
      </c>
      <c r="F2721" s="10" t="s">
        <v>1071</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1.5" x14ac:dyDescent="0.25">
      <c r="A2722" s="12">
        <v>2705</v>
      </c>
      <c r="B2722" s="10" t="s">
        <v>1020</v>
      </c>
      <c r="C2722" s="11" t="s">
        <v>1209</v>
      </c>
      <c r="D2722" s="9"/>
      <c r="E2722" s="9">
        <v>218</v>
      </c>
      <c r="F2722" s="10" t="s">
        <v>1071</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1.5" x14ac:dyDescent="0.25">
      <c r="A2723" s="12">
        <v>2706</v>
      </c>
      <c r="B2723" s="10" t="s">
        <v>1020</v>
      </c>
      <c r="C2723" s="11" t="s">
        <v>1209</v>
      </c>
      <c r="D2723" s="9"/>
      <c r="E2723" s="9">
        <v>218</v>
      </c>
      <c r="F2723" s="10" t="s">
        <v>1071</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1.5" x14ac:dyDescent="0.25">
      <c r="A2724" s="12">
        <v>2707</v>
      </c>
      <c r="B2724" s="10" t="s">
        <v>1020</v>
      </c>
      <c r="C2724" s="11" t="s">
        <v>1209</v>
      </c>
      <c r="D2724" s="9"/>
      <c r="E2724" s="9">
        <v>218</v>
      </c>
      <c r="F2724" s="10" t="s">
        <v>1071</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1.5" x14ac:dyDescent="0.25">
      <c r="A2725" s="12">
        <v>2708</v>
      </c>
      <c r="B2725" s="10" t="s">
        <v>1020</v>
      </c>
      <c r="C2725" s="11" t="s">
        <v>1209</v>
      </c>
      <c r="D2725" s="9"/>
      <c r="E2725" s="9">
        <v>218</v>
      </c>
      <c r="F2725" s="10" t="s">
        <v>1071</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1.5" x14ac:dyDescent="0.25">
      <c r="A2726" s="12">
        <v>2709</v>
      </c>
      <c r="B2726" s="10" t="s">
        <v>1020</v>
      </c>
      <c r="C2726" s="11" t="s">
        <v>1209</v>
      </c>
      <c r="D2726" s="9"/>
      <c r="E2726" s="9">
        <v>218</v>
      </c>
      <c r="F2726" s="10" t="s">
        <v>1071</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1.5" x14ac:dyDescent="0.25">
      <c r="A2727" s="12">
        <v>2710</v>
      </c>
      <c r="B2727" s="10" t="s">
        <v>1020</v>
      </c>
      <c r="C2727" s="11" t="s">
        <v>1209</v>
      </c>
      <c r="D2727" s="9"/>
      <c r="E2727" s="9">
        <v>218</v>
      </c>
      <c r="F2727" s="10" t="s">
        <v>1071</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1.5" x14ac:dyDescent="0.25">
      <c r="A2728" s="12">
        <v>2711</v>
      </c>
      <c r="B2728" s="10" t="s">
        <v>1020</v>
      </c>
      <c r="C2728" s="11" t="s">
        <v>1209</v>
      </c>
      <c r="D2728" s="9"/>
      <c r="E2728" s="9">
        <v>218</v>
      </c>
      <c r="F2728" s="10" t="s">
        <v>1071</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1.5" x14ac:dyDescent="0.25">
      <c r="A2729" s="12">
        <v>2712</v>
      </c>
      <c r="B2729" s="10" t="s">
        <v>1020</v>
      </c>
      <c r="C2729" s="11" t="s">
        <v>1209</v>
      </c>
      <c r="D2729" s="9"/>
      <c r="E2729" s="9">
        <v>218</v>
      </c>
      <c r="F2729" s="10" t="s">
        <v>1071</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1.5" x14ac:dyDescent="0.25">
      <c r="A2730" s="12">
        <v>2713</v>
      </c>
      <c r="B2730" s="10" t="s">
        <v>1020</v>
      </c>
      <c r="C2730" s="11" t="s">
        <v>1209</v>
      </c>
      <c r="D2730" s="9"/>
      <c r="E2730" s="9">
        <v>218</v>
      </c>
      <c r="F2730" s="10" t="s">
        <v>1071</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1.5" x14ac:dyDescent="0.25">
      <c r="A2731" s="12">
        <v>2714</v>
      </c>
      <c r="B2731" s="10" t="s">
        <v>1020</v>
      </c>
      <c r="C2731" s="11" t="s">
        <v>1209</v>
      </c>
      <c r="D2731" s="9"/>
      <c r="E2731" s="9">
        <v>218</v>
      </c>
      <c r="F2731" s="10" t="s">
        <v>1071</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1.5" x14ac:dyDescent="0.25">
      <c r="A2732" s="12">
        <v>2715</v>
      </c>
      <c r="B2732" s="10" t="s">
        <v>1020</v>
      </c>
      <c r="C2732" s="11" t="s">
        <v>1209</v>
      </c>
      <c r="D2732" s="9"/>
      <c r="E2732" s="9">
        <v>218</v>
      </c>
      <c r="F2732" s="10" t="s">
        <v>1071</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1.5" x14ac:dyDescent="0.25">
      <c r="A2733" s="12">
        <v>2716</v>
      </c>
      <c r="B2733" s="10" t="s">
        <v>1020</v>
      </c>
      <c r="C2733" s="11" t="s">
        <v>1210</v>
      </c>
      <c r="D2733" s="9">
        <v>2</v>
      </c>
      <c r="E2733" s="9">
        <v>254</v>
      </c>
      <c r="F2733" s="10" t="s">
        <v>1071</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1.5" x14ac:dyDescent="0.25">
      <c r="A2734" s="12">
        <v>2717</v>
      </c>
      <c r="B2734" s="10" t="s">
        <v>1020</v>
      </c>
      <c r="C2734" s="11" t="s">
        <v>1210</v>
      </c>
      <c r="D2734" s="9">
        <v>2</v>
      </c>
      <c r="E2734" s="9">
        <v>254</v>
      </c>
      <c r="F2734" s="10" t="s">
        <v>1071</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1.5" x14ac:dyDescent="0.25">
      <c r="A2735" s="12">
        <v>2718</v>
      </c>
      <c r="B2735" s="10" t="s">
        <v>1020</v>
      </c>
      <c r="C2735" s="11" t="s">
        <v>1210</v>
      </c>
      <c r="D2735" s="9">
        <v>2</v>
      </c>
      <c r="E2735" s="9">
        <v>254</v>
      </c>
      <c r="F2735" s="10" t="s">
        <v>1071</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1.5" x14ac:dyDescent="0.25">
      <c r="A2736" s="12">
        <v>2719</v>
      </c>
      <c r="B2736" s="10" t="s">
        <v>1020</v>
      </c>
      <c r="C2736" s="11" t="s">
        <v>1210</v>
      </c>
      <c r="D2736" s="9">
        <v>2</v>
      </c>
      <c r="E2736" s="9">
        <v>254</v>
      </c>
      <c r="F2736" s="10" t="s">
        <v>1071</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1.5" x14ac:dyDescent="0.25">
      <c r="A2737" s="12">
        <v>2720</v>
      </c>
      <c r="B2737" s="10" t="s">
        <v>1020</v>
      </c>
      <c r="C2737" s="11" t="s">
        <v>1210</v>
      </c>
      <c r="D2737" s="9">
        <v>2</v>
      </c>
      <c r="E2737" s="9">
        <v>254</v>
      </c>
      <c r="F2737" s="10" t="s">
        <v>1071</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1.5" x14ac:dyDescent="0.25">
      <c r="A2738" s="12">
        <v>2721</v>
      </c>
      <c r="B2738" s="10" t="s">
        <v>1020</v>
      </c>
      <c r="C2738" s="11" t="s">
        <v>1210</v>
      </c>
      <c r="D2738" s="9">
        <v>2</v>
      </c>
      <c r="E2738" s="9">
        <v>254</v>
      </c>
      <c r="F2738" s="10" t="s">
        <v>1071</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1.5" x14ac:dyDescent="0.25">
      <c r="A2739" s="12">
        <v>2722</v>
      </c>
      <c r="B2739" s="10" t="s">
        <v>1020</v>
      </c>
      <c r="C2739" s="11" t="s">
        <v>1210</v>
      </c>
      <c r="D2739" s="9">
        <v>2</v>
      </c>
      <c r="E2739" s="9">
        <v>254</v>
      </c>
      <c r="F2739" s="10" t="s">
        <v>1071</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1.5" x14ac:dyDescent="0.25">
      <c r="A2740" s="12">
        <v>2723</v>
      </c>
      <c r="B2740" s="10" t="s">
        <v>1020</v>
      </c>
      <c r="C2740" s="11" t="s">
        <v>1210</v>
      </c>
      <c r="D2740" s="9">
        <v>2</v>
      </c>
      <c r="E2740" s="9">
        <v>254</v>
      </c>
      <c r="F2740" s="10" t="s">
        <v>1071</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1.5" x14ac:dyDescent="0.25">
      <c r="A2741" s="12">
        <v>2724</v>
      </c>
      <c r="B2741" s="10" t="s">
        <v>1020</v>
      </c>
      <c r="C2741" s="11" t="s">
        <v>1210</v>
      </c>
      <c r="D2741" s="9">
        <v>2</v>
      </c>
      <c r="E2741" s="9">
        <v>254</v>
      </c>
      <c r="F2741" s="10" t="s">
        <v>1071</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1.5" x14ac:dyDescent="0.25">
      <c r="A2742" s="12">
        <v>2725</v>
      </c>
      <c r="B2742" s="10" t="s">
        <v>1020</v>
      </c>
      <c r="C2742" s="11" t="s">
        <v>1210</v>
      </c>
      <c r="D2742" s="9">
        <v>2</v>
      </c>
      <c r="E2742" s="9">
        <v>254</v>
      </c>
      <c r="F2742" s="10" t="s">
        <v>1071</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1.5" x14ac:dyDescent="0.25">
      <c r="A2743" s="12">
        <v>2726</v>
      </c>
      <c r="B2743" s="10" t="s">
        <v>1020</v>
      </c>
      <c r="C2743" s="11" t="s">
        <v>1210</v>
      </c>
      <c r="D2743" s="9">
        <v>2</v>
      </c>
      <c r="E2743" s="9">
        <v>254</v>
      </c>
      <c r="F2743" s="10" t="s">
        <v>1071</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1.5" x14ac:dyDescent="0.25">
      <c r="A2744" s="12">
        <v>2727</v>
      </c>
      <c r="B2744" s="10" t="s">
        <v>1020</v>
      </c>
      <c r="C2744" s="11" t="s">
        <v>1210</v>
      </c>
      <c r="D2744" s="9">
        <v>2</v>
      </c>
      <c r="E2744" s="9">
        <v>254</v>
      </c>
      <c r="F2744" s="10" t="s">
        <v>1071</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1.5" x14ac:dyDescent="0.25">
      <c r="A2745" s="12">
        <v>2728</v>
      </c>
      <c r="B2745" s="10" t="s">
        <v>1020</v>
      </c>
      <c r="C2745" s="11" t="s">
        <v>1210</v>
      </c>
      <c r="D2745" s="9">
        <v>2</v>
      </c>
      <c r="E2745" s="9">
        <v>254</v>
      </c>
      <c r="F2745" s="10" t="s">
        <v>1071</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1.5" x14ac:dyDescent="0.25">
      <c r="A2746" s="12">
        <v>2729</v>
      </c>
      <c r="B2746" s="10" t="s">
        <v>1020</v>
      </c>
      <c r="C2746" s="11" t="s">
        <v>1210</v>
      </c>
      <c r="D2746" s="9">
        <v>2</v>
      </c>
      <c r="E2746" s="9">
        <v>254</v>
      </c>
      <c r="F2746" s="10" t="s">
        <v>1071</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1.5" x14ac:dyDescent="0.25">
      <c r="A2747" s="12">
        <v>2730</v>
      </c>
      <c r="B2747" s="10" t="s">
        <v>1020</v>
      </c>
      <c r="C2747" s="11" t="s">
        <v>1210</v>
      </c>
      <c r="D2747" s="9">
        <v>2</v>
      </c>
      <c r="E2747" s="9">
        <v>254</v>
      </c>
      <c r="F2747" s="10" t="s">
        <v>1071</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1.5" x14ac:dyDescent="0.25">
      <c r="A2748" s="12">
        <v>2731</v>
      </c>
      <c r="B2748" s="10" t="s">
        <v>1020</v>
      </c>
      <c r="C2748" s="11" t="s">
        <v>1211</v>
      </c>
      <c r="D2748" s="9"/>
      <c r="E2748" s="9">
        <v>328</v>
      </c>
      <c r="F2748" s="10" t="s">
        <v>1071</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1.5" x14ac:dyDescent="0.25">
      <c r="A2749" s="12">
        <v>2732</v>
      </c>
      <c r="B2749" s="10" t="s">
        <v>1020</v>
      </c>
      <c r="C2749" s="11" t="s">
        <v>1211</v>
      </c>
      <c r="D2749" s="9"/>
      <c r="E2749" s="9">
        <v>328</v>
      </c>
      <c r="F2749" s="10" t="s">
        <v>1071</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1.5" x14ac:dyDescent="0.25">
      <c r="A2750" s="12">
        <v>2733</v>
      </c>
      <c r="B2750" s="10" t="s">
        <v>1020</v>
      </c>
      <c r="C2750" s="11" t="s">
        <v>1211</v>
      </c>
      <c r="D2750" s="9"/>
      <c r="E2750" s="9">
        <v>328</v>
      </c>
      <c r="F2750" s="10" t="s">
        <v>1071</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1.5" x14ac:dyDescent="0.25">
      <c r="A2751" s="12">
        <v>2734</v>
      </c>
      <c r="B2751" s="10" t="s">
        <v>1020</v>
      </c>
      <c r="C2751" s="11" t="s">
        <v>1211</v>
      </c>
      <c r="D2751" s="9"/>
      <c r="E2751" s="9">
        <v>328</v>
      </c>
      <c r="F2751" s="10" t="s">
        <v>1071</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1.5" x14ac:dyDescent="0.25">
      <c r="A2752" s="12">
        <v>2735</v>
      </c>
      <c r="B2752" s="10" t="s">
        <v>1020</v>
      </c>
      <c r="C2752" s="11" t="s">
        <v>1211</v>
      </c>
      <c r="D2752" s="9"/>
      <c r="E2752" s="9">
        <v>328</v>
      </c>
      <c r="F2752" s="10" t="s">
        <v>1071</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1.5" x14ac:dyDescent="0.25">
      <c r="A2753" s="12">
        <v>2736</v>
      </c>
      <c r="B2753" s="10" t="s">
        <v>1020</v>
      </c>
      <c r="C2753" s="11" t="s">
        <v>1211</v>
      </c>
      <c r="D2753" s="9"/>
      <c r="E2753" s="9">
        <v>328</v>
      </c>
      <c r="F2753" s="10" t="s">
        <v>1071</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1.5" x14ac:dyDescent="0.25">
      <c r="A2754" s="12">
        <v>2737</v>
      </c>
      <c r="B2754" s="10" t="s">
        <v>1020</v>
      </c>
      <c r="C2754" s="11" t="s">
        <v>1211</v>
      </c>
      <c r="D2754" s="9"/>
      <c r="E2754" s="9">
        <v>328</v>
      </c>
      <c r="F2754" s="10" t="s">
        <v>1071</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1.5" x14ac:dyDescent="0.25">
      <c r="A2755" s="12">
        <v>2738</v>
      </c>
      <c r="B2755" s="10" t="s">
        <v>1020</v>
      </c>
      <c r="C2755" s="11" t="s">
        <v>1211</v>
      </c>
      <c r="D2755" s="9"/>
      <c r="E2755" s="9">
        <v>328</v>
      </c>
      <c r="F2755" s="10" t="s">
        <v>1071</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1.5" x14ac:dyDescent="0.25">
      <c r="A2756" s="12">
        <v>2739</v>
      </c>
      <c r="B2756" s="10" t="s">
        <v>1020</v>
      </c>
      <c r="C2756" s="11" t="s">
        <v>1211</v>
      </c>
      <c r="D2756" s="9"/>
      <c r="E2756" s="9">
        <v>328</v>
      </c>
      <c r="F2756" s="10" t="s">
        <v>1071</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1.5" x14ac:dyDescent="0.25">
      <c r="A2757" s="12">
        <v>2740</v>
      </c>
      <c r="B2757" s="10" t="s">
        <v>1020</v>
      </c>
      <c r="C2757" s="11" t="s">
        <v>1211</v>
      </c>
      <c r="D2757" s="9"/>
      <c r="E2757" s="9">
        <v>328</v>
      </c>
      <c r="F2757" s="10" t="s">
        <v>1071</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1.5" x14ac:dyDescent="0.25">
      <c r="A2758" s="12">
        <v>2741</v>
      </c>
      <c r="B2758" s="10" t="s">
        <v>1020</v>
      </c>
      <c r="C2758" s="11" t="s">
        <v>1211</v>
      </c>
      <c r="D2758" s="9"/>
      <c r="E2758" s="9">
        <v>328</v>
      </c>
      <c r="F2758" s="10" t="s">
        <v>1071</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1.5" x14ac:dyDescent="0.25">
      <c r="A2759" s="12">
        <v>2742</v>
      </c>
      <c r="B2759" s="10" t="s">
        <v>1020</v>
      </c>
      <c r="C2759" s="11" t="s">
        <v>1211</v>
      </c>
      <c r="D2759" s="9"/>
      <c r="E2759" s="9">
        <v>328</v>
      </c>
      <c r="F2759" s="10" t="s">
        <v>1071</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1.5" x14ac:dyDescent="0.25">
      <c r="A2760" s="12">
        <v>2743</v>
      </c>
      <c r="B2760" s="10" t="s">
        <v>1020</v>
      </c>
      <c r="C2760" s="11" t="s">
        <v>1211</v>
      </c>
      <c r="D2760" s="9"/>
      <c r="E2760" s="9">
        <v>328</v>
      </c>
      <c r="F2760" s="10" t="s">
        <v>1071</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1.5" x14ac:dyDescent="0.25">
      <c r="A2761" s="12">
        <v>2744</v>
      </c>
      <c r="B2761" s="10" t="s">
        <v>1020</v>
      </c>
      <c r="C2761" s="11" t="s">
        <v>1211</v>
      </c>
      <c r="D2761" s="9"/>
      <c r="E2761" s="9">
        <v>328</v>
      </c>
      <c r="F2761" s="10" t="s">
        <v>1071</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1.5" x14ac:dyDescent="0.25">
      <c r="A2762" s="12">
        <v>2745</v>
      </c>
      <c r="B2762" s="10" t="s">
        <v>1020</v>
      </c>
      <c r="C2762" s="11" t="s">
        <v>1211</v>
      </c>
      <c r="D2762" s="9"/>
      <c r="E2762" s="9">
        <v>328</v>
      </c>
      <c r="F2762" s="10" t="s">
        <v>1071</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1.5" x14ac:dyDescent="0.25">
      <c r="A2763" s="12">
        <v>2746</v>
      </c>
      <c r="B2763" s="10" t="s">
        <v>1020</v>
      </c>
      <c r="C2763" s="11" t="s">
        <v>1212</v>
      </c>
      <c r="D2763" s="9"/>
      <c r="E2763" s="9">
        <v>600</v>
      </c>
      <c r="F2763" s="10" t="s">
        <v>1071</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1.5" x14ac:dyDescent="0.25">
      <c r="A2764" s="12">
        <v>2747</v>
      </c>
      <c r="B2764" s="10" t="s">
        <v>1020</v>
      </c>
      <c r="C2764" s="11" t="s">
        <v>1212</v>
      </c>
      <c r="D2764" s="9"/>
      <c r="E2764" s="9">
        <v>600</v>
      </c>
      <c r="F2764" s="10" t="s">
        <v>1071</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1.5" x14ac:dyDescent="0.25">
      <c r="A2765" s="12">
        <v>2748</v>
      </c>
      <c r="B2765" s="10" t="s">
        <v>1020</v>
      </c>
      <c r="C2765" s="11" t="s">
        <v>1212</v>
      </c>
      <c r="D2765" s="9"/>
      <c r="E2765" s="9">
        <v>600</v>
      </c>
      <c r="F2765" s="10" t="s">
        <v>1071</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1.5" x14ac:dyDescent="0.25">
      <c r="A2766" s="12">
        <v>2749</v>
      </c>
      <c r="B2766" s="10" t="s">
        <v>1020</v>
      </c>
      <c r="C2766" s="11" t="s">
        <v>1212</v>
      </c>
      <c r="D2766" s="9"/>
      <c r="E2766" s="9">
        <v>600</v>
      </c>
      <c r="F2766" s="10" t="s">
        <v>1071</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1.5" x14ac:dyDescent="0.25">
      <c r="A2767" s="12">
        <v>2750</v>
      </c>
      <c r="B2767" s="10" t="s">
        <v>1020</v>
      </c>
      <c r="C2767" s="11" t="s">
        <v>1212</v>
      </c>
      <c r="D2767" s="9"/>
      <c r="E2767" s="9">
        <v>600</v>
      </c>
      <c r="F2767" s="10" t="s">
        <v>1071</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1.5" x14ac:dyDescent="0.25">
      <c r="A2768" s="12">
        <v>2751</v>
      </c>
      <c r="B2768" s="10" t="s">
        <v>1020</v>
      </c>
      <c r="C2768" s="11" t="s">
        <v>1212</v>
      </c>
      <c r="D2768" s="9"/>
      <c r="E2768" s="9">
        <v>600</v>
      </c>
      <c r="F2768" s="10" t="s">
        <v>1071</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1.5" x14ac:dyDescent="0.25">
      <c r="A2769" s="12">
        <v>2752</v>
      </c>
      <c r="B2769" s="10" t="s">
        <v>1020</v>
      </c>
      <c r="C2769" s="11" t="s">
        <v>1212</v>
      </c>
      <c r="D2769" s="9"/>
      <c r="E2769" s="9">
        <v>600</v>
      </c>
      <c r="F2769" s="10" t="s">
        <v>1071</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1.5" x14ac:dyDescent="0.25">
      <c r="A2770" s="12">
        <v>2753</v>
      </c>
      <c r="B2770" s="10" t="s">
        <v>1020</v>
      </c>
      <c r="C2770" s="11" t="s">
        <v>1212</v>
      </c>
      <c r="D2770" s="9"/>
      <c r="E2770" s="9">
        <v>600</v>
      </c>
      <c r="F2770" s="10" t="s">
        <v>1071</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1.5" x14ac:dyDescent="0.25">
      <c r="A2771" s="12">
        <v>2754</v>
      </c>
      <c r="B2771" s="10" t="s">
        <v>1020</v>
      </c>
      <c r="C2771" s="11" t="s">
        <v>1212</v>
      </c>
      <c r="D2771" s="9"/>
      <c r="E2771" s="9">
        <v>600</v>
      </c>
      <c r="F2771" s="10" t="s">
        <v>1071</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1.5" x14ac:dyDescent="0.25">
      <c r="A2772" s="12">
        <v>2755</v>
      </c>
      <c r="B2772" s="10" t="s">
        <v>1020</v>
      </c>
      <c r="C2772" s="11" t="s">
        <v>1212</v>
      </c>
      <c r="D2772" s="9"/>
      <c r="E2772" s="9">
        <v>600</v>
      </c>
      <c r="F2772" s="10" t="s">
        <v>1071</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1.5" x14ac:dyDescent="0.25">
      <c r="A2773" s="12">
        <v>2756</v>
      </c>
      <c r="B2773" s="10" t="s">
        <v>1020</v>
      </c>
      <c r="C2773" s="11" t="s">
        <v>1212</v>
      </c>
      <c r="D2773" s="9"/>
      <c r="E2773" s="9">
        <v>600</v>
      </c>
      <c r="F2773" s="10" t="s">
        <v>1071</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1.5" x14ac:dyDescent="0.25">
      <c r="A2774" s="12">
        <v>2757</v>
      </c>
      <c r="B2774" s="10" t="s">
        <v>1020</v>
      </c>
      <c r="C2774" s="11" t="s">
        <v>1212</v>
      </c>
      <c r="D2774" s="9"/>
      <c r="E2774" s="9">
        <v>600</v>
      </c>
      <c r="F2774" s="10" t="s">
        <v>1071</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1.5" x14ac:dyDescent="0.25">
      <c r="A2775" s="12">
        <v>2758</v>
      </c>
      <c r="B2775" s="10" t="s">
        <v>1020</v>
      </c>
      <c r="C2775" s="11" t="s">
        <v>1212</v>
      </c>
      <c r="D2775" s="9"/>
      <c r="E2775" s="9">
        <v>600</v>
      </c>
      <c r="F2775" s="10" t="s">
        <v>1071</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1.5" x14ac:dyDescent="0.25">
      <c r="A2776" s="12">
        <v>2759</v>
      </c>
      <c r="B2776" s="10" t="s">
        <v>1020</v>
      </c>
      <c r="C2776" s="11" t="s">
        <v>1212</v>
      </c>
      <c r="D2776" s="9"/>
      <c r="E2776" s="9">
        <v>600</v>
      </c>
      <c r="F2776" s="10" t="s">
        <v>1071</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1.5" x14ac:dyDescent="0.25">
      <c r="A2777" s="12">
        <v>2760</v>
      </c>
      <c r="B2777" s="10" t="s">
        <v>1020</v>
      </c>
      <c r="C2777" s="11" t="s">
        <v>1212</v>
      </c>
      <c r="D2777" s="9"/>
      <c r="E2777" s="9">
        <v>600</v>
      </c>
      <c r="F2777" s="10" t="s">
        <v>1071</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1.5" x14ac:dyDescent="0.25">
      <c r="A2778" s="12">
        <v>2761</v>
      </c>
      <c r="B2778" s="10" t="s">
        <v>1020</v>
      </c>
      <c r="C2778" s="11" t="s">
        <v>1213</v>
      </c>
      <c r="D2778" s="9"/>
      <c r="E2778" s="9">
        <v>604</v>
      </c>
      <c r="F2778" s="10" t="s">
        <v>1071</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1.5" x14ac:dyDescent="0.25">
      <c r="A2779" s="12">
        <v>2762</v>
      </c>
      <c r="B2779" s="10" t="s">
        <v>1020</v>
      </c>
      <c r="C2779" s="11" t="s">
        <v>1213</v>
      </c>
      <c r="D2779" s="9"/>
      <c r="E2779" s="9">
        <v>604</v>
      </c>
      <c r="F2779" s="10" t="s">
        <v>1071</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1.5" x14ac:dyDescent="0.25">
      <c r="A2780" s="12">
        <v>2763</v>
      </c>
      <c r="B2780" s="10" t="s">
        <v>1020</v>
      </c>
      <c r="C2780" s="11" t="s">
        <v>1213</v>
      </c>
      <c r="D2780" s="9"/>
      <c r="E2780" s="9">
        <v>604</v>
      </c>
      <c r="F2780" s="10" t="s">
        <v>1071</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1.5" x14ac:dyDescent="0.25">
      <c r="A2781" s="12">
        <v>2764</v>
      </c>
      <c r="B2781" s="10" t="s">
        <v>1020</v>
      </c>
      <c r="C2781" s="11" t="s">
        <v>1213</v>
      </c>
      <c r="D2781" s="9"/>
      <c r="E2781" s="9">
        <v>604</v>
      </c>
      <c r="F2781" s="10" t="s">
        <v>1071</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1.5" x14ac:dyDescent="0.25">
      <c r="A2782" s="12">
        <v>2765</v>
      </c>
      <c r="B2782" s="10" t="s">
        <v>1020</v>
      </c>
      <c r="C2782" s="11" t="s">
        <v>1213</v>
      </c>
      <c r="D2782" s="9"/>
      <c r="E2782" s="9">
        <v>604</v>
      </c>
      <c r="F2782" s="10" t="s">
        <v>1071</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1.5" x14ac:dyDescent="0.25">
      <c r="A2783" s="12">
        <v>2766</v>
      </c>
      <c r="B2783" s="10" t="s">
        <v>1020</v>
      </c>
      <c r="C2783" s="11" t="s">
        <v>1213</v>
      </c>
      <c r="D2783" s="9"/>
      <c r="E2783" s="9">
        <v>604</v>
      </c>
      <c r="F2783" s="10" t="s">
        <v>1071</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1.5" x14ac:dyDescent="0.25">
      <c r="A2784" s="12">
        <v>2767</v>
      </c>
      <c r="B2784" s="10" t="s">
        <v>1020</v>
      </c>
      <c r="C2784" s="11" t="s">
        <v>1213</v>
      </c>
      <c r="D2784" s="9"/>
      <c r="E2784" s="9">
        <v>604</v>
      </c>
      <c r="F2784" s="10" t="s">
        <v>1071</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1.5" x14ac:dyDescent="0.25">
      <c r="A2785" s="12">
        <v>2768</v>
      </c>
      <c r="B2785" s="10" t="s">
        <v>1020</v>
      </c>
      <c r="C2785" s="11" t="s">
        <v>1213</v>
      </c>
      <c r="D2785" s="9"/>
      <c r="E2785" s="9">
        <v>604</v>
      </c>
      <c r="F2785" s="10" t="s">
        <v>1071</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1.5" x14ac:dyDescent="0.25">
      <c r="A2786" s="12">
        <v>2769</v>
      </c>
      <c r="B2786" s="10" t="s">
        <v>1020</v>
      </c>
      <c r="C2786" s="11" t="s">
        <v>1213</v>
      </c>
      <c r="D2786" s="9"/>
      <c r="E2786" s="9">
        <v>604</v>
      </c>
      <c r="F2786" s="10" t="s">
        <v>1071</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1.5" x14ac:dyDescent="0.25">
      <c r="A2787" s="12">
        <v>2770</v>
      </c>
      <c r="B2787" s="10" t="s">
        <v>1020</v>
      </c>
      <c r="C2787" s="11" t="s">
        <v>1213</v>
      </c>
      <c r="D2787" s="9"/>
      <c r="E2787" s="9">
        <v>604</v>
      </c>
      <c r="F2787" s="10" t="s">
        <v>1071</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1.5" x14ac:dyDescent="0.25">
      <c r="A2788" s="12">
        <v>2771</v>
      </c>
      <c r="B2788" s="10" t="s">
        <v>1020</v>
      </c>
      <c r="C2788" s="11" t="s">
        <v>1213</v>
      </c>
      <c r="D2788" s="9"/>
      <c r="E2788" s="9">
        <v>604</v>
      </c>
      <c r="F2788" s="10" t="s">
        <v>1071</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1.5" x14ac:dyDescent="0.25">
      <c r="A2789" s="12">
        <v>2772</v>
      </c>
      <c r="B2789" s="10" t="s">
        <v>1020</v>
      </c>
      <c r="C2789" s="11" t="s">
        <v>1213</v>
      </c>
      <c r="D2789" s="9"/>
      <c r="E2789" s="9">
        <v>604</v>
      </c>
      <c r="F2789" s="10" t="s">
        <v>1071</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1.5" x14ac:dyDescent="0.25">
      <c r="A2790" s="12">
        <v>2773</v>
      </c>
      <c r="B2790" s="10" t="s">
        <v>1020</v>
      </c>
      <c r="C2790" s="11" t="s">
        <v>1213</v>
      </c>
      <c r="D2790" s="9"/>
      <c r="E2790" s="9">
        <v>604</v>
      </c>
      <c r="F2790" s="10" t="s">
        <v>1071</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1.5" x14ac:dyDescent="0.25">
      <c r="A2791" s="12">
        <v>2774</v>
      </c>
      <c r="B2791" s="10" t="s">
        <v>1020</v>
      </c>
      <c r="C2791" s="11" t="s">
        <v>1213</v>
      </c>
      <c r="D2791" s="9"/>
      <c r="E2791" s="9">
        <v>604</v>
      </c>
      <c r="F2791" s="10" t="s">
        <v>1071</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1.5" x14ac:dyDescent="0.25">
      <c r="A2792" s="12">
        <v>2775</v>
      </c>
      <c r="B2792" s="10" t="s">
        <v>1020</v>
      </c>
      <c r="C2792" s="11" t="s">
        <v>1213</v>
      </c>
      <c r="D2792" s="9"/>
      <c r="E2792" s="9">
        <v>604</v>
      </c>
      <c r="F2792" s="10" t="s">
        <v>1071</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1.5" x14ac:dyDescent="0.25">
      <c r="A2793" s="12">
        <v>2776</v>
      </c>
      <c r="B2793" s="10" t="s">
        <v>1020</v>
      </c>
      <c r="C2793" s="11" t="s">
        <v>1214</v>
      </c>
      <c r="D2793" s="9"/>
      <c r="E2793" s="9">
        <v>740</v>
      </c>
      <c r="F2793" s="10" t="s">
        <v>1071</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1.5" x14ac:dyDescent="0.25">
      <c r="A2794" s="12">
        <v>2777</v>
      </c>
      <c r="B2794" s="10" t="s">
        <v>1020</v>
      </c>
      <c r="C2794" s="11" t="s">
        <v>1214</v>
      </c>
      <c r="D2794" s="9"/>
      <c r="E2794" s="9">
        <v>740</v>
      </c>
      <c r="F2794" s="10" t="s">
        <v>1071</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1.5" x14ac:dyDescent="0.25">
      <c r="A2795" s="12">
        <v>2778</v>
      </c>
      <c r="B2795" s="10" t="s">
        <v>1020</v>
      </c>
      <c r="C2795" s="11" t="s">
        <v>1214</v>
      </c>
      <c r="D2795" s="9"/>
      <c r="E2795" s="9">
        <v>740</v>
      </c>
      <c r="F2795" s="10" t="s">
        <v>1071</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1.5" x14ac:dyDescent="0.25">
      <c r="A2796" s="12">
        <v>2779</v>
      </c>
      <c r="B2796" s="10" t="s">
        <v>1020</v>
      </c>
      <c r="C2796" s="11" t="s">
        <v>1214</v>
      </c>
      <c r="D2796" s="9"/>
      <c r="E2796" s="9">
        <v>740</v>
      </c>
      <c r="F2796" s="10" t="s">
        <v>1071</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1.5" x14ac:dyDescent="0.25">
      <c r="A2797" s="12">
        <v>2780</v>
      </c>
      <c r="B2797" s="10" t="s">
        <v>1020</v>
      </c>
      <c r="C2797" s="11" t="s">
        <v>1214</v>
      </c>
      <c r="D2797" s="9"/>
      <c r="E2797" s="9">
        <v>740</v>
      </c>
      <c r="F2797" s="10" t="s">
        <v>1071</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1.5" x14ac:dyDescent="0.25">
      <c r="A2798" s="12">
        <v>2781</v>
      </c>
      <c r="B2798" s="10" t="s">
        <v>1020</v>
      </c>
      <c r="C2798" s="11" t="s">
        <v>1214</v>
      </c>
      <c r="D2798" s="9"/>
      <c r="E2798" s="9">
        <v>740</v>
      </c>
      <c r="F2798" s="10" t="s">
        <v>1071</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1.5" x14ac:dyDescent="0.25">
      <c r="A2799" s="12">
        <v>2782</v>
      </c>
      <c r="B2799" s="10" t="s">
        <v>1020</v>
      </c>
      <c r="C2799" s="11" t="s">
        <v>1214</v>
      </c>
      <c r="D2799" s="9"/>
      <c r="E2799" s="9">
        <v>740</v>
      </c>
      <c r="F2799" s="10" t="s">
        <v>1071</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1.5" x14ac:dyDescent="0.25">
      <c r="A2800" s="12">
        <v>2783</v>
      </c>
      <c r="B2800" s="10" t="s">
        <v>1020</v>
      </c>
      <c r="C2800" s="11" t="s">
        <v>1214</v>
      </c>
      <c r="D2800" s="9"/>
      <c r="E2800" s="9">
        <v>740</v>
      </c>
      <c r="F2800" s="10" t="s">
        <v>1071</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1.5" x14ac:dyDescent="0.25">
      <c r="A2801" s="12">
        <v>2784</v>
      </c>
      <c r="B2801" s="10" t="s">
        <v>1020</v>
      </c>
      <c r="C2801" s="11" t="s">
        <v>1214</v>
      </c>
      <c r="D2801" s="9"/>
      <c r="E2801" s="9">
        <v>740</v>
      </c>
      <c r="F2801" s="10" t="s">
        <v>1071</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1.5" x14ac:dyDescent="0.25">
      <c r="A2802" s="12">
        <v>2785</v>
      </c>
      <c r="B2802" s="10" t="s">
        <v>1020</v>
      </c>
      <c r="C2802" s="11" t="s">
        <v>1214</v>
      </c>
      <c r="D2802" s="9"/>
      <c r="E2802" s="9">
        <v>740</v>
      </c>
      <c r="F2802" s="10" t="s">
        <v>1071</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1.5" x14ac:dyDescent="0.25">
      <c r="A2803" s="12">
        <v>2786</v>
      </c>
      <c r="B2803" s="10" t="s">
        <v>1020</v>
      </c>
      <c r="C2803" s="11" t="s">
        <v>1214</v>
      </c>
      <c r="D2803" s="9"/>
      <c r="E2803" s="9">
        <v>740</v>
      </c>
      <c r="F2803" s="10" t="s">
        <v>1071</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1.5" x14ac:dyDescent="0.25">
      <c r="A2804" s="12">
        <v>2787</v>
      </c>
      <c r="B2804" s="10" t="s">
        <v>1020</v>
      </c>
      <c r="C2804" s="11" t="s">
        <v>1214</v>
      </c>
      <c r="D2804" s="9"/>
      <c r="E2804" s="9">
        <v>740</v>
      </c>
      <c r="F2804" s="10" t="s">
        <v>1071</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1.5" x14ac:dyDescent="0.25">
      <c r="A2805" s="12">
        <v>2788</v>
      </c>
      <c r="B2805" s="10" t="s">
        <v>1020</v>
      </c>
      <c r="C2805" s="11" t="s">
        <v>1214</v>
      </c>
      <c r="D2805" s="9"/>
      <c r="E2805" s="9">
        <v>740</v>
      </c>
      <c r="F2805" s="10" t="s">
        <v>1071</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1.5" x14ac:dyDescent="0.25">
      <c r="A2806" s="12">
        <v>2789</v>
      </c>
      <c r="B2806" s="10" t="s">
        <v>1020</v>
      </c>
      <c r="C2806" s="11" t="s">
        <v>1214</v>
      </c>
      <c r="D2806" s="9"/>
      <c r="E2806" s="9">
        <v>740</v>
      </c>
      <c r="F2806" s="10" t="s">
        <v>1071</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1.5" x14ac:dyDescent="0.25">
      <c r="A2807" s="12">
        <v>2790</v>
      </c>
      <c r="B2807" s="10" t="s">
        <v>1020</v>
      </c>
      <c r="C2807" s="11" t="s">
        <v>1214</v>
      </c>
      <c r="D2807" s="9"/>
      <c r="E2807" s="9">
        <v>740</v>
      </c>
      <c r="F2807" s="10" t="s">
        <v>1071</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1.5" x14ac:dyDescent="0.25">
      <c r="A2808" s="12">
        <v>2791</v>
      </c>
      <c r="B2808" s="10" t="s">
        <v>1020</v>
      </c>
      <c r="C2808" s="11" t="s">
        <v>1215</v>
      </c>
      <c r="D2808" s="9"/>
      <c r="E2808" s="9">
        <v>858</v>
      </c>
      <c r="F2808" s="10" t="s">
        <v>1071</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1.5" x14ac:dyDescent="0.25">
      <c r="A2809" s="12">
        <v>2792</v>
      </c>
      <c r="B2809" s="10" t="s">
        <v>1020</v>
      </c>
      <c r="C2809" s="11" t="s">
        <v>1215</v>
      </c>
      <c r="D2809" s="9"/>
      <c r="E2809" s="9">
        <v>858</v>
      </c>
      <c r="F2809" s="10" t="s">
        <v>1071</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1.5" x14ac:dyDescent="0.25">
      <c r="A2810" s="12">
        <v>2793</v>
      </c>
      <c r="B2810" s="10" t="s">
        <v>1020</v>
      </c>
      <c r="C2810" s="11" t="s">
        <v>1215</v>
      </c>
      <c r="D2810" s="9"/>
      <c r="E2810" s="9">
        <v>858</v>
      </c>
      <c r="F2810" s="10" t="s">
        <v>1071</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1.5" x14ac:dyDescent="0.25">
      <c r="A2811" s="12">
        <v>2794</v>
      </c>
      <c r="B2811" s="10" t="s">
        <v>1020</v>
      </c>
      <c r="C2811" s="11" t="s">
        <v>1215</v>
      </c>
      <c r="D2811" s="9"/>
      <c r="E2811" s="9">
        <v>858</v>
      </c>
      <c r="F2811" s="10" t="s">
        <v>1071</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1.5" x14ac:dyDescent="0.25">
      <c r="A2812" s="12">
        <v>2795</v>
      </c>
      <c r="B2812" s="10" t="s">
        <v>1020</v>
      </c>
      <c r="C2812" s="11" t="s">
        <v>1215</v>
      </c>
      <c r="D2812" s="9"/>
      <c r="E2812" s="9">
        <v>858</v>
      </c>
      <c r="F2812" s="10" t="s">
        <v>1071</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1.5" x14ac:dyDescent="0.25">
      <c r="A2813" s="12">
        <v>2796</v>
      </c>
      <c r="B2813" s="10" t="s">
        <v>1020</v>
      </c>
      <c r="C2813" s="11" t="s">
        <v>1215</v>
      </c>
      <c r="D2813" s="9"/>
      <c r="E2813" s="9">
        <v>858</v>
      </c>
      <c r="F2813" s="10" t="s">
        <v>1071</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1.5" x14ac:dyDescent="0.25">
      <c r="A2814" s="12">
        <v>2797</v>
      </c>
      <c r="B2814" s="10" t="s">
        <v>1020</v>
      </c>
      <c r="C2814" s="11" t="s">
        <v>1215</v>
      </c>
      <c r="D2814" s="9"/>
      <c r="E2814" s="9">
        <v>858</v>
      </c>
      <c r="F2814" s="10" t="s">
        <v>1071</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1.5" x14ac:dyDescent="0.25">
      <c r="A2815" s="12">
        <v>2798</v>
      </c>
      <c r="B2815" s="10" t="s">
        <v>1020</v>
      </c>
      <c r="C2815" s="11" t="s">
        <v>1215</v>
      </c>
      <c r="D2815" s="9"/>
      <c r="E2815" s="9">
        <v>858</v>
      </c>
      <c r="F2815" s="10" t="s">
        <v>1071</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1.5" x14ac:dyDescent="0.25">
      <c r="A2816" s="12">
        <v>2799</v>
      </c>
      <c r="B2816" s="10" t="s">
        <v>1020</v>
      </c>
      <c r="C2816" s="11" t="s">
        <v>1215</v>
      </c>
      <c r="D2816" s="9"/>
      <c r="E2816" s="9">
        <v>858</v>
      </c>
      <c r="F2816" s="10" t="s">
        <v>1071</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1.5" x14ac:dyDescent="0.25">
      <c r="A2817" s="12">
        <v>2800</v>
      </c>
      <c r="B2817" s="10" t="s">
        <v>1020</v>
      </c>
      <c r="C2817" s="11" t="s">
        <v>1215</v>
      </c>
      <c r="D2817" s="9"/>
      <c r="E2817" s="9">
        <v>858</v>
      </c>
      <c r="F2817" s="10" t="s">
        <v>1071</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1.5" x14ac:dyDescent="0.25">
      <c r="A2818" s="12">
        <v>2801</v>
      </c>
      <c r="B2818" s="10" t="s">
        <v>1020</v>
      </c>
      <c r="C2818" s="11" t="s">
        <v>1215</v>
      </c>
      <c r="D2818" s="9"/>
      <c r="E2818" s="9">
        <v>858</v>
      </c>
      <c r="F2818" s="10" t="s">
        <v>1071</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1.5" x14ac:dyDescent="0.25">
      <c r="A2819" s="12">
        <v>2802</v>
      </c>
      <c r="B2819" s="10" t="s">
        <v>1020</v>
      </c>
      <c r="C2819" s="11" t="s">
        <v>1215</v>
      </c>
      <c r="D2819" s="9"/>
      <c r="E2819" s="9">
        <v>858</v>
      </c>
      <c r="F2819" s="10" t="s">
        <v>1071</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1.5" x14ac:dyDescent="0.25">
      <c r="A2820" s="12">
        <v>2803</v>
      </c>
      <c r="B2820" s="10" t="s">
        <v>1020</v>
      </c>
      <c r="C2820" s="11" t="s">
        <v>1215</v>
      </c>
      <c r="D2820" s="9"/>
      <c r="E2820" s="9">
        <v>858</v>
      </c>
      <c r="F2820" s="10" t="s">
        <v>1071</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1.5" x14ac:dyDescent="0.25">
      <c r="A2821" s="12">
        <v>2804</v>
      </c>
      <c r="B2821" s="10" t="s">
        <v>1020</v>
      </c>
      <c r="C2821" s="11" t="s">
        <v>1215</v>
      </c>
      <c r="D2821" s="9"/>
      <c r="E2821" s="9">
        <v>858</v>
      </c>
      <c r="F2821" s="10" t="s">
        <v>1071</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1.5" x14ac:dyDescent="0.25">
      <c r="A2822" s="12">
        <v>2805</v>
      </c>
      <c r="B2822" s="10" t="s">
        <v>1020</v>
      </c>
      <c r="C2822" s="11" t="s">
        <v>1215</v>
      </c>
      <c r="D2822" s="9"/>
      <c r="E2822" s="9">
        <v>858</v>
      </c>
      <c r="F2822" s="10" t="s">
        <v>1071</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1.5" x14ac:dyDescent="0.25">
      <c r="A2823" s="12">
        <v>2806</v>
      </c>
      <c r="B2823" s="10" t="s">
        <v>1020</v>
      </c>
      <c r="C2823" s="11" t="s">
        <v>1216</v>
      </c>
      <c r="D2823" s="9"/>
      <c r="E2823" s="9">
        <v>862</v>
      </c>
      <c r="F2823" s="10" t="s">
        <v>1071</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1.5" x14ac:dyDescent="0.25">
      <c r="A2824" s="12">
        <v>2807</v>
      </c>
      <c r="B2824" s="10" t="s">
        <v>1020</v>
      </c>
      <c r="C2824" s="11" t="s">
        <v>1216</v>
      </c>
      <c r="D2824" s="9"/>
      <c r="E2824" s="9">
        <v>862</v>
      </c>
      <c r="F2824" s="10" t="s">
        <v>1071</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1.5" x14ac:dyDescent="0.25">
      <c r="A2825" s="12">
        <v>2808</v>
      </c>
      <c r="B2825" s="10" t="s">
        <v>1020</v>
      </c>
      <c r="C2825" s="11" t="s">
        <v>1216</v>
      </c>
      <c r="D2825" s="9"/>
      <c r="E2825" s="9">
        <v>862</v>
      </c>
      <c r="F2825" s="10" t="s">
        <v>1071</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1.5" x14ac:dyDescent="0.25">
      <c r="A2826" s="12">
        <v>2809</v>
      </c>
      <c r="B2826" s="10" t="s">
        <v>1020</v>
      </c>
      <c r="C2826" s="11" t="s">
        <v>1216</v>
      </c>
      <c r="D2826" s="9"/>
      <c r="E2826" s="9">
        <v>862</v>
      </c>
      <c r="F2826" s="10" t="s">
        <v>1071</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1.5" x14ac:dyDescent="0.25">
      <c r="A2827" s="12">
        <v>2810</v>
      </c>
      <c r="B2827" s="10" t="s">
        <v>1020</v>
      </c>
      <c r="C2827" s="11" t="s">
        <v>1216</v>
      </c>
      <c r="D2827" s="9"/>
      <c r="E2827" s="9">
        <v>862</v>
      </c>
      <c r="F2827" s="10" t="s">
        <v>1071</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1.5" x14ac:dyDescent="0.25">
      <c r="A2828" s="12">
        <v>2811</v>
      </c>
      <c r="B2828" s="10" t="s">
        <v>1020</v>
      </c>
      <c r="C2828" s="11" t="s">
        <v>1216</v>
      </c>
      <c r="D2828" s="9"/>
      <c r="E2828" s="9">
        <v>862</v>
      </c>
      <c r="F2828" s="10" t="s">
        <v>1071</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1.5" x14ac:dyDescent="0.25">
      <c r="A2829" s="12">
        <v>2812</v>
      </c>
      <c r="B2829" s="10" t="s">
        <v>1020</v>
      </c>
      <c r="C2829" s="11" t="s">
        <v>1216</v>
      </c>
      <c r="D2829" s="9"/>
      <c r="E2829" s="9">
        <v>862</v>
      </c>
      <c r="F2829" s="10" t="s">
        <v>1071</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1.5" x14ac:dyDescent="0.25">
      <c r="A2830" s="12">
        <v>2813</v>
      </c>
      <c r="B2830" s="10" t="s">
        <v>1020</v>
      </c>
      <c r="C2830" s="11" t="s">
        <v>1216</v>
      </c>
      <c r="D2830" s="9"/>
      <c r="E2830" s="9">
        <v>862</v>
      </c>
      <c r="F2830" s="10" t="s">
        <v>1071</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1.5" x14ac:dyDescent="0.25">
      <c r="A2831" s="12">
        <v>2814</v>
      </c>
      <c r="B2831" s="10" t="s">
        <v>1020</v>
      </c>
      <c r="C2831" s="11" t="s">
        <v>1216</v>
      </c>
      <c r="D2831" s="9"/>
      <c r="E2831" s="9">
        <v>862</v>
      </c>
      <c r="F2831" s="10" t="s">
        <v>1071</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1.5" x14ac:dyDescent="0.25">
      <c r="A2832" s="12">
        <v>2815</v>
      </c>
      <c r="B2832" s="10" t="s">
        <v>1020</v>
      </c>
      <c r="C2832" s="11" t="s">
        <v>1216</v>
      </c>
      <c r="D2832" s="9"/>
      <c r="E2832" s="9">
        <v>862</v>
      </c>
      <c r="F2832" s="10" t="s">
        <v>1071</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1.5" x14ac:dyDescent="0.25">
      <c r="A2833" s="12">
        <v>2816</v>
      </c>
      <c r="B2833" s="10" t="s">
        <v>1020</v>
      </c>
      <c r="C2833" s="11" t="s">
        <v>1216</v>
      </c>
      <c r="D2833" s="9"/>
      <c r="E2833" s="9">
        <v>862</v>
      </c>
      <c r="F2833" s="10" t="s">
        <v>1071</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1.5" x14ac:dyDescent="0.25">
      <c r="A2834" s="12">
        <v>2817</v>
      </c>
      <c r="B2834" s="10" t="s">
        <v>1020</v>
      </c>
      <c r="C2834" s="11" t="s">
        <v>1216</v>
      </c>
      <c r="D2834" s="9"/>
      <c r="E2834" s="9">
        <v>862</v>
      </c>
      <c r="F2834" s="10" t="s">
        <v>1071</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1.5" x14ac:dyDescent="0.25">
      <c r="A2835" s="12">
        <v>2818</v>
      </c>
      <c r="B2835" s="10" t="s">
        <v>1020</v>
      </c>
      <c r="C2835" s="11" t="s">
        <v>1216</v>
      </c>
      <c r="D2835" s="9"/>
      <c r="E2835" s="9">
        <v>862</v>
      </c>
      <c r="F2835" s="10" t="s">
        <v>1071</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1.5" x14ac:dyDescent="0.25">
      <c r="A2836" s="12">
        <v>2819</v>
      </c>
      <c r="B2836" s="10" t="s">
        <v>1020</v>
      </c>
      <c r="C2836" s="11" t="s">
        <v>1216</v>
      </c>
      <c r="D2836" s="9"/>
      <c r="E2836" s="9">
        <v>862</v>
      </c>
      <c r="F2836" s="10" t="s">
        <v>1071</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1.5" x14ac:dyDescent="0.25">
      <c r="A2837" s="12">
        <v>2820</v>
      </c>
      <c r="B2837" s="10" t="s">
        <v>1020</v>
      </c>
      <c r="C2837" s="11" t="s">
        <v>1216</v>
      </c>
      <c r="D2837" s="9"/>
      <c r="E2837" s="9">
        <v>862</v>
      </c>
      <c r="F2837" s="10" t="s">
        <v>1071</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1.5" x14ac:dyDescent="0.25">
      <c r="A2838" s="28">
        <v>2821</v>
      </c>
      <c r="B2838" s="26" t="s">
        <v>1020</v>
      </c>
      <c r="C2838" s="27" t="s">
        <v>1217</v>
      </c>
      <c r="D2838" s="25"/>
      <c r="E2838" s="25">
        <v>927</v>
      </c>
      <c r="F2838" s="26" t="s">
        <v>1068</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1.5" x14ac:dyDescent="0.25">
      <c r="A2839" s="28">
        <v>2822</v>
      </c>
      <c r="B2839" s="26" t="s">
        <v>1020</v>
      </c>
      <c r="C2839" s="27" t="s">
        <v>1217</v>
      </c>
      <c r="D2839" s="25"/>
      <c r="E2839" s="25">
        <v>927</v>
      </c>
      <c r="F2839" s="26" t="s">
        <v>1068</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1.5" x14ac:dyDescent="0.25">
      <c r="A2840" s="28">
        <v>2823</v>
      </c>
      <c r="B2840" s="26" t="s">
        <v>1020</v>
      </c>
      <c r="C2840" s="27" t="s">
        <v>1217</v>
      </c>
      <c r="D2840" s="25"/>
      <c r="E2840" s="25">
        <v>927</v>
      </c>
      <c r="F2840" s="26" t="s">
        <v>1068</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1.5" x14ac:dyDescent="0.25">
      <c r="A2841" s="28">
        <v>2824</v>
      </c>
      <c r="B2841" s="26" t="s">
        <v>1020</v>
      </c>
      <c r="C2841" s="27" t="s">
        <v>1217</v>
      </c>
      <c r="D2841" s="25"/>
      <c r="E2841" s="25">
        <v>927</v>
      </c>
      <c r="F2841" s="26" t="s">
        <v>1068</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1.5" x14ac:dyDescent="0.25">
      <c r="A2842" s="28">
        <v>2825</v>
      </c>
      <c r="B2842" s="26" t="s">
        <v>1020</v>
      </c>
      <c r="C2842" s="27" t="s">
        <v>1217</v>
      </c>
      <c r="D2842" s="25"/>
      <c r="E2842" s="25">
        <v>927</v>
      </c>
      <c r="F2842" s="26" t="s">
        <v>1068</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1.5" x14ac:dyDescent="0.25">
      <c r="A2843" s="28">
        <v>2826</v>
      </c>
      <c r="B2843" s="26" t="s">
        <v>1020</v>
      </c>
      <c r="C2843" s="27" t="s">
        <v>1217</v>
      </c>
      <c r="D2843" s="25"/>
      <c r="E2843" s="25">
        <v>927</v>
      </c>
      <c r="F2843" s="26" t="s">
        <v>1068</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1.5" x14ac:dyDescent="0.25">
      <c r="A2844" s="28">
        <v>2827</v>
      </c>
      <c r="B2844" s="26" t="s">
        <v>1020</v>
      </c>
      <c r="C2844" s="27" t="s">
        <v>1217</v>
      </c>
      <c r="D2844" s="25"/>
      <c r="E2844" s="25">
        <v>927</v>
      </c>
      <c r="F2844" s="26" t="s">
        <v>1068</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1.5" x14ac:dyDescent="0.25">
      <c r="A2845" s="28">
        <v>2828</v>
      </c>
      <c r="B2845" s="26" t="s">
        <v>1020</v>
      </c>
      <c r="C2845" s="27" t="s">
        <v>1217</v>
      </c>
      <c r="D2845" s="25"/>
      <c r="E2845" s="25">
        <v>927</v>
      </c>
      <c r="F2845" s="26" t="s">
        <v>1068</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1.5" x14ac:dyDescent="0.25">
      <c r="A2846" s="28">
        <v>2829</v>
      </c>
      <c r="B2846" s="26" t="s">
        <v>1020</v>
      </c>
      <c r="C2846" s="27" t="s">
        <v>1217</v>
      </c>
      <c r="D2846" s="25"/>
      <c r="E2846" s="25">
        <v>927</v>
      </c>
      <c r="F2846" s="26" t="s">
        <v>1068</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1.5" x14ac:dyDescent="0.25">
      <c r="A2847" s="28">
        <v>2830</v>
      </c>
      <c r="B2847" s="26" t="s">
        <v>1020</v>
      </c>
      <c r="C2847" s="27" t="s">
        <v>1217</v>
      </c>
      <c r="D2847" s="25"/>
      <c r="E2847" s="25">
        <v>927</v>
      </c>
      <c r="F2847" s="26" t="s">
        <v>1068</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1.5" x14ac:dyDescent="0.25">
      <c r="A2848" s="28">
        <v>2831</v>
      </c>
      <c r="B2848" s="26" t="s">
        <v>1020</v>
      </c>
      <c r="C2848" s="27" t="s">
        <v>1217</v>
      </c>
      <c r="D2848" s="25"/>
      <c r="E2848" s="25">
        <v>927</v>
      </c>
      <c r="F2848" s="26" t="s">
        <v>1068</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1.5" x14ac:dyDescent="0.25">
      <c r="A2849" s="28">
        <v>2832</v>
      </c>
      <c r="B2849" s="26" t="s">
        <v>1020</v>
      </c>
      <c r="C2849" s="27" t="s">
        <v>1217</v>
      </c>
      <c r="D2849" s="25"/>
      <c r="E2849" s="25">
        <v>927</v>
      </c>
      <c r="F2849" s="26" t="s">
        <v>1068</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1.5" x14ac:dyDescent="0.25">
      <c r="A2850" s="28">
        <v>2833</v>
      </c>
      <c r="B2850" s="26" t="s">
        <v>1020</v>
      </c>
      <c r="C2850" s="27" t="s">
        <v>1217</v>
      </c>
      <c r="D2850" s="25"/>
      <c r="E2850" s="25">
        <v>927</v>
      </c>
      <c r="F2850" s="26" t="s">
        <v>1068</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1.5" x14ac:dyDescent="0.25">
      <c r="A2851" s="28">
        <v>2834</v>
      </c>
      <c r="B2851" s="26" t="s">
        <v>1020</v>
      </c>
      <c r="C2851" s="27" t="s">
        <v>1217</v>
      </c>
      <c r="D2851" s="25"/>
      <c r="E2851" s="25">
        <v>927</v>
      </c>
      <c r="F2851" s="26" t="s">
        <v>1068</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1.5" x14ac:dyDescent="0.25">
      <c r="A2852" s="28">
        <v>2835</v>
      </c>
      <c r="B2852" s="26" t="s">
        <v>1020</v>
      </c>
      <c r="C2852" s="27" t="s">
        <v>1217</v>
      </c>
      <c r="D2852" s="25"/>
      <c r="E2852" s="25">
        <v>927</v>
      </c>
      <c r="F2852" s="26" t="s">
        <v>1068</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1.5" x14ac:dyDescent="0.25">
      <c r="A2853" s="12">
        <v>2836</v>
      </c>
      <c r="B2853" s="10" t="s">
        <v>1020</v>
      </c>
      <c r="C2853" s="30" t="s">
        <v>1218</v>
      </c>
      <c r="D2853" s="9">
        <v>15</v>
      </c>
      <c r="E2853" s="9">
        <v>36</v>
      </c>
      <c r="F2853" s="10" t="s">
        <v>1071</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1.5" x14ac:dyDescent="0.25">
      <c r="A2854" s="12">
        <v>2837</v>
      </c>
      <c r="B2854" s="10" t="s">
        <v>1020</v>
      </c>
      <c r="C2854" s="30" t="s">
        <v>1218</v>
      </c>
      <c r="D2854" s="9">
        <v>15</v>
      </c>
      <c r="E2854" s="9">
        <v>36</v>
      </c>
      <c r="F2854" s="10" t="s">
        <v>1071</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1.5" x14ac:dyDescent="0.25">
      <c r="A2855" s="12">
        <v>2838</v>
      </c>
      <c r="B2855" s="10" t="s">
        <v>1020</v>
      </c>
      <c r="C2855" s="30" t="s">
        <v>1218</v>
      </c>
      <c r="D2855" s="9">
        <v>15</v>
      </c>
      <c r="E2855" s="9">
        <v>36</v>
      </c>
      <c r="F2855" s="10" t="s">
        <v>1071</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1.5" x14ac:dyDescent="0.25">
      <c r="A2856" s="12">
        <v>2839</v>
      </c>
      <c r="B2856" s="10" t="s">
        <v>1020</v>
      </c>
      <c r="C2856" s="30" t="s">
        <v>1218</v>
      </c>
      <c r="D2856" s="9">
        <v>15</v>
      </c>
      <c r="E2856" s="9">
        <v>36</v>
      </c>
      <c r="F2856" s="10" t="s">
        <v>1071</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1.5" x14ac:dyDescent="0.25">
      <c r="A2857" s="12">
        <v>2840</v>
      </c>
      <c r="B2857" s="10" t="s">
        <v>1020</v>
      </c>
      <c r="C2857" s="30" t="s">
        <v>1218</v>
      </c>
      <c r="D2857" s="9">
        <v>15</v>
      </c>
      <c r="E2857" s="9">
        <v>36</v>
      </c>
      <c r="F2857" s="10" t="s">
        <v>1071</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1.5" x14ac:dyDescent="0.25">
      <c r="A2858" s="12">
        <v>2841</v>
      </c>
      <c r="B2858" s="10" t="s">
        <v>1020</v>
      </c>
      <c r="C2858" s="30" t="s">
        <v>1218</v>
      </c>
      <c r="D2858" s="9">
        <v>15</v>
      </c>
      <c r="E2858" s="9">
        <v>36</v>
      </c>
      <c r="F2858" s="10" t="s">
        <v>1071</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1.5" x14ac:dyDescent="0.25">
      <c r="A2859" s="12">
        <v>2842</v>
      </c>
      <c r="B2859" s="10" t="s">
        <v>1020</v>
      </c>
      <c r="C2859" s="30" t="s">
        <v>1218</v>
      </c>
      <c r="D2859" s="9">
        <v>15</v>
      </c>
      <c r="E2859" s="9">
        <v>36</v>
      </c>
      <c r="F2859" s="10" t="s">
        <v>1071</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1.5" x14ac:dyDescent="0.25">
      <c r="A2860" s="12">
        <v>2843</v>
      </c>
      <c r="B2860" s="10" t="s">
        <v>1020</v>
      </c>
      <c r="C2860" s="30" t="s">
        <v>1218</v>
      </c>
      <c r="D2860" s="9">
        <v>15</v>
      </c>
      <c r="E2860" s="9">
        <v>36</v>
      </c>
      <c r="F2860" s="10" t="s">
        <v>1071</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1.5" x14ac:dyDescent="0.25">
      <c r="A2861" s="12">
        <v>2844</v>
      </c>
      <c r="B2861" s="10" t="s">
        <v>1020</v>
      </c>
      <c r="C2861" s="30" t="s">
        <v>1218</v>
      </c>
      <c r="D2861" s="9">
        <v>15</v>
      </c>
      <c r="E2861" s="9">
        <v>36</v>
      </c>
      <c r="F2861" s="10" t="s">
        <v>1071</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1.5" x14ac:dyDescent="0.25">
      <c r="A2862" s="12">
        <v>2845</v>
      </c>
      <c r="B2862" s="10" t="s">
        <v>1020</v>
      </c>
      <c r="C2862" s="30" t="s">
        <v>1218</v>
      </c>
      <c r="D2862" s="9">
        <v>15</v>
      </c>
      <c r="E2862" s="9">
        <v>36</v>
      </c>
      <c r="F2862" s="10" t="s">
        <v>1071</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1.5" x14ac:dyDescent="0.25">
      <c r="A2863" s="12">
        <v>2846</v>
      </c>
      <c r="B2863" s="10" t="s">
        <v>1020</v>
      </c>
      <c r="C2863" s="30" t="s">
        <v>1218</v>
      </c>
      <c r="D2863" s="9">
        <v>15</v>
      </c>
      <c r="E2863" s="9">
        <v>36</v>
      </c>
      <c r="F2863" s="10" t="s">
        <v>1071</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1.5" x14ac:dyDescent="0.25">
      <c r="A2864" s="12">
        <v>2847</v>
      </c>
      <c r="B2864" s="10" t="s">
        <v>1020</v>
      </c>
      <c r="C2864" s="30" t="s">
        <v>1218</v>
      </c>
      <c r="D2864" s="9">
        <v>15</v>
      </c>
      <c r="E2864" s="9">
        <v>36</v>
      </c>
      <c r="F2864" s="10" t="s">
        <v>1071</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1.5" x14ac:dyDescent="0.25">
      <c r="A2865" s="12">
        <v>2848</v>
      </c>
      <c r="B2865" s="10" t="s">
        <v>1020</v>
      </c>
      <c r="C2865" s="30" t="s">
        <v>1218</v>
      </c>
      <c r="D2865" s="9">
        <v>15</v>
      </c>
      <c r="E2865" s="9">
        <v>36</v>
      </c>
      <c r="F2865" s="10" t="s">
        <v>1071</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1.5" x14ac:dyDescent="0.25">
      <c r="A2866" s="12">
        <v>2849</v>
      </c>
      <c r="B2866" s="10" t="s">
        <v>1020</v>
      </c>
      <c r="C2866" s="30" t="s">
        <v>1218</v>
      </c>
      <c r="D2866" s="9">
        <v>15</v>
      </c>
      <c r="E2866" s="9">
        <v>36</v>
      </c>
      <c r="F2866" s="10" t="s">
        <v>1071</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1.5" x14ac:dyDescent="0.25">
      <c r="A2867" s="12">
        <v>2850</v>
      </c>
      <c r="B2867" s="10" t="s">
        <v>1020</v>
      </c>
      <c r="C2867" s="30" t="s">
        <v>1218</v>
      </c>
      <c r="D2867" s="9">
        <v>15</v>
      </c>
      <c r="E2867" s="9">
        <v>36</v>
      </c>
      <c r="F2867" s="10" t="s">
        <v>1071</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1.5" x14ac:dyDescent="0.25">
      <c r="A2868" s="12">
        <v>2851</v>
      </c>
      <c r="B2868" s="10" t="s">
        <v>1020</v>
      </c>
      <c r="C2868" s="30" t="s">
        <v>1219</v>
      </c>
      <c r="D2868" s="9">
        <v>16</v>
      </c>
      <c r="E2868" s="9">
        <v>554</v>
      </c>
      <c r="F2868" s="10" t="s">
        <v>1071</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1.5" x14ac:dyDescent="0.25">
      <c r="A2869" s="12">
        <v>2852</v>
      </c>
      <c r="B2869" s="10" t="s">
        <v>1020</v>
      </c>
      <c r="C2869" s="30" t="s">
        <v>1219</v>
      </c>
      <c r="D2869" s="9">
        <v>16</v>
      </c>
      <c r="E2869" s="9">
        <v>554</v>
      </c>
      <c r="F2869" s="10" t="s">
        <v>1071</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1.5" x14ac:dyDescent="0.25">
      <c r="A2870" s="12">
        <v>2853</v>
      </c>
      <c r="B2870" s="10" t="s">
        <v>1020</v>
      </c>
      <c r="C2870" s="30" t="s">
        <v>1219</v>
      </c>
      <c r="D2870" s="9">
        <v>16</v>
      </c>
      <c r="E2870" s="9">
        <v>554</v>
      </c>
      <c r="F2870" s="10" t="s">
        <v>1071</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1.5" x14ac:dyDescent="0.25">
      <c r="A2871" s="12">
        <v>2854</v>
      </c>
      <c r="B2871" s="10" t="s">
        <v>1020</v>
      </c>
      <c r="C2871" s="30" t="s">
        <v>1219</v>
      </c>
      <c r="D2871" s="9">
        <v>16</v>
      </c>
      <c r="E2871" s="9">
        <v>554</v>
      </c>
      <c r="F2871" s="10" t="s">
        <v>1071</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1.5" x14ac:dyDescent="0.25">
      <c r="A2872" s="12">
        <v>2855</v>
      </c>
      <c r="B2872" s="10" t="s">
        <v>1020</v>
      </c>
      <c r="C2872" s="30" t="s">
        <v>1219</v>
      </c>
      <c r="D2872" s="9">
        <v>16</v>
      </c>
      <c r="E2872" s="9">
        <v>554</v>
      </c>
      <c r="F2872" s="10" t="s">
        <v>1071</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1.5" x14ac:dyDescent="0.25">
      <c r="A2873" s="12">
        <v>2856</v>
      </c>
      <c r="B2873" s="10" t="s">
        <v>1020</v>
      </c>
      <c r="C2873" s="30" t="s">
        <v>1219</v>
      </c>
      <c r="D2873" s="9">
        <v>16</v>
      </c>
      <c r="E2873" s="9">
        <v>554</v>
      </c>
      <c r="F2873" s="10" t="s">
        <v>1071</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1.5" x14ac:dyDescent="0.25">
      <c r="A2874" s="12">
        <v>2857</v>
      </c>
      <c r="B2874" s="10" t="s">
        <v>1020</v>
      </c>
      <c r="C2874" s="30" t="s">
        <v>1219</v>
      </c>
      <c r="D2874" s="9">
        <v>16</v>
      </c>
      <c r="E2874" s="9">
        <v>554</v>
      </c>
      <c r="F2874" s="10" t="s">
        <v>1071</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1.5" x14ac:dyDescent="0.25">
      <c r="A2875" s="12">
        <v>2858</v>
      </c>
      <c r="B2875" s="10" t="s">
        <v>1020</v>
      </c>
      <c r="C2875" s="30" t="s">
        <v>1219</v>
      </c>
      <c r="D2875" s="9">
        <v>16</v>
      </c>
      <c r="E2875" s="9">
        <v>554</v>
      </c>
      <c r="F2875" s="10" t="s">
        <v>1071</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1.5" x14ac:dyDescent="0.25">
      <c r="A2876" s="12">
        <v>2859</v>
      </c>
      <c r="B2876" s="10" t="s">
        <v>1020</v>
      </c>
      <c r="C2876" s="30" t="s">
        <v>1219</v>
      </c>
      <c r="D2876" s="9">
        <v>16</v>
      </c>
      <c r="E2876" s="9">
        <v>554</v>
      </c>
      <c r="F2876" s="10" t="s">
        <v>1071</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1.5" x14ac:dyDescent="0.25">
      <c r="A2877" s="12">
        <v>2860</v>
      </c>
      <c r="B2877" s="10" t="s">
        <v>1020</v>
      </c>
      <c r="C2877" s="30" t="s">
        <v>1219</v>
      </c>
      <c r="D2877" s="9">
        <v>16</v>
      </c>
      <c r="E2877" s="9">
        <v>554</v>
      </c>
      <c r="F2877" s="10" t="s">
        <v>1071</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1.5" x14ac:dyDescent="0.25">
      <c r="A2878" s="12">
        <v>2861</v>
      </c>
      <c r="B2878" s="10" t="s">
        <v>1020</v>
      </c>
      <c r="C2878" s="30" t="s">
        <v>1219</v>
      </c>
      <c r="D2878" s="9">
        <v>16</v>
      </c>
      <c r="E2878" s="9">
        <v>554</v>
      </c>
      <c r="F2878" s="10" t="s">
        <v>1071</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1.5" x14ac:dyDescent="0.25">
      <c r="A2879" s="12">
        <v>2862</v>
      </c>
      <c r="B2879" s="10" t="s">
        <v>1020</v>
      </c>
      <c r="C2879" s="30" t="s">
        <v>1219</v>
      </c>
      <c r="D2879" s="9">
        <v>16</v>
      </c>
      <c r="E2879" s="9">
        <v>554</v>
      </c>
      <c r="F2879" s="10" t="s">
        <v>1071</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1.5" x14ac:dyDescent="0.25">
      <c r="A2880" s="12">
        <v>2863</v>
      </c>
      <c r="B2880" s="10" t="s">
        <v>1020</v>
      </c>
      <c r="C2880" s="30" t="s">
        <v>1219</v>
      </c>
      <c r="D2880" s="9">
        <v>16</v>
      </c>
      <c r="E2880" s="9">
        <v>554</v>
      </c>
      <c r="F2880" s="10" t="s">
        <v>1071</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1.5" x14ac:dyDescent="0.25">
      <c r="A2881" s="12">
        <v>2864</v>
      </c>
      <c r="B2881" s="10" t="s">
        <v>1020</v>
      </c>
      <c r="C2881" s="30" t="s">
        <v>1219</v>
      </c>
      <c r="D2881" s="9">
        <v>16</v>
      </c>
      <c r="E2881" s="9">
        <v>554</v>
      </c>
      <c r="F2881" s="10" t="s">
        <v>1071</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1.5" x14ac:dyDescent="0.25">
      <c r="A2882" s="12">
        <v>2865</v>
      </c>
      <c r="B2882" s="10" t="s">
        <v>1020</v>
      </c>
      <c r="C2882" s="30" t="s">
        <v>1219</v>
      </c>
      <c r="D2882" s="9">
        <v>16</v>
      </c>
      <c r="E2882" s="9">
        <v>554</v>
      </c>
      <c r="F2882" s="10" t="s">
        <v>1071</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3" x14ac:dyDescent="0.25">
      <c r="A2883" s="28">
        <v>2866</v>
      </c>
      <c r="B2883" s="26" t="s">
        <v>1020</v>
      </c>
      <c r="C2883" s="27" t="s">
        <v>1220</v>
      </c>
      <c r="D2883" s="25"/>
      <c r="E2883" s="25">
        <v>1835</v>
      </c>
      <c r="F2883" s="26" t="s">
        <v>1068</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3" x14ac:dyDescent="0.25">
      <c r="A2884" s="28">
        <v>2867</v>
      </c>
      <c r="B2884" s="26" t="s">
        <v>1020</v>
      </c>
      <c r="C2884" s="27" t="s">
        <v>1220</v>
      </c>
      <c r="D2884" s="25"/>
      <c r="E2884" s="25">
        <v>1835</v>
      </c>
      <c r="F2884" s="26" t="s">
        <v>1068</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3" x14ac:dyDescent="0.25">
      <c r="A2885" s="28">
        <v>2868</v>
      </c>
      <c r="B2885" s="26" t="s">
        <v>1020</v>
      </c>
      <c r="C2885" s="27" t="s">
        <v>1220</v>
      </c>
      <c r="D2885" s="25"/>
      <c r="E2885" s="25">
        <v>1835</v>
      </c>
      <c r="F2885" s="26" t="s">
        <v>1068</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3" x14ac:dyDescent="0.25">
      <c r="A2886" s="28">
        <v>2869</v>
      </c>
      <c r="B2886" s="26" t="s">
        <v>1020</v>
      </c>
      <c r="C2886" s="27" t="s">
        <v>1220</v>
      </c>
      <c r="D2886" s="25"/>
      <c r="E2886" s="25">
        <v>1835</v>
      </c>
      <c r="F2886" s="26" t="s">
        <v>1068</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3" x14ac:dyDescent="0.25">
      <c r="A2887" s="28">
        <v>2870</v>
      </c>
      <c r="B2887" s="26" t="s">
        <v>1020</v>
      </c>
      <c r="C2887" s="27" t="s">
        <v>1220</v>
      </c>
      <c r="D2887" s="25"/>
      <c r="E2887" s="25">
        <v>1835</v>
      </c>
      <c r="F2887" s="26" t="s">
        <v>1068</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3" x14ac:dyDescent="0.25">
      <c r="A2888" s="28">
        <v>2871</v>
      </c>
      <c r="B2888" s="26" t="s">
        <v>1020</v>
      </c>
      <c r="C2888" s="27" t="s">
        <v>1220</v>
      </c>
      <c r="D2888" s="25"/>
      <c r="E2888" s="25">
        <v>1835</v>
      </c>
      <c r="F2888" s="26" t="s">
        <v>1068</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3" x14ac:dyDescent="0.25">
      <c r="A2889" s="28">
        <v>2872</v>
      </c>
      <c r="B2889" s="26" t="s">
        <v>1020</v>
      </c>
      <c r="C2889" s="27" t="s">
        <v>1220</v>
      </c>
      <c r="D2889" s="25"/>
      <c r="E2889" s="25">
        <v>1835</v>
      </c>
      <c r="F2889" s="26" t="s">
        <v>1068</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3" x14ac:dyDescent="0.25">
      <c r="A2890" s="28">
        <v>2873</v>
      </c>
      <c r="B2890" s="26" t="s">
        <v>1020</v>
      </c>
      <c r="C2890" s="27" t="s">
        <v>1220</v>
      </c>
      <c r="D2890" s="25"/>
      <c r="E2890" s="25">
        <v>1835</v>
      </c>
      <c r="F2890" s="26" t="s">
        <v>1068</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3" x14ac:dyDescent="0.25">
      <c r="A2891" s="28">
        <v>2874</v>
      </c>
      <c r="B2891" s="26" t="s">
        <v>1020</v>
      </c>
      <c r="C2891" s="27" t="s">
        <v>1220</v>
      </c>
      <c r="D2891" s="25"/>
      <c r="E2891" s="25">
        <v>1835</v>
      </c>
      <c r="F2891" s="26" t="s">
        <v>1068</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3" x14ac:dyDescent="0.25">
      <c r="A2892" s="28">
        <v>2875</v>
      </c>
      <c r="B2892" s="26" t="s">
        <v>1020</v>
      </c>
      <c r="C2892" s="27" t="s">
        <v>1220</v>
      </c>
      <c r="D2892" s="25"/>
      <c r="E2892" s="25">
        <v>1835</v>
      </c>
      <c r="F2892" s="26" t="s">
        <v>1068</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3" x14ac:dyDescent="0.25">
      <c r="A2893" s="28">
        <v>2876</v>
      </c>
      <c r="B2893" s="26" t="s">
        <v>1020</v>
      </c>
      <c r="C2893" s="27" t="s">
        <v>1220</v>
      </c>
      <c r="D2893" s="25"/>
      <c r="E2893" s="25">
        <v>1835</v>
      </c>
      <c r="F2893" s="26" t="s">
        <v>1068</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3" x14ac:dyDescent="0.25">
      <c r="A2894" s="28">
        <v>2877</v>
      </c>
      <c r="B2894" s="26" t="s">
        <v>1020</v>
      </c>
      <c r="C2894" s="27" t="s">
        <v>1220</v>
      </c>
      <c r="D2894" s="25"/>
      <c r="E2894" s="25">
        <v>1835</v>
      </c>
      <c r="F2894" s="26" t="s">
        <v>1068</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3" x14ac:dyDescent="0.25">
      <c r="A2895" s="28">
        <v>2878</v>
      </c>
      <c r="B2895" s="26" t="s">
        <v>1020</v>
      </c>
      <c r="C2895" s="27" t="s">
        <v>1220</v>
      </c>
      <c r="D2895" s="25"/>
      <c r="E2895" s="25">
        <v>1835</v>
      </c>
      <c r="F2895" s="26" t="s">
        <v>1068</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3" x14ac:dyDescent="0.25">
      <c r="A2896" s="28">
        <v>2879</v>
      </c>
      <c r="B2896" s="26" t="s">
        <v>1020</v>
      </c>
      <c r="C2896" s="27" t="s">
        <v>1220</v>
      </c>
      <c r="D2896" s="25"/>
      <c r="E2896" s="25">
        <v>1835</v>
      </c>
      <c r="F2896" s="26" t="s">
        <v>1068</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3" x14ac:dyDescent="0.25">
      <c r="A2897" s="28">
        <v>2880</v>
      </c>
      <c r="B2897" s="26" t="s">
        <v>1020</v>
      </c>
      <c r="C2897" s="27" t="s">
        <v>1220</v>
      </c>
      <c r="D2897" s="25"/>
      <c r="E2897" s="25">
        <v>1835</v>
      </c>
      <c r="F2897" s="26" t="s">
        <v>1068</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1.5" x14ac:dyDescent="0.25">
      <c r="A2898" s="23">
        <v>2881</v>
      </c>
      <c r="B2898" s="21" t="s">
        <v>1020</v>
      </c>
      <c r="C2898" s="29" t="s">
        <v>1221</v>
      </c>
      <c r="D2898" s="20"/>
      <c r="E2898" s="20">
        <v>928</v>
      </c>
      <c r="F2898" s="21" t="s">
        <v>1070</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1.5" x14ac:dyDescent="0.25">
      <c r="A2899" s="23">
        <v>2882</v>
      </c>
      <c r="B2899" s="21" t="s">
        <v>1020</v>
      </c>
      <c r="C2899" s="29" t="s">
        <v>1221</v>
      </c>
      <c r="D2899" s="20"/>
      <c r="E2899" s="20">
        <v>928</v>
      </c>
      <c r="F2899" s="21" t="s">
        <v>1070</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1.5" x14ac:dyDescent="0.25">
      <c r="A2900" s="23">
        <v>2883</v>
      </c>
      <c r="B2900" s="21" t="s">
        <v>1020</v>
      </c>
      <c r="C2900" s="29" t="s">
        <v>1221</v>
      </c>
      <c r="D2900" s="20"/>
      <c r="E2900" s="20">
        <v>928</v>
      </c>
      <c r="F2900" s="21" t="s">
        <v>1070</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1.5" x14ac:dyDescent="0.25">
      <c r="A2901" s="23">
        <v>2884</v>
      </c>
      <c r="B2901" s="21" t="s">
        <v>1020</v>
      </c>
      <c r="C2901" s="29" t="s">
        <v>1221</v>
      </c>
      <c r="D2901" s="20"/>
      <c r="E2901" s="20">
        <v>928</v>
      </c>
      <c r="F2901" s="21" t="s">
        <v>1070</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1.5" x14ac:dyDescent="0.25">
      <c r="A2902" s="23">
        <v>2885</v>
      </c>
      <c r="B2902" s="21" t="s">
        <v>1020</v>
      </c>
      <c r="C2902" s="29" t="s">
        <v>1221</v>
      </c>
      <c r="D2902" s="20"/>
      <c r="E2902" s="20">
        <v>928</v>
      </c>
      <c r="F2902" s="21" t="s">
        <v>1070</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1.5" x14ac:dyDescent="0.25">
      <c r="A2903" s="23">
        <v>2886</v>
      </c>
      <c r="B2903" s="21" t="s">
        <v>1020</v>
      </c>
      <c r="C2903" s="29" t="s">
        <v>1221</v>
      </c>
      <c r="D2903" s="20"/>
      <c r="E2903" s="20">
        <v>928</v>
      </c>
      <c r="F2903" s="21" t="s">
        <v>1070</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1.5" x14ac:dyDescent="0.25">
      <c r="A2904" s="23">
        <v>2887</v>
      </c>
      <c r="B2904" s="21" t="s">
        <v>1020</v>
      </c>
      <c r="C2904" s="29" t="s">
        <v>1221</v>
      </c>
      <c r="D2904" s="20"/>
      <c r="E2904" s="20">
        <v>928</v>
      </c>
      <c r="F2904" s="21" t="s">
        <v>1070</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1.5" x14ac:dyDescent="0.25">
      <c r="A2905" s="23">
        <v>2888</v>
      </c>
      <c r="B2905" s="21" t="s">
        <v>1020</v>
      </c>
      <c r="C2905" s="29" t="s">
        <v>1221</v>
      </c>
      <c r="D2905" s="20"/>
      <c r="E2905" s="20">
        <v>928</v>
      </c>
      <c r="F2905" s="21" t="s">
        <v>1070</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1.5" x14ac:dyDescent="0.25">
      <c r="A2906" s="23">
        <v>2889</v>
      </c>
      <c r="B2906" s="21" t="s">
        <v>1020</v>
      </c>
      <c r="C2906" s="29" t="s">
        <v>1221</v>
      </c>
      <c r="D2906" s="20"/>
      <c r="E2906" s="20">
        <v>928</v>
      </c>
      <c r="F2906" s="21" t="s">
        <v>1070</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1.5" x14ac:dyDescent="0.25">
      <c r="A2907" s="23">
        <v>2890</v>
      </c>
      <c r="B2907" s="21" t="s">
        <v>1020</v>
      </c>
      <c r="C2907" s="29" t="s">
        <v>1221</v>
      </c>
      <c r="D2907" s="20"/>
      <c r="E2907" s="20">
        <v>928</v>
      </c>
      <c r="F2907" s="21" t="s">
        <v>1070</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1.5" x14ac:dyDescent="0.25">
      <c r="A2908" s="23">
        <v>2891</v>
      </c>
      <c r="B2908" s="21" t="s">
        <v>1020</v>
      </c>
      <c r="C2908" s="29" t="s">
        <v>1221</v>
      </c>
      <c r="D2908" s="20"/>
      <c r="E2908" s="20">
        <v>928</v>
      </c>
      <c r="F2908" s="21" t="s">
        <v>1070</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1.5" x14ac:dyDescent="0.25">
      <c r="A2909" s="23">
        <v>2892</v>
      </c>
      <c r="B2909" s="21" t="s">
        <v>1020</v>
      </c>
      <c r="C2909" s="29" t="s">
        <v>1221</v>
      </c>
      <c r="D2909" s="20"/>
      <c r="E2909" s="20">
        <v>928</v>
      </c>
      <c r="F2909" s="21" t="s">
        <v>1070</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1.5" x14ac:dyDescent="0.25">
      <c r="A2910" s="23">
        <v>2893</v>
      </c>
      <c r="B2910" s="21" t="s">
        <v>1020</v>
      </c>
      <c r="C2910" s="29" t="s">
        <v>1221</v>
      </c>
      <c r="D2910" s="20"/>
      <c r="E2910" s="20">
        <v>928</v>
      </c>
      <c r="F2910" s="21" t="s">
        <v>1070</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1.5" x14ac:dyDescent="0.25">
      <c r="A2911" s="23">
        <v>2894</v>
      </c>
      <c r="B2911" s="21" t="s">
        <v>1020</v>
      </c>
      <c r="C2911" s="29" t="s">
        <v>1221</v>
      </c>
      <c r="D2911" s="20"/>
      <c r="E2911" s="20">
        <v>928</v>
      </c>
      <c r="F2911" s="21" t="s">
        <v>1070</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1.5" x14ac:dyDescent="0.25">
      <c r="A2912" s="23">
        <v>2895</v>
      </c>
      <c r="B2912" s="21" t="s">
        <v>1020</v>
      </c>
      <c r="C2912" s="29" t="s">
        <v>1221</v>
      </c>
      <c r="D2912" s="20"/>
      <c r="E2912" s="20">
        <v>928</v>
      </c>
      <c r="F2912" s="21" t="s">
        <v>1070</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1.5" x14ac:dyDescent="0.25">
      <c r="A2913" s="12">
        <v>2896</v>
      </c>
      <c r="B2913" s="10" t="s">
        <v>1020</v>
      </c>
      <c r="C2913" s="11" t="s">
        <v>1222</v>
      </c>
      <c r="D2913" s="9"/>
      <c r="E2913" s="9">
        <v>242</v>
      </c>
      <c r="F2913" s="10" t="s">
        <v>1071</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1.5" x14ac:dyDescent="0.25">
      <c r="A2914" s="12">
        <v>2897</v>
      </c>
      <c r="B2914" s="10" t="s">
        <v>1020</v>
      </c>
      <c r="C2914" s="11" t="s">
        <v>1222</v>
      </c>
      <c r="D2914" s="9"/>
      <c r="E2914" s="9">
        <v>242</v>
      </c>
      <c r="F2914" s="10" t="s">
        <v>1071</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1.5" x14ac:dyDescent="0.25">
      <c r="A2915" s="12">
        <v>2898</v>
      </c>
      <c r="B2915" s="10" t="s">
        <v>1020</v>
      </c>
      <c r="C2915" s="11" t="s">
        <v>1222</v>
      </c>
      <c r="D2915" s="9"/>
      <c r="E2915" s="9">
        <v>242</v>
      </c>
      <c r="F2915" s="10" t="s">
        <v>1071</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1.5" x14ac:dyDescent="0.25">
      <c r="A2916" s="12">
        <v>2899</v>
      </c>
      <c r="B2916" s="10" t="s">
        <v>1020</v>
      </c>
      <c r="C2916" s="11" t="s">
        <v>1222</v>
      </c>
      <c r="D2916" s="9"/>
      <c r="E2916" s="9">
        <v>242</v>
      </c>
      <c r="F2916" s="10" t="s">
        <v>1071</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1.5" x14ac:dyDescent="0.25">
      <c r="A2917" s="12">
        <v>2900</v>
      </c>
      <c r="B2917" s="10" t="s">
        <v>1020</v>
      </c>
      <c r="C2917" s="11" t="s">
        <v>1222</v>
      </c>
      <c r="D2917" s="9"/>
      <c r="E2917" s="9">
        <v>242</v>
      </c>
      <c r="F2917" s="10" t="s">
        <v>1071</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1.5" x14ac:dyDescent="0.25">
      <c r="A2918" s="12">
        <v>2901</v>
      </c>
      <c r="B2918" s="10" t="s">
        <v>1020</v>
      </c>
      <c r="C2918" s="11" t="s">
        <v>1222</v>
      </c>
      <c r="D2918" s="9"/>
      <c r="E2918" s="9">
        <v>242</v>
      </c>
      <c r="F2918" s="10" t="s">
        <v>1071</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1.5" x14ac:dyDescent="0.25">
      <c r="A2919" s="12">
        <v>2902</v>
      </c>
      <c r="B2919" s="10" t="s">
        <v>1020</v>
      </c>
      <c r="C2919" s="11" t="s">
        <v>1222</v>
      </c>
      <c r="D2919" s="9"/>
      <c r="E2919" s="9">
        <v>242</v>
      </c>
      <c r="F2919" s="10" t="s">
        <v>1071</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1.5" x14ac:dyDescent="0.25">
      <c r="A2920" s="12">
        <v>2903</v>
      </c>
      <c r="B2920" s="10" t="s">
        <v>1020</v>
      </c>
      <c r="C2920" s="11" t="s">
        <v>1222</v>
      </c>
      <c r="D2920" s="9"/>
      <c r="E2920" s="9">
        <v>242</v>
      </c>
      <c r="F2920" s="10" t="s">
        <v>1071</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1.5" x14ac:dyDescent="0.25">
      <c r="A2921" s="12">
        <v>2904</v>
      </c>
      <c r="B2921" s="10" t="s">
        <v>1020</v>
      </c>
      <c r="C2921" s="11" t="s">
        <v>1222</v>
      </c>
      <c r="D2921" s="9"/>
      <c r="E2921" s="9">
        <v>242</v>
      </c>
      <c r="F2921" s="10" t="s">
        <v>1071</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1.5" x14ac:dyDescent="0.25">
      <c r="A2922" s="12">
        <v>2905</v>
      </c>
      <c r="B2922" s="10" t="s">
        <v>1020</v>
      </c>
      <c r="C2922" s="11" t="s">
        <v>1222</v>
      </c>
      <c r="D2922" s="9"/>
      <c r="E2922" s="9">
        <v>242</v>
      </c>
      <c r="F2922" s="10" t="s">
        <v>1071</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1.5" x14ac:dyDescent="0.25">
      <c r="A2923" s="12">
        <v>2906</v>
      </c>
      <c r="B2923" s="10" t="s">
        <v>1020</v>
      </c>
      <c r="C2923" s="11" t="s">
        <v>1222</v>
      </c>
      <c r="D2923" s="9"/>
      <c r="E2923" s="9">
        <v>242</v>
      </c>
      <c r="F2923" s="10" t="s">
        <v>1071</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1.5" x14ac:dyDescent="0.25">
      <c r="A2924" s="12">
        <v>2907</v>
      </c>
      <c r="B2924" s="10" t="s">
        <v>1020</v>
      </c>
      <c r="C2924" s="11" t="s">
        <v>1222</v>
      </c>
      <c r="D2924" s="9"/>
      <c r="E2924" s="9">
        <v>242</v>
      </c>
      <c r="F2924" s="10" t="s">
        <v>1071</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1.5" x14ac:dyDescent="0.25">
      <c r="A2925" s="12">
        <v>2908</v>
      </c>
      <c r="B2925" s="10" t="s">
        <v>1020</v>
      </c>
      <c r="C2925" s="11" t="s">
        <v>1222</v>
      </c>
      <c r="D2925" s="9"/>
      <c r="E2925" s="9">
        <v>242</v>
      </c>
      <c r="F2925" s="10" t="s">
        <v>1071</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1.5" x14ac:dyDescent="0.25">
      <c r="A2926" s="12">
        <v>2909</v>
      </c>
      <c r="B2926" s="10" t="s">
        <v>1020</v>
      </c>
      <c r="C2926" s="11" t="s">
        <v>1222</v>
      </c>
      <c r="D2926" s="9"/>
      <c r="E2926" s="9">
        <v>242</v>
      </c>
      <c r="F2926" s="10" t="s">
        <v>1071</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1.5" x14ac:dyDescent="0.25">
      <c r="A2927" s="12">
        <v>2910</v>
      </c>
      <c r="B2927" s="10" t="s">
        <v>1020</v>
      </c>
      <c r="C2927" s="11" t="s">
        <v>1222</v>
      </c>
      <c r="D2927" s="9"/>
      <c r="E2927" s="9">
        <v>242</v>
      </c>
      <c r="F2927" s="10" t="s">
        <v>1071</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1.5" x14ac:dyDescent="0.25">
      <c r="A2928" s="12">
        <v>2911</v>
      </c>
      <c r="B2928" s="10" t="s">
        <v>1020</v>
      </c>
      <c r="C2928" s="11" t="s">
        <v>1223</v>
      </c>
      <c r="D2928" s="9">
        <v>2</v>
      </c>
      <c r="E2928" s="9">
        <v>540</v>
      </c>
      <c r="F2928" s="10" t="s">
        <v>1071</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1.5" x14ac:dyDescent="0.25">
      <c r="A2929" s="12">
        <v>2912</v>
      </c>
      <c r="B2929" s="10" t="s">
        <v>1020</v>
      </c>
      <c r="C2929" s="11" t="s">
        <v>1223</v>
      </c>
      <c r="D2929" s="9">
        <v>2</v>
      </c>
      <c r="E2929" s="9">
        <v>540</v>
      </c>
      <c r="F2929" s="10" t="s">
        <v>1071</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1.5" x14ac:dyDescent="0.25">
      <c r="A2930" s="12">
        <v>2913</v>
      </c>
      <c r="B2930" s="10" t="s">
        <v>1020</v>
      </c>
      <c r="C2930" s="11" t="s">
        <v>1223</v>
      </c>
      <c r="D2930" s="9">
        <v>2</v>
      </c>
      <c r="E2930" s="9">
        <v>540</v>
      </c>
      <c r="F2930" s="10" t="s">
        <v>1071</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1.5" x14ac:dyDescent="0.25">
      <c r="A2931" s="12">
        <v>2914</v>
      </c>
      <c r="B2931" s="10" t="s">
        <v>1020</v>
      </c>
      <c r="C2931" s="11" t="s">
        <v>1223</v>
      </c>
      <c r="D2931" s="9">
        <v>2</v>
      </c>
      <c r="E2931" s="9">
        <v>540</v>
      </c>
      <c r="F2931" s="10" t="s">
        <v>1071</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1.5" x14ac:dyDescent="0.25">
      <c r="A2932" s="12">
        <v>2915</v>
      </c>
      <c r="B2932" s="10" t="s">
        <v>1020</v>
      </c>
      <c r="C2932" s="11" t="s">
        <v>1223</v>
      </c>
      <c r="D2932" s="9">
        <v>2</v>
      </c>
      <c r="E2932" s="9">
        <v>540</v>
      </c>
      <c r="F2932" s="10" t="s">
        <v>1071</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1.5" x14ac:dyDescent="0.25">
      <c r="A2933" s="12">
        <v>2916</v>
      </c>
      <c r="B2933" s="10" t="s">
        <v>1020</v>
      </c>
      <c r="C2933" s="11" t="s">
        <v>1223</v>
      </c>
      <c r="D2933" s="9">
        <v>2</v>
      </c>
      <c r="E2933" s="9">
        <v>540</v>
      </c>
      <c r="F2933" s="10" t="s">
        <v>1071</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1.5" x14ac:dyDescent="0.25">
      <c r="A2934" s="12">
        <v>2917</v>
      </c>
      <c r="B2934" s="10" t="s">
        <v>1020</v>
      </c>
      <c r="C2934" s="11" t="s">
        <v>1223</v>
      </c>
      <c r="D2934" s="9">
        <v>2</v>
      </c>
      <c r="E2934" s="9">
        <v>540</v>
      </c>
      <c r="F2934" s="10" t="s">
        <v>1071</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1.5" x14ac:dyDescent="0.25">
      <c r="A2935" s="12">
        <v>2918</v>
      </c>
      <c r="B2935" s="10" t="s">
        <v>1020</v>
      </c>
      <c r="C2935" s="11" t="s">
        <v>1223</v>
      </c>
      <c r="D2935" s="9">
        <v>2</v>
      </c>
      <c r="E2935" s="9">
        <v>540</v>
      </c>
      <c r="F2935" s="10" t="s">
        <v>1071</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1.5" x14ac:dyDescent="0.25">
      <c r="A2936" s="12">
        <v>2919</v>
      </c>
      <c r="B2936" s="10" t="s">
        <v>1020</v>
      </c>
      <c r="C2936" s="11" t="s">
        <v>1223</v>
      </c>
      <c r="D2936" s="9">
        <v>2</v>
      </c>
      <c r="E2936" s="9">
        <v>540</v>
      </c>
      <c r="F2936" s="10" t="s">
        <v>1071</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1.5" x14ac:dyDescent="0.25">
      <c r="A2937" s="12">
        <v>2920</v>
      </c>
      <c r="B2937" s="10" t="s">
        <v>1020</v>
      </c>
      <c r="C2937" s="11" t="s">
        <v>1223</v>
      </c>
      <c r="D2937" s="9">
        <v>2</v>
      </c>
      <c r="E2937" s="9">
        <v>540</v>
      </c>
      <c r="F2937" s="10" t="s">
        <v>1071</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1.5" x14ac:dyDescent="0.25">
      <c r="A2938" s="12">
        <v>2921</v>
      </c>
      <c r="B2938" s="10" t="s">
        <v>1020</v>
      </c>
      <c r="C2938" s="11" t="s">
        <v>1223</v>
      </c>
      <c r="D2938" s="9">
        <v>2</v>
      </c>
      <c r="E2938" s="9">
        <v>540</v>
      </c>
      <c r="F2938" s="10" t="s">
        <v>1071</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1.5" x14ac:dyDescent="0.25">
      <c r="A2939" s="12">
        <v>2922</v>
      </c>
      <c r="B2939" s="10" t="s">
        <v>1020</v>
      </c>
      <c r="C2939" s="11" t="s">
        <v>1223</v>
      </c>
      <c r="D2939" s="9">
        <v>2</v>
      </c>
      <c r="E2939" s="9">
        <v>540</v>
      </c>
      <c r="F2939" s="10" t="s">
        <v>1071</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1.5" x14ac:dyDescent="0.25">
      <c r="A2940" s="12">
        <v>2923</v>
      </c>
      <c r="B2940" s="10" t="s">
        <v>1020</v>
      </c>
      <c r="C2940" s="11" t="s">
        <v>1223</v>
      </c>
      <c r="D2940" s="9">
        <v>2</v>
      </c>
      <c r="E2940" s="9">
        <v>540</v>
      </c>
      <c r="F2940" s="10" t="s">
        <v>1071</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1.5" x14ac:dyDescent="0.25">
      <c r="A2941" s="12">
        <v>2924</v>
      </c>
      <c r="B2941" s="10" t="s">
        <v>1020</v>
      </c>
      <c r="C2941" s="11" t="s">
        <v>1223</v>
      </c>
      <c r="D2941" s="9">
        <v>2</v>
      </c>
      <c r="E2941" s="9">
        <v>540</v>
      </c>
      <c r="F2941" s="10" t="s">
        <v>1071</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1.5" x14ac:dyDescent="0.25">
      <c r="A2942" s="12">
        <v>2925</v>
      </c>
      <c r="B2942" s="10" t="s">
        <v>1020</v>
      </c>
      <c r="C2942" s="11" t="s">
        <v>1223</v>
      </c>
      <c r="D2942" s="9">
        <v>2</v>
      </c>
      <c r="E2942" s="9">
        <v>540</v>
      </c>
      <c r="F2942" s="10" t="s">
        <v>1071</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1.5" x14ac:dyDescent="0.25">
      <c r="A2943" s="12">
        <v>2926</v>
      </c>
      <c r="B2943" s="10" t="s">
        <v>1020</v>
      </c>
      <c r="C2943" s="11" t="s">
        <v>1224</v>
      </c>
      <c r="D2943" s="9"/>
      <c r="E2943" s="9">
        <v>598</v>
      </c>
      <c r="F2943" s="10" t="s">
        <v>1071</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1.5" x14ac:dyDescent="0.25">
      <c r="A2944" s="12">
        <v>2927</v>
      </c>
      <c r="B2944" s="10" t="s">
        <v>1020</v>
      </c>
      <c r="C2944" s="11" t="s">
        <v>1224</v>
      </c>
      <c r="D2944" s="9"/>
      <c r="E2944" s="9">
        <v>598</v>
      </c>
      <c r="F2944" s="10" t="s">
        <v>1071</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1.5" x14ac:dyDescent="0.25">
      <c r="A2945" s="12">
        <v>2928</v>
      </c>
      <c r="B2945" s="10" t="s">
        <v>1020</v>
      </c>
      <c r="C2945" s="11" t="s">
        <v>1224</v>
      </c>
      <c r="D2945" s="9"/>
      <c r="E2945" s="9">
        <v>598</v>
      </c>
      <c r="F2945" s="10" t="s">
        <v>1071</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1.5" x14ac:dyDescent="0.25">
      <c r="A2946" s="12">
        <v>2929</v>
      </c>
      <c r="B2946" s="10" t="s">
        <v>1020</v>
      </c>
      <c r="C2946" s="11" t="s">
        <v>1224</v>
      </c>
      <c r="D2946" s="9"/>
      <c r="E2946" s="9">
        <v>598</v>
      </c>
      <c r="F2946" s="10" t="s">
        <v>1071</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1.5" x14ac:dyDescent="0.25">
      <c r="A2947" s="12">
        <v>2930</v>
      </c>
      <c r="B2947" s="10" t="s">
        <v>1020</v>
      </c>
      <c r="C2947" s="11" t="s">
        <v>1224</v>
      </c>
      <c r="D2947" s="9"/>
      <c r="E2947" s="9">
        <v>598</v>
      </c>
      <c r="F2947" s="10" t="s">
        <v>1071</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1.5" x14ac:dyDescent="0.25">
      <c r="A2948" s="12">
        <v>2931</v>
      </c>
      <c r="B2948" s="10" t="s">
        <v>1020</v>
      </c>
      <c r="C2948" s="11" t="s">
        <v>1224</v>
      </c>
      <c r="D2948" s="9"/>
      <c r="E2948" s="9">
        <v>598</v>
      </c>
      <c r="F2948" s="10" t="s">
        <v>1071</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1.5" x14ac:dyDescent="0.25">
      <c r="A2949" s="12">
        <v>2932</v>
      </c>
      <c r="B2949" s="10" t="s">
        <v>1020</v>
      </c>
      <c r="C2949" s="11" t="s">
        <v>1224</v>
      </c>
      <c r="D2949" s="9"/>
      <c r="E2949" s="9">
        <v>598</v>
      </c>
      <c r="F2949" s="10" t="s">
        <v>1071</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1.5" x14ac:dyDescent="0.25">
      <c r="A2950" s="12">
        <v>2933</v>
      </c>
      <c r="B2950" s="10" t="s">
        <v>1020</v>
      </c>
      <c r="C2950" s="11" t="s">
        <v>1224</v>
      </c>
      <c r="D2950" s="9"/>
      <c r="E2950" s="9">
        <v>598</v>
      </c>
      <c r="F2950" s="10" t="s">
        <v>1071</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1.5" x14ac:dyDescent="0.25">
      <c r="A2951" s="12">
        <v>2934</v>
      </c>
      <c r="B2951" s="10" t="s">
        <v>1020</v>
      </c>
      <c r="C2951" s="11" t="s">
        <v>1224</v>
      </c>
      <c r="D2951" s="9"/>
      <c r="E2951" s="9">
        <v>598</v>
      </c>
      <c r="F2951" s="10" t="s">
        <v>1071</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1.5" x14ac:dyDescent="0.25">
      <c r="A2952" s="12">
        <v>2935</v>
      </c>
      <c r="B2952" s="10" t="s">
        <v>1020</v>
      </c>
      <c r="C2952" s="11" t="s">
        <v>1224</v>
      </c>
      <c r="D2952" s="9"/>
      <c r="E2952" s="9">
        <v>598</v>
      </c>
      <c r="F2952" s="10" t="s">
        <v>1071</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1.5" x14ac:dyDescent="0.25">
      <c r="A2953" s="12">
        <v>2936</v>
      </c>
      <c r="B2953" s="10" t="s">
        <v>1020</v>
      </c>
      <c r="C2953" s="11" t="s">
        <v>1224</v>
      </c>
      <c r="D2953" s="9"/>
      <c r="E2953" s="9">
        <v>598</v>
      </c>
      <c r="F2953" s="10" t="s">
        <v>1071</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1.5" x14ac:dyDescent="0.25">
      <c r="A2954" s="12">
        <v>2937</v>
      </c>
      <c r="B2954" s="10" t="s">
        <v>1020</v>
      </c>
      <c r="C2954" s="11" t="s">
        <v>1224</v>
      </c>
      <c r="D2954" s="9"/>
      <c r="E2954" s="9">
        <v>598</v>
      </c>
      <c r="F2954" s="10" t="s">
        <v>1071</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1.5" x14ac:dyDescent="0.25">
      <c r="A2955" s="12">
        <v>2938</v>
      </c>
      <c r="B2955" s="10" t="s">
        <v>1020</v>
      </c>
      <c r="C2955" s="11" t="s">
        <v>1224</v>
      </c>
      <c r="D2955" s="9"/>
      <c r="E2955" s="9">
        <v>598</v>
      </c>
      <c r="F2955" s="10" t="s">
        <v>1071</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1.5" x14ac:dyDescent="0.25">
      <c r="A2956" s="12">
        <v>2939</v>
      </c>
      <c r="B2956" s="10" t="s">
        <v>1020</v>
      </c>
      <c r="C2956" s="11" t="s">
        <v>1224</v>
      </c>
      <c r="D2956" s="9"/>
      <c r="E2956" s="9">
        <v>598</v>
      </c>
      <c r="F2956" s="10" t="s">
        <v>1071</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1.5" x14ac:dyDescent="0.25">
      <c r="A2957" s="12">
        <v>2940</v>
      </c>
      <c r="B2957" s="10" t="s">
        <v>1020</v>
      </c>
      <c r="C2957" s="11" t="s">
        <v>1224</v>
      </c>
      <c r="D2957" s="9"/>
      <c r="E2957" s="9">
        <v>598</v>
      </c>
      <c r="F2957" s="10" t="s">
        <v>1071</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1.5" x14ac:dyDescent="0.25">
      <c r="A2958" s="12">
        <v>2941</v>
      </c>
      <c r="B2958" s="10" t="s">
        <v>1020</v>
      </c>
      <c r="C2958" s="11" t="s">
        <v>1225</v>
      </c>
      <c r="D2958" s="9"/>
      <c r="E2958" s="9">
        <v>90</v>
      </c>
      <c r="F2958" s="10" t="s">
        <v>1071</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1.5" x14ac:dyDescent="0.25">
      <c r="A2959" s="12">
        <v>2942</v>
      </c>
      <c r="B2959" s="10" t="s">
        <v>1020</v>
      </c>
      <c r="C2959" s="11" t="s">
        <v>1225</v>
      </c>
      <c r="D2959" s="9"/>
      <c r="E2959" s="9">
        <v>90</v>
      </c>
      <c r="F2959" s="10" t="s">
        <v>1071</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1.5" x14ac:dyDescent="0.25">
      <c r="A2960" s="12">
        <v>2943</v>
      </c>
      <c r="B2960" s="10" t="s">
        <v>1020</v>
      </c>
      <c r="C2960" s="11" t="s">
        <v>1225</v>
      </c>
      <c r="D2960" s="9"/>
      <c r="E2960" s="9">
        <v>90</v>
      </c>
      <c r="F2960" s="10" t="s">
        <v>1071</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1.5" x14ac:dyDescent="0.25">
      <c r="A2961" s="12">
        <v>2944</v>
      </c>
      <c r="B2961" s="10" t="s">
        <v>1020</v>
      </c>
      <c r="C2961" s="11" t="s">
        <v>1225</v>
      </c>
      <c r="D2961" s="9"/>
      <c r="E2961" s="9">
        <v>90</v>
      </c>
      <c r="F2961" s="10" t="s">
        <v>1071</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1.5" x14ac:dyDescent="0.25">
      <c r="A2962" s="12">
        <v>2945</v>
      </c>
      <c r="B2962" s="10" t="s">
        <v>1020</v>
      </c>
      <c r="C2962" s="11" t="s">
        <v>1225</v>
      </c>
      <c r="D2962" s="9"/>
      <c r="E2962" s="9">
        <v>90</v>
      </c>
      <c r="F2962" s="10" t="s">
        <v>1071</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1.5" x14ac:dyDescent="0.25">
      <c r="A2963" s="12">
        <v>2946</v>
      </c>
      <c r="B2963" s="10" t="s">
        <v>1020</v>
      </c>
      <c r="C2963" s="11" t="s">
        <v>1225</v>
      </c>
      <c r="D2963" s="9"/>
      <c r="E2963" s="9">
        <v>90</v>
      </c>
      <c r="F2963" s="10" t="s">
        <v>1071</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1.5" x14ac:dyDescent="0.25">
      <c r="A2964" s="12">
        <v>2947</v>
      </c>
      <c r="B2964" s="10" t="s">
        <v>1020</v>
      </c>
      <c r="C2964" s="11" t="s">
        <v>1225</v>
      </c>
      <c r="D2964" s="9"/>
      <c r="E2964" s="9">
        <v>90</v>
      </c>
      <c r="F2964" s="10" t="s">
        <v>1071</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1.5" x14ac:dyDescent="0.25">
      <c r="A2965" s="12">
        <v>2948</v>
      </c>
      <c r="B2965" s="10" t="s">
        <v>1020</v>
      </c>
      <c r="C2965" s="11" t="s">
        <v>1225</v>
      </c>
      <c r="D2965" s="9"/>
      <c r="E2965" s="9">
        <v>90</v>
      </c>
      <c r="F2965" s="10" t="s">
        <v>1071</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1.5" x14ac:dyDescent="0.25">
      <c r="A2966" s="12">
        <v>2949</v>
      </c>
      <c r="B2966" s="10" t="s">
        <v>1020</v>
      </c>
      <c r="C2966" s="11" t="s">
        <v>1225</v>
      </c>
      <c r="D2966" s="9"/>
      <c r="E2966" s="9">
        <v>90</v>
      </c>
      <c r="F2966" s="10" t="s">
        <v>1071</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1.5" x14ac:dyDescent="0.25">
      <c r="A2967" s="12">
        <v>2950</v>
      </c>
      <c r="B2967" s="10" t="s">
        <v>1020</v>
      </c>
      <c r="C2967" s="11" t="s">
        <v>1225</v>
      </c>
      <c r="D2967" s="9"/>
      <c r="E2967" s="9">
        <v>90</v>
      </c>
      <c r="F2967" s="10" t="s">
        <v>1071</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1.5" x14ac:dyDescent="0.25">
      <c r="A2968" s="12">
        <v>2951</v>
      </c>
      <c r="B2968" s="10" t="s">
        <v>1020</v>
      </c>
      <c r="C2968" s="11" t="s">
        <v>1225</v>
      </c>
      <c r="D2968" s="9"/>
      <c r="E2968" s="9">
        <v>90</v>
      </c>
      <c r="F2968" s="10" t="s">
        <v>1071</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1.5" x14ac:dyDescent="0.25">
      <c r="A2969" s="12">
        <v>2952</v>
      </c>
      <c r="B2969" s="10" t="s">
        <v>1020</v>
      </c>
      <c r="C2969" s="11" t="s">
        <v>1225</v>
      </c>
      <c r="D2969" s="9"/>
      <c r="E2969" s="9">
        <v>90</v>
      </c>
      <c r="F2969" s="10" t="s">
        <v>1071</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1.5" x14ac:dyDescent="0.25">
      <c r="A2970" s="12">
        <v>2953</v>
      </c>
      <c r="B2970" s="10" t="s">
        <v>1020</v>
      </c>
      <c r="C2970" s="11" t="s">
        <v>1225</v>
      </c>
      <c r="D2970" s="9"/>
      <c r="E2970" s="9">
        <v>90</v>
      </c>
      <c r="F2970" s="10" t="s">
        <v>1071</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1.5" x14ac:dyDescent="0.25">
      <c r="A2971" s="12">
        <v>2954</v>
      </c>
      <c r="B2971" s="10" t="s">
        <v>1020</v>
      </c>
      <c r="C2971" s="11" t="s">
        <v>1225</v>
      </c>
      <c r="D2971" s="9"/>
      <c r="E2971" s="9">
        <v>90</v>
      </c>
      <c r="F2971" s="10" t="s">
        <v>1071</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1.5" x14ac:dyDescent="0.25">
      <c r="A2972" s="12">
        <v>2955</v>
      </c>
      <c r="B2972" s="10" t="s">
        <v>1020</v>
      </c>
      <c r="C2972" s="11" t="s">
        <v>1225</v>
      </c>
      <c r="D2972" s="9"/>
      <c r="E2972" s="9">
        <v>90</v>
      </c>
      <c r="F2972" s="10" t="s">
        <v>1071</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1.5" x14ac:dyDescent="0.25">
      <c r="A2973" s="12">
        <v>2956</v>
      </c>
      <c r="B2973" s="10" t="s">
        <v>1020</v>
      </c>
      <c r="C2973" s="11" t="s">
        <v>1226</v>
      </c>
      <c r="D2973" s="9"/>
      <c r="E2973" s="9">
        <v>548</v>
      </c>
      <c r="F2973" s="10" t="s">
        <v>1071</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1.5" x14ac:dyDescent="0.25">
      <c r="A2974" s="12">
        <v>2957</v>
      </c>
      <c r="B2974" s="10" t="s">
        <v>1020</v>
      </c>
      <c r="C2974" s="11" t="s">
        <v>1226</v>
      </c>
      <c r="D2974" s="9"/>
      <c r="E2974" s="9">
        <v>548</v>
      </c>
      <c r="F2974" s="10" t="s">
        <v>1071</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1.5" x14ac:dyDescent="0.25">
      <c r="A2975" s="12">
        <v>2958</v>
      </c>
      <c r="B2975" s="10" t="s">
        <v>1020</v>
      </c>
      <c r="C2975" s="11" t="s">
        <v>1226</v>
      </c>
      <c r="D2975" s="9"/>
      <c r="E2975" s="9">
        <v>548</v>
      </c>
      <c r="F2975" s="10" t="s">
        <v>1071</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1.5" x14ac:dyDescent="0.25">
      <c r="A2976" s="12">
        <v>2959</v>
      </c>
      <c r="B2976" s="10" t="s">
        <v>1020</v>
      </c>
      <c r="C2976" s="11" t="s">
        <v>1226</v>
      </c>
      <c r="D2976" s="9"/>
      <c r="E2976" s="9">
        <v>548</v>
      </c>
      <c r="F2976" s="10" t="s">
        <v>1071</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1.5" x14ac:dyDescent="0.25">
      <c r="A2977" s="12">
        <v>2960</v>
      </c>
      <c r="B2977" s="10" t="s">
        <v>1020</v>
      </c>
      <c r="C2977" s="11" t="s">
        <v>1226</v>
      </c>
      <c r="D2977" s="9"/>
      <c r="E2977" s="9">
        <v>548</v>
      </c>
      <c r="F2977" s="10" t="s">
        <v>1071</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1.5" x14ac:dyDescent="0.25">
      <c r="A2978" s="12">
        <v>2961</v>
      </c>
      <c r="B2978" s="10" t="s">
        <v>1020</v>
      </c>
      <c r="C2978" s="11" t="s">
        <v>1226</v>
      </c>
      <c r="D2978" s="9"/>
      <c r="E2978" s="9">
        <v>548</v>
      </c>
      <c r="F2978" s="10" t="s">
        <v>1071</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1.5" x14ac:dyDescent="0.25">
      <c r="A2979" s="12">
        <v>2962</v>
      </c>
      <c r="B2979" s="10" t="s">
        <v>1020</v>
      </c>
      <c r="C2979" s="11" t="s">
        <v>1226</v>
      </c>
      <c r="D2979" s="9"/>
      <c r="E2979" s="9">
        <v>548</v>
      </c>
      <c r="F2979" s="10" t="s">
        <v>1071</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1.5" x14ac:dyDescent="0.25">
      <c r="A2980" s="12">
        <v>2963</v>
      </c>
      <c r="B2980" s="10" t="s">
        <v>1020</v>
      </c>
      <c r="C2980" s="11" t="s">
        <v>1226</v>
      </c>
      <c r="D2980" s="9"/>
      <c r="E2980" s="9">
        <v>548</v>
      </c>
      <c r="F2980" s="10" t="s">
        <v>1071</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1.5" x14ac:dyDescent="0.25">
      <c r="A2981" s="12">
        <v>2964</v>
      </c>
      <c r="B2981" s="10" t="s">
        <v>1020</v>
      </c>
      <c r="C2981" s="11" t="s">
        <v>1226</v>
      </c>
      <c r="D2981" s="9"/>
      <c r="E2981" s="9">
        <v>548</v>
      </c>
      <c r="F2981" s="10" t="s">
        <v>1071</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1.5" x14ac:dyDescent="0.25">
      <c r="A2982" s="12">
        <v>2965</v>
      </c>
      <c r="B2982" s="10" t="s">
        <v>1020</v>
      </c>
      <c r="C2982" s="11" t="s">
        <v>1226</v>
      </c>
      <c r="D2982" s="9"/>
      <c r="E2982" s="9">
        <v>548</v>
      </c>
      <c r="F2982" s="10" t="s">
        <v>1071</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1.5" x14ac:dyDescent="0.25">
      <c r="A2983" s="12">
        <v>2966</v>
      </c>
      <c r="B2983" s="10" t="s">
        <v>1020</v>
      </c>
      <c r="C2983" s="11" t="s">
        <v>1226</v>
      </c>
      <c r="D2983" s="9"/>
      <c r="E2983" s="9">
        <v>548</v>
      </c>
      <c r="F2983" s="10" t="s">
        <v>1071</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1.5" x14ac:dyDescent="0.25">
      <c r="A2984" s="12">
        <v>2967</v>
      </c>
      <c r="B2984" s="10" t="s">
        <v>1020</v>
      </c>
      <c r="C2984" s="11" t="s">
        <v>1226</v>
      </c>
      <c r="D2984" s="9"/>
      <c r="E2984" s="9">
        <v>548</v>
      </c>
      <c r="F2984" s="10" t="s">
        <v>1071</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1.5" x14ac:dyDescent="0.25">
      <c r="A2985" s="12">
        <v>2968</v>
      </c>
      <c r="B2985" s="10" t="s">
        <v>1020</v>
      </c>
      <c r="C2985" s="11" t="s">
        <v>1226</v>
      </c>
      <c r="D2985" s="9"/>
      <c r="E2985" s="9">
        <v>548</v>
      </c>
      <c r="F2985" s="10" t="s">
        <v>1071</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1.5" x14ac:dyDescent="0.25">
      <c r="A2986" s="12">
        <v>2969</v>
      </c>
      <c r="B2986" s="10" t="s">
        <v>1020</v>
      </c>
      <c r="C2986" s="11" t="s">
        <v>1226</v>
      </c>
      <c r="D2986" s="9"/>
      <c r="E2986" s="9">
        <v>548</v>
      </c>
      <c r="F2986" s="10" t="s">
        <v>1071</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1.5" x14ac:dyDescent="0.25">
      <c r="A2987" s="12">
        <v>2970</v>
      </c>
      <c r="B2987" s="10" t="s">
        <v>1020</v>
      </c>
      <c r="C2987" s="11" t="s">
        <v>1226</v>
      </c>
      <c r="D2987" s="9"/>
      <c r="E2987" s="9">
        <v>548</v>
      </c>
      <c r="F2987" s="10" t="s">
        <v>1071</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1.5" x14ac:dyDescent="0.25">
      <c r="A2988" s="23">
        <v>2971</v>
      </c>
      <c r="B2988" s="21" t="s">
        <v>1020</v>
      </c>
      <c r="C2988" s="29" t="s">
        <v>1227</v>
      </c>
      <c r="D2988" s="20"/>
      <c r="E2988" s="20">
        <v>954</v>
      </c>
      <c r="F2988" s="21" t="s">
        <v>1070</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1.5" x14ac:dyDescent="0.25">
      <c r="A2989" s="23">
        <v>2972</v>
      </c>
      <c r="B2989" s="21" t="s">
        <v>1020</v>
      </c>
      <c r="C2989" s="29" t="s">
        <v>1227</v>
      </c>
      <c r="D2989" s="20"/>
      <c r="E2989" s="20">
        <v>954</v>
      </c>
      <c r="F2989" s="21" t="s">
        <v>1070</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1.5" x14ac:dyDescent="0.25">
      <c r="A2990" s="23">
        <v>2973</v>
      </c>
      <c r="B2990" s="21" t="s">
        <v>1020</v>
      </c>
      <c r="C2990" s="29" t="s">
        <v>1227</v>
      </c>
      <c r="D2990" s="20"/>
      <c r="E2990" s="20">
        <v>954</v>
      </c>
      <c r="F2990" s="21" t="s">
        <v>1070</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1.5" x14ac:dyDescent="0.25">
      <c r="A2991" s="23">
        <v>2974</v>
      </c>
      <c r="B2991" s="21" t="s">
        <v>1020</v>
      </c>
      <c r="C2991" s="29" t="s">
        <v>1227</v>
      </c>
      <c r="D2991" s="20"/>
      <c r="E2991" s="20">
        <v>954</v>
      </c>
      <c r="F2991" s="21" t="s">
        <v>1070</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1.5" x14ac:dyDescent="0.25">
      <c r="A2992" s="23">
        <v>2975</v>
      </c>
      <c r="B2992" s="21" t="s">
        <v>1020</v>
      </c>
      <c r="C2992" s="29" t="s">
        <v>1227</v>
      </c>
      <c r="D2992" s="20"/>
      <c r="E2992" s="20">
        <v>954</v>
      </c>
      <c r="F2992" s="21" t="s">
        <v>1070</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1.5" x14ac:dyDescent="0.25">
      <c r="A2993" s="23">
        <v>2976</v>
      </c>
      <c r="B2993" s="21" t="s">
        <v>1020</v>
      </c>
      <c r="C2993" s="29" t="s">
        <v>1227</v>
      </c>
      <c r="D2993" s="20"/>
      <c r="E2993" s="20">
        <v>954</v>
      </c>
      <c r="F2993" s="21" t="s">
        <v>1070</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1.5" x14ac:dyDescent="0.25">
      <c r="A2994" s="23">
        <v>2977</v>
      </c>
      <c r="B2994" s="21" t="s">
        <v>1020</v>
      </c>
      <c r="C2994" s="29" t="s">
        <v>1227</v>
      </c>
      <c r="D2994" s="20"/>
      <c r="E2994" s="20">
        <v>954</v>
      </c>
      <c r="F2994" s="21" t="s">
        <v>1070</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1.5" x14ac:dyDescent="0.25">
      <c r="A2995" s="23">
        <v>2978</v>
      </c>
      <c r="B2995" s="21" t="s">
        <v>1020</v>
      </c>
      <c r="C2995" s="29" t="s">
        <v>1227</v>
      </c>
      <c r="D2995" s="20"/>
      <c r="E2995" s="20">
        <v>954</v>
      </c>
      <c r="F2995" s="21" t="s">
        <v>1070</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1.5" x14ac:dyDescent="0.25">
      <c r="A2996" s="23">
        <v>2979</v>
      </c>
      <c r="B2996" s="21" t="s">
        <v>1020</v>
      </c>
      <c r="C2996" s="29" t="s">
        <v>1227</v>
      </c>
      <c r="D2996" s="20"/>
      <c r="E2996" s="20">
        <v>954</v>
      </c>
      <c r="F2996" s="21" t="s">
        <v>1070</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1.5" x14ac:dyDescent="0.25">
      <c r="A2997" s="23">
        <v>2980</v>
      </c>
      <c r="B2997" s="21" t="s">
        <v>1020</v>
      </c>
      <c r="C2997" s="29" t="s">
        <v>1227</v>
      </c>
      <c r="D2997" s="20"/>
      <c r="E2997" s="20">
        <v>954</v>
      </c>
      <c r="F2997" s="21" t="s">
        <v>1070</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1.5" x14ac:dyDescent="0.25">
      <c r="A2998" s="23">
        <v>2981</v>
      </c>
      <c r="B2998" s="21" t="s">
        <v>1020</v>
      </c>
      <c r="C2998" s="29" t="s">
        <v>1227</v>
      </c>
      <c r="D2998" s="20"/>
      <c r="E2998" s="20">
        <v>954</v>
      </c>
      <c r="F2998" s="21" t="s">
        <v>1070</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1.5" x14ac:dyDescent="0.25">
      <c r="A2999" s="23">
        <v>2982</v>
      </c>
      <c r="B2999" s="21" t="s">
        <v>1020</v>
      </c>
      <c r="C2999" s="29" t="s">
        <v>1227</v>
      </c>
      <c r="D2999" s="20"/>
      <c r="E2999" s="20">
        <v>954</v>
      </c>
      <c r="F2999" s="21" t="s">
        <v>1070</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1.5" x14ac:dyDescent="0.25">
      <c r="A3000" s="23">
        <v>2983</v>
      </c>
      <c r="B3000" s="21" t="s">
        <v>1020</v>
      </c>
      <c r="C3000" s="29" t="s">
        <v>1227</v>
      </c>
      <c r="D3000" s="20"/>
      <c r="E3000" s="20">
        <v>954</v>
      </c>
      <c r="F3000" s="21" t="s">
        <v>1070</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1.5" x14ac:dyDescent="0.25">
      <c r="A3001" s="23">
        <v>2984</v>
      </c>
      <c r="B3001" s="21" t="s">
        <v>1020</v>
      </c>
      <c r="C3001" s="29" t="s">
        <v>1227</v>
      </c>
      <c r="D3001" s="20"/>
      <c r="E3001" s="20">
        <v>954</v>
      </c>
      <c r="F3001" s="21" t="s">
        <v>1070</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1.5" x14ac:dyDescent="0.25">
      <c r="A3002" s="23">
        <v>2985</v>
      </c>
      <c r="B3002" s="21" t="s">
        <v>1020</v>
      </c>
      <c r="C3002" s="29" t="s">
        <v>1227</v>
      </c>
      <c r="D3002" s="20"/>
      <c r="E3002" s="20">
        <v>954</v>
      </c>
      <c r="F3002" s="21" t="s">
        <v>1070</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1.5" x14ac:dyDescent="0.25">
      <c r="A3003" s="12">
        <v>2986</v>
      </c>
      <c r="B3003" s="10" t="s">
        <v>1020</v>
      </c>
      <c r="C3003" s="11" t="s">
        <v>1228</v>
      </c>
      <c r="D3003" s="9">
        <v>14</v>
      </c>
      <c r="E3003" s="9">
        <v>316</v>
      </c>
      <c r="F3003" s="10" t="s">
        <v>1071</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1.5" x14ac:dyDescent="0.25">
      <c r="A3004" s="12">
        <v>2987</v>
      </c>
      <c r="B3004" s="10" t="s">
        <v>1020</v>
      </c>
      <c r="C3004" s="11" t="s">
        <v>1228</v>
      </c>
      <c r="D3004" s="9">
        <v>14</v>
      </c>
      <c r="E3004" s="9">
        <v>316</v>
      </c>
      <c r="F3004" s="10" t="s">
        <v>1071</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1.5" x14ac:dyDescent="0.25">
      <c r="A3005" s="12">
        <v>2988</v>
      </c>
      <c r="B3005" s="10" t="s">
        <v>1020</v>
      </c>
      <c r="C3005" s="11" t="s">
        <v>1228</v>
      </c>
      <c r="D3005" s="9">
        <v>14</v>
      </c>
      <c r="E3005" s="9">
        <v>316</v>
      </c>
      <c r="F3005" s="10" t="s">
        <v>1071</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1.5" x14ac:dyDescent="0.25">
      <c r="A3006" s="12">
        <v>2989</v>
      </c>
      <c r="B3006" s="10" t="s">
        <v>1020</v>
      </c>
      <c r="C3006" s="11" t="s">
        <v>1228</v>
      </c>
      <c r="D3006" s="9">
        <v>14</v>
      </c>
      <c r="E3006" s="9">
        <v>316</v>
      </c>
      <c r="F3006" s="10" t="s">
        <v>1071</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1.5" x14ac:dyDescent="0.25">
      <c r="A3007" s="12">
        <v>2990</v>
      </c>
      <c r="B3007" s="10" t="s">
        <v>1020</v>
      </c>
      <c r="C3007" s="11" t="s">
        <v>1228</v>
      </c>
      <c r="D3007" s="9">
        <v>14</v>
      </c>
      <c r="E3007" s="9">
        <v>316</v>
      </c>
      <c r="F3007" s="10" t="s">
        <v>1071</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1.5" x14ac:dyDescent="0.25">
      <c r="A3008" s="12">
        <v>2991</v>
      </c>
      <c r="B3008" s="10" t="s">
        <v>1020</v>
      </c>
      <c r="C3008" s="11" t="s">
        <v>1228</v>
      </c>
      <c r="D3008" s="9">
        <v>14</v>
      </c>
      <c r="E3008" s="9">
        <v>316</v>
      </c>
      <c r="F3008" s="10" t="s">
        <v>1071</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1.5" x14ac:dyDescent="0.25">
      <c r="A3009" s="12">
        <v>2992</v>
      </c>
      <c r="B3009" s="10" t="s">
        <v>1020</v>
      </c>
      <c r="C3009" s="11" t="s">
        <v>1228</v>
      </c>
      <c r="D3009" s="9">
        <v>14</v>
      </c>
      <c r="E3009" s="9">
        <v>316</v>
      </c>
      <c r="F3009" s="10" t="s">
        <v>1071</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1.5" x14ac:dyDescent="0.25">
      <c r="A3010" s="12">
        <v>2993</v>
      </c>
      <c r="B3010" s="10" t="s">
        <v>1020</v>
      </c>
      <c r="C3010" s="11" t="s">
        <v>1228</v>
      </c>
      <c r="D3010" s="9">
        <v>14</v>
      </c>
      <c r="E3010" s="9">
        <v>316</v>
      </c>
      <c r="F3010" s="10" t="s">
        <v>1071</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1.5" x14ac:dyDescent="0.25">
      <c r="A3011" s="12">
        <v>2994</v>
      </c>
      <c r="B3011" s="10" t="s">
        <v>1020</v>
      </c>
      <c r="C3011" s="11" t="s">
        <v>1228</v>
      </c>
      <c r="D3011" s="9">
        <v>14</v>
      </c>
      <c r="E3011" s="9">
        <v>316</v>
      </c>
      <c r="F3011" s="10" t="s">
        <v>1071</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1.5" x14ac:dyDescent="0.25">
      <c r="A3012" s="12">
        <v>2995</v>
      </c>
      <c r="B3012" s="10" t="s">
        <v>1020</v>
      </c>
      <c r="C3012" s="11" t="s">
        <v>1228</v>
      </c>
      <c r="D3012" s="9">
        <v>14</v>
      </c>
      <c r="E3012" s="9">
        <v>316</v>
      </c>
      <c r="F3012" s="10" t="s">
        <v>1071</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1.5" x14ac:dyDescent="0.25">
      <c r="A3013" s="12">
        <v>2996</v>
      </c>
      <c r="B3013" s="10" t="s">
        <v>1020</v>
      </c>
      <c r="C3013" s="11" t="s">
        <v>1228</v>
      </c>
      <c r="D3013" s="9">
        <v>14</v>
      </c>
      <c r="E3013" s="9">
        <v>316</v>
      </c>
      <c r="F3013" s="10" t="s">
        <v>1071</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1.5" x14ac:dyDescent="0.25">
      <c r="A3014" s="12">
        <v>2997</v>
      </c>
      <c r="B3014" s="10" t="s">
        <v>1020</v>
      </c>
      <c r="C3014" s="11" t="s">
        <v>1228</v>
      </c>
      <c r="D3014" s="9">
        <v>14</v>
      </c>
      <c r="E3014" s="9">
        <v>316</v>
      </c>
      <c r="F3014" s="10" t="s">
        <v>1071</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1.5" x14ac:dyDescent="0.25">
      <c r="A3015" s="12">
        <v>2998</v>
      </c>
      <c r="B3015" s="10" t="s">
        <v>1020</v>
      </c>
      <c r="C3015" s="11" t="s">
        <v>1228</v>
      </c>
      <c r="D3015" s="9">
        <v>14</v>
      </c>
      <c r="E3015" s="9">
        <v>316</v>
      </c>
      <c r="F3015" s="10" t="s">
        <v>1071</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1.5" x14ac:dyDescent="0.25">
      <c r="A3016" s="12">
        <v>2999</v>
      </c>
      <c r="B3016" s="10" t="s">
        <v>1020</v>
      </c>
      <c r="C3016" s="11" t="s">
        <v>1228</v>
      </c>
      <c r="D3016" s="9">
        <v>14</v>
      </c>
      <c r="E3016" s="9">
        <v>316</v>
      </c>
      <c r="F3016" s="10" t="s">
        <v>1071</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1.5" x14ac:dyDescent="0.25">
      <c r="A3017" s="12">
        <v>3000</v>
      </c>
      <c r="B3017" s="10" t="s">
        <v>1020</v>
      </c>
      <c r="C3017" s="11" t="s">
        <v>1228</v>
      </c>
      <c r="D3017" s="9">
        <v>14</v>
      </c>
      <c r="E3017" s="9">
        <v>316</v>
      </c>
      <c r="F3017" s="10" t="s">
        <v>1071</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1.5" x14ac:dyDescent="0.25">
      <c r="A3018" s="12">
        <v>3001</v>
      </c>
      <c r="B3018" s="10" t="s">
        <v>1020</v>
      </c>
      <c r="C3018" s="11" t="s">
        <v>1229</v>
      </c>
      <c r="D3018" s="9"/>
      <c r="E3018" s="9">
        <v>296</v>
      </c>
      <c r="F3018" s="10" t="s">
        <v>1071</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1.5" x14ac:dyDescent="0.25">
      <c r="A3019" s="12">
        <v>3002</v>
      </c>
      <c r="B3019" s="10" t="s">
        <v>1020</v>
      </c>
      <c r="C3019" s="11" t="s">
        <v>1229</v>
      </c>
      <c r="D3019" s="9"/>
      <c r="E3019" s="9">
        <v>296</v>
      </c>
      <c r="F3019" s="10" t="s">
        <v>1071</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1.5" x14ac:dyDescent="0.25">
      <c r="A3020" s="12">
        <v>3003</v>
      </c>
      <c r="B3020" s="10" t="s">
        <v>1020</v>
      </c>
      <c r="C3020" s="11" t="s">
        <v>1229</v>
      </c>
      <c r="D3020" s="9"/>
      <c r="E3020" s="9">
        <v>296</v>
      </c>
      <c r="F3020" s="10" t="s">
        <v>1071</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1.5" x14ac:dyDescent="0.25">
      <c r="A3021" s="12">
        <v>3004</v>
      </c>
      <c r="B3021" s="10" t="s">
        <v>1020</v>
      </c>
      <c r="C3021" s="11" t="s">
        <v>1229</v>
      </c>
      <c r="D3021" s="9"/>
      <c r="E3021" s="9">
        <v>296</v>
      </c>
      <c r="F3021" s="10" t="s">
        <v>1071</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1.5" x14ac:dyDescent="0.25">
      <c r="A3022" s="12">
        <v>3005</v>
      </c>
      <c r="B3022" s="10" t="s">
        <v>1020</v>
      </c>
      <c r="C3022" s="11" t="s">
        <v>1229</v>
      </c>
      <c r="D3022" s="9"/>
      <c r="E3022" s="9">
        <v>296</v>
      </c>
      <c r="F3022" s="10" t="s">
        <v>1071</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1.5" x14ac:dyDescent="0.25">
      <c r="A3023" s="12">
        <v>3006</v>
      </c>
      <c r="B3023" s="10" t="s">
        <v>1020</v>
      </c>
      <c r="C3023" s="11" t="s">
        <v>1229</v>
      </c>
      <c r="D3023" s="9"/>
      <c r="E3023" s="9">
        <v>296</v>
      </c>
      <c r="F3023" s="10" t="s">
        <v>1071</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1.5" x14ac:dyDescent="0.25">
      <c r="A3024" s="12">
        <v>3007</v>
      </c>
      <c r="B3024" s="10" t="s">
        <v>1020</v>
      </c>
      <c r="C3024" s="11" t="s">
        <v>1229</v>
      </c>
      <c r="D3024" s="9"/>
      <c r="E3024" s="9">
        <v>296</v>
      </c>
      <c r="F3024" s="10" t="s">
        <v>1071</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1.5" x14ac:dyDescent="0.25">
      <c r="A3025" s="12">
        <v>3008</v>
      </c>
      <c r="B3025" s="10" t="s">
        <v>1020</v>
      </c>
      <c r="C3025" s="11" t="s">
        <v>1229</v>
      </c>
      <c r="D3025" s="9"/>
      <c r="E3025" s="9">
        <v>296</v>
      </c>
      <c r="F3025" s="10" t="s">
        <v>1071</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1.5" x14ac:dyDescent="0.25">
      <c r="A3026" s="12">
        <v>3009</v>
      </c>
      <c r="B3026" s="10" t="s">
        <v>1020</v>
      </c>
      <c r="C3026" s="11" t="s">
        <v>1229</v>
      </c>
      <c r="D3026" s="9"/>
      <c r="E3026" s="9">
        <v>296</v>
      </c>
      <c r="F3026" s="10" t="s">
        <v>1071</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1.5" x14ac:dyDescent="0.25">
      <c r="A3027" s="12">
        <v>3010</v>
      </c>
      <c r="B3027" s="10" t="s">
        <v>1020</v>
      </c>
      <c r="C3027" s="11" t="s">
        <v>1229</v>
      </c>
      <c r="D3027" s="9"/>
      <c r="E3027" s="9">
        <v>296</v>
      </c>
      <c r="F3027" s="10" t="s">
        <v>1071</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1.5" x14ac:dyDescent="0.25">
      <c r="A3028" s="12">
        <v>3011</v>
      </c>
      <c r="B3028" s="10" t="s">
        <v>1020</v>
      </c>
      <c r="C3028" s="11" t="s">
        <v>1229</v>
      </c>
      <c r="D3028" s="9"/>
      <c r="E3028" s="9">
        <v>296</v>
      </c>
      <c r="F3028" s="10" t="s">
        <v>1071</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1.5" x14ac:dyDescent="0.25">
      <c r="A3029" s="12">
        <v>3012</v>
      </c>
      <c r="B3029" s="10" t="s">
        <v>1020</v>
      </c>
      <c r="C3029" s="11" t="s">
        <v>1229</v>
      </c>
      <c r="D3029" s="9"/>
      <c r="E3029" s="9">
        <v>296</v>
      </c>
      <c r="F3029" s="10" t="s">
        <v>1071</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1.5" x14ac:dyDescent="0.25">
      <c r="A3030" s="12">
        <v>3013</v>
      </c>
      <c r="B3030" s="10" t="s">
        <v>1020</v>
      </c>
      <c r="C3030" s="11" t="s">
        <v>1229</v>
      </c>
      <c r="D3030" s="9"/>
      <c r="E3030" s="9">
        <v>296</v>
      </c>
      <c r="F3030" s="10" t="s">
        <v>1071</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1.5" x14ac:dyDescent="0.25">
      <c r="A3031" s="12">
        <v>3014</v>
      </c>
      <c r="B3031" s="10" t="s">
        <v>1020</v>
      </c>
      <c r="C3031" s="11" t="s">
        <v>1229</v>
      </c>
      <c r="D3031" s="9"/>
      <c r="E3031" s="9">
        <v>296</v>
      </c>
      <c r="F3031" s="10" t="s">
        <v>1071</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1.5" x14ac:dyDescent="0.25">
      <c r="A3032" s="12">
        <v>3015</v>
      </c>
      <c r="B3032" s="10" t="s">
        <v>1020</v>
      </c>
      <c r="C3032" s="11" t="s">
        <v>1229</v>
      </c>
      <c r="D3032" s="9"/>
      <c r="E3032" s="9">
        <v>296</v>
      </c>
      <c r="F3032" s="10" t="s">
        <v>1071</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1.5" x14ac:dyDescent="0.25">
      <c r="A3033" s="12">
        <v>3016</v>
      </c>
      <c r="B3033" s="10" t="s">
        <v>1020</v>
      </c>
      <c r="C3033" s="11" t="s">
        <v>1230</v>
      </c>
      <c r="D3033" s="9"/>
      <c r="E3033" s="9">
        <v>583</v>
      </c>
      <c r="F3033" s="10" t="s">
        <v>1071</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1.5" x14ac:dyDescent="0.25">
      <c r="A3034" s="12">
        <v>3017</v>
      </c>
      <c r="B3034" s="10" t="s">
        <v>1020</v>
      </c>
      <c r="C3034" s="11" t="s">
        <v>1230</v>
      </c>
      <c r="D3034" s="9"/>
      <c r="E3034" s="9">
        <v>583</v>
      </c>
      <c r="F3034" s="10" t="s">
        <v>1071</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1.5" x14ac:dyDescent="0.25">
      <c r="A3035" s="12">
        <v>3018</v>
      </c>
      <c r="B3035" s="10" t="s">
        <v>1020</v>
      </c>
      <c r="C3035" s="11" t="s">
        <v>1230</v>
      </c>
      <c r="D3035" s="9"/>
      <c r="E3035" s="9">
        <v>583</v>
      </c>
      <c r="F3035" s="10" t="s">
        <v>1071</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1.5" x14ac:dyDescent="0.25">
      <c r="A3036" s="12">
        <v>3019</v>
      </c>
      <c r="B3036" s="10" t="s">
        <v>1020</v>
      </c>
      <c r="C3036" s="11" t="s">
        <v>1230</v>
      </c>
      <c r="D3036" s="9"/>
      <c r="E3036" s="9">
        <v>583</v>
      </c>
      <c r="F3036" s="10" t="s">
        <v>1071</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1.5" x14ac:dyDescent="0.25">
      <c r="A3037" s="12">
        <v>3020</v>
      </c>
      <c r="B3037" s="10" t="s">
        <v>1020</v>
      </c>
      <c r="C3037" s="11" t="s">
        <v>1230</v>
      </c>
      <c r="D3037" s="9"/>
      <c r="E3037" s="9">
        <v>583</v>
      </c>
      <c r="F3037" s="10" t="s">
        <v>1071</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1.5" x14ac:dyDescent="0.25">
      <c r="A3038" s="12">
        <v>3021</v>
      </c>
      <c r="B3038" s="10" t="s">
        <v>1020</v>
      </c>
      <c r="C3038" s="11" t="s">
        <v>1230</v>
      </c>
      <c r="D3038" s="9"/>
      <c r="E3038" s="9">
        <v>583</v>
      </c>
      <c r="F3038" s="10" t="s">
        <v>1071</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1.5" x14ac:dyDescent="0.25">
      <c r="A3039" s="12">
        <v>3022</v>
      </c>
      <c r="B3039" s="10" t="s">
        <v>1020</v>
      </c>
      <c r="C3039" s="11" t="s">
        <v>1230</v>
      </c>
      <c r="D3039" s="9"/>
      <c r="E3039" s="9">
        <v>583</v>
      </c>
      <c r="F3039" s="10" t="s">
        <v>1071</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1.5" x14ac:dyDescent="0.25">
      <c r="A3040" s="12">
        <v>3023</v>
      </c>
      <c r="B3040" s="10" t="s">
        <v>1020</v>
      </c>
      <c r="C3040" s="11" t="s">
        <v>1230</v>
      </c>
      <c r="D3040" s="9"/>
      <c r="E3040" s="9">
        <v>583</v>
      </c>
      <c r="F3040" s="10" t="s">
        <v>1071</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1.5" x14ac:dyDescent="0.25">
      <c r="A3041" s="12">
        <v>3024</v>
      </c>
      <c r="B3041" s="10" t="s">
        <v>1020</v>
      </c>
      <c r="C3041" s="11" t="s">
        <v>1230</v>
      </c>
      <c r="D3041" s="9"/>
      <c r="E3041" s="9">
        <v>583</v>
      </c>
      <c r="F3041" s="10" t="s">
        <v>1071</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1.5" x14ac:dyDescent="0.25">
      <c r="A3042" s="12">
        <v>3025</v>
      </c>
      <c r="B3042" s="10" t="s">
        <v>1020</v>
      </c>
      <c r="C3042" s="11" t="s">
        <v>1230</v>
      </c>
      <c r="D3042" s="9"/>
      <c r="E3042" s="9">
        <v>583</v>
      </c>
      <c r="F3042" s="10" t="s">
        <v>1071</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1.5" x14ac:dyDescent="0.25">
      <c r="A3043" s="12">
        <v>3026</v>
      </c>
      <c r="B3043" s="10" t="s">
        <v>1020</v>
      </c>
      <c r="C3043" s="11" t="s">
        <v>1230</v>
      </c>
      <c r="D3043" s="9"/>
      <c r="E3043" s="9">
        <v>583</v>
      </c>
      <c r="F3043" s="10" t="s">
        <v>1071</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1.5" x14ac:dyDescent="0.25">
      <c r="A3044" s="12">
        <v>3027</v>
      </c>
      <c r="B3044" s="10" t="s">
        <v>1020</v>
      </c>
      <c r="C3044" s="11" t="s">
        <v>1230</v>
      </c>
      <c r="D3044" s="9"/>
      <c r="E3044" s="9">
        <v>583</v>
      </c>
      <c r="F3044" s="10" t="s">
        <v>1071</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1.5" x14ac:dyDescent="0.25">
      <c r="A3045" s="12">
        <v>3028</v>
      </c>
      <c r="B3045" s="10" t="s">
        <v>1020</v>
      </c>
      <c r="C3045" s="11" t="s">
        <v>1230</v>
      </c>
      <c r="D3045" s="9"/>
      <c r="E3045" s="9">
        <v>583</v>
      </c>
      <c r="F3045" s="10" t="s">
        <v>1071</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1.5" x14ac:dyDescent="0.25">
      <c r="A3046" s="12">
        <v>3029</v>
      </c>
      <c r="B3046" s="10" t="s">
        <v>1020</v>
      </c>
      <c r="C3046" s="11" t="s">
        <v>1230</v>
      </c>
      <c r="D3046" s="9"/>
      <c r="E3046" s="9">
        <v>583</v>
      </c>
      <c r="F3046" s="10" t="s">
        <v>1071</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1.5" x14ac:dyDescent="0.25">
      <c r="A3047" s="12">
        <v>3030</v>
      </c>
      <c r="B3047" s="10" t="s">
        <v>1020</v>
      </c>
      <c r="C3047" s="11" t="s">
        <v>1230</v>
      </c>
      <c r="D3047" s="9"/>
      <c r="E3047" s="9">
        <v>583</v>
      </c>
      <c r="F3047" s="10" t="s">
        <v>1071</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1.5" x14ac:dyDescent="0.25">
      <c r="A3048" s="23">
        <v>3031</v>
      </c>
      <c r="B3048" s="21" t="s">
        <v>1020</v>
      </c>
      <c r="C3048" s="29" t="s">
        <v>1231</v>
      </c>
      <c r="D3048" s="20">
        <v>17</v>
      </c>
      <c r="E3048" s="20">
        <v>957</v>
      </c>
      <c r="F3048" s="21" t="s">
        <v>1070</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1.5" x14ac:dyDescent="0.25">
      <c r="A3049" s="23">
        <v>3032</v>
      </c>
      <c r="B3049" s="21" t="s">
        <v>1020</v>
      </c>
      <c r="C3049" s="29" t="s">
        <v>1231</v>
      </c>
      <c r="D3049" s="20">
        <v>17</v>
      </c>
      <c r="E3049" s="20">
        <v>957</v>
      </c>
      <c r="F3049" s="21" t="s">
        <v>1070</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1.5" x14ac:dyDescent="0.25">
      <c r="A3050" s="23">
        <v>3033</v>
      </c>
      <c r="B3050" s="21" t="s">
        <v>1020</v>
      </c>
      <c r="C3050" s="29" t="s">
        <v>1231</v>
      </c>
      <c r="D3050" s="20">
        <v>17</v>
      </c>
      <c r="E3050" s="20">
        <v>957</v>
      </c>
      <c r="F3050" s="21" t="s">
        <v>1070</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1.5" x14ac:dyDescent="0.25">
      <c r="A3051" s="23">
        <v>3034</v>
      </c>
      <c r="B3051" s="21" t="s">
        <v>1020</v>
      </c>
      <c r="C3051" s="29" t="s">
        <v>1231</v>
      </c>
      <c r="D3051" s="20">
        <v>17</v>
      </c>
      <c r="E3051" s="20">
        <v>957</v>
      </c>
      <c r="F3051" s="21" t="s">
        <v>1070</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1.5" x14ac:dyDescent="0.25">
      <c r="A3052" s="23">
        <v>3035</v>
      </c>
      <c r="B3052" s="21" t="s">
        <v>1020</v>
      </c>
      <c r="C3052" s="29" t="s">
        <v>1231</v>
      </c>
      <c r="D3052" s="20">
        <v>17</v>
      </c>
      <c r="E3052" s="20">
        <v>957</v>
      </c>
      <c r="F3052" s="21" t="s">
        <v>1070</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1.5" x14ac:dyDescent="0.25">
      <c r="A3053" s="23">
        <v>3036</v>
      </c>
      <c r="B3053" s="21" t="s">
        <v>1020</v>
      </c>
      <c r="C3053" s="29" t="s">
        <v>1231</v>
      </c>
      <c r="D3053" s="20">
        <v>17</v>
      </c>
      <c r="E3053" s="20">
        <v>957</v>
      </c>
      <c r="F3053" s="21" t="s">
        <v>1070</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1.5" x14ac:dyDescent="0.25">
      <c r="A3054" s="23">
        <v>3037</v>
      </c>
      <c r="B3054" s="21" t="s">
        <v>1020</v>
      </c>
      <c r="C3054" s="29" t="s">
        <v>1231</v>
      </c>
      <c r="D3054" s="20">
        <v>17</v>
      </c>
      <c r="E3054" s="20">
        <v>957</v>
      </c>
      <c r="F3054" s="21" t="s">
        <v>1070</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1.5" x14ac:dyDescent="0.25">
      <c r="A3055" s="23">
        <v>3038</v>
      </c>
      <c r="B3055" s="21" t="s">
        <v>1020</v>
      </c>
      <c r="C3055" s="29" t="s">
        <v>1231</v>
      </c>
      <c r="D3055" s="20">
        <v>17</v>
      </c>
      <c r="E3055" s="20">
        <v>957</v>
      </c>
      <c r="F3055" s="21" t="s">
        <v>1070</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1.5" x14ac:dyDescent="0.25">
      <c r="A3056" s="23">
        <v>3039</v>
      </c>
      <c r="B3056" s="21" t="s">
        <v>1020</v>
      </c>
      <c r="C3056" s="29" t="s">
        <v>1231</v>
      </c>
      <c r="D3056" s="20">
        <v>17</v>
      </c>
      <c r="E3056" s="20">
        <v>957</v>
      </c>
      <c r="F3056" s="21" t="s">
        <v>1070</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1.5" x14ac:dyDescent="0.25">
      <c r="A3057" s="23">
        <v>3040</v>
      </c>
      <c r="B3057" s="21" t="s">
        <v>1020</v>
      </c>
      <c r="C3057" s="29" t="s">
        <v>1231</v>
      </c>
      <c r="D3057" s="20">
        <v>17</v>
      </c>
      <c r="E3057" s="20">
        <v>957</v>
      </c>
      <c r="F3057" s="21" t="s">
        <v>1070</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1.5" x14ac:dyDescent="0.25">
      <c r="A3058" s="23">
        <v>3041</v>
      </c>
      <c r="B3058" s="21" t="s">
        <v>1020</v>
      </c>
      <c r="C3058" s="29" t="s">
        <v>1231</v>
      </c>
      <c r="D3058" s="20">
        <v>17</v>
      </c>
      <c r="E3058" s="20">
        <v>957</v>
      </c>
      <c r="F3058" s="21" t="s">
        <v>1070</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1.5" x14ac:dyDescent="0.25">
      <c r="A3059" s="23">
        <v>3042</v>
      </c>
      <c r="B3059" s="21" t="s">
        <v>1020</v>
      </c>
      <c r="C3059" s="29" t="s">
        <v>1231</v>
      </c>
      <c r="D3059" s="20">
        <v>17</v>
      </c>
      <c r="E3059" s="20">
        <v>957</v>
      </c>
      <c r="F3059" s="21" t="s">
        <v>1070</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1.5" x14ac:dyDescent="0.25">
      <c r="A3060" s="23">
        <v>3043</v>
      </c>
      <c r="B3060" s="21" t="s">
        <v>1020</v>
      </c>
      <c r="C3060" s="29" t="s">
        <v>1231</v>
      </c>
      <c r="D3060" s="20">
        <v>17</v>
      </c>
      <c r="E3060" s="20">
        <v>957</v>
      </c>
      <c r="F3060" s="21" t="s">
        <v>1070</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1.5" x14ac:dyDescent="0.25">
      <c r="A3061" s="23">
        <v>3044</v>
      </c>
      <c r="B3061" s="21" t="s">
        <v>1020</v>
      </c>
      <c r="C3061" s="29" t="s">
        <v>1231</v>
      </c>
      <c r="D3061" s="20">
        <v>17</v>
      </c>
      <c r="E3061" s="20">
        <v>957</v>
      </c>
      <c r="F3061" s="21" t="s">
        <v>1070</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1.5" x14ac:dyDescent="0.25">
      <c r="A3062" s="23">
        <v>3045</v>
      </c>
      <c r="B3062" s="21" t="s">
        <v>1020</v>
      </c>
      <c r="C3062" s="29" t="s">
        <v>1231</v>
      </c>
      <c r="D3062" s="20">
        <v>17</v>
      </c>
      <c r="E3062" s="20">
        <v>957</v>
      </c>
      <c r="F3062" s="21" t="s">
        <v>1070</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1.5" x14ac:dyDescent="0.25">
      <c r="A3063" s="12">
        <v>3046</v>
      </c>
      <c r="B3063" s="10" t="s">
        <v>1020</v>
      </c>
      <c r="C3063" s="11" t="s">
        <v>1232</v>
      </c>
      <c r="D3063" s="9">
        <v>2</v>
      </c>
      <c r="E3063" s="9">
        <v>258</v>
      </c>
      <c r="F3063" s="10" t="s">
        <v>1071</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1.5" x14ac:dyDescent="0.25">
      <c r="A3064" s="12">
        <v>3047</v>
      </c>
      <c r="B3064" s="10" t="s">
        <v>1020</v>
      </c>
      <c r="C3064" s="11" t="s">
        <v>1232</v>
      </c>
      <c r="D3064" s="9">
        <v>2</v>
      </c>
      <c r="E3064" s="9">
        <v>258</v>
      </c>
      <c r="F3064" s="10" t="s">
        <v>1071</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1.5" x14ac:dyDescent="0.25">
      <c r="A3065" s="12">
        <v>3048</v>
      </c>
      <c r="B3065" s="10" t="s">
        <v>1020</v>
      </c>
      <c r="C3065" s="11" t="s">
        <v>1232</v>
      </c>
      <c r="D3065" s="9">
        <v>2</v>
      </c>
      <c r="E3065" s="9">
        <v>258</v>
      </c>
      <c r="F3065" s="10" t="s">
        <v>1071</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1.5" x14ac:dyDescent="0.25">
      <c r="A3066" s="12">
        <v>3049</v>
      </c>
      <c r="B3066" s="10" t="s">
        <v>1020</v>
      </c>
      <c r="C3066" s="11" t="s">
        <v>1232</v>
      </c>
      <c r="D3066" s="9">
        <v>2</v>
      </c>
      <c r="E3066" s="9">
        <v>258</v>
      </c>
      <c r="F3066" s="10" t="s">
        <v>1071</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1.5" x14ac:dyDescent="0.25">
      <c r="A3067" s="12">
        <v>3050</v>
      </c>
      <c r="B3067" s="10" t="s">
        <v>1020</v>
      </c>
      <c r="C3067" s="11" t="s">
        <v>1232</v>
      </c>
      <c r="D3067" s="9">
        <v>2</v>
      </c>
      <c r="E3067" s="9">
        <v>258</v>
      </c>
      <c r="F3067" s="10" t="s">
        <v>1071</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1.5" x14ac:dyDescent="0.25">
      <c r="A3068" s="12">
        <v>3051</v>
      </c>
      <c r="B3068" s="10" t="s">
        <v>1020</v>
      </c>
      <c r="C3068" s="11" t="s">
        <v>1232</v>
      </c>
      <c r="D3068" s="9">
        <v>2</v>
      </c>
      <c r="E3068" s="9">
        <v>258</v>
      </c>
      <c r="F3068" s="10" t="s">
        <v>1071</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1.5" x14ac:dyDescent="0.25">
      <c r="A3069" s="12">
        <v>3052</v>
      </c>
      <c r="B3069" s="10" t="s">
        <v>1020</v>
      </c>
      <c r="C3069" s="11" t="s">
        <v>1232</v>
      </c>
      <c r="D3069" s="9">
        <v>2</v>
      </c>
      <c r="E3069" s="9">
        <v>258</v>
      </c>
      <c r="F3069" s="10" t="s">
        <v>1071</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1.5" x14ac:dyDescent="0.25">
      <c r="A3070" s="12">
        <v>3053</v>
      </c>
      <c r="B3070" s="10" t="s">
        <v>1020</v>
      </c>
      <c r="C3070" s="11" t="s">
        <v>1232</v>
      </c>
      <c r="D3070" s="9">
        <v>2</v>
      </c>
      <c r="E3070" s="9">
        <v>258</v>
      </c>
      <c r="F3070" s="10" t="s">
        <v>1071</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1.5" x14ac:dyDescent="0.25">
      <c r="A3071" s="12">
        <v>3054</v>
      </c>
      <c r="B3071" s="10" t="s">
        <v>1020</v>
      </c>
      <c r="C3071" s="11" t="s">
        <v>1232</v>
      </c>
      <c r="D3071" s="9">
        <v>2</v>
      </c>
      <c r="E3071" s="9">
        <v>258</v>
      </c>
      <c r="F3071" s="10" t="s">
        <v>1071</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1.5" x14ac:dyDescent="0.25">
      <c r="A3072" s="12">
        <v>3055</v>
      </c>
      <c r="B3072" s="10" t="s">
        <v>1020</v>
      </c>
      <c r="C3072" s="11" t="s">
        <v>1232</v>
      </c>
      <c r="D3072" s="9">
        <v>2</v>
      </c>
      <c r="E3072" s="9">
        <v>258</v>
      </c>
      <c r="F3072" s="10" t="s">
        <v>1071</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1.5" x14ac:dyDescent="0.25">
      <c r="A3073" s="12">
        <v>3056</v>
      </c>
      <c r="B3073" s="10" t="s">
        <v>1020</v>
      </c>
      <c r="C3073" s="11" t="s">
        <v>1232</v>
      </c>
      <c r="D3073" s="9">
        <v>2</v>
      </c>
      <c r="E3073" s="9">
        <v>258</v>
      </c>
      <c r="F3073" s="10" t="s">
        <v>1071</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1.5" x14ac:dyDescent="0.25">
      <c r="A3074" s="12">
        <v>3057</v>
      </c>
      <c r="B3074" s="10" t="s">
        <v>1020</v>
      </c>
      <c r="C3074" s="11" t="s">
        <v>1232</v>
      </c>
      <c r="D3074" s="9">
        <v>2</v>
      </c>
      <c r="E3074" s="9">
        <v>258</v>
      </c>
      <c r="F3074" s="10" t="s">
        <v>1071</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1.5" x14ac:dyDescent="0.25">
      <c r="A3075" s="12">
        <v>3058</v>
      </c>
      <c r="B3075" s="10" t="s">
        <v>1020</v>
      </c>
      <c r="C3075" s="11" t="s">
        <v>1232</v>
      </c>
      <c r="D3075" s="9">
        <v>2</v>
      </c>
      <c r="E3075" s="9">
        <v>258</v>
      </c>
      <c r="F3075" s="10" t="s">
        <v>1071</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1.5" x14ac:dyDescent="0.25">
      <c r="A3076" s="12">
        <v>3059</v>
      </c>
      <c r="B3076" s="10" t="s">
        <v>1020</v>
      </c>
      <c r="C3076" s="11" t="s">
        <v>1232</v>
      </c>
      <c r="D3076" s="9">
        <v>2</v>
      </c>
      <c r="E3076" s="9">
        <v>258</v>
      </c>
      <c r="F3076" s="10" t="s">
        <v>1071</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1.5" x14ac:dyDescent="0.25">
      <c r="A3077" s="12">
        <v>3060</v>
      </c>
      <c r="B3077" s="10" t="s">
        <v>1020</v>
      </c>
      <c r="C3077" s="11" t="s">
        <v>1232</v>
      </c>
      <c r="D3077" s="9">
        <v>2</v>
      </c>
      <c r="E3077" s="9">
        <v>258</v>
      </c>
      <c r="F3077" s="10" t="s">
        <v>1071</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1.5" x14ac:dyDescent="0.25">
      <c r="A3078" s="12">
        <v>3061</v>
      </c>
      <c r="B3078" s="10" t="s">
        <v>1020</v>
      </c>
      <c r="C3078" s="11" t="s">
        <v>1233</v>
      </c>
      <c r="D3078" s="9"/>
      <c r="E3078" s="9">
        <v>882</v>
      </c>
      <c r="F3078" s="10" t="s">
        <v>1071</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1.5" x14ac:dyDescent="0.25">
      <c r="A3079" s="12">
        <v>3062</v>
      </c>
      <c r="B3079" s="10" t="s">
        <v>1020</v>
      </c>
      <c r="C3079" s="11" t="s">
        <v>1233</v>
      </c>
      <c r="D3079" s="9"/>
      <c r="E3079" s="9">
        <v>882</v>
      </c>
      <c r="F3079" s="10" t="s">
        <v>1071</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1.5" x14ac:dyDescent="0.25">
      <c r="A3080" s="12">
        <v>3063</v>
      </c>
      <c r="B3080" s="10" t="s">
        <v>1020</v>
      </c>
      <c r="C3080" s="11" t="s">
        <v>1233</v>
      </c>
      <c r="D3080" s="9"/>
      <c r="E3080" s="9">
        <v>882</v>
      </c>
      <c r="F3080" s="10" t="s">
        <v>1071</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1.5" x14ac:dyDescent="0.25">
      <c r="A3081" s="12">
        <v>3064</v>
      </c>
      <c r="B3081" s="10" t="s">
        <v>1020</v>
      </c>
      <c r="C3081" s="11" t="s">
        <v>1233</v>
      </c>
      <c r="D3081" s="9"/>
      <c r="E3081" s="9">
        <v>882</v>
      </c>
      <c r="F3081" s="10" t="s">
        <v>1071</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1.5" x14ac:dyDescent="0.25">
      <c r="A3082" s="12">
        <v>3065</v>
      </c>
      <c r="B3082" s="10" t="s">
        <v>1020</v>
      </c>
      <c r="C3082" s="11" t="s">
        <v>1233</v>
      </c>
      <c r="D3082" s="9"/>
      <c r="E3082" s="9">
        <v>882</v>
      </c>
      <c r="F3082" s="10" t="s">
        <v>1071</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1.5" x14ac:dyDescent="0.25">
      <c r="A3083" s="12">
        <v>3066</v>
      </c>
      <c r="B3083" s="10" t="s">
        <v>1020</v>
      </c>
      <c r="C3083" s="11" t="s">
        <v>1233</v>
      </c>
      <c r="D3083" s="9"/>
      <c r="E3083" s="9">
        <v>882</v>
      </c>
      <c r="F3083" s="10" t="s">
        <v>1071</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1.5" x14ac:dyDescent="0.25">
      <c r="A3084" s="12">
        <v>3067</v>
      </c>
      <c r="B3084" s="10" t="s">
        <v>1020</v>
      </c>
      <c r="C3084" s="11" t="s">
        <v>1233</v>
      </c>
      <c r="D3084" s="9"/>
      <c r="E3084" s="9">
        <v>882</v>
      </c>
      <c r="F3084" s="10" t="s">
        <v>1071</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1.5" x14ac:dyDescent="0.25">
      <c r="A3085" s="12">
        <v>3068</v>
      </c>
      <c r="B3085" s="10" t="s">
        <v>1020</v>
      </c>
      <c r="C3085" s="11" t="s">
        <v>1233</v>
      </c>
      <c r="D3085" s="9"/>
      <c r="E3085" s="9">
        <v>882</v>
      </c>
      <c r="F3085" s="10" t="s">
        <v>1071</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1.5" x14ac:dyDescent="0.25">
      <c r="A3086" s="12">
        <v>3069</v>
      </c>
      <c r="B3086" s="10" t="s">
        <v>1020</v>
      </c>
      <c r="C3086" s="11" t="s">
        <v>1233</v>
      </c>
      <c r="D3086" s="9"/>
      <c r="E3086" s="9">
        <v>882</v>
      </c>
      <c r="F3086" s="10" t="s">
        <v>1071</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1.5" x14ac:dyDescent="0.25">
      <c r="A3087" s="12">
        <v>3070</v>
      </c>
      <c r="B3087" s="10" t="s">
        <v>1020</v>
      </c>
      <c r="C3087" s="11" t="s">
        <v>1233</v>
      </c>
      <c r="D3087" s="9"/>
      <c r="E3087" s="9">
        <v>882</v>
      </c>
      <c r="F3087" s="10" t="s">
        <v>1071</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1.5" x14ac:dyDescent="0.25">
      <c r="A3088" s="12">
        <v>3071</v>
      </c>
      <c r="B3088" s="10" t="s">
        <v>1020</v>
      </c>
      <c r="C3088" s="11" t="s">
        <v>1233</v>
      </c>
      <c r="D3088" s="9"/>
      <c r="E3088" s="9">
        <v>882</v>
      </c>
      <c r="F3088" s="10" t="s">
        <v>1071</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1.5" x14ac:dyDescent="0.25">
      <c r="A3089" s="12">
        <v>3072</v>
      </c>
      <c r="B3089" s="10" t="s">
        <v>1020</v>
      </c>
      <c r="C3089" s="11" t="s">
        <v>1233</v>
      </c>
      <c r="D3089" s="9"/>
      <c r="E3089" s="9">
        <v>882</v>
      </c>
      <c r="F3089" s="10" t="s">
        <v>1071</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1.5" x14ac:dyDescent="0.25">
      <c r="A3090" s="12">
        <v>3073</v>
      </c>
      <c r="B3090" s="10" t="s">
        <v>1020</v>
      </c>
      <c r="C3090" s="11" t="s">
        <v>1233</v>
      </c>
      <c r="D3090" s="9"/>
      <c r="E3090" s="9">
        <v>882</v>
      </c>
      <c r="F3090" s="10" t="s">
        <v>1071</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1.5" x14ac:dyDescent="0.25">
      <c r="A3091" s="12">
        <v>3074</v>
      </c>
      <c r="B3091" s="10" t="s">
        <v>1020</v>
      </c>
      <c r="C3091" s="11" t="s">
        <v>1233</v>
      </c>
      <c r="D3091" s="9"/>
      <c r="E3091" s="9">
        <v>882</v>
      </c>
      <c r="F3091" s="10" t="s">
        <v>1071</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1.5" x14ac:dyDescent="0.25">
      <c r="A3092" s="12">
        <v>3075</v>
      </c>
      <c r="B3092" s="10" t="s">
        <v>1020</v>
      </c>
      <c r="C3092" s="11" t="s">
        <v>1233</v>
      </c>
      <c r="D3092" s="9"/>
      <c r="E3092" s="9">
        <v>882</v>
      </c>
      <c r="F3092" s="10" t="s">
        <v>1071</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1.5" x14ac:dyDescent="0.25">
      <c r="A3093" s="12">
        <v>3076</v>
      </c>
      <c r="B3093" s="10" t="s">
        <v>1020</v>
      </c>
      <c r="C3093" s="11" t="s">
        <v>1234</v>
      </c>
      <c r="D3093" s="9"/>
      <c r="E3093" s="9">
        <v>776</v>
      </c>
      <c r="F3093" s="10" t="s">
        <v>1071</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1.5" x14ac:dyDescent="0.25">
      <c r="A3094" s="12">
        <v>3077</v>
      </c>
      <c r="B3094" s="10" t="s">
        <v>1020</v>
      </c>
      <c r="C3094" s="11" t="s">
        <v>1234</v>
      </c>
      <c r="D3094" s="9"/>
      <c r="E3094" s="9">
        <v>776</v>
      </c>
      <c r="F3094" s="10" t="s">
        <v>1071</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1.5" x14ac:dyDescent="0.25">
      <c r="A3095" s="12">
        <v>3078</v>
      </c>
      <c r="B3095" s="10" t="s">
        <v>1020</v>
      </c>
      <c r="C3095" s="11" t="s">
        <v>1234</v>
      </c>
      <c r="D3095" s="9"/>
      <c r="E3095" s="9">
        <v>776</v>
      </c>
      <c r="F3095" s="10" t="s">
        <v>1071</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1.5" x14ac:dyDescent="0.25">
      <c r="A3096" s="12">
        <v>3079</v>
      </c>
      <c r="B3096" s="10" t="s">
        <v>1020</v>
      </c>
      <c r="C3096" s="11" t="s">
        <v>1234</v>
      </c>
      <c r="D3096" s="9"/>
      <c r="E3096" s="9">
        <v>776</v>
      </c>
      <c r="F3096" s="10" t="s">
        <v>1071</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1.5" x14ac:dyDescent="0.25">
      <c r="A3097" s="12">
        <v>3080</v>
      </c>
      <c r="B3097" s="10" t="s">
        <v>1020</v>
      </c>
      <c r="C3097" s="11" t="s">
        <v>1234</v>
      </c>
      <c r="D3097" s="9"/>
      <c r="E3097" s="9">
        <v>776</v>
      </c>
      <c r="F3097" s="10" t="s">
        <v>1071</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1.5" x14ac:dyDescent="0.25">
      <c r="A3098" s="12">
        <v>3081</v>
      </c>
      <c r="B3098" s="10" t="s">
        <v>1020</v>
      </c>
      <c r="C3098" s="11" t="s">
        <v>1234</v>
      </c>
      <c r="D3098" s="9"/>
      <c r="E3098" s="9">
        <v>776</v>
      </c>
      <c r="F3098" s="10" t="s">
        <v>1071</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1.5" x14ac:dyDescent="0.25">
      <c r="A3099" s="12">
        <v>3082</v>
      </c>
      <c r="B3099" s="10" t="s">
        <v>1020</v>
      </c>
      <c r="C3099" s="11" t="s">
        <v>1234</v>
      </c>
      <c r="D3099" s="9"/>
      <c r="E3099" s="9">
        <v>776</v>
      </c>
      <c r="F3099" s="10" t="s">
        <v>1071</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1.5" x14ac:dyDescent="0.25">
      <c r="A3100" s="12">
        <v>3083</v>
      </c>
      <c r="B3100" s="10" t="s">
        <v>1020</v>
      </c>
      <c r="C3100" s="11" t="s">
        <v>1234</v>
      </c>
      <c r="D3100" s="9"/>
      <c r="E3100" s="9">
        <v>776</v>
      </c>
      <c r="F3100" s="10" t="s">
        <v>1071</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1.5" x14ac:dyDescent="0.25">
      <c r="A3101" s="12">
        <v>3084</v>
      </c>
      <c r="B3101" s="10" t="s">
        <v>1020</v>
      </c>
      <c r="C3101" s="11" t="s">
        <v>1234</v>
      </c>
      <c r="D3101" s="9"/>
      <c r="E3101" s="9">
        <v>776</v>
      </c>
      <c r="F3101" s="10" t="s">
        <v>1071</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1.5" x14ac:dyDescent="0.25">
      <c r="A3102" s="12">
        <v>3085</v>
      </c>
      <c r="B3102" s="10" t="s">
        <v>1020</v>
      </c>
      <c r="C3102" s="11" t="s">
        <v>1234</v>
      </c>
      <c r="D3102" s="9"/>
      <c r="E3102" s="9">
        <v>776</v>
      </c>
      <c r="F3102" s="10" t="s">
        <v>1071</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1.5" x14ac:dyDescent="0.25">
      <c r="A3103" s="12">
        <v>3086</v>
      </c>
      <c r="B3103" s="10" t="s">
        <v>1020</v>
      </c>
      <c r="C3103" s="11" t="s">
        <v>1234</v>
      </c>
      <c r="D3103" s="9"/>
      <c r="E3103" s="9">
        <v>776</v>
      </c>
      <c r="F3103" s="10" t="s">
        <v>1071</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1.5" x14ac:dyDescent="0.25">
      <c r="A3104" s="12">
        <v>3087</v>
      </c>
      <c r="B3104" s="10" t="s">
        <v>1020</v>
      </c>
      <c r="C3104" s="11" t="s">
        <v>1234</v>
      </c>
      <c r="D3104" s="9"/>
      <c r="E3104" s="9">
        <v>776</v>
      </c>
      <c r="F3104" s="10" t="s">
        <v>1071</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1.5" x14ac:dyDescent="0.25">
      <c r="A3105" s="12">
        <v>3088</v>
      </c>
      <c r="B3105" s="10" t="s">
        <v>1020</v>
      </c>
      <c r="C3105" s="11" t="s">
        <v>1234</v>
      </c>
      <c r="D3105" s="9"/>
      <c r="E3105" s="9">
        <v>776</v>
      </c>
      <c r="F3105" s="10" t="s">
        <v>1071</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1.5" x14ac:dyDescent="0.25">
      <c r="A3106" s="12">
        <v>3089</v>
      </c>
      <c r="B3106" s="10" t="s">
        <v>1020</v>
      </c>
      <c r="C3106" s="11" t="s">
        <v>1234</v>
      </c>
      <c r="D3106" s="9"/>
      <c r="E3106" s="9">
        <v>776</v>
      </c>
      <c r="F3106" s="10" t="s">
        <v>1071</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1.5" x14ac:dyDescent="0.25">
      <c r="A3107" s="12">
        <v>3090</v>
      </c>
      <c r="B3107" s="10" t="s">
        <v>1020</v>
      </c>
      <c r="C3107" s="11" t="s">
        <v>1234</v>
      </c>
      <c r="D3107" s="9"/>
      <c r="E3107" s="9">
        <v>776</v>
      </c>
      <c r="F3107" s="10" t="s">
        <v>1071</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1.5" x14ac:dyDescent="0.25">
      <c r="A3108" s="28">
        <v>3091</v>
      </c>
      <c r="B3108" s="26" t="s">
        <v>1020</v>
      </c>
      <c r="C3108" s="27" t="s">
        <v>1235</v>
      </c>
      <c r="D3108" s="25"/>
      <c r="E3108" s="25">
        <v>1829</v>
      </c>
      <c r="F3108" s="26" t="s">
        <v>1068</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1.5" x14ac:dyDescent="0.25">
      <c r="A3109" s="28">
        <v>3092</v>
      </c>
      <c r="B3109" s="26" t="s">
        <v>1020</v>
      </c>
      <c r="C3109" s="27" t="s">
        <v>1235</v>
      </c>
      <c r="D3109" s="25"/>
      <c r="E3109" s="25">
        <v>1829</v>
      </c>
      <c r="F3109" s="26" t="s">
        <v>1068</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1.5" x14ac:dyDescent="0.25">
      <c r="A3110" s="28">
        <v>3093</v>
      </c>
      <c r="B3110" s="26" t="s">
        <v>1020</v>
      </c>
      <c r="C3110" s="27" t="s">
        <v>1235</v>
      </c>
      <c r="D3110" s="25"/>
      <c r="E3110" s="25">
        <v>1829</v>
      </c>
      <c r="F3110" s="26" t="s">
        <v>1068</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1.5" x14ac:dyDescent="0.25">
      <c r="A3111" s="28">
        <v>3094</v>
      </c>
      <c r="B3111" s="26" t="s">
        <v>1020</v>
      </c>
      <c r="C3111" s="27" t="s">
        <v>1235</v>
      </c>
      <c r="D3111" s="25"/>
      <c r="E3111" s="25">
        <v>1829</v>
      </c>
      <c r="F3111" s="26" t="s">
        <v>1068</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1.5" x14ac:dyDescent="0.25">
      <c r="A3112" s="28">
        <v>3095</v>
      </c>
      <c r="B3112" s="26" t="s">
        <v>1020</v>
      </c>
      <c r="C3112" s="27" t="s">
        <v>1235</v>
      </c>
      <c r="D3112" s="25"/>
      <c r="E3112" s="25">
        <v>1829</v>
      </c>
      <c r="F3112" s="26" t="s">
        <v>1068</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1.5" x14ac:dyDescent="0.25">
      <c r="A3113" s="28">
        <v>3096</v>
      </c>
      <c r="B3113" s="26" t="s">
        <v>1020</v>
      </c>
      <c r="C3113" s="27" t="s">
        <v>1235</v>
      </c>
      <c r="D3113" s="25"/>
      <c r="E3113" s="25">
        <v>1829</v>
      </c>
      <c r="F3113" s="26" t="s">
        <v>1068</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1.5" x14ac:dyDescent="0.25">
      <c r="A3114" s="28">
        <v>3097</v>
      </c>
      <c r="B3114" s="26" t="s">
        <v>1020</v>
      </c>
      <c r="C3114" s="27" t="s">
        <v>1235</v>
      </c>
      <c r="D3114" s="25"/>
      <c r="E3114" s="25">
        <v>1829</v>
      </c>
      <c r="F3114" s="26" t="s">
        <v>1068</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1.5" x14ac:dyDescent="0.25">
      <c r="A3115" s="28">
        <v>3098</v>
      </c>
      <c r="B3115" s="26" t="s">
        <v>1020</v>
      </c>
      <c r="C3115" s="27" t="s">
        <v>1235</v>
      </c>
      <c r="D3115" s="25"/>
      <c r="E3115" s="25">
        <v>1829</v>
      </c>
      <c r="F3115" s="26" t="s">
        <v>1068</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1.5" x14ac:dyDescent="0.25">
      <c r="A3116" s="28">
        <v>3099</v>
      </c>
      <c r="B3116" s="26" t="s">
        <v>1020</v>
      </c>
      <c r="C3116" s="27" t="s">
        <v>1235</v>
      </c>
      <c r="D3116" s="25"/>
      <c r="E3116" s="25">
        <v>1829</v>
      </c>
      <c r="F3116" s="26" t="s">
        <v>1068</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1.5" x14ac:dyDescent="0.25">
      <c r="A3117" s="28">
        <v>3100</v>
      </c>
      <c r="B3117" s="26" t="s">
        <v>1020</v>
      </c>
      <c r="C3117" s="27" t="s">
        <v>1235</v>
      </c>
      <c r="D3117" s="25"/>
      <c r="E3117" s="25">
        <v>1829</v>
      </c>
      <c r="F3117" s="26" t="s">
        <v>1068</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1.5" x14ac:dyDescent="0.25">
      <c r="A3118" s="28">
        <v>3101</v>
      </c>
      <c r="B3118" s="26" t="s">
        <v>1020</v>
      </c>
      <c r="C3118" s="27" t="s">
        <v>1235</v>
      </c>
      <c r="D3118" s="25"/>
      <c r="E3118" s="25">
        <v>1829</v>
      </c>
      <c r="F3118" s="26" t="s">
        <v>1068</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1.5" x14ac:dyDescent="0.25">
      <c r="A3119" s="28">
        <v>3102</v>
      </c>
      <c r="B3119" s="26" t="s">
        <v>1020</v>
      </c>
      <c r="C3119" s="27" t="s">
        <v>1235</v>
      </c>
      <c r="D3119" s="25"/>
      <c r="E3119" s="25">
        <v>1829</v>
      </c>
      <c r="F3119" s="26" t="s">
        <v>1068</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1.5" x14ac:dyDescent="0.25">
      <c r="A3120" s="28">
        <v>3103</v>
      </c>
      <c r="B3120" s="26" t="s">
        <v>1020</v>
      </c>
      <c r="C3120" s="27" t="s">
        <v>1235</v>
      </c>
      <c r="D3120" s="25"/>
      <c r="E3120" s="25">
        <v>1829</v>
      </c>
      <c r="F3120" s="26" t="s">
        <v>1068</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1.5" x14ac:dyDescent="0.25">
      <c r="A3121" s="28">
        <v>3104</v>
      </c>
      <c r="B3121" s="26" t="s">
        <v>1020</v>
      </c>
      <c r="C3121" s="27" t="s">
        <v>1235</v>
      </c>
      <c r="D3121" s="25"/>
      <c r="E3121" s="25">
        <v>1829</v>
      </c>
      <c r="F3121" s="26" t="s">
        <v>1068</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1.5" x14ac:dyDescent="0.25">
      <c r="A3122" s="28">
        <v>3105</v>
      </c>
      <c r="B3122" s="26" t="s">
        <v>1020</v>
      </c>
      <c r="C3122" s="27" t="s">
        <v>1235</v>
      </c>
      <c r="D3122" s="25"/>
      <c r="E3122" s="25">
        <v>1829</v>
      </c>
      <c r="F3122" s="26" t="s">
        <v>1068</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1.5" x14ac:dyDescent="0.25">
      <c r="A3123" s="17">
        <v>3106</v>
      </c>
      <c r="B3123" s="15" t="s">
        <v>1020</v>
      </c>
      <c r="C3123" s="16" t="s">
        <v>1236</v>
      </c>
      <c r="D3123" s="14"/>
      <c r="E3123" s="14">
        <v>917</v>
      </c>
      <c r="F3123" s="15" t="s">
        <v>1237</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1.5" x14ac:dyDescent="0.25">
      <c r="A3124" s="17">
        <v>3107</v>
      </c>
      <c r="B3124" s="15" t="s">
        <v>1020</v>
      </c>
      <c r="C3124" s="16" t="s">
        <v>1236</v>
      </c>
      <c r="D3124" s="14"/>
      <c r="E3124" s="14">
        <v>917</v>
      </c>
      <c r="F3124" s="15" t="s">
        <v>1237</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1.5" x14ac:dyDescent="0.25">
      <c r="A3125" s="17">
        <v>3108</v>
      </c>
      <c r="B3125" s="15" t="s">
        <v>1020</v>
      </c>
      <c r="C3125" s="16" t="s">
        <v>1236</v>
      </c>
      <c r="D3125" s="14"/>
      <c r="E3125" s="14">
        <v>917</v>
      </c>
      <c r="F3125" s="15" t="s">
        <v>1237</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1.5" x14ac:dyDescent="0.25">
      <c r="A3126" s="17">
        <v>3109</v>
      </c>
      <c r="B3126" s="15" t="s">
        <v>1020</v>
      </c>
      <c r="C3126" s="16" t="s">
        <v>1236</v>
      </c>
      <c r="D3126" s="14"/>
      <c r="E3126" s="14">
        <v>917</v>
      </c>
      <c r="F3126" s="15" t="s">
        <v>1237</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1.5" x14ac:dyDescent="0.25">
      <c r="A3127" s="17">
        <v>3110</v>
      </c>
      <c r="B3127" s="15" t="s">
        <v>1020</v>
      </c>
      <c r="C3127" s="16" t="s">
        <v>1236</v>
      </c>
      <c r="D3127" s="14"/>
      <c r="E3127" s="14">
        <v>917</v>
      </c>
      <c r="F3127" s="15" t="s">
        <v>1237</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1.5" x14ac:dyDescent="0.25">
      <c r="A3128" s="17">
        <v>3111</v>
      </c>
      <c r="B3128" s="15" t="s">
        <v>1020</v>
      </c>
      <c r="C3128" s="16" t="s">
        <v>1236</v>
      </c>
      <c r="D3128" s="14"/>
      <c r="E3128" s="14">
        <v>917</v>
      </c>
      <c r="F3128" s="15" t="s">
        <v>1237</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1.5" x14ac:dyDescent="0.25">
      <c r="A3129" s="17">
        <v>3112</v>
      </c>
      <c r="B3129" s="15" t="s">
        <v>1020</v>
      </c>
      <c r="C3129" s="16" t="s">
        <v>1236</v>
      </c>
      <c r="D3129" s="14"/>
      <c r="E3129" s="14">
        <v>917</v>
      </c>
      <c r="F3129" s="15" t="s">
        <v>1237</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1.5" x14ac:dyDescent="0.25">
      <c r="A3130" s="17">
        <v>3113</v>
      </c>
      <c r="B3130" s="15" t="s">
        <v>1020</v>
      </c>
      <c r="C3130" s="16" t="s">
        <v>1236</v>
      </c>
      <c r="D3130" s="14"/>
      <c r="E3130" s="14">
        <v>917</v>
      </c>
      <c r="F3130" s="15" t="s">
        <v>1237</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1.5" x14ac:dyDescent="0.25">
      <c r="A3131" s="17">
        <v>3114</v>
      </c>
      <c r="B3131" s="15" t="s">
        <v>1020</v>
      </c>
      <c r="C3131" s="16" t="s">
        <v>1236</v>
      </c>
      <c r="D3131" s="14"/>
      <c r="E3131" s="14">
        <v>917</v>
      </c>
      <c r="F3131" s="15" t="s">
        <v>1237</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1.5" x14ac:dyDescent="0.25">
      <c r="A3132" s="17">
        <v>3115</v>
      </c>
      <c r="B3132" s="15" t="s">
        <v>1020</v>
      </c>
      <c r="C3132" s="16" t="s">
        <v>1236</v>
      </c>
      <c r="D3132" s="14"/>
      <c r="E3132" s="14">
        <v>917</v>
      </c>
      <c r="F3132" s="15" t="s">
        <v>1237</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1.5" x14ac:dyDescent="0.25">
      <c r="A3133" s="17">
        <v>3116</v>
      </c>
      <c r="B3133" s="15" t="s">
        <v>1020</v>
      </c>
      <c r="C3133" s="16" t="s">
        <v>1236</v>
      </c>
      <c r="D3133" s="14"/>
      <c r="E3133" s="14">
        <v>917</v>
      </c>
      <c r="F3133" s="15" t="s">
        <v>1237</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1.5" x14ac:dyDescent="0.25">
      <c r="A3134" s="17">
        <v>3117</v>
      </c>
      <c r="B3134" s="15" t="s">
        <v>1020</v>
      </c>
      <c r="C3134" s="16" t="s">
        <v>1236</v>
      </c>
      <c r="D3134" s="14"/>
      <c r="E3134" s="14">
        <v>917</v>
      </c>
      <c r="F3134" s="15" t="s">
        <v>1237</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1.5" x14ac:dyDescent="0.25">
      <c r="A3135" s="17">
        <v>3118</v>
      </c>
      <c r="B3135" s="15" t="s">
        <v>1020</v>
      </c>
      <c r="C3135" s="16" t="s">
        <v>1236</v>
      </c>
      <c r="D3135" s="14"/>
      <c r="E3135" s="14">
        <v>917</v>
      </c>
      <c r="F3135" s="15" t="s">
        <v>1237</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1.5" x14ac:dyDescent="0.25">
      <c r="A3136" s="17">
        <v>3119</v>
      </c>
      <c r="B3136" s="15" t="s">
        <v>1020</v>
      </c>
      <c r="C3136" s="16" t="s">
        <v>1236</v>
      </c>
      <c r="D3136" s="14"/>
      <c r="E3136" s="14">
        <v>917</v>
      </c>
      <c r="F3136" s="15" t="s">
        <v>1237</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1.5" x14ac:dyDescent="0.25">
      <c r="A3137" s="17">
        <v>3120</v>
      </c>
      <c r="B3137" s="15" t="s">
        <v>1020</v>
      </c>
      <c r="C3137" s="16" t="s">
        <v>1236</v>
      </c>
      <c r="D3137" s="14"/>
      <c r="E3137" s="14">
        <v>917</v>
      </c>
      <c r="F3137" s="15" t="s">
        <v>1237</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1.5" x14ac:dyDescent="0.25">
      <c r="A3138" s="23">
        <v>3121</v>
      </c>
      <c r="B3138" s="21" t="s">
        <v>1020</v>
      </c>
      <c r="C3138" s="22" t="s">
        <v>1238</v>
      </c>
      <c r="D3138" s="20"/>
      <c r="E3138" s="20">
        <v>923</v>
      </c>
      <c r="F3138" s="21" t="s">
        <v>1070</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1.5" x14ac:dyDescent="0.25">
      <c r="A3139" s="23">
        <v>3122</v>
      </c>
      <c r="B3139" s="21" t="s">
        <v>1020</v>
      </c>
      <c r="C3139" s="22" t="s">
        <v>1238</v>
      </c>
      <c r="D3139" s="20"/>
      <c r="E3139" s="20">
        <v>923</v>
      </c>
      <c r="F3139" s="21" t="s">
        <v>1070</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1.5" x14ac:dyDescent="0.25">
      <c r="A3140" s="23">
        <v>3123</v>
      </c>
      <c r="B3140" s="21" t="s">
        <v>1020</v>
      </c>
      <c r="C3140" s="22" t="s">
        <v>1238</v>
      </c>
      <c r="D3140" s="20"/>
      <c r="E3140" s="20">
        <v>923</v>
      </c>
      <c r="F3140" s="21" t="s">
        <v>1070</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1.5" x14ac:dyDescent="0.25">
      <c r="A3141" s="23">
        <v>3124</v>
      </c>
      <c r="B3141" s="21" t="s">
        <v>1020</v>
      </c>
      <c r="C3141" s="22" t="s">
        <v>1238</v>
      </c>
      <c r="D3141" s="20"/>
      <c r="E3141" s="20">
        <v>923</v>
      </c>
      <c r="F3141" s="21" t="s">
        <v>1070</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1.5" x14ac:dyDescent="0.25">
      <c r="A3142" s="23">
        <v>3125</v>
      </c>
      <c r="B3142" s="21" t="s">
        <v>1020</v>
      </c>
      <c r="C3142" s="22" t="s">
        <v>1238</v>
      </c>
      <c r="D3142" s="20"/>
      <c r="E3142" s="20">
        <v>923</v>
      </c>
      <c r="F3142" s="21" t="s">
        <v>1070</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1.5" x14ac:dyDescent="0.25">
      <c r="A3143" s="23">
        <v>3126</v>
      </c>
      <c r="B3143" s="21" t="s">
        <v>1020</v>
      </c>
      <c r="C3143" s="22" t="s">
        <v>1238</v>
      </c>
      <c r="D3143" s="20"/>
      <c r="E3143" s="20">
        <v>923</v>
      </c>
      <c r="F3143" s="21" t="s">
        <v>1070</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1.5" x14ac:dyDescent="0.25">
      <c r="A3144" s="23">
        <v>3127</v>
      </c>
      <c r="B3144" s="21" t="s">
        <v>1020</v>
      </c>
      <c r="C3144" s="22" t="s">
        <v>1238</v>
      </c>
      <c r="D3144" s="20"/>
      <c r="E3144" s="20">
        <v>923</v>
      </c>
      <c r="F3144" s="21" t="s">
        <v>1070</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1.5" x14ac:dyDescent="0.25">
      <c r="A3145" s="23">
        <v>3128</v>
      </c>
      <c r="B3145" s="21" t="s">
        <v>1020</v>
      </c>
      <c r="C3145" s="22" t="s">
        <v>1238</v>
      </c>
      <c r="D3145" s="20"/>
      <c r="E3145" s="20">
        <v>923</v>
      </c>
      <c r="F3145" s="21" t="s">
        <v>1070</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1.5" x14ac:dyDescent="0.25">
      <c r="A3146" s="23">
        <v>3129</v>
      </c>
      <c r="B3146" s="21" t="s">
        <v>1020</v>
      </c>
      <c r="C3146" s="22" t="s">
        <v>1238</v>
      </c>
      <c r="D3146" s="20"/>
      <c r="E3146" s="20">
        <v>923</v>
      </c>
      <c r="F3146" s="21" t="s">
        <v>1070</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1.5" x14ac:dyDescent="0.25">
      <c r="A3147" s="23">
        <v>3130</v>
      </c>
      <c r="B3147" s="21" t="s">
        <v>1020</v>
      </c>
      <c r="C3147" s="22" t="s">
        <v>1238</v>
      </c>
      <c r="D3147" s="20"/>
      <c r="E3147" s="20">
        <v>923</v>
      </c>
      <c r="F3147" s="21" t="s">
        <v>1070</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1.5" x14ac:dyDescent="0.25">
      <c r="A3148" s="23">
        <v>3131</v>
      </c>
      <c r="B3148" s="21" t="s">
        <v>1020</v>
      </c>
      <c r="C3148" s="22" t="s">
        <v>1238</v>
      </c>
      <c r="D3148" s="20"/>
      <c r="E3148" s="20">
        <v>923</v>
      </c>
      <c r="F3148" s="21" t="s">
        <v>1070</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1.5" x14ac:dyDescent="0.25">
      <c r="A3149" s="23">
        <v>3132</v>
      </c>
      <c r="B3149" s="21" t="s">
        <v>1020</v>
      </c>
      <c r="C3149" s="22" t="s">
        <v>1238</v>
      </c>
      <c r="D3149" s="20"/>
      <c r="E3149" s="20">
        <v>923</v>
      </c>
      <c r="F3149" s="21" t="s">
        <v>1070</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1.5" x14ac:dyDescent="0.25">
      <c r="A3150" s="23">
        <v>3133</v>
      </c>
      <c r="B3150" s="21" t="s">
        <v>1020</v>
      </c>
      <c r="C3150" s="22" t="s">
        <v>1238</v>
      </c>
      <c r="D3150" s="20"/>
      <c r="E3150" s="20">
        <v>923</v>
      </c>
      <c r="F3150" s="21" t="s">
        <v>1070</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1.5" x14ac:dyDescent="0.25">
      <c r="A3151" s="23">
        <v>3134</v>
      </c>
      <c r="B3151" s="21" t="s">
        <v>1020</v>
      </c>
      <c r="C3151" s="22" t="s">
        <v>1238</v>
      </c>
      <c r="D3151" s="20"/>
      <c r="E3151" s="20">
        <v>923</v>
      </c>
      <c r="F3151" s="21" t="s">
        <v>1070</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1.5" x14ac:dyDescent="0.25">
      <c r="A3152" s="23">
        <v>3135</v>
      </c>
      <c r="B3152" s="21" t="s">
        <v>1020</v>
      </c>
      <c r="C3152" s="22" t="s">
        <v>1238</v>
      </c>
      <c r="D3152" s="20"/>
      <c r="E3152" s="20">
        <v>923</v>
      </c>
      <c r="F3152" s="21" t="s">
        <v>1070</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1.5" x14ac:dyDescent="0.25">
      <c r="A3153" s="12">
        <v>3136</v>
      </c>
      <c r="B3153" s="10" t="s">
        <v>1020</v>
      </c>
      <c r="C3153" s="18" t="s">
        <v>1239</v>
      </c>
      <c r="D3153" s="9"/>
      <c r="E3153" s="9">
        <v>112</v>
      </c>
      <c r="F3153" s="10" t="s">
        <v>1071</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1.5" x14ac:dyDescent="0.25">
      <c r="A3154" s="12">
        <v>3137</v>
      </c>
      <c r="B3154" s="10" t="s">
        <v>1020</v>
      </c>
      <c r="C3154" s="18" t="s">
        <v>1239</v>
      </c>
      <c r="D3154" s="9"/>
      <c r="E3154" s="9">
        <v>112</v>
      </c>
      <c r="F3154" s="10" t="s">
        <v>1071</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1.5" x14ac:dyDescent="0.25">
      <c r="A3155" s="12">
        <v>3138</v>
      </c>
      <c r="B3155" s="10" t="s">
        <v>1020</v>
      </c>
      <c r="C3155" s="18" t="s">
        <v>1239</v>
      </c>
      <c r="D3155" s="9"/>
      <c r="E3155" s="9">
        <v>112</v>
      </c>
      <c r="F3155" s="10" t="s">
        <v>1071</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1.5" x14ac:dyDescent="0.25">
      <c r="A3156" s="12">
        <v>3139</v>
      </c>
      <c r="B3156" s="10" t="s">
        <v>1020</v>
      </c>
      <c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1.5" x14ac:dyDescent="0.25">
      <c r="A3157" s="12">
        <v>3140</v>
      </c>
      <c r="B3157" s="10" t="s">
        <v>1020</v>
      </c>
      <c r="C3157" s="18" t="s">
        <v>1239</v>
      </c>
      <c r="D3157" s="9"/>
      <c r="E3157" s="9">
        <v>112</v>
      </c>
      <c r="F3157" s="10" t="s">
        <v>1071</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1.5" x14ac:dyDescent="0.25">
      <c r="A3158" s="12">
        <v>3141</v>
      </c>
      <c r="B3158" s="10" t="s">
        <v>1020</v>
      </c>
      <c r="C3158" s="18" t="s">
        <v>1239</v>
      </c>
      <c r="D3158" s="9"/>
      <c r="E3158" s="9">
        <v>112</v>
      </c>
      <c r="F3158" s="10" t="s">
        <v>1071</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1.5" x14ac:dyDescent="0.25">
      <c r="A3159" s="12">
        <v>3142</v>
      </c>
      <c r="B3159" s="10" t="s">
        <v>1020</v>
      </c>
      <c r="C3159" s="18" t="s">
        <v>1239</v>
      </c>
      <c r="D3159" s="9"/>
      <c r="E3159" s="9">
        <v>112</v>
      </c>
      <c r="F3159" s="10" t="s">
        <v>1071</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1.5" x14ac:dyDescent="0.25">
      <c r="A3160" s="12">
        <v>3143</v>
      </c>
      <c r="B3160" s="10" t="s">
        <v>1020</v>
      </c>
      <c r="C3160" s="18" t="s">
        <v>1239</v>
      </c>
      <c r="D3160" s="9"/>
      <c r="E3160" s="9">
        <v>112</v>
      </c>
      <c r="F3160" s="10" t="s">
        <v>1071</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1.5" x14ac:dyDescent="0.25">
      <c r="A3161" s="12">
        <v>3144</v>
      </c>
      <c r="B3161" s="10" t="s">
        <v>1020</v>
      </c>
      <c r="C3161" s="18" t="s">
        <v>1239</v>
      </c>
      <c r="D3161" s="9"/>
      <c r="E3161" s="9">
        <v>112</v>
      </c>
      <c r="F3161" s="10" t="s">
        <v>1071</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1.5" x14ac:dyDescent="0.25">
      <c r="A3162" s="12">
        <v>3145</v>
      </c>
      <c r="B3162" s="10" t="s">
        <v>1020</v>
      </c>
      <c r="C3162" s="18" t="s">
        <v>1239</v>
      </c>
      <c r="D3162" s="9"/>
      <c r="E3162" s="9">
        <v>112</v>
      </c>
      <c r="F3162" s="10" t="s">
        <v>1071</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1.5" x14ac:dyDescent="0.25">
      <c r="A3163" s="12">
        <v>3146</v>
      </c>
      <c r="B3163" s="10" t="s">
        <v>1020</v>
      </c>
      <c r="C3163" s="18" t="s">
        <v>1239</v>
      </c>
      <c r="D3163" s="9"/>
      <c r="E3163" s="9">
        <v>112</v>
      </c>
      <c r="F3163" s="10" t="s">
        <v>1071</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1.5" x14ac:dyDescent="0.25">
      <c r="A3164" s="12">
        <v>3147</v>
      </c>
      <c r="B3164" s="10" t="s">
        <v>1020</v>
      </c>
      <c r="C3164" s="18" t="s">
        <v>1239</v>
      </c>
      <c r="D3164" s="9"/>
      <c r="E3164" s="9">
        <v>112</v>
      </c>
      <c r="F3164" s="10" t="s">
        <v>1071</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1.5" x14ac:dyDescent="0.25">
      <c r="A3165" s="12">
        <v>3148</v>
      </c>
      <c r="B3165" s="10" t="s">
        <v>1020</v>
      </c>
      <c r="C3165" s="18" t="s">
        <v>1239</v>
      </c>
      <c r="D3165" s="9"/>
      <c r="E3165" s="9">
        <v>112</v>
      </c>
      <c r="F3165" s="10" t="s">
        <v>1071</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1.5" x14ac:dyDescent="0.25">
      <c r="A3166" s="12">
        <v>3149</v>
      </c>
      <c r="B3166" s="10" t="s">
        <v>1020</v>
      </c>
      <c r="C3166" s="18" t="s">
        <v>1239</v>
      </c>
      <c r="D3166" s="9"/>
      <c r="E3166" s="9">
        <v>112</v>
      </c>
      <c r="F3166" s="10" t="s">
        <v>1071</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1.5" x14ac:dyDescent="0.25">
      <c r="A3167" s="12">
        <v>3150</v>
      </c>
      <c r="B3167" s="10" t="s">
        <v>1020</v>
      </c>
      <c r="C3167" s="18" t="s">
        <v>1239</v>
      </c>
      <c r="D3167" s="9"/>
      <c r="E3167" s="9">
        <v>112</v>
      </c>
      <c r="F3167" s="10" t="s">
        <v>1071</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1.5" x14ac:dyDescent="0.25">
      <c r="A3168" s="12">
        <v>3151</v>
      </c>
      <c r="B3168" s="10" t="s">
        <v>1020</v>
      </c>
      <c r="C3168" s="18" t="s">
        <v>1240</v>
      </c>
      <c r="D3168" s="9"/>
      <c r="E3168" s="9">
        <v>100</v>
      </c>
      <c r="F3168" s="10" t="s">
        <v>1071</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1.5" x14ac:dyDescent="0.25">
      <c r="A3169" s="12">
        <v>3152</v>
      </c>
      <c r="B3169" s="10" t="s">
        <v>1020</v>
      </c>
      <c r="C3169" s="18" t="s">
        <v>1240</v>
      </c>
      <c r="D3169" s="9"/>
      <c r="E3169" s="9">
        <v>100</v>
      </c>
      <c r="F3169" s="10" t="s">
        <v>1071</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1.5" x14ac:dyDescent="0.25">
      <c r="A3170" s="12">
        <v>3153</v>
      </c>
      <c r="B3170" s="10" t="s">
        <v>1020</v>
      </c>
      <c r="C3170" s="18" t="s">
        <v>1240</v>
      </c>
      <c r="D3170" s="9"/>
      <c r="E3170" s="9">
        <v>100</v>
      </c>
      <c r="F3170" s="10" t="s">
        <v>1071</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1.5" x14ac:dyDescent="0.25">
      <c r="A3171" s="12">
        <v>3154</v>
      </c>
      <c r="B3171" s="10" t="s">
        <v>1020</v>
      </c>
      <c r="C3171" s="18" t="s">
        <v>1240</v>
      </c>
      <c r="D3171" s="9"/>
      <c r="E3171" s="9">
        <v>100</v>
      </c>
      <c r="F3171" s="10" t="s">
        <v>1071</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1.5" x14ac:dyDescent="0.25">
      <c r="A3172" s="12">
        <v>3155</v>
      </c>
      <c r="B3172" s="10" t="s">
        <v>1020</v>
      </c>
      <c r="C3172" s="18" t="s">
        <v>1240</v>
      </c>
      <c r="D3172" s="9"/>
      <c r="E3172" s="9">
        <v>100</v>
      </c>
      <c r="F3172" s="10" t="s">
        <v>1071</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1.5" x14ac:dyDescent="0.25">
      <c r="A3173" s="12">
        <v>3156</v>
      </c>
      <c r="B3173" s="10" t="s">
        <v>1020</v>
      </c>
      <c r="C3173" s="18" t="s">
        <v>1240</v>
      </c>
      <c r="D3173" s="9"/>
      <c r="E3173" s="9">
        <v>100</v>
      </c>
      <c r="F3173" s="10" t="s">
        <v>1071</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1.5" x14ac:dyDescent="0.25">
      <c r="A3174" s="12">
        <v>3157</v>
      </c>
      <c r="B3174" s="10" t="s">
        <v>1020</v>
      </c>
      <c r="C3174" s="18" t="s">
        <v>1240</v>
      </c>
      <c r="D3174" s="9"/>
      <c r="E3174" s="9">
        <v>100</v>
      </c>
      <c r="F3174" s="10" t="s">
        <v>1071</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1.5" x14ac:dyDescent="0.25">
      <c r="A3175" s="12">
        <v>3158</v>
      </c>
      <c r="B3175" s="10" t="s">
        <v>1020</v>
      </c>
      <c r="C3175" s="18" t="s">
        <v>1240</v>
      </c>
      <c r="D3175" s="9"/>
      <c r="E3175" s="9">
        <v>100</v>
      </c>
      <c r="F3175" s="10" t="s">
        <v>1071</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1.5" x14ac:dyDescent="0.25">
      <c r="A3176" s="12">
        <v>3159</v>
      </c>
      <c r="B3176" s="10" t="s">
        <v>1020</v>
      </c>
      <c r="C3176" s="18" t="s">
        <v>1240</v>
      </c>
      <c r="D3176" s="9"/>
      <c r="E3176" s="9">
        <v>100</v>
      </c>
      <c r="F3176" s="10" t="s">
        <v>1071</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1.5" x14ac:dyDescent="0.25">
      <c r="A3177" s="12">
        <v>3160</v>
      </c>
      <c r="B3177" s="10" t="s">
        <v>1020</v>
      </c>
      <c r="C3177" s="18" t="s">
        <v>1240</v>
      </c>
      <c r="D3177" s="9"/>
      <c r="E3177" s="9">
        <v>100</v>
      </c>
      <c r="F3177" s="10" t="s">
        <v>1071</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1.5" x14ac:dyDescent="0.25">
      <c r="A3178" s="12">
        <v>3161</v>
      </c>
      <c r="B3178" s="10" t="s">
        <v>1020</v>
      </c>
      <c r="C3178" s="18" t="s">
        <v>1240</v>
      </c>
      <c r="D3178" s="9"/>
      <c r="E3178" s="9">
        <v>100</v>
      </c>
      <c r="F3178" s="10" t="s">
        <v>1071</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1.5" x14ac:dyDescent="0.25">
      <c r="A3179" s="12">
        <v>3162</v>
      </c>
      <c r="B3179" s="10" t="s">
        <v>1020</v>
      </c>
      <c r="C3179" s="18" t="s">
        <v>1240</v>
      </c>
      <c r="D3179" s="9"/>
      <c r="E3179" s="9">
        <v>100</v>
      </c>
      <c r="F3179" s="10" t="s">
        <v>1071</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1.5" x14ac:dyDescent="0.25">
      <c r="A3180" s="12">
        <v>3163</v>
      </c>
      <c r="B3180" s="10" t="s">
        <v>1020</v>
      </c>
      <c r="C3180" s="18" t="s">
        <v>1240</v>
      </c>
      <c r="D3180" s="9"/>
      <c r="E3180" s="9">
        <v>100</v>
      </c>
      <c r="F3180" s="10" t="s">
        <v>1071</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1.5" x14ac:dyDescent="0.25">
      <c r="A3181" s="12">
        <v>3164</v>
      </c>
      <c r="B3181" s="10" t="s">
        <v>1020</v>
      </c>
      <c r="C3181" s="18" t="s">
        <v>1240</v>
      </c>
      <c r="D3181" s="9"/>
      <c r="E3181" s="9">
        <v>100</v>
      </c>
      <c r="F3181" s="10" t="s">
        <v>1071</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1.5" x14ac:dyDescent="0.25">
      <c r="A3182" s="12">
        <v>3165</v>
      </c>
      <c r="B3182" s="10" t="s">
        <v>1020</v>
      </c>
      <c r="C3182" s="18" t="s">
        <v>1240</v>
      </c>
      <c r="D3182" s="9"/>
      <c r="E3182" s="9">
        <v>100</v>
      </c>
      <c r="F3182" s="10" t="s">
        <v>1071</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1.5" x14ac:dyDescent="0.25">
      <c r="A3183" s="12">
        <v>3166</v>
      </c>
      <c r="B3183" s="10" t="s">
        <v>1020</v>
      </c>
      <c r="C3183" s="18" t="s">
        <v>1241</v>
      </c>
      <c r="D3183" s="9"/>
      <c r="E3183" s="9">
        <v>203</v>
      </c>
      <c r="F3183" s="10" t="s">
        <v>1071</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1.5" x14ac:dyDescent="0.25">
      <c r="A3184" s="12">
        <v>3167</v>
      </c>
      <c r="B3184" s="10" t="s">
        <v>1020</v>
      </c>
      <c r="C3184" s="18" t="s">
        <v>1241</v>
      </c>
      <c r="D3184" s="9"/>
      <c r="E3184" s="9">
        <v>203</v>
      </c>
      <c r="F3184" s="10" t="s">
        <v>1071</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1.5" x14ac:dyDescent="0.25">
      <c r="A3185" s="12">
        <v>3168</v>
      </c>
      <c r="B3185" s="10" t="s">
        <v>1020</v>
      </c>
      <c r="C3185" s="18" t="s">
        <v>1241</v>
      </c>
      <c r="D3185" s="9"/>
      <c r="E3185" s="9">
        <v>203</v>
      </c>
      <c r="F3185" s="10" t="s">
        <v>1071</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1.5" x14ac:dyDescent="0.25">
      <c r="A3186" s="12">
        <v>3169</v>
      </c>
      <c r="B3186" s="10" t="s">
        <v>1020</v>
      </c>
      <c r="C3186" s="18" t="s">
        <v>1241</v>
      </c>
      <c r="D3186" s="9"/>
      <c r="E3186" s="9">
        <v>203</v>
      </c>
      <c r="F3186" s="10" t="s">
        <v>1071</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1.5" x14ac:dyDescent="0.25">
      <c r="A3187" s="12">
        <v>3170</v>
      </c>
      <c r="B3187" s="10" t="s">
        <v>1020</v>
      </c>
      <c r="C3187" s="18" t="s">
        <v>1241</v>
      </c>
      <c r="D3187" s="9"/>
      <c r="E3187" s="9">
        <v>203</v>
      </c>
      <c r="F3187" s="10" t="s">
        <v>1071</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1.5" x14ac:dyDescent="0.25">
      <c r="A3188" s="12">
        <v>3171</v>
      </c>
      <c r="B3188" s="10" t="s">
        <v>1020</v>
      </c>
      <c r="C3188" s="18" t="s">
        <v>1241</v>
      </c>
      <c r="D3188" s="9"/>
      <c r="E3188" s="9">
        <v>203</v>
      </c>
      <c r="F3188" s="10" t="s">
        <v>1071</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1.5" x14ac:dyDescent="0.25">
      <c r="A3189" s="12">
        <v>3172</v>
      </c>
      <c r="B3189" s="10" t="s">
        <v>1020</v>
      </c>
      <c r="C3189" s="18" t="s">
        <v>1241</v>
      </c>
      <c r="D3189" s="9"/>
      <c r="E3189" s="9">
        <v>203</v>
      </c>
      <c r="F3189" s="10" t="s">
        <v>1071</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1.5" x14ac:dyDescent="0.25">
      <c r="A3190" s="12">
        <v>3173</v>
      </c>
      <c r="B3190" s="10" t="s">
        <v>1020</v>
      </c>
      <c r="C3190" s="18" t="s">
        <v>1241</v>
      </c>
      <c r="D3190" s="9"/>
      <c r="E3190" s="9">
        <v>203</v>
      </c>
      <c r="F3190" s="10" t="s">
        <v>1071</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1.5" x14ac:dyDescent="0.25">
      <c r="A3191" s="12">
        <v>3174</v>
      </c>
      <c r="B3191" s="10" t="s">
        <v>1020</v>
      </c>
      <c r="C3191" s="18" t="s">
        <v>1241</v>
      </c>
      <c r="D3191" s="9"/>
      <c r="E3191" s="9">
        <v>203</v>
      </c>
      <c r="F3191" s="10" t="s">
        <v>1071</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1.5" x14ac:dyDescent="0.25">
      <c r="A3192" s="12">
        <v>3175</v>
      </c>
      <c r="B3192" s="10" t="s">
        <v>1020</v>
      </c>
      <c r="C3192" s="18" t="s">
        <v>1241</v>
      </c>
      <c r="D3192" s="9"/>
      <c r="E3192" s="9">
        <v>203</v>
      </c>
      <c r="F3192" s="10" t="s">
        <v>1071</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1.5" x14ac:dyDescent="0.25">
      <c r="A3193" s="12">
        <v>3176</v>
      </c>
      <c r="B3193" s="10" t="s">
        <v>1020</v>
      </c>
      <c r="C3193" s="18" t="s">
        <v>1241</v>
      </c>
      <c r="D3193" s="9"/>
      <c r="E3193" s="9">
        <v>203</v>
      </c>
      <c r="F3193" s="10" t="s">
        <v>1071</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1.5" x14ac:dyDescent="0.25">
      <c r="A3194" s="12">
        <v>3177</v>
      </c>
      <c r="B3194" s="10" t="s">
        <v>1020</v>
      </c>
      <c r="C3194" s="18" t="s">
        <v>1241</v>
      </c>
      <c r="D3194" s="9"/>
      <c r="E3194" s="9">
        <v>203</v>
      </c>
      <c r="F3194" s="10" t="s">
        <v>1071</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1.5" x14ac:dyDescent="0.25">
      <c r="A3195" s="12">
        <v>3178</v>
      </c>
      <c r="B3195" s="10" t="s">
        <v>1020</v>
      </c>
      <c r="C3195" s="18" t="s">
        <v>1241</v>
      </c>
      <c r="D3195" s="9"/>
      <c r="E3195" s="9">
        <v>203</v>
      </c>
      <c r="F3195" s="10" t="s">
        <v>1071</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1.5" x14ac:dyDescent="0.25">
      <c r="A3196" s="12">
        <v>3179</v>
      </c>
      <c r="B3196" s="10" t="s">
        <v>1020</v>
      </c>
      <c r="C3196" s="18" t="s">
        <v>1241</v>
      </c>
      <c r="D3196" s="9"/>
      <c r="E3196" s="9">
        <v>203</v>
      </c>
      <c r="F3196" s="10" t="s">
        <v>1071</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1.5" x14ac:dyDescent="0.25">
      <c r="A3197" s="12">
        <v>3180</v>
      </c>
      <c r="B3197" s="10" t="s">
        <v>1020</v>
      </c>
      <c r="C3197" s="18" t="s">
        <v>1241</v>
      </c>
      <c r="D3197" s="9"/>
      <c r="E3197" s="9">
        <v>203</v>
      </c>
      <c r="F3197" s="10" t="s">
        <v>1071</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1.5" x14ac:dyDescent="0.25">
      <c r="A3198" s="12">
        <v>3181</v>
      </c>
      <c r="B3198" s="10" t="s">
        <v>1020</v>
      </c>
      <c r="C3198" s="18" t="s">
        <v>1242</v>
      </c>
      <c r="D3198" s="9"/>
      <c r="E3198" s="9">
        <v>348</v>
      </c>
      <c r="F3198" s="10" t="s">
        <v>1071</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1.5" x14ac:dyDescent="0.25">
      <c r="A3199" s="12">
        <v>3182</v>
      </c>
      <c r="B3199" s="10" t="s">
        <v>1020</v>
      </c>
      <c r="C3199" s="18" t="s">
        <v>1242</v>
      </c>
      <c r="D3199" s="9"/>
      <c r="E3199" s="9">
        <v>348</v>
      </c>
      <c r="F3199" s="10" t="s">
        <v>1071</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1.5" x14ac:dyDescent="0.25">
      <c r="A3200" s="12">
        <v>3183</v>
      </c>
      <c r="B3200" s="10" t="s">
        <v>1020</v>
      </c>
      <c r="C3200" s="18" t="s">
        <v>1242</v>
      </c>
      <c r="D3200" s="9"/>
      <c r="E3200" s="9">
        <v>348</v>
      </c>
      <c r="F3200" s="10" t="s">
        <v>1071</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1.5" x14ac:dyDescent="0.25">
      <c r="A3201" s="12">
        <v>3184</v>
      </c>
      <c r="B3201" s="10" t="s">
        <v>1020</v>
      </c>
      <c r="C3201" s="18" t="s">
        <v>1242</v>
      </c>
      <c r="D3201" s="9"/>
      <c r="E3201" s="9">
        <v>348</v>
      </c>
      <c r="F3201" s="10" t="s">
        <v>1071</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1.5" x14ac:dyDescent="0.25">
      <c r="A3202" s="12">
        <v>3185</v>
      </c>
      <c r="B3202" s="10" t="s">
        <v>1020</v>
      </c>
      <c r="C3202" s="18" t="s">
        <v>1242</v>
      </c>
      <c r="D3202" s="9"/>
      <c r="E3202" s="9">
        <v>348</v>
      </c>
      <c r="F3202" s="10" t="s">
        <v>1071</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1.5" x14ac:dyDescent="0.25">
      <c r="A3203" s="12">
        <v>3186</v>
      </c>
      <c r="B3203" s="10" t="s">
        <v>1020</v>
      </c>
      <c r="C3203" s="18" t="s">
        <v>1242</v>
      </c>
      <c r="D3203" s="9"/>
      <c r="E3203" s="9">
        <v>348</v>
      </c>
      <c r="F3203" s="10" t="s">
        <v>1071</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1.5" x14ac:dyDescent="0.25">
      <c r="A3204" s="12">
        <v>3187</v>
      </c>
      <c r="B3204" s="10" t="s">
        <v>1020</v>
      </c>
      <c r="C3204" s="18" t="s">
        <v>1242</v>
      </c>
      <c r="D3204" s="9"/>
      <c r="E3204" s="9">
        <v>348</v>
      </c>
      <c r="F3204" s="10" t="s">
        <v>1071</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1.5" x14ac:dyDescent="0.25">
      <c r="A3205" s="12">
        <v>3188</v>
      </c>
      <c r="B3205" s="10" t="s">
        <v>1020</v>
      </c>
      <c r="C3205" s="18" t="s">
        <v>1242</v>
      </c>
      <c r="D3205" s="9"/>
      <c r="E3205" s="9">
        <v>348</v>
      </c>
      <c r="F3205" s="10" t="s">
        <v>1071</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1.5" x14ac:dyDescent="0.25">
      <c r="A3206" s="12">
        <v>3189</v>
      </c>
      <c r="B3206" s="10" t="s">
        <v>1020</v>
      </c>
      <c r="C3206" s="18" t="s">
        <v>1242</v>
      </c>
      <c r="D3206" s="9"/>
      <c r="E3206" s="9">
        <v>348</v>
      </c>
      <c r="F3206" s="10" t="s">
        <v>1071</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1.5" x14ac:dyDescent="0.25">
      <c r="A3207" s="12">
        <v>3190</v>
      </c>
      <c r="B3207" s="10" t="s">
        <v>1020</v>
      </c>
      <c r="C3207" s="18" t="s">
        <v>1242</v>
      </c>
      <c r="D3207" s="9"/>
      <c r="E3207" s="9">
        <v>348</v>
      </c>
      <c r="F3207" s="10" t="s">
        <v>1071</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1.5" x14ac:dyDescent="0.25">
      <c r="A3208" s="12">
        <v>3191</v>
      </c>
      <c r="B3208" s="10" t="s">
        <v>1020</v>
      </c>
      <c r="C3208" s="18" t="s">
        <v>1242</v>
      </c>
      <c r="D3208" s="9"/>
      <c r="E3208" s="9">
        <v>348</v>
      </c>
      <c r="F3208" s="10" t="s">
        <v>1071</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1.5" x14ac:dyDescent="0.25">
      <c r="A3209" s="12">
        <v>3192</v>
      </c>
      <c r="B3209" s="10" t="s">
        <v>1020</v>
      </c>
      <c r="C3209" s="18" t="s">
        <v>1242</v>
      </c>
      <c r="D3209" s="9"/>
      <c r="E3209" s="9">
        <v>348</v>
      </c>
      <c r="F3209" s="10" t="s">
        <v>1071</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1.5" x14ac:dyDescent="0.25">
      <c r="A3210" s="12">
        <v>3193</v>
      </c>
      <c r="B3210" s="10" t="s">
        <v>1020</v>
      </c>
      <c r="C3210" s="18" t="s">
        <v>1242</v>
      </c>
      <c r="D3210" s="9"/>
      <c r="E3210" s="9">
        <v>348</v>
      </c>
      <c r="F3210" s="10" t="s">
        <v>1071</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1.5" x14ac:dyDescent="0.25">
      <c r="A3211" s="12">
        <v>3194</v>
      </c>
      <c r="B3211" s="10" t="s">
        <v>1020</v>
      </c>
      <c r="C3211" s="18" t="s">
        <v>1242</v>
      </c>
      <c r="D3211" s="9"/>
      <c r="E3211" s="9">
        <v>348</v>
      </c>
      <c r="F3211" s="10" t="s">
        <v>1071</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1.5" x14ac:dyDescent="0.25">
      <c r="A3212" s="12">
        <v>3195</v>
      </c>
      <c r="B3212" s="10" t="s">
        <v>1020</v>
      </c>
      <c r="C3212" s="18" t="s">
        <v>1242</v>
      </c>
      <c r="D3212" s="9"/>
      <c r="E3212" s="9">
        <v>348</v>
      </c>
      <c r="F3212" s="10" t="s">
        <v>1071</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1.5" x14ac:dyDescent="0.25">
      <c r="A3213" s="12">
        <v>3196</v>
      </c>
      <c r="B3213" s="10" t="s">
        <v>1020</v>
      </c>
      <c r="C3213" s="18" t="s">
        <v>1243</v>
      </c>
      <c r="D3213" s="9"/>
      <c r="E3213" s="9">
        <v>616</v>
      </c>
      <c r="F3213" s="10" t="s">
        <v>1071</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1.5" x14ac:dyDescent="0.25">
      <c r="A3214" s="12">
        <v>3197</v>
      </c>
      <c r="B3214" s="10" t="s">
        <v>1020</v>
      </c>
      <c r="C3214" s="18" t="s">
        <v>1243</v>
      </c>
      <c r="D3214" s="9"/>
      <c r="E3214" s="9">
        <v>616</v>
      </c>
      <c r="F3214" s="10" t="s">
        <v>1071</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1.5" x14ac:dyDescent="0.25">
      <c r="A3215" s="12">
        <v>3198</v>
      </c>
      <c r="B3215" s="10" t="s">
        <v>1020</v>
      </c>
      <c r="C3215" s="18" t="s">
        <v>1243</v>
      </c>
      <c r="D3215" s="9"/>
      <c r="E3215" s="9">
        <v>616</v>
      </c>
      <c r="F3215" s="10" t="s">
        <v>1071</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1.5" x14ac:dyDescent="0.25">
      <c r="A3216" s="12">
        <v>3199</v>
      </c>
      <c r="B3216" s="10" t="s">
        <v>1020</v>
      </c>
      <c r="C3216" s="18" t="s">
        <v>1243</v>
      </c>
      <c r="D3216" s="9"/>
      <c r="E3216" s="9">
        <v>616</v>
      </c>
      <c r="F3216" s="10" t="s">
        <v>1071</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1.5" x14ac:dyDescent="0.25">
      <c r="A3217" s="12">
        <v>3200</v>
      </c>
      <c r="B3217" s="10" t="s">
        <v>1020</v>
      </c>
      <c r="C3217" s="18" t="s">
        <v>1243</v>
      </c>
      <c r="D3217" s="9"/>
      <c r="E3217" s="9">
        <v>616</v>
      </c>
      <c r="F3217" s="10" t="s">
        <v>1071</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1.5" x14ac:dyDescent="0.25">
      <c r="A3218" s="12">
        <v>3201</v>
      </c>
      <c r="B3218" s="10" t="s">
        <v>1020</v>
      </c>
      <c r="C3218" s="18" t="s">
        <v>1243</v>
      </c>
      <c r="D3218" s="9"/>
      <c r="E3218" s="9">
        <v>616</v>
      </c>
      <c r="F3218" s="10" t="s">
        <v>1071</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1.5" x14ac:dyDescent="0.25">
      <c r="A3219" s="12">
        <v>3202</v>
      </c>
      <c r="B3219" s="10" t="s">
        <v>1020</v>
      </c>
      <c r="C3219" s="18" t="s">
        <v>1243</v>
      </c>
      <c r="D3219" s="9"/>
      <c r="E3219" s="9">
        <v>616</v>
      </c>
      <c r="F3219" s="10" t="s">
        <v>1071</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1.5" x14ac:dyDescent="0.25">
      <c r="A3220" s="12">
        <v>3203</v>
      </c>
      <c r="B3220" s="10" t="s">
        <v>1020</v>
      </c>
      <c r="C3220" s="18" t="s">
        <v>1243</v>
      </c>
      <c r="D3220" s="9"/>
      <c r="E3220" s="9">
        <v>616</v>
      </c>
      <c r="F3220" s="10" t="s">
        <v>1071</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1.5" x14ac:dyDescent="0.25">
      <c r="A3221" s="12">
        <v>3204</v>
      </c>
      <c r="B3221" s="10" t="s">
        <v>1020</v>
      </c>
      <c r="C3221" s="18" t="s">
        <v>1243</v>
      </c>
      <c r="D3221" s="9"/>
      <c r="E3221" s="9">
        <v>616</v>
      </c>
      <c r="F3221" s="10" t="s">
        <v>1071</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1.5" x14ac:dyDescent="0.25">
      <c r="A3222" s="12">
        <v>3205</v>
      </c>
      <c r="B3222" s="10" t="s">
        <v>1020</v>
      </c>
      <c r="C3222" s="18" t="s">
        <v>1243</v>
      </c>
      <c r="D3222" s="9"/>
      <c r="E3222" s="9">
        <v>616</v>
      </c>
      <c r="F3222" s="10" t="s">
        <v>1071</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1.5" x14ac:dyDescent="0.25">
      <c r="A3223" s="12">
        <v>3206</v>
      </c>
      <c r="B3223" s="10" t="s">
        <v>1020</v>
      </c>
      <c r="C3223" s="18" t="s">
        <v>1243</v>
      </c>
      <c r="D3223" s="9"/>
      <c r="E3223" s="9">
        <v>616</v>
      </c>
      <c r="F3223" s="10" t="s">
        <v>1071</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1.5" x14ac:dyDescent="0.25">
      <c r="A3224" s="12">
        <v>3207</v>
      </c>
      <c r="B3224" s="10" t="s">
        <v>1020</v>
      </c>
      <c r="C3224" s="18" t="s">
        <v>1243</v>
      </c>
      <c r="D3224" s="9"/>
      <c r="E3224" s="9">
        <v>616</v>
      </c>
      <c r="F3224" s="10" t="s">
        <v>1071</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1.5" x14ac:dyDescent="0.25">
      <c r="A3225" s="12">
        <v>3208</v>
      </c>
      <c r="B3225" s="10" t="s">
        <v>1020</v>
      </c>
      <c r="C3225" s="18" t="s">
        <v>1243</v>
      </c>
      <c r="D3225" s="9"/>
      <c r="E3225" s="9">
        <v>616</v>
      </c>
      <c r="F3225" s="10" t="s">
        <v>1071</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1.5" x14ac:dyDescent="0.25">
      <c r="A3226" s="12">
        <v>3209</v>
      </c>
      <c r="B3226" s="10" t="s">
        <v>1020</v>
      </c>
      <c r="C3226" s="18" t="s">
        <v>1243</v>
      </c>
      <c r="D3226" s="9"/>
      <c r="E3226" s="9">
        <v>616</v>
      </c>
      <c r="F3226" s="10" t="s">
        <v>1071</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1.5" x14ac:dyDescent="0.25">
      <c r="A3227" s="12">
        <v>3210</v>
      </c>
      <c r="B3227" s="10" t="s">
        <v>1020</v>
      </c>
      <c r="C3227" s="18" t="s">
        <v>1243</v>
      </c>
      <c r="D3227" s="9"/>
      <c r="E3227" s="9">
        <v>616</v>
      </c>
      <c r="F3227" s="10" t="s">
        <v>1071</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1.5" x14ac:dyDescent="0.25">
      <c r="A3228" s="12">
        <v>3211</v>
      </c>
      <c r="B3228" s="10" t="s">
        <v>1020</v>
      </c>
      <c r="C3228" s="18" t="s">
        <v>1244</v>
      </c>
      <c r="D3228" s="9">
        <v>18</v>
      </c>
      <c r="E3228" s="9">
        <v>498</v>
      </c>
      <c r="F3228" s="10" t="s">
        <v>1071</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1.5" x14ac:dyDescent="0.25">
      <c r="A3229" s="12">
        <v>3212</v>
      </c>
      <c r="B3229" s="10" t="s">
        <v>1020</v>
      </c>
      <c r="C3229" s="18" t="s">
        <v>1244</v>
      </c>
      <c r="D3229" s="9">
        <v>18</v>
      </c>
      <c r="E3229" s="9">
        <v>498</v>
      </c>
      <c r="F3229" s="10" t="s">
        <v>1071</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1.5" x14ac:dyDescent="0.25">
      <c r="A3230" s="12">
        <v>3213</v>
      </c>
      <c r="B3230" s="10" t="s">
        <v>1020</v>
      </c>
      <c r="C3230" s="18" t="s">
        <v>1244</v>
      </c>
      <c r="D3230" s="9">
        <v>18</v>
      </c>
      <c r="E3230" s="9">
        <v>498</v>
      </c>
      <c r="F3230" s="10" t="s">
        <v>1071</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1.5" x14ac:dyDescent="0.25">
      <c r="A3231" s="12">
        <v>3214</v>
      </c>
      <c r="B3231" s="10" t="s">
        <v>1020</v>
      </c>
      <c r="C3231" s="18" t="s">
        <v>1244</v>
      </c>
      <c r="D3231" s="9">
        <v>18</v>
      </c>
      <c r="E3231" s="9">
        <v>498</v>
      </c>
      <c r="F3231" s="10" t="s">
        <v>1071</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1.5" x14ac:dyDescent="0.25">
      <c r="A3232" s="12">
        <v>3215</v>
      </c>
      <c r="B3232" s="10" t="s">
        <v>1020</v>
      </c>
      <c r="C3232" s="18" t="s">
        <v>1244</v>
      </c>
      <c r="D3232" s="9">
        <v>18</v>
      </c>
      <c r="E3232" s="9">
        <v>498</v>
      </c>
      <c r="F3232" s="10" t="s">
        <v>1071</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1.5" x14ac:dyDescent="0.25">
      <c r="A3233" s="12">
        <v>3216</v>
      </c>
      <c r="B3233" s="10" t="s">
        <v>1020</v>
      </c>
      <c r="C3233" s="18" t="s">
        <v>1244</v>
      </c>
      <c r="D3233" s="9">
        <v>18</v>
      </c>
      <c r="E3233" s="9">
        <v>498</v>
      </c>
      <c r="F3233" s="10" t="s">
        <v>1071</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1.5" x14ac:dyDescent="0.25">
      <c r="A3234" s="12">
        <v>3217</v>
      </c>
      <c r="B3234" s="10" t="s">
        <v>1020</v>
      </c>
      <c r="C3234" s="18" t="s">
        <v>1244</v>
      </c>
      <c r="D3234" s="9">
        <v>18</v>
      </c>
      <c r="E3234" s="9">
        <v>498</v>
      </c>
      <c r="F3234" s="10" t="s">
        <v>1071</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1.5" x14ac:dyDescent="0.25">
      <c r="A3235" s="12">
        <v>3218</v>
      </c>
      <c r="B3235" s="10" t="s">
        <v>1020</v>
      </c>
      <c r="C3235" s="18" t="s">
        <v>1244</v>
      </c>
      <c r="D3235" s="9">
        <v>18</v>
      </c>
      <c r="E3235" s="9">
        <v>498</v>
      </c>
      <c r="F3235" s="10" t="s">
        <v>1071</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1.5" x14ac:dyDescent="0.25">
      <c r="A3236" s="12">
        <v>3219</v>
      </c>
      <c r="B3236" s="10" t="s">
        <v>1020</v>
      </c>
      <c r="C3236" s="18" t="s">
        <v>1244</v>
      </c>
      <c r="D3236" s="9">
        <v>18</v>
      </c>
      <c r="E3236" s="9">
        <v>498</v>
      </c>
      <c r="F3236" s="10" t="s">
        <v>1071</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1.5" x14ac:dyDescent="0.25">
      <c r="A3237" s="12">
        <v>3220</v>
      </c>
      <c r="B3237" s="10" t="s">
        <v>1020</v>
      </c>
      <c r="C3237" s="18" t="s">
        <v>1244</v>
      </c>
      <c r="D3237" s="9">
        <v>18</v>
      </c>
      <c r="E3237" s="9">
        <v>498</v>
      </c>
      <c r="F3237" s="10" t="s">
        <v>1071</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1.5" x14ac:dyDescent="0.25">
      <c r="A3238" s="12">
        <v>3221</v>
      </c>
      <c r="B3238" s="10" t="s">
        <v>1020</v>
      </c>
      <c r="C3238" s="18" t="s">
        <v>1244</v>
      </c>
      <c r="D3238" s="9">
        <v>18</v>
      </c>
      <c r="E3238" s="9">
        <v>498</v>
      </c>
      <c r="F3238" s="10" t="s">
        <v>1071</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1.5" x14ac:dyDescent="0.25">
      <c r="A3239" s="12">
        <v>3222</v>
      </c>
      <c r="B3239" s="10" t="s">
        <v>1020</v>
      </c>
      <c r="C3239" s="18" t="s">
        <v>1244</v>
      </c>
      <c r="D3239" s="9">
        <v>18</v>
      </c>
      <c r="E3239" s="9">
        <v>498</v>
      </c>
      <c r="F3239" s="10" t="s">
        <v>1071</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1.5" x14ac:dyDescent="0.25">
      <c r="A3240" s="12">
        <v>3223</v>
      </c>
      <c r="B3240" s="10" t="s">
        <v>1020</v>
      </c>
      <c r="C3240" s="18" t="s">
        <v>1244</v>
      </c>
      <c r="D3240" s="9">
        <v>18</v>
      </c>
      <c r="E3240" s="9">
        <v>498</v>
      </c>
      <c r="F3240" s="10" t="s">
        <v>1071</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1.5" x14ac:dyDescent="0.25">
      <c r="A3241" s="12">
        <v>3224</v>
      </c>
      <c r="B3241" s="10" t="s">
        <v>1020</v>
      </c>
      <c r="C3241" s="18" t="s">
        <v>1244</v>
      </c>
      <c r="D3241" s="9">
        <v>18</v>
      </c>
      <c r="E3241" s="9">
        <v>498</v>
      </c>
      <c r="F3241" s="10" t="s">
        <v>1071</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1.5" x14ac:dyDescent="0.25">
      <c r="A3242" s="12">
        <v>3225</v>
      </c>
      <c r="B3242" s="10" t="s">
        <v>1020</v>
      </c>
      <c r="C3242" s="18" t="s">
        <v>1244</v>
      </c>
      <c r="D3242" s="9">
        <v>18</v>
      </c>
      <c r="E3242" s="9">
        <v>498</v>
      </c>
      <c r="F3242" s="10" t="s">
        <v>1071</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1.5" x14ac:dyDescent="0.25">
      <c r="A3243" s="12">
        <v>3226</v>
      </c>
      <c r="B3243" s="10" t="s">
        <v>1020</v>
      </c>
      <c r="C3243" s="18" t="s">
        <v>1245</v>
      </c>
      <c r="D3243" s="9"/>
      <c r="E3243" s="9">
        <v>642</v>
      </c>
      <c r="F3243" s="10" t="s">
        <v>1071</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1.5" x14ac:dyDescent="0.25">
      <c r="A3244" s="12">
        <v>3227</v>
      </c>
      <c r="B3244" s="10" t="s">
        <v>1020</v>
      </c>
      <c r="C3244" s="18" t="s">
        <v>1245</v>
      </c>
      <c r="D3244" s="9"/>
      <c r="E3244" s="9">
        <v>642</v>
      </c>
      <c r="F3244" s="10" t="s">
        <v>1071</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1.5" x14ac:dyDescent="0.25">
      <c r="A3245" s="12">
        <v>3228</v>
      </c>
      <c r="B3245" s="10" t="s">
        <v>1020</v>
      </c>
      <c r="C3245" s="18" t="s">
        <v>1245</v>
      </c>
      <c r="D3245" s="9"/>
      <c r="E3245" s="9">
        <v>642</v>
      </c>
      <c r="F3245" s="10" t="s">
        <v>1071</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1.5" x14ac:dyDescent="0.25">
      <c r="A3246" s="12">
        <v>3229</v>
      </c>
      <c r="B3246" s="10" t="s">
        <v>1020</v>
      </c>
      <c r="C3246" s="18" t="s">
        <v>1245</v>
      </c>
      <c r="D3246" s="9"/>
      <c r="E3246" s="9">
        <v>642</v>
      </c>
      <c r="F3246" s="10" t="s">
        <v>1071</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1.5" x14ac:dyDescent="0.25">
      <c r="A3247" s="12">
        <v>3230</v>
      </c>
      <c r="B3247" s="10" t="s">
        <v>1020</v>
      </c>
      <c r="C3247" s="18" t="s">
        <v>1245</v>
      </c>
      <c r="D3247" s="9"/>
      <c r="E3247" s="9">
        <v>642</v>
      </c>
      <c r="F3247" s="10" t="s">
        <v>1071</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1.5" x14ac:dyDescent="0.25">
      <c r="A3248" s="12">
        <v>3231</v>
      </c>
      <c r="B3248" s="10" t="s">
        <v>1020</v>
      </c>
      <c r="C3248" s="18" t="s">
        <v>1245</v>
      </c>
      <c r="D3248" s="9"/>
      <c r="E3248" s="9">
        <v>642</v>
      </c>
      <c r="F3248" s="10" t="s">
        <v>1071</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1.5" x14ac:dyDescent="0.25">
      <c r="A3249" s="12">
        <v>3232</v>
      </c>
      <c r="B3249" s="10" t="s">
        <v>1020</v>
      </c>
      <c r="C3249" s="18" t="s">
        <v>1245</v>
      </c>
      <c r="D3249" s="9"/>
      <c r="E3249" s="9">
        <v>642</v>
      </c>
      <c r="F3249" s="10" t="s">
        <v>1071</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1.5" x14ac:dyDescent="0.25">
      <c r="A3250" s="12">
        <v>3233</v>
      </c>
      <c r="B3250" s="10" t="s">
        <v>1020</v>
      </c>
      <c r="C3250" s="18" t="s">
        <v>1245</v>
      </c>
      <c r="D3250" s="9"/>
      <c r="E3250" s="9">
        <v>642</v>
      </c>
      <c r="F3250" s="10" t="s">
        <v>1071</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1.5" x14ac:dyDescent="0.25">
      <c r="A3251" s="12">
        <v>3234</v>
      </c>
      <c r="B3251" s="10" t="s">
        <v>1020</v>
      </c>
      <c r="C3251" s="18" t="s">
        <v>1245</v>
      </c>
      <c r="D3251" s="9"/>
      <c r="E3251" s="9">
        <v>642</v>
      </c>
      <c r="F3251" s="10" t="s">
        <v>1071</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1.5" x14ac:dyDescent="0.25">
      <c r="A3252" s="12">
        <v>3235</v>
      </c>
      <c r="B3252" s="10" t="s">
        <v>1020</v>
      </c>
      <c r="C3252" s="18" t="s">
        <v>1245</v>
      </c>
      <c r="D3252" s="9"/>
      <c r="E3252" s="9">
        <v>642</v>
      </c>
      <c r="F3252" s="10" t="s">
        <v>1071</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1.5" x14ac:dyDescent="0.25">
      <c r="A3253" s="12">
        <v>3236</v>
      </c>
      <c r="B3253" s="10" t="s">
        <v>1020</v>
      </c>
      <c r="C3253" s="18" t="s">
        <v>1245</v>
      </c>
      <c r="D3253" s="9"/>
      <c r="E3253" s="9">
        <v>642</v>
      </c>
      <c r="F3253" s="10" t="s">
        <v>1071</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1.5" x14ac:dyDescent="0.25">
      <c r="A3254" s="12">
        <v>3237</v>
      </c>
      <c r="B3254" s="10" t="s">
        <v>1020</v>
      </c>
      <c r="C3254" s="18" t="s">
        <v>1245</v>
      </c>
      <c r="D3254" s="9"/>
      <c r="E3254" s="9">
        <v>642</v>
      </c>
      <c r="F3254" s="10" t="s">
        <v>1071</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1.5" x14ac:dyDescent="0.25">
      <c r="A3255" s="12">
        <v>3238</v>
      </c>
      <c r="B3255" s="10" t="s">
        <v>1020</v>
      </c>
      <c r="C3255" s="18" t="s">
        <v>1245</v>
      </c>
      <c r="D3255" s="9"/>
      <c r="E3255" s="9">
        <v>642</v>
      </c>
      <c r="F3255" s="10" t="s">
        <v>1071</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1.5" x14ac:dyDescent="0.25">
      <c r="A3256" s="12">
        <v>3239</v>
      </c>
      <c r="B3256" s="10" t="s">
        <v>1020</v>
      </c>
      <c r="C3256" s="18" t="s">
        <v>1245</v>
      </c>
      <c r="D3256" s="9"/>
      <c r="E3256" s="9">
        <v>642</v>
      </c>
      <c r="F3256" s="10" t="s">
        <v>1071</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1.5" x14ac:dyDescent="0.25">
      <c r="A3257" s="12">
        <v>3240</v>
      </c>
      <c r="B3257" s="10" t="s">
        <v>1020</v>
      </c>
      <c r="C3257" s="18" t="s">
        <v>1245</v>
      </c>
      <c r="D3257" s="9"/>
      <c r="E3257" s="9">
        <v>642</v>
      </c>
      <c r="F3257" s="10" t="s">
        <v>1071</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1.5" x14ac:dyDescent="0.25">
      <c r="A3258" s="12">
        <v>3241</v>
      </c>
      <c r="B3258" s="10" t="s">
        <v>1020</v>
      </c>
      <c r="C3258" s="18" t="s">
        <v>1246</v>
      </c>
      <c r="D3258" s="9"/>
      <c r="E3258" s="9">
        <v>643</v>
      </c>
      <c r="F3258" s="10" t="s">
        <v>1071</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1.5" x14ac:dyDescent="0.25">
      <c r="A3259" s="12">
        <v>3242</v>
      </c>
      <c r="B3259" s="10" t="s">
        <v>1020</v>
      </c>
      <c r="C3259" s="18" t="s">
        <v>1246</v>
      </c>
      <c r="D3259" s="9"/>
      <c r="E3259" s="9">
        <v>643</v>
      </c>
      <c r="F3259" s="10" t="s">
        <v>1071</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1.5" x14ac:dyDescent="0.25">
      <c r="A3260" s="12">
        <v>3243</v>
      </c>
      <c r="B3260" s="10" t="s">
        <v>1020</v>
      </c>
      <c r="C3260" s="18" t="s">
        <v>1246</v>
      </c>
      <c r="D3260" s="9"/>
      <c r="E3260" s="9">
        <v>643</v>
      </c>
      <c r="F3260" s="10" t="s">
        <v>1071</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1.5" x14ac:dyDescent="0.25">
      <c r="A3261" s="12">
        <v>3244</v>
      </c>
      <c r="B3261" s="10" t="s">
        <v>1020</v>
      </c>
      <c r="C3261" s="18" t="s">
        <v>1246</v>
      </c>
      <c r="D3261" s="9"/>
      <c r="E3261" s="9">
        <v>643</v>
      </c>
      <c r="F3261" s="10" t="s">
        <v>1071</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1.5" x14ac:dyDescent="0.25">
      <c r="A3262" s="12">
        <v>3245</v>
      </c>
      <c r="B3262" s="10" t="s">
        <v>1020</v>
      </c>
      <c r="C3262" s="18" t="s">
        <v>1246</v>
      </c>
      <c r="D3262" s="9"/>
      <c r="E3262" s="9">
        <v>643</v>
      </c>
      <c r="F3262" s="10" t="s">
        <v>1071</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1.5" x14ac:dyDescent="0.25">
      <c r="A3263" s="12">
        <v>3246</v>
      </c>
      <c r="B3263" s="10" t="s">
        <v>1020</v>
      </c>
      <c r="C3263" s="18" t="s">
        <v>1246</v>
      </c>
      <c r="D3263" s="9"/>
      <c r="E3263" s="9">
        <v>643</v>
      </c>
      <c r="F3263" s="10" t="s">
        <v>1071</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1.5" x14ac:dyDescent="0.25">
      <c r="A3264" s="12">
        <v>3247</v>
      </c>
      <c r="B3264" s="10" t="s">
        <v>1020</v>
      </c>
      <c r="C3264" s="18" t="s">
        <v>1246</v>
      </c>
      <c r="D3264" s="9"/>
      <c r="E3264" s="9">
        <v>643</v>
      </c>
      <c r="F3264" s="10" t="s">
        <v>1071</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1.5" x14ac:dyDescent="0.25">
      <c r="A3265" s="12">
        <v>3248</v>
      </c>
      <c r="B3265" s="10" t="s">
        <v>1020</v>
      </c>
      <c r="C3265" s="18" t="s">
        <v>1246</v>
      </c>
      <c r="D3265" s="9"/>
      <c r="E3265" s="9">
        <v>643</v>
      </c>
      <c r="F3265" s="10" t="s">
        <v>1071</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1.5" x14ac:dyDescent="0.25">
      <c r="A3266" s="12">
        <v>3249</v>
      </c>
      <c r="B3266" s="10" t="s">
        <v>1020</v>
      </c>
      <c r="C3266" s="18" t="s">
        <v>1246</v>
      </c>
      <c r="D3266" s="9"/>
      <c r="E3266" s="9">
        <v>643</v>
      </c>
      <c r="F3266" s="10" t="s">
        <v>1071</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1.5" x14ac:dyDescent="0.25">
      <c r="A3267" s="12">
        <v>3250</v>
      </c>
      <c r="B3267" s="10" t="s">
        <v>1020</v>
      </c>
      <c r="C3267" s="18" t="s">
        <v>1246</v>
      </c>
      <c r="D3267" s="9"/>
      <c r="E3267" s="9">
        <v>643</v>
      </c>
      <c r="F3267" s="10" t="s">
        <v>1071</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1.5" x14ac:dyDescent="0.25">
      <c r="A3268" s="12">
        <v>3251</v>
      </c>
      <c r="B3268" s="10" t="s">
        <v>1020</v>
      </c>
      <c r="C3268" s="18" t="s">
        <v>1246</v>
      </c>
      <c r="D3268" s="9"/>
      <c r="E3268" s="9">
        <v>643</v>
      </c>
      <c r="F3268" s="10" t="s">
        <v>1071</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1.5" x14ac:dyDescent="0.25">
      <c r="A3269" s="12">
        <v>3252</v>
      </c>
      <c r="B3269" s="10" t="s">
        <v>1020</v>
      </c>
      <c r="C3269" s="18" t="s">
        <v>1246</v>
      </c>
      <c r="D3269" s="9"/>
      <c r="E3269" s="9">
        <v>643</v>
      </c>
      <c r="F3269" s="10" t="s">
        <v>1071</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1.5" x14ac:dyDescent="0.25">
      <c r="A3270" s="12">
        <v>3253</v>
      </c>
      <c r="B3270" s="10" t="s">
        <v>1020</v>
      </c>
      <c r="C3270" s="18" t="s">
        <v>1246</v>
      </c>
      <c r="D3270" s="9"/>
      <c r="E3270" s="9">
        <v>643</v>
      </c>
      <c r="F3270" s="10" t="s">
        <v>1071</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1.5" x14ac:dyDescent="0.25">
      <c r="A3271" s="12">
        <v>3254</v>
      </c>
      <c r="B3271" s="10" t="s">
        <v>1020</v>
      </c>
      <c r="C3271" s="18" t="s">
        <v>1246</v>
      </c>
      <c r="D3271" s="9"/>
      <c r="E3271" s="9">
        <v>643</v>
      </c>
      <c r="F3271" s="10" t="s">
        <v>1071</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1.5" x14ac:dyDescent="0.25">
      <c r="A3272" s="12">
        <v>3255</v>
      </c>
      <c r="B3272" s="10" t="s">
        <v>1020</v>
      </c>
      <c r="C3272" s="18" t="s">
        <v>1246</v>
      </c>
      <c r="D3272" s="9"/>
      <c r="E3272" s="9">
        <v>643</v>
      </c>
      <c r="F3272" s="10" t="s">
        <v>1071</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1.5" x14ac:dyDescent="0.25">
      <c r="A3273" s="12">
        <v>3256</v>
      </c>
      <c r="B3273" s="10" t="s">
        <v>1020</v>
      </c>
      <c r="C3273" s="18" t="s">
        <v>1247</v>
      </c>
      <c r="D3273" s="9"/>
      <c r="E3273" s="9">
        <v>703</v>
      </c>
      <c r="F3273" s="10" t="s">
        <v>1071</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1.5" x14ac:dyDescent="0.25">
      <c r="A3274" s="12">
        <v>3257</v>
      </c>
      <c r="B3274" s="10" t="s">
        <v>1020</v>
      </c>
      <c r="C3274" s="18" t="s">
        <v>1247</v>
      </c>
      <c r="D3274" s="9"/>
      <c r="E3274" s="9">
        <v>703</v>
      </c>
      <c r="F3274" s="10" t="s">
        <v>1071</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1.5" x14ac:dyDescent="0.25">
      <c r="A3275" s="12">
        <v>3258</v>
      </c>
      <c r="B3275" s="10" t="s">
        <v>1020</v>
      </c>
      <c r="C3275" s="18" t="s">
        <v>1247</v>
      </c>
      <c r="D3275" s="9"/>
      <c r="E3275" s="9">
        <v>703</v>
      </c>
      <c r="F3275" s="10" t="s">
        <v>1071</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1.5" x14ac:dyDescent="0.25">
      <c r="A3276" s="12">
        <v>3259</v>
      </c>
      <c r="B3276" s="10" t="s">
        <v>1020</v>
      </c>
      <c r="C3276" s="18" t="s">
        <v>1247</v>
      </c>
      <c r="D3276" s="9"/>
      <c r="E3276" s="9">
        <v>703</v>
      </c>
      <c r="F3276" s="10" t="s">
        <v>1071</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1.5" x14ac:dyDescent="0.25">
      <c r="A3277" s="12">
        <v>3260</v>
      </c>
      <c r="B3277" s="10" t="s">
        <v>1020</v>
      </c>
      <c r="C3277" s="18" t="s">
        <v>1247</v>
      </c>
      <c r="D3277" s="9"/>
      <c r="E3277" s="9">
        <v>703</v>
      </c>
      <c r="F3277" s="10" t="s">
        <v>1071</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1.5" x14ac:dyDescent="0.25">
      <c r="A3278" s="12">
        <v>3261</v>
      </c>
      <c r="B3278" s="10" t="s">
        <v>1020</v>
      </c>
      <c r="C3278" s="18" t="s">
        <v>1247</v>
      </c>
      <c r="D3278" s="9"/>
      <c r="E3278" s="9">
        <v>703</v>
      </c>
      <c r="F3278" s="10" t="s">
        <v>1071</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1.5" x14ac:dyDescent="0.25">
      <c r="A3279" s="12">
        <v>3262</v>
      </c>
      <c r="B3279" s="10" t="s">
        <v>1020</v>
      </c>
      <c r="C3279" s="18" t="s">
        <v>1247</v>
      </c>
      <c r="D3279" s="9"/>
      <c r="E3279" s="9">
        <v>703</v>
      </c>
      <c r="F3279" s="10" t="s">
        <v>1071</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1.5" x14ac:dyDescent="0.25">
      <c r="A3280" s="12">
        <v>3263</v>
      </c>
      <c r="B3280" s="10" t="s">
        <v>1020</v>
      </c>
      <c r="C3280" s="18" t="s">
        <v>1247</v>
      </c>
      <c r="D3280" s="9"/>
      <c r="E3280" s="9">
        <v>703</v>
      </c>
      <c r="F3280" s="10" t="s">
        <v>1071</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1.5" x14ac:dyDescent="0.25">
      <c r="A3281" s="12">
        <v>3264</v>
      </c>
      <c r="B3281" s="10" t="s">
        <v>1020</v>
      </c>
      <c r="C3281" s="18" t="s">
        <v>1247</v>
      </c>
      <c r="D3281" s="9"/>
      <c r="E3281" s="9">
        <v>703</v>
      </c>
      <c r="F3281" s="10" t="s">
        <v>1071</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1.5" x14ac:dyDescent="0.25">
      <c r="A3282" s="12">
        <v>3265</v>
      </c>
      <c r="B3282" s="10" t="s">
        <v>1020</v>
      </c>
      <c r="C3282" s="18" t="s">
        <v>1247</v>
      </c>
      <c r="D3282" s="9"/>
      <c r="E3282" s="9">
        <v>703</v>
      </c>
      <c r="F3282" s="10" t="s">
        <v>1071</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1.5" x14ac:dyDescent="0.25">
      <c r="A3283" s="12">
        <v>3266</v>
      </c>
      <c r="B3283" s="10" t="s">
        <v>1020</v>
      </c>
      <c r="C3283" s="18" t="s">
        <v>1247</v>
      </c>
      <c r="D3283" s="9"/>
      <c r="E3283" s="9">
        <v>703</v>
      </c>
      <c r="F3283" s="10" t="s">
        <v>1071</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1.5" x14ac:dyDescent="0.25">
      <c r="A3284" s="12">
        <v>3267</v>
      </c>
      <c r="B3284" s="10" t="s">
        <v>1020</v>
      </c>
      <c r="C3284" s="18" t="s">
        <v>1247</v>
      </c>
      <c r="D3284" s="9"/>
      <c r="E3284" s="9">
        <v>703</v>
      </c>
      <c r="F3284" s="10" t="s">
        <v>1071</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1.5" x14ac:dyDescent="0.25">
      <c r="A3285" s="12">
        <v>3268</v>
      </c>
      <c r="B3285" s="10" t="s">
        <v>1020</v>
      </c>
      <c r="C3285" s="18" t="s">
        <v>1247</v>
      </c>
      <c r="D3285" s="9"/>
      <c r="E3285" s="9">
        <v>703</v>
      </c>
      <c r="F3285" s="10" t="s">
        <v>1071</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1.5" x14ac:dyDescent="0.25">
      <c r="A3286" s="12">
        <v>3269</v>
      </c>
      <c r="B3286" s="10" t="s">
        <v>1020</v>
      </c>
      <c r="C3286" s="18" t="s">
        <v>1247</v>
      </c>
      <c r="D3286" s="9"/>
      <c r="E3286" s="9">
        <v>703</v>
      </c>
      <c r="F3286" s="10" t="s">
        <v>1071</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1.5" x14ac:dyDescent="0.25">
      <c r="A3287" s="12">
        <v>3270</v>
      </c>
      <c r="B3287" s="10" t="s">
        <v>1020</v>
      </c>
      <c r="C3287" s="18" t="s">
        <v>1247</v>
      </c>
      <c r="D3287" s="9"/>
      <c r="E3287" s="9">
        <v>703</v>
      </c>
      <c r="F3287" s="10" t="s">
        <v>1071</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1.5" x14ac:dyDescent="0.25">
      <c r="A3288" s="12">
        <v>3271</v>
      </c>
      <c r="B3288" s="10" t="s">
        <v>1020</v>
      </c>
      <c r="C3288" s="18" t="s">
        <v>1248</v>
      </c>
      <c r="D3288" s="9">
        <v>19</v>
      </c>
      <c r="E3288" s="9">
        <v>804</v>
      </c>
      <c r="F3288" s="10" t="s">
        <v>1071</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1.5" x14ac:dyDescent="0.25">
      <c r="A3289" s="12">
        <v>3272</v>
      </c>
      <c r="B3289" s="10" t="s">
        <v>1020</v>
      </c>
      <c r="C3289" s="18" t="s">
        <v>1248</v>
      </c>
      <c r="D3289" s="9">
        <v>19</v>
      </c>
      <c r="E3289" s="9">
        <v>804</v>
      </c>
      <c r="F3289" s="10" t="s">
        <v>1071</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1.5" x14ac:dyDescent="0.25">
      <c r="A3290" s="12">
        <v>3273</v>
      </c>
      <c r="B3290" s="10" t="s">
        <v>1020</v>
      </c>
      <c r="C3290" s="18" t="s">
        <v>1248</v>
      </c>
      <c r="D3290" s="9">
        <v>19</v>
      </c>
      <c r="E3290" s="9">
        <v>804</v>
      </c>
      <c r="F3290" s="10" t="s">
        <v>1071</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1.5" x14ac:dyDescent="0.25">
      <c r="A3291" s="12">
        <v>3274</v>
      </c>
      <c r="B3291" s="10" t="s">
        <v>1020</v>
      </c>
      <c r="C3291" s="18" t="s">
        <v>1248</v>
      </c>
      <c r="D3291" s="9">
        <v>19</v>
      </c>
      <c r="E3291" s="9">
        <v>804</v>
      </c>
      <c r="F3291" s="10" t="s">
        <v>1071</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1.5" x14ac:dyDescent="0.25">
      <c r="A3292" s="12">
        <v>3275</v>
      </c>
      <c r="B3292" s="10" t="s">
        <v>1020</v>
      </c>
      <c r="C3292" s="18" t="s">
        <v>1248</v>
      </c>
      <c r="D3292" s="9">
        <v>19</v>
      </c>
      <c r="E3292" s="9">
        <v>804</v>
      </c>
      <c r="F3292" s="10" t="s">
        <v>1071</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1.5" x14ac:dyDescent="0.25">
      <c r="A3293" s="12">
        <v>3276</v>
      </c>
      <c r="B3293" s="10" t="s">
        <v>1020</v>
      </c>
      <c r="C3293" s="18" t="s">
        <v>1248</v>
      </c>
      <c r="D3293" s="9">
        <v>19</v>
      </c>
      <c r="E3293" s="9">
        <v>804</v>
      </c>
      <c r="F3293" s="10" t="s">
        <v>1071</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1.5" x14ac:dyDescent="0.25">
      <c r="A3294" s="12">
        <v>3277</v>
      </c>
      <c r="B3294" s="10" t="s">
        <v>1020</v>
      </c>
      <c r="C3294" s="18" t="s">
        <v>1248</v>
      </c>
      <c r="D3294" s="9">
        <v>19</v>
      </c>
      <c r="E3294" s="9">
        <v>804</v>
      </c>
      <c r="F3294" s="10" t="s">
        <v>1071</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1.5" x14ac:dyDescent="0.25">
      <c r="A3295" s="12">
        <v>3278</v>
      </c>
      <c r="B3295" s="10" t="s">
        <v>1020</v>
      </c>
      <c r="C3295" s="18" t="s">
        <v>1248</v>
      </c>
      <c r="D3295" s="9">
        <v>19</v>
      </c>
      <c r="E3295" s="9">
        <v>804</v>
      </c>
      <c r="F3295" s="10" t="s">
        <v>1071</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1.5" x14ac:dyDescent="0.25">
      <c r="A3296" s="12">
        <v>3279</v>
      </c>
      <c r="B3296" s="10" t="s">
        <v>1020</v>
      </c>
      <c r="C3296" s="18" t="s">
        <v>1248</v>
      </c>
      <c r="D3296" s="9">
        <v>19</v>
      </c>
      <c r="E3296" s="9">
        <v>804</v>
      </c>
      <c r="F3296" s="10" t="s">
        <v>1071</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1.5" x14ac:dyDescent="0.25">
      <c r="A3297" s="12">
        <v>3280</v>
      </c>
      <c r="B3297" s="10" t="s">
        <v>1020</v>
      </c>
      <c r="C3297" s="18" t="s">
        <v>1248</v>
      </c>
      <c r="D3297" s="9">
        <v>19</v>
      </c>
      <c r="E3297" s="9">
        <v>804</v>
      </c>
      <c r="F3297" s="10" t="s">
        <v>1071</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1.5" x14ac:dyDescent="0.25">
      <c r="A3298" s="12">
        <v>3281</v>
      </c>
      <c r="B3298" s="10" t="s">
        <v>1020</v>
      </c>
      <c r="C3298" s="18" t="s">
        <v>1248</v>
      </c>
      <c r="D3298" s="9">
        <v>19</v>
      </c>
      <c r="E3298" s="9">
        <v>804</v>
      </c>
      <c r="F3298" s="10" t="s">
        <v>1071</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1.5" x14ac:dyDescent="0.25">
      <c r="A3299" s="12">
        <v>3282</v>
      </c>
      <c r="B3299" s="10" t="s">
        <v>1020</v>
      </c>
      <c r="C3299" s="18" t="s">
        <v>1248</v>
      </c>
      <c r="D3299" s="9">
        <v>19</v>
      </c>
      <c r="E3299" s="9">
        <v>804</v>
      </c>
      <c r="F3299" s="10" t="s">
        <v>1071</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1.5" x14ac:dyDescent="0.25">
      <c r="A3300" s="12">
        <v>3283</v>
      </c>
      <c r="B3300" s="10" t="s">
        <v>1020</v>
      </c>
      <c r="C3300" s="18" t="s">
        <v>1248</v>
      </c>
      <c r="D3300" s="9">
        <v>19</v>
      </c>
      <c r="E3300" s="9">
        <v>804</v>
      </c>
      <c r="F3300" s="10" t="s">
        <v>1071</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1.5" x14ac:dyDescent="0.25">
      <c r="A3301" s="12">
        <v>3284</v>
      </c>
      <c r="B3301" s="10" t="s">
        <v>1020</v>
      </c>
      <c r="C3301" s="18" t="s">
        <v>1248</v>
      </c>
      <c r="D3301" s="9">
        <v>19</v>
      </c>
      <c r="E3301" s="9">
        <v>804</v>
      </c>
      <c r="F3301" s="10" t="s">
        <v>1071</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1.5" x14ac:dyDescent="0.25">
      <c r="A3302" s="12">
        <v>3285</v>
      </c>
      <c r="B3302" s="10" t="s">
        <v>1020</v>
      </c>
      <c r="C3302" s="18" t="s">
        <v>1248</v>
      </c>
      <c r="D3302" s="9">
        <v>19</v>
      </c>
      <c r="E3302" s="9">
        <v>804</v>
      </c>
      <c r="F3302" s="10" t="s">
        <v>1071</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1.5" x14ac:dyDescent="0.25">
      <c r="A3303" s="23">
        <v>3286</v>
      </c>
      <c r="B3303" s="21" t="s">
        <v>1020</v>
      </c>
      <c r="C3303" s="22" t="s">
        <v>1249</v>
      </c>
      <c r="D3303" s="20"/>
      <c r="E3303" s="20">
        <v>924</v>
      </c>
      <c r="F3303" s="21" t="s">
        <v>1070</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1.5" x14ac:dyDescent="0.25">
      <c r="A3304" s="23">
        <v>3287</v>
      </c>
      <c r="B3304" s="21" t="s">
        <v>1020</v>
      </c>
      <c r="C3304" s="22" t="s">
        <v>1249</v>
      </c>
      <c r="D3304" s="20"/>
      <c r="E3304" s="20">
        <v>924</v>
      </c>
      <c r="F3304" s="21" t="s">
        <v>1070</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1.5" x14ac:dyDescent="0.25">
      <c r="A3305" s="23">
        <v>3288</v>
      </c>
      <c r="B3305" s="21" t="s">
        <v>1020</v>
      </c>
      <c r="C3305" s="22" t="s">
        <v>1249</v>
      </c>
      <c r="D3305" s="20"/>
      <c r="E3305" s="20">
        <v>924</v>
      </c>
      <c r="F3305" s="21" t="s">
        <v>1070</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1.5" x14ac:dyDescent="0.25">
      <c r="A3306" s="23">
        <v>3289</v>
      </c>
      <c r="B3306" s="21" t="s">
        <v>1020</v>
      </c>
      <c r="C3306" s="22" t="s">
        <v>1249</v>
      </c>
      <c r="D3306" s="20"/>
      <c r="E3306" s="20">
        <v>924</v>
      </c>
      <c r="F3306" s="21" t="s">
        <v>1070</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1.5" x14ac:dyDescent="0.25">
      <c r="A3307" s="23">
        <v>3290</v>
      </c>
      <c r="B3307" s="21" t="s">
        <v>1020</v>
      </c>
      <c r="C3307" s="22" t="s">
        <v>1249</v>
      </c>
      <c r="D3307" s="20"/>
      <c r="E3307" s="20">
        <v>924</v>
      </c>
      <c r="F3307" s="21" t="s">
        <v>1070</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1.5" x14ac:dyDescent="0.25">
      <c r="A3308" s="23">
        <v>3291</v>
      </c>
      <c r="B3308" s="21" t="s">
        <v>1020</v>
      </c>
      <c r="C3308" s="22" t="s">
        <v>1249</v>
      </c>
      <c r="D3308" s="20"/>
      <c r="E3308" s="20">
        <v>924</v>
      </c>
      <c r="F3308" s="21" t="s">
        <v>1070</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1.5" x14ac:dyDescent="0.25">
      <c r="A3309" s="23">
        <v>3292</v>
      </c>
      <c r="B3309" s="21" t="s">
        <v>1020</v>
      </c>
      <c r="C3309" s="22" t="s">
        <v>1249</v>
      </c>
      <c r="D3309" s="20"/>
      <c r="E3309" s="20">
        <v>924</v>
      </c>
      <c r="F3309" s="21" t="s">
        <v>1070</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1.5" x14ac:dyDescent="0.25">
      <c r="A3310" s="23">
        <v>3293</v>
      </c>
      <c r="B3310" s="21" t="s">
        <v>1020</v>
      </c>
      <c r="C3310" s="22" t="s">
        <v>1249</v>
      </c>
      <c r="D3310" s="20"/>
      <c r="E3310" s="20">
        <v>924</v>
      </c>
      <c r="F3310" s="21" t="s">
        <v>1070</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1.5" x14ac:dyDescent="0.25">
      <c r="A3311" s="23">
        <v>3294</v>
      </c>
      <c r="B3311" s="21" t="s">
        <v>1020</v>
      </c>
      <c r="C3311" s="22" t="s">
        <v>1249</v>
      </c>
      <c r="D3311" s="20"/>
      <c r="E3311" s="20">
        <v>924</v>
      </c>
      <c r="F3311" s="21" t="s">
        <v>1070</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1.5" x14ac:dyDescent="0.25">
      <c r="A3312" s="23">
        <v>3295</v>
      </c>
      <c r="B3312" s="21" t="s">
        <v>1020</v>
      </c>
      <c r="C3312" s="22" t="s">
        <v>1249</v>
      </c>
      <c r="D3312" s="20"/>
      <c r="E3312" s="20">
        <v>924</v>
      </c>
      <c r="F3312" s="21" t="s">
        <v>1070</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1.5" x14ac:dyDescent="0.25">
      <c r="A3313" s="23">
        <v>3296</v>
      </c>
      <c r="B3313" s="21" t="s">
        <v>1020</v>
      </c>
      <c r="C3313" s="22" t="s">
        <v>1249</v>
      </c>
      <c r="D3313" s="20"/>
      <c r="E3313" s="20">
        <v>924</v>
      </c>
      <c r="F3313" s="21" t="s">
        <v>1070</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1.5" x14ac:dyDescent="0.25">
      <c r="A3314" s="23">
        <v>3297</v>
      </c>
      <c r="B3314" s="21" t="s">
        <v>1020</v>
      </c>
      <c r="C3314" s="22" t="s">
        <v>1249</v>
      </c>
      <c r="D3314" s="20"/>
      <c r="E3314" s="20">
        <v>924</v>
      </c>
      <c r="F3314" s="21" t="s">
        <v>1070</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1.5" x14ac:dyDescent="0.25">
      <c r="A3315" s="23">
        <v>3298</v>
      </c>
      <c r="B3315" s="21" t="s">
        <v>1020</v>
      </c>
      <c r="C3315" s="22" t="s">
        <v>1249</v>
      </c>
      <c r="D3315" s="20"/>
      <c r="E3315" s="20">
        <v>924</v>
      </c>
      <c r="F3315" s="21" t="s">
        <v>1070</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1.5" x14ac:dyDescent="0.25">
      <c r="A3316" s="23">
        <v>3299</v>
      </c>
      <c r="B3316" s="21" t="s">
        <v>1020</v>
      </c>
      <c r="C3316" s="22" t="s">
        <v>1249</v>
      </c>
      <c r="D3316" s="20"/>
      <c r="E3316" s="20">
        <v>924</v>
      </c>
      <c r="F3316" s="21" t="s">
        <v>1070</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1.5" x14ac:dyDescent="0.25">
      <c r="A3317" s="23">
        <v>3300</v>
      </c>
      <c r="B3317" s="21" t="s">
        <v>1020</v>
      </c>
      <c r="C3317" s="22" t="s">
        <v>1249</v>
      </c>
      <c r="D3317" s="20"/>
      <c r="E3317" s="20">
        <v>924</v>
      </c>
      <c r="F3317" s="21" t="s">
        <v>1070</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1.5" x14ac:dyDescent="0.25">
      <c r="A3318" s="12">
        <v>3301</v>
      </c>
      <c r="B3318" s="10" t="s">
        <v>1020</v>
      </c>
      <c r="C3318" s="18" t="s">
        <v>1250</v>
      </c>
      <c r="D3318" s="9">
        <v>20</v>
      </c>
      <c r="E3318" s="9">
        <v>830</v>
      </c>
      <c r="F3318" s="10" t="s">
        <v>1071</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1.5" x14ac:dyDescent="0.25">
      <c r="A3319" s="12">
        <v>3302</v>
      </c>
      <c r="B3319" s="10" t="s">
        <v>1020</v>
      </c>
      <c r="C3319" s="18" t="s">
        <v>1250</v>
      </c>
      <c r="D3319" s="9">
        <v>20</v>
      </c>
      <c r="E3319" s="9">
        <v>830</v>
      </c>
      <c r="F3319" s="10" t="s">
        <v>1071</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1.5" x14ac:dyDescent="0.25">
      <c r="A3320" s="12">
        <v>3303</v>
      </c>
      <c r="B3320" s="10" t="s">
        <v>1020</v>
      </c>
      <c r="C3320" s="18" t="s">
        <v>1250</v>
      </c>
      <c r="D3320" s="9">
        <v>20</v>
      </c>
      <c r="E3320" s="9">
        <v>830</v>
      </c>
      <c r="F3320" s="10" t="s">
        <v>1071</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1.5" x14ac:dyDescent="0.25">
      <c r="A3321" s="12">
        <v>3304</v>
      </c>
      <c r="B3321" s="10" t="s">
        <v>1020</v>
      </c>
      <c r="C3321" s="18" t="s">
        <v>1250</v>
      </c>
      <c r="D3321" s="9">
        <v>20</v>
      </c>
      <c r="E3321" s="9">
        <v>830</v>
      </c>
      <c r="F3321" s="10" t="s">
        <v>1071</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1.5" x14ac:dyDescent="0.25">
      <c r="A3322" s="12">
        <v>3305</v>
      </c>
      <c r="B3322" s="10" t="s">
        <v>1020</v>
      </c>
      <c r="C3322" s="18" t="s">
        <v>1250</v>
      </c>
      <c r="D3322" s="9">
        <v>20</v>
      </c>
      <c r="E3322" s="9">
        <v>830</v>
      </c>
      <c r="F3322" s="10" t="s">
        <v>1071</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1.5" x14ac:dyDescent="0.25">
      <c r="A3323" s="12">
        <v>3306</v>
      </c>
      <c r="B3323" s="10" t="s">
        <v>1020</v>
      </c>
      <c r="C3323" s="18" t="s">
        <v>1250</v>
      </c>
      <c r="D3323" s="9">
        <v>20</v>
      </c>
      <c r="E3323" s="9">
        <v>830</v>
      </c>
      <c r="F3323" s="10" t="s">
        <v>1071</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1.5" x14ac:dyDescent="0.25">
      <c r="A3324" s="12">
        <v>3307</v>
      </c>
      <c r="B3324" s="10" t="s">
        <v>1020</v>
      </c>
      <c r="C3324" s="18" t="s">
        <v>1250</v>
      </c>
      <c r="D3324" s="9">
        <v>20</v>
      </c>
      <c r="E3324" s="9">
        <v>830</v>
      </c>
      <c r="F3324" s="10" t="s">
        <v>1071</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1.5" x14ac:dyDescent="0.25">
      <c r="A3325" s="12">
        <v>3308</v>
      </c>
      <c r="B3325" s="10" t="s">
        <v>1020</v>
      </c>
      <c r="C3325" s="18" t="s">
        <v>1250</v>
      </c>
      <c r="D3325" s="9">
        <v>20</v>
      </c>
      <c r="E3325" s="9">
        <v>830</v>
      </c>
      <c r="F3325" s="10" t="s">
        <v>1071</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1.5" x14ac:dyDescent="0.25">
      <c r="A3326" s="12">
        <v>3309</v>
      </c>
      <c r="B3326" s="10" t="s">
        <v>1020</v>
      </c>
      <c r="C3326" s="18" t="s">
        <v>1250</v>
      </c>
      <c r="D3326" s="9">
        <v>20</v>
      </c>
      <c r="E3326" s="9">
        <v>830</v>
      </c>
      <c r="F3326" s="10" t="s">
        <v>1071</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1.5" x14ac:dyDescent="0.25">
      <c r="A3327" s="12">
        <v>3310</v>
      </c>
      <c r="B3327" s="10" t="s">
        <v>1020</v>
      </c>
      <c r="C3327" s="18" t="s">
        <v>1250</v>
      </c>
      <c r="D3327" s="9">
        <v>20</v>
      </c>
      <c r="E3327" s="9">
        <v>830</v>
      </c>
      <c r="F3327" s="10" t="s">
        <v>1071</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1.5" x14ac:dyDescent="0.25">
      <c r="A3328" s="12">
        <v>3311</v>
      </c>
      <c r="B3328" s="10" t="s">
        <v>1020</v>
      </c>
      <c r="C3328" s="18" t="s">
        <v>1250</v>
      </c>
      <c r="D3328" s="9">
        <v>20</v>
      </c>
      <c r="E3328" s="9">
        <v>830</v>
      </c>
      <c r="F3328" s="10" t="s">
        <v>1071</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1.5" x14ac:dyDescent="0.25">
      <c r="A3329" s="12">
        <v>3312</v>
      </c>
      <c r="B3329" s="10" t="s">
        <v>1020</v>
      </c>
      <c r="C3329" s="18" t="s">
        <v>1250</v>
      </c>
      <c r="D3329" s="9">
        <v>20</v>
      </c>
      <c r="E3329" s="9">
        <v>830</v>
      </c>
      <c r="F3329" s="10" t="s">
        <v>1071</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1.5" x14ac:dyDescent="0.25">
      <c r="A3330" s="12">
        <v>3313</v>
      </c>
      <c r="B3330" s="10" t="s">
        <v>1020</v>
      </c>
      <c r="C3330" s="18" t="s">
        <v>1250</v>
      </c>
      <c r="D3330" s="9">
        <v>20</v>
      </c>
      <c r="E3330" s="9">
        <v>830</v>
      </c>
      <c r="F3330" s="10" t="s">
        <v>1071</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1.5" x14ac:dyDescent="0.25">
      <c r="A3331" s="12">
        <v>3314</v>
      </c>
      <c r="B3331" s="10" t="s">
        <v>1020</v>
      </c>
      <c r="C3331" s="18" t="s">
        <v>1250</v>
      </c>
      <c r="D3331" s="9">
        <v>20</v>
      </c>
      <c r="E3331" s="9">
        <v>830</v>
      </c>
      <c r="F3331" s="10" t="s">
        <v>1071</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1.5" x14ac:dyDescent="0.25">
      <c r="A3332" s="12">
        <v>3315</v>
      </c>
      <c r="B3332" s="10" t="s">
        <v>1020</v>
      </c>
      <c r="C3332" s="18" t="s">
        <v>1250</v>
      </c>
      <c r="D3332" s="9">
        <v>20</v>
      </c>
      <c r="E3332" s="9">
        <v>830</v>
      </c>
      <c r="F3332" s="10" t="s">
        <v>1071</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1.5" x14ac:dyDescent="0.25">
      <c r="A3333" s="12">
        <v>3316</v>
      </c>
      <c r="B3333" s="10" t="s">
        <v>1020</v>
      </c>
      <c r="C3333" s="18" t="s">
        <v>1251</v>
      </c>
      <c r="D3333" s="9">
        <v>21</v>
      </c>
      <c r="E3333" s="9">
        <v>208</v>
      </c>
      <c r="F3333" s="10" t="s">
        <v>1071</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1.5" x14ac:dyDescent="0.25">
      <c r="A3334" s="12">
        <v>3317</v>
      </c>
      <c r="B3334" s="10" t="s">
        <v>1020</v>
      </c>
      <c r="C3334" s="18" t="s">
        <v>1251</v>
      </c>
      <c r="D3334" s="9">
        <v>21</v>
      </c>
      <c r="E3334" s="9">
        <v>208</v>
      </c>
      <c r="F3334" s="10" t="s">
        <v>1071</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1.5" x14ac:dyDescent="0.25">
      <c r="A3335" s="12">
        <v>3318</v>
      </c>
      <c r="B3335" s="10" t="s">
        <v>1020</v>
      </c>
      <c r="C3335" s="18" t="s">
        <v>1251</v>
      </c>
      <c r="D3335" s="9">
        <v>21</v>
      </c>
      <c r="E3335" s="9">
        <v>208</v>
      </c>
      <c r="F3335" s="10" t="s">
        <v>1071</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1.5" x14ac:dyDescent="0.25">
      <c r="A3336" s="12">
        <v>3319</v>
      </c>
      <c r="B3336" s="10" t="s">
        <v>1020</v>
      </c>
      <c r="C3336" s="18" t="s">
        <v>1251</v>
      </c>
      <c r="D3336" s="9">
        <v>21</v>
      </c>
      <c r="E3336" s="9">
        <v>208</v>
      </c>
      <c r="F3336" s="10" t="s">
        <v>1071</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1.5" x14ac:dyDescent="0.25">
      <c r="A3337" s="12">
        <v>3320</v>
      </c>
      <c r="B3337" s="10" t="s">
        <v>1020</v>
      </c>
      <c r="C3337" s="18" t="s">
        <v>1251</v>
      </c>
      <c r="D3337" s="9">
        <v>21</v>
      </c>
      <c r="E3337" s="9">
        <v>208</v>
      </c>
      <c r="F3337" s="10" t="s">
        <v>1071</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1.5" x14ac:dyDescent="0.25">
      <c r="A3338" s="12">
        <v>3321</v>
      </c>
      <c r="B3338" s="10" t="s">
        <v>1020</v>
      </c>
      <c r="C3338" s="18" t="s">
        <v>1251</v>
      </c>
      <c r="D3338" s="9">
        <v>21</v>
      </c>
      <c r="E3338" s="9">
        <v>208</v>
      </c>
      <c r="F3338" s="10" t="s">
        <v>1071</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1.5" x14ac:dyDescent="0.25">
      <c r="A3339" s="12">
        <v>3322</v>
      </c>
      <c r="B3339" s="10" t="s">
        <v>1020</v>
      </c>
      <c r="C3339" s="18" t="s">
        <v>1251</v>
      </c>
      <c r="D3339" s="9">
        <v>21</v>
      </c>
      <c r="E3339" s="9">
        <v>208</v>
      </c>
      <c r="F3339" s="10" t="s">
        <v>1071</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1.5" x14ac:dyDescent="0.25">
      <c r="A3340" s="12">
        <v>3323</v>
      </c>
      <c r="B3340" s="10" t="s">
        <v>1020</v>
      </c>
      <c r="C3340" s="18" t="s">
        <v>1251</v>
      </c>
      <c r="D3340" s="9">
        <v>21</v>
      </c>
      <c r="E3340" s="9">
        <v>208</v>
      </c>
      <c r="F3340" s="10" t="s">
        <v>1071</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1.5" x14ac:dyDescent="0.25">
      <c r="A3341" s="12">
        <v>3324</v>
      </c>
      <c r="B3341" s="10" t="s">
        <v>1020</v>
      </c>
      <c r="C3341" s="18" t="s">
        <v>1251</v>
      </c>
      <c r="D3341" s="9">
        <v>21</v>
      </c>
      <c r="E3341" s="9">
        <v>208</v>
      </c>
      <c r="F3341" s="10" t="s">
        <v>1071</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1.5" x14ac:dyDescent="0.25">
      <c r="A3342" s="12">
        <v>3325</v>
      </c>
      <c r="B3342" s="10" t="s">
        <v>1020</v>
      </c>
      <c r="C3342" s="18" t="s">
        <v>1251</v>
      </c>
      <c r="D3342" s="9">
        <v>21</v>
      </c>
      <c r="E3342" s="9">
        <v>208</v>
      </c>
      <c r="F3342" s="10" t="s">
        <v>1071</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1.5" x14ac:dyDescent="0.25">
      <c r="A3343" s="12">
        <v>3326</v>
      </c>
      <c r="B3343" s="10" t="s">
        <v>1020</v>
      </c>
      <c r="C3343" s="18" t="s">
        <v>1251</v>
      </c>
      <c r="D3343" s="9">
        <v>21</v>
      </c>
      <c r="E3343" s="9">
        <v>208</v>
      </c>
      <c r="F3343" s="10" t="s">
        <v>1071</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1.5" x14ac:dyDescent="0.25">
      <c r="A3344" s="12">
        <v>3327</v>
      </c>
      <c r="B3344" s="10" t="s">
        <v>1020</v>
      </c>
      <c r="C3344" s="18" t="s">
        <v>1251</v>
      </c>
      <c r="D3344" s="9">
        <v>21</v>
      </c>
      <c r="E3344" s="9">
        <v>208</v>
      </c>
      <c r="F3344" s="10" t="s">
        <v>1071</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1.5" x14ac:dyDescent="0.25">
      <c r="A3345" s="12">
        <v>3328</v>
      </c>
      <c r="B3345" s="10" t="s">
        <v>1020</v>
      </c>
      <c r="C3345" s="18" t="s">
        <v>1251</v>
      </c>
      <c r="D3345" s="9">
        <v>21</v>
      </c>
      <c r="E3345" s="9">
        <v>208</v>
      </c>
      <c r="F3345" s="10" t="s">
        <v>1071</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1.5" x14ac:dyDescent="0.25">
      <c r="A3346" s="12">
        <v>3329</v>
      </c>
      <c r="B3346" s="10" t="s">
        <v>1020</v>
      </c>
      <c r="C3346" s="18" t="s">
        <v>1251</v>
      </c>
      <c r="D3346" s="9">
        <v>21</v>
      </c>
      <c r="E3346" s="9">
        <v>208</v>
      </c>
      <c r="F3346" s="10" t="s">
        <v>1071</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1.5" x14ac:dyDescent="0.25">
      <c r="A3347" s="12">
        <v>3330</v>
      </c>
      <c r="B3347" s="10" t="s">
        <v>1020</v>
      </c>
      <c r="C3347" s="18" t="s">
        <v>1251</v>
      </c>
      <c r="D3347" s="9">
        <v>21</v>
      </c>
      <c r="E3347" s="9">
        <v>208</v>
      </c>
      <c r="F3347" s="10" t="s">
        <v>1071</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1.5" x14ac:dyDescent="0.25">
      <c r="A3348" s="12">
        <v>3331</v>
      </c>
      <c r="B3348" s="10" t="s">
        <v>1020</v>
      </c>
      <c r="C3348" s="18" t="s">
        <v>1252</v>
      </c>
      <c r="D3348" s="9"/>
      <c r="E3348" s="9">
        <v>233</v>
      </c>
      <c r="F3348" s="10" t="s">
        <v>1071</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1.5" x14ac:dyDescent="0.25">
      <c r="A3349" s="12">
        <v>3332</v>
      </c>
      <c r="B3349" s="10" t="s">
        <v>1020</v>
      </c>
      <c r="C3349" s="18" t="s">
        <v>1252</v>
      </c>
      <c r="D3349" s="9"/>
      <c r="E3349" s="9">
        <v>233</v>
      </c>
      <c r="F3349" s="10" t="s">
        <v>1071</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1.5" x14ac:dyDescent="0.25">
      <c r="A3350" s="12">
        <v>3333</v>
      </c>
      <c r="B3350" s="10" t="s">
        <v>1020</v>
      </c>
      <c r="C3350" s="18" t="s">
        <v>1252</v>
      </c>
      <c r="D3350" s="9"/>
      <c r="E3350" s="9">
        <v>233</v>
      </c>
      <c r="F3350" s="10" t="s">
        <v>1071</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1.5" x14ac:dyDescent="0.25">
      <c r="A3351" s="12">
        <v>3334</v>
      </c>
      <c r="B3351" s="10" t="s">
        <v>1020</v>
      </c>
      <c r="C3351" s="18" t="s">
        <v>1252</v>
      </c>
      <c r="D3351" s="9"/>
      <c r="E3351" s="9">
        <v>233</v>
      </c>
      <c r="F3351" s="10" t="s">
        <v>1071</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1.5" x14ac:dyDescent="0.25">
      <c r="A3352" s="12">
        <v>3335</v>
      </c>
      <c r="B3352" s="10" t="s">
        <v>1020</v>
      </c>
      <c r="C3352" s="18" t="s">
        <v>1252</v>
      </c>
      <c r="D3352" s="9"/>
      <c r="E3352" s="9">
        <v>233</v>
      </c>
      <c r="F3352" s="10" t="s">
        <v>1071</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1.5" x14ac:dyDescent="0.25">
      <c r="A3353" s="12">
        <v>3336</v>
      </c>
      <c r="B3353" s="10" t="s">
        <v>1020</v>
      </c>
      <c r="C3353" s="18" t="s">
        <v>1252</v>
      </c>
      <c r="D3353" s="9"/>
      <c r="E3353" s="9">
        <v>233</v>
      </c>
      <c r="F3353" s="10" t="s">
        <v>1071</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1.5" x14ac:dyDescent="0.25">
      <c r="A3354" s="12">
        <v>3337</v>
      </c>
      <c r="B3354" s="10" t="s">
        <v>1020</v>
      </c>
      <c r="C3354" s="18" t="s">
        <v>1252</v>
      </c>
      <c r="D3354" s="9"/>
      <c r="E3354" s="9">
        <v>233</v>
      </c>
      <c r="F3354" s="10" t="s">
        <v>1071</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1.5" x14ac:dyDescent="0.25">
      <c r="A3355" s="12">
        <v>3338</v>
      </c>
      <c r="B3355" s="10" t="s">
        <v>1020</v>
      </c>
      <c r="C3355" s="18" t="s">
        <v>1252</v>
      </c>
      <c r="D3355" s="9"/>
      <c r="E3355" s="9">
        <v>233</v>
      </c>
      <c r="F3355" s="10" t="s">
        <v>1071</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1.5" x14ac:dyDescent="0.25">
      <c r="A3356" s="12">
        <v>3339</v>
      </c>
      <c r="B3356" s="10" t="s">
        <v>1020</v>
      </c>
      <c r="C3356" s="18" t="s">
        <v>1252</v>
      </c>
      <c r="D3356" s="9"/>
      <c r="E3356" s="9">
        <v>233</v>
      </c>
      <c r="F3356" s="10" t="s">
        <v>1071</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1.5" x14ac:dyDescent="0.25">
      <c r="A3357" s="12">
        <v>3340</v>
      </c>
      <c r="B3357" s="10" t="s">
        <v>1020</v>
      </c>
      <c r="C3357" s="18" t="s">
        <v>1252</v>
      </c>
      <c r="D3357" s="9"/>
      <c r="E3357" s="9">
        <v>233</v>
      </c>
      <c r="F3357" s="10" t="s">
        <v>1071</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1.5" x14ac:dyDescent="0.25">
      <c r="A3358" s="12">
        <v>3341</v>
      </c>
      <c r="B3358" s="10" t="s">
        <v>1020</v>
      </c>
      <c r="C3358" s="18" t="s">
        <v>1252</v>
      </c>
      <c r="D3358" s="9"/>
      <c r="E3358" s="9">
        <v>233</v>
      </c>
      <c r="F3358" s="10" t="s">
        <v>1071</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1.5" x14ac:dyDescent="0.25">
      <c r="A3359" s="12">
        <v>3342</v>
      </c>
      <c r="B3359" s="10" t="s">
        <v>1020</v>
      </c>
      <c r="C3359" s="18" t="s">
        <v>1252</v>
      </c>
      <c r="D3359" s="9"/>
      <c r="E3359" s="9">
        <v>233</v>
      </c>
      <c r="F3359" s="10" t="s">
        <v>1071</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1.5" x14ac:dyDescent="0.25">
      <c r="A3360" s="12">
        <v>3343</v>
      </c>
      <c r="B3360" s="10" t="s">
        <v>1020</v>
      </c>
      <c r="C3360" s="18" t="s">
        <v>1252</v>
      </c>
      <c r="D3360" s="9"/>
      <c r="E3360" s="9">
        <v>233</v>
      </c>
      <c r="F3360" s="10" t="s">
        <v>1071</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1.5" x14ac:dyDescent="0.25">
      <c r="A3361" s="12">
        <v>3344</v>
      </c>
      <c r="B3361" s="10" t="s">
        <v>1020</v>
      </c>
      <c r="C3361" s="18" t="s">
        <v>1252</v>
      </c>
      <c r="D3361" s="9"/>
      <c r="E3361" s="9">
        <v>233</v>
      </c>
      <c r="F3361" s="10" t="s">
        <v>1071</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1.5" x14ac:dyDescent="0.25">
      <c r="A3362" s="12">
        <v>3345</v>
      </c>
      <c r="B3362" s="10" t="s">
        <v>1020</v>
      </c>
      <c r="C3362" s="18" t="s">
        <v>1252</v>
      </c>
      <c r="D3362" s="9"/>
      <c r="E3362" s="9">
        <v>233</v>
      </c>
      <c r="F3362" s="10" t="s">
        <v>1071</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1.5" x14ac:dyDescent="0.25">
      <c r="A3363" s="12">
        <v>3346</v>
      </c>
      <c r="B3363" s="10" t="s">
        <v>1020</v>
      </c>
      <c r="C3363" s="18" t="s">
        <v>1253</v>
      </c>
      <c r="D3363" s="9">
        <v>22</v>
      </c>
      <c r="E3363" s="9">
        <v>246</v>
      </c>
      <c r="F3363" s="10" t="s">
        <v>1071</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1.5" x14ac:dyDescent="0.25">
      <c r="A3364" s="12">
        <v>3347</v>
      </c>
      <c r="B3364" s="10" t="s">
        <v>1020</v>
      </c>
      <c r="C3364" s="18" t="s">
        <v>1253</v>
      </c>
      <c r="D3364" s="9">
        <v>22</v>
      </c>
      <c r="E3364" s="9">
        <v>246</v>
      </c>
      <c r="F3364" s="10" t="s">
        <v>1071</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1.5" x14ac:dyDescent="0.25">
      <c r="A3365" s="12">
        <v>3348</v>
      </c>
      <c r="B3365" s="10" t="s">
        <v>1020</v>
      </c>
      <c r="C3365" s="18" t="s">
        <v>1253</v>
      </c>
      <c r="D3365" s="9">
        <v>22</v>
      </c>
      <c r="E3365" s="9">
        <v>246</v>
      </c>
      <c r="F3365" s="10" t="s">
        <v>1071</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1.5" x14ac:dyDescent="0.25">
      <c r="A3366" s="12">
        <v>3349</v>
      </c>
      <c r="B3366" s="10" t="s">
        <v>1020</v>
      </c>
      <c r="C3366" s="18" t="s">
        <v>1253</v>
      </c>
      <c r="D3366" s="9">
        <v>22</v>
      </c>
      <c r="E3366" s="9">
        <v>246</v>
      </c>
      <c r="F3366" s="10" t="s">
        <v>1071</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1.5" x14ac:dyDescent="0.25">
      <c r="A3367" s="12">
        <v>3350</v>
      </c>
      <c r="B3367" s="10" t="s">
        <v>1020</v>
      </c>
      <c r="C3367" s="18" t="s">
        <v>1253</v>
      </c>
      <c r="D3367" s="9">
        <v>22</v>
      </c>
      <c r="E3367" s="9">
        <v>246</v>
      </c>
      <c r="F3367" s="10" t="s">
        <v>1071</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1.5" x14ac:dyDescent="0.25">
      <c r="A3368" s="12">
        <v>3351</v>
      </c>
      <c r="B3368" s="10" t="s">
        <v>1020</v>
      </c>
      <c r="C3368" s="18" t="s">
        <v>1253</v>
      </c>
      <c r="D3368" s="9">
        <v>22</v>
      </c>
      <c r="E3368" s="9">
        <v>246</v>
      </c>
      <c r="F3368" s="10" t="s">
        <v>1071</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1.5" x14ac:dyDescent="0.25">
      <c r="A3369" s="12">
        <v>3352</v>
      </c>
      <c r="B3369" s="10" t="s">
        <v>1020</v>
      </c>
      <c r="C3369" s="18" t="s">
        <v>1253</v>
      </c>
      <c r="D3369" s="9">
        <v>22</v>
      </c>
      <c r="E3369" s="9">
        <v>246</v>
      </c>
      <c r="F3369" s="10" t="s">
        <v>1071</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1.5" x14ac:dyDescent="0.25">
      <c r="A3370" s="12">
        <v>3353</v>
      </c>
      <c r="B3370" s="10" t="s">
        <v>1020</v>
      </c>
      <c r="C3370" s="18" t="s">
        <v>1253</v>
      </c>
      <c r="D3370" s="9">
        <v>22</v>
      </c>
      <c r="E3370" s="9">
        <v>246</v>
      </c>
      <c r="F3370" s="10" t="s">
        <v>1071</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1.5" x14ac:dyDescent="0.25">
      <c r="A3371" s="12">
        <v>3354</v>
      </c>
      <c r="B3371" s="10" t="s">
        <v>1020</v>
      </c>
      <c r="C3371" s="18" t="s">
        <v>1253</v>
      </c>
      <c r="D3371" s="9">
        <v>22</v>
      </c>
      <c r="E3371" s="9">
        <v>246</v>
      </c>
      <c r="F3371" s="10" t="s">
        <v>1071</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1.5" x14ac:dyDescent="0.25">
      <c r="A3372" s="12">
        <v>3355</v>
      </c>
      <c r="B3372" s="10" t="s">
        <v>1020</v>
      </c>
      <c r="C3372" s="18" t="s">
        <v>1253</v>
      </c>
      <c r="D3372" s="9">
        <v>22</v>
      </c>
      <c r="E3372" s="9">
        <v>246</v>
      </c>
      <c r="F3372" s="10" t="s">
        <v>1071</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1.5" x14ac:dyDescent="0.25">
      <c r="A3373" s="12">
        <v>3356</v>
      </c>
      <c r="B3373" s="10" t="s">
        <v>1020</v>
      </c>
      <c r="C3373" s="18" t="s">
        <v>1253</v>
      </c>
      <c r="D3373" s="9">
        <v>22</v>
      </c>
      <c r="E3373" s="9">
        <v>246</v>
      </c>
      <c r="F3373" s="10" t="s">
        <v>1071</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1.5" x14ac:dyDescent="0.25">
      <c r="A3374" s="12">
        <v>3357</v>
      </c>
      <c r="B3374" s="10" t="s">
        <v>1020</v>
      </c>
      <c r="C3374" s="18" t="s">
        <v>1253</v>
      </c>
      <c r="D3374" s="9">
        <v>22</v>
      </c>
      <c r="E3374" s="9">
        <v>246</v>
      </c>
      <c r="F3374" s="10" t="s">
        <v>1071</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1.5" x14ac:dyDescent="0.25">
      <c r="A3375" s="12">
        <v>3358</v>
      </c>
      <c r="B3375" s="10" t="s">
        <v>1020</v>
      </c>
      <c r="C3375" s="18" t="s">
        <v>1253</v>
      </c>
      <c r="D3375" s="9">
        <v>22</v>
      </c>
      <c r="E3375" s="9">
        <v>246</v>
      </c>
      <c r="F3375" s="10" t="s">
        <v>1071</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1.5" x14ac:dyDescent="0.25">
      <c r="A3376" s="12">
        <v>3359</v>
      </c>
      <c r="B3376" s="10" t="s">
        <v>1020</v>
      </c>
      <c r="C3376" s="18" t="s">
        <v>1253</v>
      </c>
      <c r="D3376" s="9">
        <v>22</v>
      </c>
      <c r="E3376" s="9">
        <v>246</v>
      </c>
      <c r="F3376" s="10" t="s">
        <v>1071</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1.5" x14ac:dyDescent="0.25">
      <c r="A3377" s="12">
        <v>3360</v>
      </c>
      <c r="B3377" s="10" t="s">
        <v>1020</v>
      </c>
      <c r="C3377" s="18" t="s">
        <v>1253</v>
      </c>
      <c r="D3377" s="9">
        <v>22</v>
      </c>
      <c r="E3377" s="9">
        <v>246</v>
      </c>
      <c r="F3377" s="10" t="s">
        <v>1071</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1.5" x14ac:dyDescent="0.25">
      <c r="A3378" s="12">
        <v>3361</v>
      </c>
      <c r="B3378" s="10" t="s">
        <v>1020</v>
      </c>
      <c r="C3378" s="18" t="s">
        <v>1254</v>
      </c>
      <c r="D3378" s="9"/>
      <c r="E3378" s="9">
        <v>352</v>
      </c>
      <c r="F3378" s="10" t="s">
        <v>1071</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1.5" x14ac:dyDescent="0.25">
      <c r="A3379" s="12">
        <v>3362</v>
      </c>
      <c r="B3379" s="10" t="s">
        <v>1020</v>
      </c>
      <c r="C3379" s="18" t="s">
        <v>1254</v>
      </c>
      <c r="D3379" s="9"/>
      <c r="E3379" s="9">
        <v>352</v>
      </c>
      <c r="F3379" s="10" t="s">
        <v>1071</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1.5" x14ac:dyDescent="0.25">
      <c r="A3380" s="12">
        <v>3363</v>
      </c>
      <c r="B3380" s="10" t="s">
        <v>1020</v>
      </c>
      <c r="C3380" s="18" t="s">
        <v>1254</v>
      </c>
      <c r="D3380" s="9"/>
      <c r="E3380" s="9">
        <v>352</v>
      </c>
      <c r="F3380" s="10" t="s">
        <v>1071</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1.5" x14ac:dyDescent="0.25">
      <c r="A3381" s="12">
        <v>3364</v>
      </c>
      <c r="B3381" s="10" t="s">
        <v>1020</v>
      </c>
      <c r="C3381" s="18" t="s">
        <v>1254</v>
      </c>
      <c r="D3381" s="9"/>
      <c r="E3381" s="9">
        <v>352</v>
      </c>
      <c r="F3381" s="10" t="s">
        <v>1071</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1.5" x14ac:dyDescent="0.25">
      <c r="A3382" s="12">
        <v>3365</v>
      </c>
      <c r="B3382" s="10" t="s">
        <v>1020</v>
      </c>
      <c r="C3382" s="18" t="s">
        <v>1254</v>
      </c>
      <c r="D3382" s="9"/>
      <c r="E3382" s="9">
        <v>352</v>
      </c>
      <c r="F3382" s="10" t="s">
        <v>1071</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1.5" x14ac:dyDescent="0.25">
      <c r="A3383" s="12">
        <v>3366</v>
      </c>
      <c r="B3383" s="10" t="s">
        <v>1020</v>
      </c>
      <c r="C3383" s="18" t="s">
        <v>1254</v>
      </c>
      <c r="D3383" s="9"/>
      <c r="E3383" s="9">
        <v>352</v>
      </c>
      <c r="F3383" s="10" t="s">
        <v>1071</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1.5" x14ac:dyDescent="0.25">
      <c r="A3384" s="12">
        <v>3367</v>
      </c>
      <c r="B3384" s="10" t="s">
        <v>1020</v>
      </c>
      <c r="C3384" s="18" t="s">
        <v>1254</v>
      </c>
      <c r="D3384" s="9"/>
      <c r="E3384" s="9">
        <v>352</v>
      </c>
      <c r="F3384" s="10" t="s">
        <v>1071</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1.5" x14ac:dyDescent="0.25">
      <c r="A3385" s="12">
        <v>3368</v>
      </c>
      <c r="B3385" s="10" t="s">
        <v>1020</v>
      </c>
      <c r="C3385" s="18" t="s">
        <v>1254</v>
      </c>
      <c r="D3385" s="9"/>
      <c r="E3385" s="9">
        <v>352</v>
      </c>
      <c r="F3385" s="10" t="s">
        <v>1071</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1.5" x14ac:dyDescent="0.25">
      <c r="A3386" s="12">
        <v>3369</v>
      </c>
      <c r="B3386" s="10" t="s">
        <v>1020</v>
      </c>
      <c r="C3386" s="18" t="s">
        <v>1254</v>
      </c>
      <c r="D3386" s="9"/>
      <c r="E3386" s="9">
        <v>352</v>
      </c>
      <c r="F3386" s="10" t="s">
        <v>1071</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1.5" x14ac:dyDescent="0.25">
      <c r="A3387" s="12">
        <v>3370</v>
      </c>
      <c r="B3387" s="10" t="s">
        <v>1020</v>
      </c>
      <c r="C3387" s="18" t="s">
        <v>1254</v>
      </c>
      <c r="D3387" s="9"/>
      <c r="E3387" s="9">
        <v>352</v>
      </c>
      <c r="F3387" s="10" t="s">
        <v>1071</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1.5" x14ac:dyDescent="0.25">
      <c r="A3388" s="12">
        <v>3371</v>
      </c>
      <c r="B3388" s="10" t="s">
        <v>1020</v>
      </c>
      <c r="C3388" s="18" t="s">
        <v>1254</v>
      </c>
      <c r="D3388" s="9"/>
      <c r="E3388" s="9">
        <v>352</v>
      </c>
      <c r="F3388" s="10" t="s">
        <v>1071</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1.5" x14ac:dyDescent="0.25">
      <c r="A3389" s="12">
        <v>3372</v>
      </c>
      <c r="B3389" s="10" t="s">
        <v>1020</v>
      </c>
      <c r="C3389" s="18" t="s">
        <v>1254</v>
      </c>
      <c r="D3389" s="9"/>
      <c r="E3389" s="9">
        <v>352</v>
      </c>
      <c r="F3389" s="10" t="s">
        <v>1071</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1.5" x14ac:dyDescent="0.25">
      <c r="A3390" s="12">
        <v>3373</v>
      </c>
      <c r="B3390" s="10" t="s">
        <v>1020</v>
      </c>
      <c r="C3390" s="18" t="s">
        <v>1254</v>
      </c>
      <c r="D3390" s="9"/>
      <c r="E3390" s="9">
        <v>352</v>
      </c>
      <c r="F3390" s="10" t="s">
        <v>1071</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1.5" x14ac:dyDescent="0.25">
      <c r="A3391" s="12">
        <v>3374</v>
      </c>
      <c r="B3391" s="10" t="s">
        <v>1020</v>
      </c>
      <c r="C3391" s="18" t="s">
        <v>1254</v>
      </c>
      <c r="D3391" s="9"/>
      <c r="E3391" s="9">
        <v>352</v>
      </c>
      <c r="F3391" s="10" t="s">
        <v>1071</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1.5" x14ac:dyDescent="0.25">
      <c r="A3392" s="12">
        <v>3375</v>
      </c>
      <c r="B3392" s="10" t="s">
        <v>1020</v>
      </c>
      <c r="C3392" s="18" t="s">
        <v>1254</v>
      </c>
      <c r="D3392" s="9"/>
      <c r="E3392" s="9">
        <v>352</v>
      </c>
      <c r="F3392" s="10" t="s">
        <v>1071</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1.5" x14ac:dyDescent="0.25">
      <c r="A3393" s="12">
        <v>3376</v>
      </c>
      <c r="B3393" s="10" t="s">
        <v>1020</v>
      </c>
      <c r="C3393" s="18" t="s">
        <v>1255</v>
      </c>
      <c r="D3393" s="9"/>
      <c r="E3393" s="9">
        <v>372</v>
      </c>
      <c r="F3393" s="10" t="s">
        <v>1071</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1.5" x14ac:dyDescent="0.25">
      <c r="A3394" s="12">
        <v>3377</v>
      </c>
      <c r="B3394" s="10" t="s">
        <v>1020</v>
      </c>
      <c r="C3394" s="18" t="s">
        <v>1255</v>
      </c>
      <c r="D3394" s="9"/>
      <c r="E3394" s="9">
        <v>372</v>
      </c>
      <c r="F3394" s="10" t="s">
        <v>1071</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1.5" x14ac:dyDescent="0.25">
      <c r="A3395" s="12">
        <v>3378</v>
      </c>
      <c r="B3395" s="10" t="s">
        <v>1020</v>
      </c>
      <c r="C3395" s="18" t="s">
        <v>1255</v>
      </c>
      <c r="D3395" s="9"/>
      <c r="E3395" s="9">
        <v>372</v>
      </c>
      <c r="F3395" s="10" t="s">
        <v>1071</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1.5" x14ac:dyDescent="0.25">
      <c r="A3396" s="12">
        <v>3379</v>
      </c>
      <c r="B3396" s="10" t="s">
        <v>1020</v>
      </c>
      <c r="C3396" s="18" t="s">
        <v>1255</v>
      </c>
      <c r="D3396" s="9"/>
      <c r="E3396" s="9">
        <v>372</v>
      </c>
      <c r="F3396" s="10" t="s">
        <v>1071</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1.5" x14ac:dyDescent="0.25">
      <c r="A3397" s="12">
        <v>3380</v>
      </c>
      <c r="B3397" s="10" t="s">
        <v>1020</v>
      </c>
      <c r="C3397" s="18" t="s">
        <v>1255</v>
      </c>
      <c r="D3397" s="9"/>
      <c r="E3397" s="9">
        <v>372</v>
      </c>
      <c r="F3397" s="10" t="s">
        <v>1071</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1.5" x14ac:dyDescent="0.25">
      <c r="A3398" s="12">
        <v>3381</v>
      </c>
      <c r="B3398" s="10" t="s">
        <v>1020</v>
      </c>
      <c r="C3398" s="18" t="s">
        <v>1255</v>
      </c>
      <c r="D3398" s="9"/>
      <c r="E3398" s="9">
        <v>372</v>
      </c>
      <c r="F3398" s="10" t="s">
        <v>1071</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1.5" x14ac:dyDescent="0.25">
      <c r="A3399" s="12">
        <v>3382</v>
      </c>
      <c r="B3399" s="10" t="s">
        <v>1020</v>
      </c>
      <c r="C3399" s="18" t="s">
        <v>1255</v>
      </c>
      <c r="D3399" s="9"/>
      <c r="E3399" s="9">
        <v>372</v>
      </c>
      <c r="F3399" s="10" t="s">
        <v>1071</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1.5" x14ac:dyDescent="0.25">
      <c r="A3400" s="12">
        <v>3383</v>
      </c>
      <c r="B3400" s="10" t="s">
        <v>1020</v>
      </c>
      <c r="C3400" s="18" t="s">
        <v>1255</v>
      </c>
      <c r="D3400" s="9"/>
      <c r="E3400" s="9">
        <v>372</v>
      </c>
      <c r="F3400" s="10" t="s">
        <v>1071</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1.5" x14ac:dyDescent="0.25">
      <c r="A3401" s="12">
        <v>3384</v>
      </c>
      <c r="B3401" s="10" t="s">
        <v>1020</v>
      </c>
      <c r="C3401" s="18" t="s">
        <v>1255</v>
      </c>
      <c r="D3401" s="9"/>
      <c r="E3401" s="9">
        <v>372</v>
      </c>
      <c r="F3401" s="10" t="s">
        <v>1071</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1.5" x14ac:dyDescent="0.25">
      <c r="A3402" s="12">
        <v>3385</v>
      </c>
      <c r="B3402" s="10" t="s">
        <v>1020</v>
      </c>
      <c r="C3402" s="18" t="s">
        <v>1255</v>
      </c>
      <c r="D3402" s="9"/>
      <c r="E3402" s="9">
        <v>372</v>
      </c>
      <c r="F3402" s="10" t="s">
        <v>1071</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1.5" x14ac:dyDescent="0.25">
      <c r="A3403" s="12">
        <v>3386</v>
      </c>
      <c r="B3403" s="10" t="s">
        <v>1020</v>
      </c>
      <c r="C3403" s="18" t="s">
        <v>1255</v>
      </c>
      <c r="D3403" s="9"/>
      <c r="E3403" s="9">
        <v>372</v>
      </c>
      <c r="F3403" s="10" t="s">
        <v>1071</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1.5" x14ac:dyDescent="0.25">
      <c r="A3404" s="12">
        <v>3387</v>
      </c>
      <c r="B3404" s="10" t="s">
        <v>1020</v>
      </c>
      <c r="C3404" s="18" t="s">
        <v>1255</v>
      </c>
      <c r="D3404" s="9"/>
      <c r="E3404" s="9">
        <v>372</v>
      </c>
      <c r="F3404" s="10" t="s">
        <v>1071</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1.5" x14ac:dyDescent="0.25">
      <c r="A3405" s="12">
        <v>3388</v>
      </c>
      <c r="B3405" s="10" t="s">
        <v>1020</v>
      </c>
      <c r="C3405" s="18" t="s">
        <v>1255</v>
      </c>
      <c r="D3405" s="9"/>
      <c r="E3405" s="9">
        <v>372</v>
      </c>
      <c r="F3405" s="10" t="s">
        <v>1071</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1.5" x14ac:dyDescent="0.25">
      <c r="A3406" s="12">
        <v>3389</v>
      </c>
      <c r="B3406" s="10" t="s">
        <v>1020</v>
      </c>
      <c r="C3406" s="18" t="s">
        <v>1255</v>
      </c>
      <c r="D3406" s="9"/>
      <c r="E3406" s="9">
        <v>372</v>
      </c>
      <c r="F3406" s="10" t="s">
        <v>1071</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1.5" x14ac:dyDescent="0.25">
      <c r="A3407" s="12">
        <v>3390</v>
      </c>
      <c r="B3407" s="10" t="s">
        <v>1020</v>
      </c>
      <c r="C3407" s="18" t="s">
        <v>1255</v>
      </c>
      <c r="D3407" s="9"/>
      <c r="E3407" s="9">
        <v>372</v>
      </c>
      <c r="F3407" s="10" t="s">
        <v>1071</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1.5" x14ac:dyDescent="0.25">
      <c r="A3408" s="12">
        <v>3391</v>
      </c>
      <c r="B3408" s="10" t="s">
        <v>1020</v>
      </c>
      <c r="C3408" s="18" t="s">
        <v>1256</v>
      </c>
      <c r="D3408" s="9"/>
      <c r="E3408" s="9">
        <v>428</v>
      </c>
      <c r="F3408" s="10" t="s">
        <v>1071</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1.5" x14ac:dyDescent="0.25">
      <c r="A3409" s="12">
        <v>3392</v>
      </c>
      <c r="B3409" s="10" t="s">
        <v>1020</v>
      </c>
      <c r="C3409" s="18" t="s">
        <v>1256</v>
      </c>
      <c r="D3409" s="9"/>
      <c r="E3409" s="9">
        <v>428</v>
      </c>
      <c r="F3409" s="10" t="s">
        <v>1071</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1.5" x14ac:dyDescent="0.25">
      <c r="A3410" s="12">
        <v>3393</v>
      </c>
      <c r="B3410" s="10" t="s">
        <v>1020</v>
      </c>
      <c r="C3410" s="18" t="s">
        <v>1256</v>
      </c>
      <c r="D3410" s="9"/>
      <c r="E3410" s="9">
        <v>428</v>
      </c>
      <c r="F3410" s="10" t="s">
        <v>1071</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1.5" x14ac:dyDescent="0.25">
      <c r="A3411" s="12">
        <v>3394</v>
      </c>
      <c r="B3411" s="10" t="s">
        <v>1020</v>
      </c>
      <c r="C3411" s="18" t="s">
        <v>1256</v>
      </c>
      <c r="D3411" s="9"/>
      <c r="E3411" s="9">
        <v>428</v>
      </c>
      <c r="F3411" s="10" t="s">
        <v>1071</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1.5" x14ac:dyDescent="0.25">
      <c r="A3412" s="12">
        <v>3395</v>
      </c>
      <c r="B3412" s="10" t="s">
        <v>1020</v>
      </c>
      <c r="C3412" s="18" t="s">
        <v>1256</v>
      </c>
      <c r="D3412" s="9"/>
      <c r="E3412" s="9">
        <v>428</v>
      </c>
      <c r="F3412" s="10" t="s">
        <v>1071</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1.5" x14ac:dyDescent="0.25">
      <c r="A3413" s="12">
        <v>3396</v>
      </c>
      <c r="B3413" s="10" t="s">
        <v>1020</v>
      </c>
      <c r="C3413" s="18" t="s">
        <v>1256</v>
      </c>
      <c r="D3413" s="9"/>
      <c r="E3413" s="9">
        <v>428</v>
      </c>
      <c r="F3413" s="10" t="s">
        <v>1071</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1.5" x14ac:dyDescent="0.25">
      <c r="A3414" s="12">
        <v>3397</v>
      </c>
      <c r="B3414" s="10" t="s">
        <v>1020</v>
      </c>
      <c r="C3414" s="18" t="s">
        <v>1256</v>
      </c>
      <c r="D3414" s="9"/>
      <c r="E3414" s="9">
        <v>428</v>
      </c>
      <c r="F3414" s="10" t="s">
        <v>1071</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1.5" x14ac:dyDescent="0.25">
      <c r="A3415" s="12">
        <v>3398</v>
      </c>
      <c r="B3415" s="10" t="s">
        <v>1020</v>
      </c>
      <c r="C3415" s="18" t="s">
        <v>1256</v>
      </c>
      <c r="D3415" s="9"/>
      <c r="E3415" s="9">
        <v>428</v>
      </c>
      <c r="F3415" s="10" t="s">
        <v>1071</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1.5" x14ac:dyDescent="0.25">
      <c r="A3416" s="12">
        <v>3399</v>
      </c>
      <c r="B3416" s="10" t="s">
        <v>1020</v>
      </c>
      <c r="C3416" s="18" t="s">
        <v>1256</v>
      </c>
      <c r="D3416" s="9"/>
      <c r="E3416" s="9">
        <v>428</v>
      </c>
      <c r="F3416" s="10" t="s">
        <v>1071</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1.5" x14ac:dyDescent="0.25">
      <c r="A3417" s="12">
        <v>3400</v>
      </c>
      <c r="B3417" s="10" t="s">
        <v>1020</v>
      </c>
      <c r="C3417" s="18" t="s">
        <v>1256</v>
      </c>
      <c r="D3417" s="9"/>
      <c r="E3417" s="9">
        <v>428</v>
      </c>
      <c r="F3417" s="10" t="s">
        <v>1071</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1.5" x14ac:dyDescent="0.25">
      <c r="A3418" s="12">
        <v>3401</v>
      </c>
      <c r="B3418" s="10" t="s">
        <v>1020</v>
      </c>
      <c r="C3418" s="18" t="s">
        <v>1256</v>
      </c>
      <c r="D3418" s="9"/>
      <c r="E3418" s="9">
        <v>428</v>
      </c>
      <c r="F3418" s="10" t="s">
        <v>1071</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1.5" x14ac:dyDescent="0.25">
      <c r="A3419" s="12">
        <v>3402</v>
      </c>
      <c r="B3419" s="10" t="s">
        <v>1020</v>
      </c>
      <c r="C3419" s="18" t="s">
        <v>1256</v>
      </c>
      <c r="D3419" s="9"/>
      <c r="E3419" s="9">
        <v>428</v>
      </c>
      <c r="F3419" s="10" t="s">
        <v>1071</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1.5" x14ac:dyDescent="0.25">
      <c r="A3420" s="12">
        <v>3403</v>
      </c>
      <c r="B3420" s="10" t="s">
        <v>1020</v>
      </c>
      <c r="C3420" s="18" t="s">
        <v>1256</v>
      </c>
      <c r="D3420" s="9"/>
      <c r="E3420" s="9">
        <v>428</v>
      </c>
      <c r="F3420" s="10" t="s">
        <v>1071</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1.5" x14ac:dyDescent="0.25">
      <c r="A3421" s="12">
        <v>3404</v>
      </c>
      <c r="B3421" s="10" t="s">
        <v>1020</v>
      </c>
      <c r="C3421" s="18" t="s">
        <v>1256</v>
      </c>
      <c r="D3421" s="9"/>
      <c r="E3421" s="9">
        <v>428</v>
      </c>
      <c r="F3421" s="10" t="s">
        <v>1071</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1.5" x14ac:dyDescent="0.25">
      <c r="A3422" s="12">
        <v>3405</v>
      </c>
      <c r="B3422" s="10" t="s">
        <v>1020</v>
      </c>
      <c r="C3422" s="18" t="s">
        <v>1256</v>
      </c>
      <c r="D3422" s="9"/>
      <c r="E3422" s="9">
        <v>428</v>
      </c>
      <c r="F3422" s="10" t="s">
        <v>1071</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1.5" x14ac:dyDescent="0.25">
      <c r="A3423" s="12">
        <v>3406</v>
      </c>
      <c r="B3423" s="10" t="s">
        <v>1020</v>
      </c>
      <c r="C3423" s="18" t="s">
        <v>1257</v>
      </c>
      <c r="D3423" s="9"/>
      <c r="E3423" s="9">
        <v>440</v>
      </c>
      <c r="F3423" s="10" t="s">
        <v>1071</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1.5" x14ac:dyDescent="0.25">
      <c r="A3424" s="12">
        <v>3407</v>
      </c>
      <c r="B3424" s="10" t="s">
        <v>1020</v>
      </c>
      <c r="C3424" s="18" t="s">
        <v>1257</v>
      </c>
      <c r="D3424" s="9"/>
      <c r="E3424" s="9">
        <v>440</v>
      </c>
      <c r="F3424" s="10" t="s">
        <v>1071</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1.5" x14ac:dyDescent="0.25">
      <c r="A3425" s="12">
        <v>3408</v>
      </c>
      <c r="B3425" s="10" t="s">
        <v>1020</v>
      </c>
      <c r="C3425" s="18" t="s">
        <v>1257</v>
      </c>
      <c r="D3425" s="9"/>
      <c r="E3425" s="9">
        <v>440</v>
      </c>
      <c r="F3425" s="10" t="s">
        <v>1071</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1.5" x14ac:dyDescent="0.25">
      <c r="A3426" s="12">
        <v>3409</v>
      </c>
      <c r="B3426" s="10" t="s">
        <v>1020</v>
      </c>
      <c r="C3426" s="18" t="s">
        <v>1257</v>
      </c>
      <c r="D3426" s="9"/>
      <c r="E3426" s="9">
        <v>440</v>
      </c>
      <c r="F3426" s="10" t="s">
        <v>1071</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1.5" x14ac:dyDescent="0.25">
      <c r="A3427" s="12">
        <v>3410</v>
      </c>
      <c r="B3427" s="10" t="s">
        <v>1020</v>
      </c>
      <c r="C3427" s="18" t="s">
        <v>1257</v>
      </c>
      <c r="D3427" s="9"/>
      <c r="E3427" s="9">
        <v>440</v>
      </c>
      <c r="F3427" s="10" t="s">
        <v>1071</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1.5" x14ac:dyDescent="0.25">
      <c r="A3428" s="12">
        <v>3411</v>
      </c>
      <c r="B3428" s="10" t="s">
        <v>1020</v>
      </c>
      <c r="C3428" s="18" t="s">
        <v>1257</v>
      </c>
      <c r="D3428" s="9"/>
      <c r="E3428" s="9">
        <v>440</v>
      </c>
      <c r="F3428" s="10" t="s">
        <v>1071</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1.5" x14ac:dyDescent="0.25">
      <c r="A3429" s="12">
        <v>3412</v>
      </c>
      <c r="B3429" s="10" t="s">
        <v>1020</v>
      </c>
      <c r="C3429" s="18" t="s">
        <v>1257</v>
      </c>
      <c r="D3429" s="9"/>
      <c r="E3429" s="9">
        <v>440</v>
      </c>
      <c r="F3429" s="10" t="s">
        <v>1071</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1.5" x14ac:dyDescent="0.25">
      <c r="A3430" s="12">
        <v>3413</v>
      </c>
      <c r="B3430" s="10" t="s">
        <v>1020</v>
      </c>
      <c r="C3430" s="18" t="s">
        <v>1257</v>
      </c>
      <c r="D3430" s="9"/>
      <c r="E3430" s="9">
        <v>440</v>
      </c>
      <c r="F3430" s="10" t="s">
        <v>1071</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1.5" x14ac:dyDescent="0.25">
      <c r="A3431" s="12">
        <v>3414</v>
      </c>
      <c r="B3431" s="10" t="s">
        <v>1020</v>
      </c>
      <c r="C3431" s="18" t="s">
        <v>1257</v>
      </c>
      <c r="D3431" s="9"/>
      <c r="E3431" s="9">
        <v>440</v>
      </c>
      <c r="F3431" s="10" t="s">
        <v>1071</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1.5" x14ac:dyDescent="0.25">
      <c r="A3432" s="12">
        <v>3415</v>
      </c>
      <c r="B3432" s="10" t="s">
        <v>1020</v>
      </c>
      <c r="C3432" s="18" t="s">
        <v>1257</v>
      </c>
      <c r="D3432" s="9"/>
      <c r="E3432" s="9">
        <v>440</v>
      </c>
      <c r="F3432" s="10" t="s">
        <v>1071</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1.5" x14ac:dyDescent="0.25">
      <c r="A3433" s="12">
        <v>3416</v>
      </c>
      <c r="B3433" s="10" t="s">
        <v>1020</v>
      </c>
      <c r="C3433" s="18" t="s">
        <v>1257</v>
      </c>
      <c r="D3433" s="9"/>
      <c r="E3433" s="9">
        <v>440</v>
      </c>
      <c r="F3433" s="10" t="s">
        <v>1071</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1.5" x14ac:dyDescent="0.25">
      <c r="A3434" s="12">
        <v>3417</v>
      </c>
      <c r="B3434" s="10" t="s">
        <v>1020</v>
      </c>
      <c r="C3434" s="18" t="s">
        <v>1257</v>
      </c>
      <c r="D3434" s="9"/>
      <c r="E3434" s="9">
        <v>440</v>
      </c>
      <c r="F3434" s="10" t="s">
        <v>1071</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1.5" x14ac:dyDescent="0.25">
      <c r="A3435" s="12">
        <v>3418</v>
      </c>
      <c r="B3435" s="10" t="s">
        <v>1020</v>
      </c>
      <c r="C3435" s="18" t="s">
        <v>1257</v>
      </c>
      <c r="D3435" s="9"/>
      <c r="E3435" s="9">
        <v>440</v>
      </c>
      <c r="F3435" s="10" t="s">
        <v>1071</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1.5" x14ac:dyDescent="0.25">
      <c r="A3436" s="12">
        <v>3419</v>
      </c>
      <c r="B3436" s="10" t="s">
        <v>1020</v>
      </c>
      <c r="C3436" s="18" t="s">
        <v>1257</v>
      </c>
      <c r="D3436" s="9"/>
      <c r="E3436" s="9">
        <v>440</v>
      </c>
      <c r="F3436" s="10" t="s">
        <v>1071</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1.5" x14ac:dyDescent="0.25">
      <c r="A3437" s="12">
        <v>3420</v>
      </c>
      <c r="B3437" s="10" t="s">
        <v>1020</v>
      </c>
      <c r="C3437" s="18" t="s">
        <v>1257</v>
      </c>
      <c r="D3437" s="9"/>
      <c r="E3437" s="9">
        <v>440</v>
      </c>
      <c r="F3437" s="10" t="s">
        <v>1071</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1.5" x14ac:dyDescent="0.25">
      <c r="A3438" s="12">
        <v>3421</v>
      </c>
      <c r="B3438" s="10" t="s">
        <v>1020</v>
      </c>
      <c r="C3438" s="18" t="s">
        <v>1258</v>
      </c>
      <c r="D3438" s="9">
        <v>23</v>
      </c>
      <c r="E3438" s="9">
        <v>578</v>
      </c>
      <c r="F3438" s="10" t="s">
        <v>1071</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1.5" x14ac:dyDescent="0.25">
      <c r="A3439" s="12">
        <v>3422</v>
      </c>
      <c r="B3439" s="10" t="s">
        <v>1020</v>
      </c>
      <c r="C3439" s="18" t="s">
        <v>1258</v>
      </c>
      <c r="D3439" s="9">
        <v>23</v>
      </c>
      <c r="E3439" s="9">
        <v>578</v>
      </c>
      <c r="F3439" s="10" t="s">
        <v>1071</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1.5" x14ac:dyDescent="0.25">
      <c r="A3440" s="12">
        <v>3423</v>
      </c>
      <c r="B3440" s="10" t="s">
        <v>1020</v>
      </c>
      <c r="C3440" s="18" t="s">
        <v>1258</v>
      </c>
      <c r="D3440" s="9">
        <v>23</v>
      </c>
      <c r="E3440" s="9">
        <v>578</v>
      </c>
      <c r="F3440" s="10" t="s">
        <v>1071</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1.5" x14ac:dyDescent="0.25">
      <c r="A3441" s="12">
        <v>3424</v>
      </c>
      <c r="B3441" s="10" t="s">
        <v>1020</v>
      </c>
      <c r="C3441" s="18" t="s">
        <v>1258</v>
      </c>
      <c r="D3441" s="9">
        <v>23</v>
      </c>
      <c r="E3441" s="9">
        <v>578</v>
      </c>
      <c r="F3441" s="10" t="s">
        <v>1071</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1.5" x14ac:dyDescent="0.25">
      <c r="A3442" s="12">
        <v>3425</v>
      </c>
      <c r="B3442" s="10" t="s">
        <v>1020</v>
      </c>
      <c r="C3442" s="18" t="s">
        <v>1258</v>
      </c>
      <c r="D3442" s="9">
        <v>23</v>
      </c>
      <c r="E3442" s="9">
        <v>578</v>
      </c>
      <c r="F3442" s="10" t="s">
        <v>1071</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1.5" x14ac:dyDescent="0.25">
      <c r="A3443" s="12">
        <v>3426</v>
      </c>
      <c r="B3443" s="10" t="s">
        <v>1020</v>
      </c>
      <c r="C3443" s="18" t="s">
        <v>1258</v>
      </c>
      <c r="D3443" s="9">
        <v>23</v>
      </c>
      <c r="E3443" s="9">
        <v>578</v>
      </c>
      <c r="F3443" s="10" t="s">
        <v>1071</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1.5" x14ac:dyDescent="0.25">
      <c r="A3444" s="12">
        <v>3427</v>
      </c>
      <c r="B3444" s="10" t="s">
        <v>1020</v>
      </c>
      <c r="C3444" s="18" t="s">
        <v>1258</v>
      </c>
      <c r="D3444" s="9">
        <v>23</v>
      </c>
      <c r="E3444" s="9">
        <v>578</v>
      </c>
      <c r="F3444" s="10" t="s">
        <v>1071</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1.5" x14ac:dyDescent="0.25">
      <c r="A3445" s="12">
        <v>3428</v>
      </c>
      <c r="B3445" s="10" t="s">
        <v>1020</v>
      </c>
      <c r="C3445" s="18" t="s">
        <v>1258</v>
      </c>
      <c r="D3445" s="9">
        <v>23</v>
      </c>
      <c r="E3445" s="9">
        <v>578</v>
      </c>
      <c r="F3445" s="10" t="s">
        <v>1071</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1.5" x14ac:dyDescent="0.25">
      <c r="A3446" s="12">
        <v>3429</v>
      </c>
      <c r="B3446" s="10" t="s">
        <v>1020</v>
      </c>
      <c r="C3446" s="18" t="s">
        <v>1258</v>
      </c>
      <c r="D3446" s="9">
        <v>23</v>
      </c>
      <c r="E3446" s="9">
        <v>578</v>
      </c>
      <c r="F3446" s="10" t="s">
        <v>1071</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1.5" x14ac:dyDescent="0.25">
      <c r="A3447" s="12">
        <v>3430</v>
      </c>
      <c r="B3447" s="10" t="s">
        <v>1020</v>
      </c>
      <c r="C3447" s="18" t="s">
        <v>1258</v>
      </c>
      <c r="D3447" s="9">
        <v>23</v>
      </c>
      <c r="E3447" s="9">
        <v>578</v>
      </c>
      <c r="F3447" s="10" t="s">
        <v>1071</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1.5" x14ac:dyDescent="0.25">
      <c r="A3448" s="12">
        <v>3431</v>
      </c>
      <c r="B3448" s="10" t="s">
        <v>1020</v>
      </c>
      <c r="C3448" s="18" t="s">
        <v>1258</v>
      </c>
      <c r="D3448" s="9">
        <v>23</v>
      </c>
      <c r="E3448" s="9">
        <v>578</v>
      </c>
      <c r="F3448" s="10" t="s">
        <v>1071</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1.5" x14ac:dyDescent="0.25">
      <c r="A3449" s="12">
        <v>3432</v>
      </c>
      <c r="B3449" s="10" t="s">
        <v>1020</v>
      </c>
      <c r="C3449" s="18" t="s">
        <v>1258</v>
      </c>
      <c r="D3449" s="9">
        <v>23</v>
      </c>
      <c r="E3449" s="9">
        <v>578</v>
      </c>
      <c r="F3449" s="10" t="s">
        <v>1071</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1.5" x14ac:dyDescent="0.25">
      <c r="A3450" s="12">
        <v>3433</v>
      </c>
      <c r="B3450" s="10" t="s">
        <v>1020</v>
      </c>
      <c r="C3450" s="18" t="s">
        <v>1258</v>
      </c>
      <c r="D3450" s="9">
        <v>23</v>
      </c>
      <c r="E3450" s="9">
        <v>578</v>
      </c>
      <c r="F3450" s="10" t="s">
        <v>1071</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1.5" x14ac:dyDescent="0.25">
      <c r="A3451" s="12">
        <v>3434</v>
      </c>
      <c r="B3451" s="10" t="s">
        <v>1020</v>
      </c>
      <c r="C3451" s="18" t="s">
        <v>1258</v>
      </c>
      <c r="D3451" s="9">
        <v>23</v>
      </c>
      <c r="E3451" s="9">
        <v>578</v>
      </c>
      <c r="F3451" s="10" t="s">
        <v>1071</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1.5" x14ac:dyDescent="0.25">
      <c r="A3452" s="12">
        <v>3435</v>
      </c>
      <c r="B3452" s="10" t="s">
        <v>1020</v>
      </c>
      <c r="C3452" s="18" t="s">
        <v>1258</v>
      </c>
      <c r="D3452" s="9">
        <v>23</v>
      </c>
      <c r="E3452" s="9">
        <v>578</v>
      </c>
      <c r="F3452" s="10" t="s">
        <v>1071</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1.5" x14ac:dyDescent="0.25">
      <c r="A3453" s="12">
        <v>3436</v>
      </c>
      <c r="B3453" s="10" t="s">
        <v>1020</v>
      </c>
      <c r="C3453" s="18" t="s">
        <v>1259</v>
      </c>
      <c r="D3453" s="9"/>
      <c r="E3453" s="9">
        <v>752</v>
      </c>
      <c r="F3453" s="10" t="s">
        <v>1071</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1.5" x14ac:dyDescent="0.25">
      <c r="A3454" s="12">
        <v>3437</v>
      </c>
      <c r="B3454" s="10" t="s">
        <v>1020</v>
      </c>
      <c r="C3454" s="18" t="s">
        <v>1259</v>
      </c>
      <c r="D3454" s="9"/>
      <c r="E3454" s="9">
        <v>752</v>
      </c>
      <c r="F3454" s="10" t="s">
        <v>1071</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1.5" x14ac:dyDescent="0.25">
      <c r="A3455" s="12">
        <v>3438</v>
      </c>
      <c r="B3455" s="10" t="s">
        <v>1020</v>
      </c>
      <c r="C3455" s="18" t="s">
        <v>1259</v>
      </c>
      <c r="D3455" s="9"/>
      <c r="E3455" s="9">
        <v>752</v>
      </c>
      <c r="F3455" s="10" t="s">
        <v>1071</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1.5" x14ac:dyDescent="0.25">
      <c r="A3456" s="12">
        <v>3439</v>
      </c>
      <c r="B3456" s="10" t="s">
        <v>1020</v>
      </c>
      <c r="C3456" s="18" t="s">
        <v>1259</v>
      </c>
      <c r="D3456" s="9"/>
      <c r="E3456" s="9">
        <v>752</v>
      </c>
      <c r="F3456" s="10" t="s">
        <v>1071</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1.5" x14ac:dyDescent="0.25">
      <c r="A3457" s="12">
        <v>3440</v>
      </c>
      <c r="B3457" s="10" t="s">
        <v>1020</v>
      </c>
      <c r="C3457" s="18" t="s">
        <v>1259</v>
      </c>
      <c r="D3457" s="9"/>
      <c r="E3457" s="9">
        <v>752</v>
      </c>
      <c r="F3457" s="10" t="s">
        <v>1071</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1.5" x14ac:dyDescent="0.25">
      <c r="A3458" s="12">
        <v>3441</v>
      </c>
      <c r="B3458" s="10" t="s">
        <v>1020</v>
      </c>
      <c r="C3458" s="18" t="s">
        <v>1259</v>
      </c>
      <c r="D3458" s="9"/>
      <c r="E3458" s="9">
        <v>752</v>
      </c>
      <c r="F3458" s="10" t="s">
        <v>1071</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1.5" x14ac:dyDescent="0.25">
      <c r="A3459" s="12">
        <v>3442</v>
      </c>
      <c r="B3459" s="10" t="s">
        <v>1020</v>
      </c>
      <c r="C3459" s="18" t="s">
        <v>1259</v>
      </c>
      <c r="D3459" s="9"/>
      <c r="E3459" s="9">
        <v>752</v>
      </c>
      <c r="F3459" s="10" t="s">
        <v>1071</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1.5" x14ac:dyDescent="0.25">
      <c r="A3460" s="12">
        <v>3443</v>
      </c>
      <c r="B3460" s="10" t="s">
        <v>1020</v>
      </c>
      <c r="C3460" s="18" t="s">
        <v>1259</v>
      </c>
      <c r="D3460" s="9"/>
      <c r="E3460" s="9">
        <v>752</v>
      </c>
      <c r="F3460" s="10" t="s">
        <v>1071</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1.5" x14ac:dyDescent="0.25">
      <c r="A3461" s="12">
        <v>3444</v>
      </c>
      <c r="B3461" s="10" t="s">
        <v>1020</v>
      </c>
      <c r="C3461" s="18" t="s">
        <v>1259</v>
      </c>
      <c r="D3461" s="9"/>
      <c r="E3461" s="9">
        <v>752</v>
      </c>
      <c r="F3461" s="10" t="s">
        <v>1071</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1.5" x14ac:dyDescent="0.25">
      <c r="A3462" s="12">
        <v>3445</v>
      </c>
      <c r="B3462" s="10" t="s">
        <v>1020</v>
      </c>
      <c r="C3462" s="18" t="s">
        <v>1259</v>
      </c>
      <c r="D3462" s="9"/>
      <c r="E3462" s="9">
        <v>752</v>
      </c>
      <c r="F3462" s="10" t="s">
        <v>1071</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1.5" x14ac:dyDescent="0.25">
      <c r="A3463" s="12">
        <v>3446</v>
      </c>
      <c r="B3463" s="10" t="s">
        <v>1020</v>
      </c>
      <c r="C3463" s="18" t="s">
        <v>1259</v>
      </c>
      <c r="D3463" s="9"/>
      <c r="E3463" s="9">
        <v>752</v>
      </c>
      <c r="F3463" s="10" t="s">
        <v>1071</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1.5" x14ac:dyDescent="0.25">
      <c r="A3464" s="12">
        <v>3447</v>
      </c>
      <c r="B3464" s="10" t="s">
        <v>1020</v>
      </c>
      <c r="C3464" s="18" t="s">
        <v>1259</v>
      </c>
      <c r="D3464" s="9"/>
      <c r="E3464" s="9">
        <v>752</v>
      </c>
      <c r="F3464" s="10" t="s">
        <v>1071</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1.5" x14ac:dyDescent="0.25">
      <c r="A3465" s="12">
        <v>3448</v>
      </c>
      <c r="B3465" s="10" t="s">
        <v>1020</v>
      </c>
      <c r="C3465" s="18" t="s">
        <v>1259</v>
      </c>
      <c r="D3465" s="9"/>
      <c r="E3465" s="9">
        <v>752</v>
      </c>
      <c r="F3465" s="10" t="s">
        <v>1071</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1.5" x14ac:dyDescent="0.25">
      <c r="A3466" s="12">
        <v>3449</v>
      </c>
      <c r="B3466" s="10" t="s">
        <v>1020</v>
      </c>
      <c r="C3466" s="18" t="s">
        <v>1259</v>
      </c>
      <c r="D3466" s="9"/>
      <c r="E3466" s="9">
        <v>752</v>
      </c>
      <c r="F3466" s="10" t="s">
        <v>1071</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1.5" x14ac:dyDescent="0.25">
      <c r="A3467" s="12">
        <v>3450</v>
      </c>
      <c r="B3467" s="10" t="s">
        <v>1020</v>
      </c>
      <c r="C3467" s="18" t="s">
        <v>1259</v>
      </c>
      <c r="D3467" s="9"/>
      <c r="E3467" s="9">
        <v>752</v>
      </c>
      <c r="F3467" s="10" t="s">
        <v>1071</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1.5" x14ac:dyDescent="0.25">
      <c r="A3468" s="12">
        <v>3451</v>
      </c>
      <c r="B3468" s="10" t="s">
        <v>1020</v>
      </c>
      <c r="C3468" s="18" t="s">
        <v>1260</v>
      </c>
      <c r="D3468" s="9">
        <v>24</v>
      </c>
      <c r="E3468" s="9">
        <v>826</v>
      </c>
      <c r="F3468" s="10" t="s">
        <v>1071</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1.5" x14ac:dyDescent="0.25">
      <c r="A3469" s="12">
        <v>3452</v>
      </c>
      <c r="B3469" s="10" t="s">
        <v>1020</v>
      </c>
      <c r="C3469" s="18" t="s">
        <v>1260</v>
      </c>
      <c r="D3469" s="9">
        <v>24</v>
      </c>
      <c r="E3469" s="9">
        <v>826</v>
      </c>
      <c r="F3469" s="10" t="s">
        <v>1071</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1.5" x14ac:dyDescent="0.25">
      <c r="A3470" s="12">
        <v>3453</v>
      </c>
      <c r="B3470" s="10" t="s">
        <v>1020</v>
      </c>
      <c r="C3470" s="18" t="s">
        <v>1260</v>
      </c>
      <c r="D3470" s="9">
        <v>24</v>
      </c>
      <c r="E3470" s="9">
        <v>826</v>
      </c>
      <c r="F3470" s="10" t="s">
        <v>1071</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1.5" x14ac:dyDescent="0.25">
      <c r="A3471" s="12">
        <v>3454</v>
      </c>
      <c r="B3471" s="10" t="s">
        <v>1020</v>
      </c>
      <c r="C3471" s="18" t="s">
        <v>1260</v>
      </c>
      <c r="D3471" s="9">
        <v>24</v>
      </c>
      <c r="E3471" s="9">
        <v>826</v>
      </c>
      <c r="F3471" s="10" t="s">
        <v>1071</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1.5" x14ac:dyDescent="0.25">
      <c r="A3472" s="12">
        <v>3455</v>
      </c>
      <c r="B3472" s="10" t="s">
        <v>1020</v>
      </c>
      <c r="C3472" s="18" t="s">
        <v>1260</v>
      </c>
      <c r="D3472" s="9">
        <v>24</v>
      </c>
      <c r="E3472" s="9">
        <v>826</v>
      </c>
      <c r="F3472" s="10" t="s">
        <v>1071</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1.5" x14ac:dyDescent="0.25">
      <c r="A3473" s="12">
        <v>3456</v>
      </c>
      <c r="B3473" s="10" t="s">
        <v>1020</v>
      </c>
      <c r="C3473" s="18" t="s">
        <v>1260</v>
      </c>
      <c r="D3473" s="9">
        <v>24</v>
      </c>
      <c r="E3473" s="9">
        <v>826</v>
      </c>
      <c r="F3473" s="10" t="s">
        <v>1071</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1.5" x14ac:dyDescent="0.25">
      <c r="A3474" s="12">
        <v>3457</v>
      </c>
      <c r="B3474" s="10" t="s">
        <v>1020</v>
      </c>
      <c r="C3474" s="18" t="s">
        <v>1260</v>
      </c>
      <c r="D3474" s="9">
        <v>24</v>
      </c>
      <c r="E3474" s="9">
        <v>826</v>
      </c>
      <c r="F3474" s="10" t="s">
        <v>1071</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1.5" x14ac:dyDescent="0.25">
      <c r="A3475" s="12">
        <v>3458</v>
      </c>
      <c r="B3475" s="10" t="s">
        <v>1020</v>
      </c>
      <c r="C3475" s="18" t="s">
        <v>1260</v>
      </c>
      <c r="D3475" s="9">
        <v>24</v>
      </c>
      <c r="E3475" s="9">
        <v>826</v>
      </c>
      <c r="F3475" s="10" t="s">
        <v>1071</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1.5" x14ac:dyDescent="0.25">
      <c r="A3476" s="12">
        <v>3459</v>
      </c>
      <c r="B3476" s="10" t="s">
        <v>1020</v>
      </c>
      <c r="C3476" s="18" t="s">
        <v>1260</v>
      </c>
      <c r="D3476" s="9">
        <v>24</v>
      </c>
      <c r="E3476" s="9">
        <v>826</v>
      </c>
      <c r="F3476" s="10" t="s">
        <v>1071</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1.5" x14ac:dyDescent="0.25">
      <c r="A3477" s="12">
        <v>3460</v>
      </c>
      <c r="B3477" s="10" t="s">
        <v>1020</v>
      </c>
      <c r="C3477" s="18" t="s">
        <v>1260</v>
      </c>
      <c r="D3477" s="9">
        <v>24</v>
      </c>
      <c r="E3477" s="9">
        <v>826</v>
      </c>
      <c r="F3477" s="10" t="s">
        <v>1071</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1.5" x14ac:dyDescent="0.25">
      <c r="A3478" s="12">
        <v>3461</v>
      </c>
      <c r="B3478" s="10" t="s">
        <v>1020</v>
      </c>
      <c r="C3478" s="18" t="s">
        <v>1260</v>
      </c>
      <c r="D3478" s="9">
        <v>24</v>
      </c>
      <c r="E3478" s="9">
        <v>826</v>
      </c>
      <c r="F3478" s="10" t="s">
        <v>1071</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1.5" x14ac:dyDescent="0.25">
      <c r="A3479" s="12">
        <v>3462</v>
      </c>
      <c r="B3479" s="10" t="s">
        <v>1020</v>
      </c>
      <c r="C3479" s="18" t="s">
        <v>1260</v>
      </c>
      <c r="D3479" s="9">
        <v>24</v>
      </c>
      <c r="E3479" s="9">
        <v>826</v>
      </c>
      <c r="F3479" s="10" t="s">
        <v>1071</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1.5" x14ac:dyDescent="0.25">
      <c r="A3480" s="12">
        <v>3463</v>
      </c>
      <c r="B3480" s="10" t="s">
        <v>1020</v>
      </c>
      <c r="C3480" s="18" t="s">
        <v>1260</v>
      </c>
      <c r="D3480" s="9">
        <v>24</v>
      </c>
      <c r="E3480" s="9">
        <v>826</v>
      </c>
      <c r="F3480" s="10" t="s">
        <v>1071</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1.5" x14ac:dyDescent="0.25">
      <c r="A3481" s="12">
        <v>3464</v>
      </c>
      <c r="B3481" s="10" t="s">
        <v>1020</v>
      </c>
      <c r="C3481" s="18" t="s">
        <v>1260</v>
      </c>
      <c r="D3481" s="9">
        <v>24</v>
      </c>
      <c r="E3481" s="9">
        <v>826</v>
      </c>
      <c r="F3481" s="10" t="s">
        <v>1071</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1.5" x14ac:dyDescent="0.25">
      <c r="A3482" s="12">
        <v>3465</v>
      </c>
      <c r="B3482" s="10" t="s">
        <v>1020</v>
      </c>
      <c r="C3482" s="18" t="s">
        <v>1260</v>
      </c>
      <c r="D3482" s="9">
        <v>24</v>
      </c>
      <c r="E3482" s="9">
        <v>826</v>
      </c>
      <c r="F3482" s="10" t="s">
        <v>1071</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1.5" x14ac:dyDescent="0.25">
      <c r="A3483" s="23">
        <v>3466</v>
      </c>
      <c r="B3483" s="21" t="s">
        <v>1020</v>
      </c>
      <c r="C3483" s="22" t="s">
        <v>1261</v>
      </c>
      <c r="D3483" s="20"/>
      <c r="E3483" s="20">
        <v>925</v>
      </c>
      <c r="F3483" s="21" t="s">
        <v>1070</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1.5" x14ac:dyDescent="0.25">
      <c r="A3484" s="23">
        <v>3467</v>
      </c>
      <c r="B3484" s="21" t="s">
        <v>1020</v>
      </c>
      <c r="C3484" s="22" t="s">
        <v>1261</v>
      </c>
      <c r="D3484" s="20"/>
      <c r="E3484" s="20">
        <v>925</v>
      </c>
      <c r="F3484" s="21" t="s">
        <v>1070</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1.5" x14ac:dyDescent="0.25">
      <c r="A3485" s="23">
        <v>3468</v>
      </c>
      <c r="B3485" s="21" t="s">
        <v>1020</v>
      </c>
      <c r="C3485" s="22" t="s">
        <v>1261</v>
      </c>
      <c r="D3485" s="20"/>
      <c r="E3485" s="20">
        <v>925</v>
      </c>
      <c r="F3485" s="21" t="s">
        <v>1070</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1.5" x14ac:dyDescent="0.25">
      <c r="A3486" s="23">
        <v>3469</v>
      </c>
      <c r="B3486" s="21" t="s">
        <v>1020</v>
      </c>
      <c r="C3486" s="22" t="s">
        <v>1261</v>
      </c>
      <c r="D3486" s="20"/>
      <c r="E3486" s="20">
        <v>925</v>
      </c>
      <c r="F3486" s="21" t="s">
        <v>1070</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1.5" x14ac:dyDescent="0.25">
      <c r="A3487" s="23">
        <v>3470</v>
      </c>
      <c r="B3487" s="21" t="s">
        <v>1020</v>
      </c>
      <c r="C3487" s="22" t="s">
        <v>1261</v>
      </c>
      <c r="D3487" s="20"/>
      <c r="E3487" s="20">
        <v>925</v>
      </c>
      <c r="F3487" s="21" t="s">
        <v>1070</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1.5" x14ac:dyDescent="0.25">
      <c r="A3488" s="23">
        <v>3471</v>
      </c>
      <c r="B3488" s="21" t="s">
        <v>1020</v>
      </c>
      <c r="C3488" s="22" t="s">
        <v>1261</v>
      </c>
      <c r="D3488" s="20"/>
      <c r="E3488" s="20">
        <v>925</v>
      </c>
      <c r="F3488" s="21" t="s">
        <v>1070</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1.5" x14ac:dyDescent="0.25">
      <c r="A3489" s="23">
        <v>3472</v>
      </c>
      <c r="B3489" s="21" t="s">
        <v>1020</v>
      </c>
      <c r="C3489" s="22" t="s">
        <v>1261</v>
      </c>
      <c r="D3489" s="20"/>
      <c r="E3489" s="20">
        <v>925</v>
      </c>
      <c r="F3489" s="21" t="s">
        <v>1070</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1.5" x14ac:dyDescent="0.25">
      <c r="A3490" s="23">
        <v>3473</v>
      </c>
      <c r="B3490" s="21" t="s">
        <v>1020</v>
      </c>
      <c r="C3490" s="22" t="s">
        <v>1261</v>
      </c>
      <c r="D3490" s="20"/>
      <c r="E3490" s="20">
        <v>925</v>
      </c>
      <c r="F3490" s="21" t="s">
        <v>1070</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1.5" x14ac:dyDescent="0.25">
      <c r="A3491" s="23">
        <v>3474</v>
      </c>
      <c r="B3491" s="21" t="s">
        <v>1020</v>
      </c>
      <c r="C3491" s="22" t="s">
        <v>1261</v>
      </c>
      <c r="D3491" s="20"/>
      <c r="E3491" s="20">
        <v>925</v>
      </c>
      <c r="F3491" s="21" t="s">
        <v>1070</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1.5" x14ac:dyDescent="0.25">
      <c r="A3492" s="23">
        <v>3475</v>
      </c>
      <c r="B3492" s="21" t="s">
        <v>1020</v>
      </c>
      <c r="C3492" s="22" t="s">
        <v>1261</v>
      </c>
      <c r="D3492" s="20"/>
      <c r="E3492" s="20">
        <v>925</v>
      </c>
      <c r="F3492" s="21" t="s">
        <v>1070</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1.5" x14ac:dyDescent="0.25">
      <c r="A3493" s="23">
        <v>3476</v>
      </c>
      <c r="B3493" s="21" t="s">
        <v>1020</v>
      </c>
      <c r="C3493" s="22" t="s">
        <v>1261</v>
      </c>
      <c r="D3493" s="20"/>
      <c r="E3493" s="20">
        <v>925</v>
      </c>
      <c r="F3493" s="21" t="s">
        <v>1070</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1.5" x14ac:dyDescent="0.25">
      <c r="A3494" s="23">
        <v>3477</v>
      </c>
      <c r="B3494" s="21" t="s">
        <v>1020</v>
      </c>
      <c r="C3494" s="22" t="s">
        <v>1261</v>
      </c>
      <c r="D3494" s="20"/>
      <c r="E3494" s="20">
        <v>925</v>
      </c>
      <c r="F3494" s="21" t="s">
        <v>1070</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1.5" x14ac:dyDescent="0.25">
      <c r="A3495" s="23">
        <v>3478</v>
      </c>
      <c r="B3495" s="21" t="s">
        <v>1020</v>
      </c>
      <c r="C3495" s="22" t="s">
        <v>1261</v>
      </c>
      <c r="D3495" s="20"/>
      <c r="E3495" s="20">
        <v>925</v>
      </c>
      <c r="F3495" s="21" t="s">
        <v>1070</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1.5" x14ac:dyDescent="0.25">
      <c r="A3496" s="23">
        <v>3479</v>
      </c>
      <c r="B3496" s="21" t="s">
        <v>1020</v>
      </c>
      <c r="C3496" s="22" t="s">
        <v>1261</v>
      </c>
      <c r="D3496" s="20"/>
      <c r="E3496" s="20">
        <v>925</v>
      </c>
      <c r="F3496" s="21" t="s">
        <v>1070</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1.5" x14ac:dyDescent="0.25">
      <c r="A3497" s="23">
        <v>3480</v>
      </c>
      <c r="B3497" s="21" t="s">
        <v>1020</v>
      </c>
      <c r="C3497" s="22" t="s">
        <v>1261</v>
      </c>
      <c r="D3497" s="20"/>
      <c r="E3497" s="20">
        <v>925</v>
      </c>
      <c r="F3497" s="21" t="s">
        <v>1070</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1.5" x14ac:dyDescent="0.25">
      <c r="A3498" s="12">
        <v>3481</v>
      </c>
      <c r="B3498" s="10" t="s">
        <v>1020</v>
      </c>
      <c r="C3498" s="18" t="s">
        <v>1262</v>
      </c>
      <c r="D3498" s="9"/>
      <c r="E3498" s="9">
        <v>8</v>
      </c>
      <c r="F3498" s="10" t="s">
        <v>1071</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1.5" x14ac:dyDescent="0.25">
      <c r="A3499" s="12">
        <v>3482</v>
      </c>
      <c r="B3499" s="10" t="s">
        <v>1020</v>
      </c>
      <c r="C3499" s="18" t="s">
        <v>1262</v>
      </c>
      <c r="D3499" s="9"/>
      <c r="E3499" s="9">
        <v>8</v>
      </c>
      <c r="F3499" s="10" t="s">
        <v>1071</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1.5" x14ac:dyDescent="0.25">
      <c r="A3500" s="12">
        <v>3483</v>
      </c>
      <c r="B3500" s="10" t="s">
        <v>1020</v>
      </c>
      <c r="C3500" s="18" t="s">
        <v>1262</v>
      </c>
      <c r="D3500" s="9"/>
      <c r="E3500" s="9">
        <v>8</v>
      </c>
      <c r="F3500" s="10" t="s">
        <v>1071</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1.5" x14ac:dyDescent="0.25">
      <c r="A3501" s="12">
        <v>3484</v>
      </c>
      <c r="B3501" s="10" t="s">
        <v>1020</v>
      </c>
      <c r="C3501" s="18" t="s">
        <v>1262</v>
      </c>
      <c r="D3501" s="9"/>
      <c r="E3501" s="9">
        <v>8</v>
      </c>
      <c r="F3501" s="10" t="s">
        <v>1071</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1.5" x14ac:dyDescent="0.25">
      <c r="A3502" s="12">
        <v>3485</v>
      </c>
      <c r="B3502" s="10" t="s">
        <v>1020</v>
      </c>
      <c r="C3502" s="18" t="s">
        <v>1262</v>
      </c>
      <c r="D3502" s="9"/>
      <c r="E3502" s="9">
        <v>8</v>
      </c>
      <c r="F3502" s="10" t="s">
        <v>1071</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1.5" x14ac:dyDescent="0.25">
      <c r="A3503" s="12">
        <v>3486</v>
      </c>
      <c r="B3503" s="10" t="s">
        <v>1020</v>
      </c>
      <c r="C3503" s="18" t="s">
        <v>1262</v>
      </c>
      <c r="D3503" s="9"/>
      <c r="E3503" s="9">
        <v>8</v>
      </c>
      <c r="F3503" s="10" t="s">
        <v>1071</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1.5" x14ac:dyDescent="0.25">
      <c r="A3504" s="12">
        <v>3487</v>
      </c>
      <c r="B3504" s="10" t="s">
        <v>1020</v>
      </c>
      <c r="C3504" s="18" t="s">
        <v>1262</v>
      </c>
      <c r="D3504" s="9"/>
      <c r="E3504" s="9">
        <v>8</v>
      </c>
      <c r="F3504" s="10" t="s">
        <v>1071</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1.5" x14ac:dyDescent="0.25">
      <c r="A3505" s="12">
        <v>3488</v>
      </c>
      <c r="B3505" s="10" t="s">
        <v>1020</v>
      </c>
      <c r="C3505" s="18" t="s">
        <v>1262</v>
      </c>
      <c r="D3505" s="9"/>
      <c r="E3505" s="9">
        <v>8</v>
      </c>
      <c r="F3505" s="10" t="s">
        <v>1071</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1.5" x14ac:dyDescent="0.25">
      <c r="A3506" s="12">
        <v>3489</v>
      </c>
      <c r="B3506" s="10" t="s">
        <v>1020</v>
      </c>
      <c r="C3506" s="18" t="s">
        <v>1262</v>
      </c>
      <c r="D3506" s="9"/>
      <c r="E3506" s="9">
        <v>8</v>
      </c>
      <c r="F3506" s="10" t="s">
        <v>1071</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1.5" x14ac:dyDescent="0.25">
      <c r="A3507" s="12">
        <v>3490</v>
      </c>
      <c r="B3507" s="10" t="s">
        <v>1020</v>
      </c>
      <c r="C3507" s="18" t="s">
        <v>1262</v>
      </c>
      <c r="D3507" s="9"/>
      <c r="E3507" s="9">
        <v>8</v>
      </c>
      <c r="F3507" s="10" t="s">
        <v>1071</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1.5" x14ac:dyDescent="0.25">
      <c r="A3508" s="12">
        <v>3491</v>
      </c>
      <c r="B3508" s="10" t="s">
        <v>1020</v>
      </c>
      <c r="C3508" s="18" t="s">
        <v>1262</v>
      </c>
      <c r="D3508" s="9"/>
      <c r="E3508" s="9">
        <v>8</v>
      </c>
      <c r="F3508" s="10" t="s">
        <v>1071</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1.5" x14ac:dyDescent="0.25">
      <c r="A3509" s="12">
        <v>3492</v>
      </c>
      <c r="B3509" s="10" t="s">
        <v>1020</v>
      </c>
      <c r="C3509" s="18" t="s">
        <v>1262</v>
      </c>
      <c r="D3509" s="9"/>
      <c r="E3509" s="9">
        <v>8</v>
      </c>
      <c r="F3509" s="10" t="s">
        <v>1071</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1.5" x14ac:dyDescent="0.25">
      <c r="A3510" s="12">
        <v>3493</v>
      </c>
      <c r="B3510" s="10" t="s">
        <v>1020</v>
      </c>
      <c r="C3510" s="18" t="s">
        <v>1262</v>
      </c>
      <c r="D3510" s="9"/>
      <c r="E3510" s="9">
        <v>8</v>
      </c>
      <c r="F3510" s="10" t="s">
        <v>1071</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1.5" x14ac:dyDescent="0.25">
      <c r="A3511" s="12">
        <v>3494</v>
      </c>
      <c r="B3511" s="10" t="s">
        <v>1020</v>
      </c>
      <c r="C3511" s="18" t="s">
        <v>1262</v>
      </c>
      <c r="D3511" s="9"/>
      <c r="E3511" s="9">
        <v>8</v>
      </c>
      <c r="F3511" s="10" t="s">
        <v>1071</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1.5" x14ac:dyDescent="0.25">
      <c r="A3512" s="12">
        <v>3495</v>
      </c>
      <c r="B3512" s="10" t="s">
        <v>1020</v>
      </c>
      <c r="C3512" s="18" t="s">
        <v>1262</v>
      </c>
      <c r="D3512" s="9"/>
      <c r="E3512" s="9">
        <v>8</v>
      </c>
      <c r="F3512" s="10" t="s">
        <v>1071</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1.5" x14ac:dyDescent="0.25">
      <c r="A3513" s="12">
        <v>3496</v>
      </c>
      <c r="B3513" s="10" t="s">
        <v>1020</v>
      </c>
      <c r="C3513" s="18" t="s">
        <v>1263</v>
      </c>
      <c r="D3513" s="9"/>
      <c r="E3513" s="9">
        <v>70</v>
      </c>
      <c r="F3513" s="10" t="s">
        <v>1071</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1.5" x14ac:dyDescent="0.25">
      <c r="A3514" s="12">
        <v>3497</v>
      </c>
      <c r="B3514" s="10" t="s">
        <v>1020</v>
      </c>
      <c r="C3514" s="18" t="s">
        <v>1263</v>
      </c>
      <c r="D3514" s="9"/>
      <c r="E3514" s="9">
        <v>70</v>
      </c>
      <c r="F3514" s="10" t="s">
        <v>1071</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1.5" x14ac:dyDescent="0.25">
      <c r="A3515" s="12">
        <v>3498</v>
      </c>
      <c r="B3515" s="10" t="s">
        <v>1020</v>
      </c>
      <c r="C3515" s="18" t="s">
        <v>1263</v>
      </c>
      <c r="D3515" s="9"/>
      <c r="E3515" s="9">
        <v>70</v>
      </c>
      <c r="F3515" s="10" t="s">
        <v>1071</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1.5" x14ac:dyDescent="0.25">
      <c r="A3516" s="12">
        <v>3499</v>
      </c>
      <c r="B3516" s="10" t="s">
        <v>1020</v>
      </c>
      <c r="C3516" s="18" t="s">
        <v>1263</v>
      </c>
      <c r="D3516" s="9"/>
      <c r="E3516" s="9">
        <v>70</v>
      </c>
      <c r="F3516" s="10" t="s">
        <v>1071</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1.5" x14ac:dyDescent="0.25">
      <c r="A3517" s="12">
        <v>3500</v>
      </c>
      <c r="B3517" s="10" t="s">
        <v>1020</v>
      </c>
      <c r="C3517" s="18" t="s">
        <v>1263</v>
      </c>
      <c r="D3517" s="9"/>
      <c r="E3517" s="9">
        <v>70</v>
      </c>
      <c r="F3517" s="10" t="s">
        <v>1071</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1.5" x14ac:dyDescent="0.25">
      <c r="A3518" s="12">
        <v>3501</v>
      </c>
      <c r="B3518" s="10" t="s">
        <v>1020</v>
      </c>
      <c r="C3518" s="18" t="s">
        <v>1263</v>
      </c>
      <c r="D3518" s="9"/>
      <c r="E3518" s="9">
        <v>70</v>
      </c>
      <c r="F3518" s="10" t="s">
        <v>1071</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1.5" x14ac:dyDescent="0.25">
      <c r="A3519" s="12">
        <v>3502</v>
      </c>
      <c r="B3519" s="10" t="s">
        <v>1020</v>
      </c>
      <c r="C3519" s="18" t="s">
        <v>1263</v>
      </c>
      <c r="D3519" s="9"/>
      <c r="E3519" s="9">
        <v>70</v>
      </c>
      <c r="F3519" s="10" t="s">
        <v>1071</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1.5" x14ac:dyDescent="0.25">
      <c r="A3520" s="12">
        <v>3503</v>
      </c>
      <c r="B3520" s="10" t="s">
        <v>1020</v>
      </c>
      <c r="C3520" s="18" t="s">
        <v>1263</v>
      </c>
      <c r="D3520" s="9"/>
      <c r="E3520" s="9">
        <v>70</v>
      </c>
      <c r="F3520" s="10" t="s">
        <v>1071</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1.5" x14ac:dyDescent="0.25">
      <c r="A3521" s="12">
        <v>3504</v>
      </c>
      <c r="B3521" s="10" t="s">
        <v>1020</v>
      </c>
      <c r="C3521" s="18" t="s">
        <v>1263</v>
      </c>
      <c r="D3521" s="9"/>
      <c r="E3521" s="9">
        <v>70</v>
      </c>
      <c r="F3521" s="10" t="s">
        <v>1071</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1.5" x14ac:dyDescent="0.25">
      <c r="A3522" s="12">
        <v>3505</v>
      </c>
      <c r="B3522" s="10" t="s">
        <v>1020</v>
      </c>
      <c r="C3522" s="18" t="s">
        <v>1263</v>
      </c>
      <c r="D3522" s="9"/>
      <c r="E3522" s="9">
        <v>70</v>
      </c>
      <c r="F3522" s="10" t="s">
        <v>1071</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1.5" x14ac:dyDescent="0.25">
      <c r="A3523" s="12">
        <v>3506</v>
      </c>
      <c r="B3523" s="10" t="s">
        <v>1020</v>
      </c>
      <c r="C3523" s="18" t="s">
        <v>1263</v>
      </c>
      <c r="D3523" s="9"/>
      <c r="E3523" s="9">
        <v>70</v>
      </c>
      <c r="F3523" s="10" t="s">
        <v>1071</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1.5" x14ac:dyDescent="0.25">
      <c r="A3524" s="12">
        <v>3507</v>
      </c>
      <c r="B3524" s="10" t="s">
        <v>1020</v>
      </c>
      <c r="C3524" s="18" t="s">
        <v>1263</v>
      </c>
      <c r="D3524" s="9"/>
      <c r="E3524" s="9">
        <v>70</v>
      </c>
      <c r="F3524" s="10" t="s">
        <v>1071</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1.5" x14ac:dyDescent="0.25">
      <c r="A3525" s="12">
        <v>3508</v>
      </c>
      <c r="B3525" s="10" t="s">
        <v>1020</v>
      </c>
      <c r="C3525" s="18" t="s">
        <v>1263</v>
      </c>
      <c r="D3525" s="9"/>
      <c r="E3525" s="9">
        <v>70</v>
      </c>
      <c r="F3525" s="10" t="s">
        <v>1071</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1.5" x14ac:dyDescent="0.25">
      <c r="A3526" s="12">
        <v>3509</v>
      </c>
      <c r="B3526" s="10" t="s">
        <v>1020</v>
      </c>
      <c r="C3526" s="18" t="s">
        <v>1263</v>
      </c>
      <c r="D3526" s="9"/>
      <c r="E3526" s="9">
        <v>70</v>
      </c>
      <c r="F3526" s="10" t="s">
        <v>1071</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1.5" x14ac:dyDescent="0.25">
      <c r="A3527" s="12">
        <v>3510</v>
      </c>
      <c r="B3527" s="10" t="s">
        <v>1020</v>
      </c>
      <c r="C3527" s="18" t="s">
        <v>1263</v>
      </c>
      <c r="D3527" s="9"/>
      <c r="E3527" s="9">
        <v>70</v>
      </c>
      <c r="F3527" s="10" t="s">
        <v>1071</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1.5" x14ac:dyDescent="0.25">
      <c r="A3528" s="12">
        <v>3511</v>
      </c>
      <c r="B3528" s="10" t="s">
        <v>1020</v>
      </c>
      <c r="C3528" s="18" t="s">
        <v>1264</v>
      </c>
      <c r="D3528" s="9"/>
      <c r="E3528" s="9">
        <v>191</v>
      </c>
      <c r="F3528" s="10" t="s">
        <v>1071</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1.5" x14ac:dyDescent="0.25">
      <c r="A3529" s="12">
        <v>3512</v>
      </c>
      <c r="B3529" s="10" t="s">
        <v>1020</v>
      </c>
      <c r="C3529" s="18" t="s">
        <v>1264</v>
      </c>
      <c r="D3529" s="9"/>
      <c r="E3529" s="9">
        <v>191</v>
      </c>
      <c r="F3529" s="10" t="s">
        <v>1071</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1.5" x14ac:dyDescent="0.25">
      <c r="A3530" s="12">
        <v>3513</v>
      </c>
      <c r="B3530" s="10" t="s">
        <v>1020</v>
      </c>
      <c r="C3530" s="18" t="s">
        <v>1264</v>
      </c>
      <c r="D3530" s="9"/>
      <c r="E3530" s="9">
        <v>191</v>
      </c>
      <c r="F3530" s="10" t="s">
        <v>1071</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1.5" x14ac:dyDescent="0.25">
      <c r="A3531" s="12">
        <v>3514</v>
      </c>
      <c r="B3531" s="10" t="s">
        <v>1020</v>
      </c>
      <c r="C3531" s="18" t="s">
        <v>1264</v>
      </c>
      <c r="D3531" s="9"/>
      <c r="E3531" s="9">
        <v>191</v>
      </c>
      <c r="F3531" s="10" t="s">
        <v>1071</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1.5" x14ac:dyDescent="0.25">
      <c r="A3532" s="12">
        <v>3515</v>
      </c>
      <c r="B3532" s="10" t="s">
        <v>1020</v>
      </c>
      <c r="C3532" s="18" t="s">
        <v>1264</v>
      </c>
      <c r="D3532" s="9"/>
      <c r="E3532" s="9">
        <v>191</v>
      </c>
      <c r="F3532" s="10" t="s">
        <v>1071</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1.5" x14ac:dyDescent="0.25">
      <c r="A3533" s="12">
        <v>3516</v>
      </c>
      <c r="B3533" s="10" t="s">
        <v>1020</v>
      </c>
      <c r="C3533" s="18" t="s">
        <v>1264</v>
      </c>
      <c r="D3533" s="9"/>
      <c r="E3533" s="9">
        <v>191</v>
      </c>
      <c r="F3533" s="10" t="s">
        <v>1071</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1.5" x14ac:dyDescent="0.25">
      <c r="A3534" s="12">
        <v>3517</v>
      </c>
      <c r="B3534" s="10" t="s">
        <v>1020</v>
      </c>
      <c r="C3534" s="18" t="s">
        <v>1264</v>
      </c>
      <c r="D3534" s="9"/>
      <c r="E3534" s="9">
        <v>191</v>
      </c>
      <c r="F3534" s="10" t="s">
        <v>1071</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1.5" x14ac:dyDescent="0.25">
      <c r="A3535" s="12">
        <v>3518</v>
      </c>
      <c r="B3535" s="10" t="s">
        <v>1020</v>
      </c>
      <c r="C3535" s="18" t="s">
        <v>1264</v>
      </c>
      <c r="D3535" s="9"/>
      <c r="E3535" s="9">
        <v>191</v>
      </c>
      <c r="F3535" s="10" t="s">
        <v>1071</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1.5" x14ac:dyDescent="0.25">
      <c r="A3536" s="12">
        <v>3519</v>
      </c>
      <c r="B3536" s="10" t="s">
        <v>1020</v>
      </c>
      <c r="C3536" s="18" t="s">
        <v>1264</v>
      </c>
      <c r="D3536" s="9"/>
      <c r="E3536" s="9">
        <v>191</v>
      </c>
      <c r="F3536" s="10" t="s">
        <v>1071</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1.5" x14ac:dyDescent="0.25">
      <c r="A3537" s="12">
        <v>3520</v>
      </c>
      <c r="B3537" s="10" t="s">
        <v>1020</v>
      </c>
      <c r="C3537" s="18" t="s">
        <v>1264</v>
      </c>
      <c r="D3537" s="9"/>
      <c r="E3537" s="9">
        <v>191</v>
      </c>
      <c r="F3537" s="10" t="s">
        <v>1071</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1.5" x14ac:dyDescent="0.25">
      <c r="A3538" s="12">
        <v>3521</v>
      </c>
      <c r="B3538" s="10" t="s">
        <v>1020</v>
      </c>
      <c r="C3538" s="18" t="s">
        <v>1264</v>
      </c>
      <c r="D3538" s="9"/>
      <c r="E3538" s="9">
        <v>191</v>
      </c>
      <c r="F3538" s="10" t="s">
        <v>1071</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1.5" x14ac:dyDescent="0.25">
      <c r="A3539" s="12">
        <v>3522</v>
      </c>
      <c r="B3539" s="10" t="s">
        <v>1020</v>
      </c>
      <c r="C3539" s="18" t="s">
        <v>1264</v>
      </c>
      <c r="D3539" s="9"/>
      <c r="E3539" s="9">
        <v>191</v>
      </c>
      <c r="F3539" s="10" t="s">
        <v>1071</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1.5" x14ac:dyDescent="0.25">
      <c r="A3540" s="12">
        <v>3523</v>
      </c>
      <c r="B3540" s="10" t="s">
        <v>1020</v>
      </c>
      <c r="C3540" s="18" t="s">
        <v>1264</v>
      </c>
      <c r="D3540" s="9"/>
      <c r="E3540" s="9">
        <v>191</v>
      </c>
      <c r="F3540" s="10" t="s">
        <v>1071</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1.5" x14ac:dyDescent="0.25">
      <c r="A3541" s="12">
        <v>3524</v>
      </c>
      <c r="B3541" s="10" t="s">
        <v>1020</v>
      </c>
      <c r="C3541" s="18" t="s">
        <v>1264</v>
      </c>
      <c r="D3541" s="9"/>
      <c r="E3541" s="9">
        <v>191</v>
      </c>
      <c r="F3541" s="10" t="s">
        <v>1071</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1.5" x14ac:dyDescent="0.25">
      <c r="A3542" s="12">
        <v>3525</v>
      </c>
      <c r="B3542" s="10" t="s">
        <v>1020</v>
      </c>
      <c r="C3542" s="18" t="s">
        <v>1264</v>
      </c>
      <c r="D3542" s="9"/>
      <c r="E3542" s="9">
        <v>191</v>
      </c>
      <c r="F3542" s="10" t="s">
        <v>1071</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1.5" x14ac:dyDescent="0.25">
      <c r="A3543" s="12">
        <v>3526</v>
      </c>
      <c r="B3543" s="10" t="s">
        <v>1020</v>
      </c>
      <c r="C3543" s="18" t="s">
        <v>1265</v>
      </c>
      <c r="D3543" s="9"/>
      <c r="E3543" s="9">
        <v>300</v>
      </c>
      <c r="F3543" s="10" t="s">
        <v>1071</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1.5" x14ac:dyDescent="0.25">
      <c r="A3544" s="12">
        <v>3527</v>
      </c>
      <c r="B3544" s="10" t="s">
        <v>1020</v>
      </c>
      <c r="C3544" s="18" t="s">
        <v>1265</v>
      </c>
      <c r="D3544" s="9"/>
      <c r="E3544" s="9">
        <v>300</v>
      </c>
      <c r="F3544" s="10" t="s">
        <v>1071</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1.5" x14ac:dyDescent="0.25">
      <c r="A3545" s="12">
        <v>3528</v>
      </c>
      <c r="B3545" s="10" t="s">
        <v>1020</v>
      </c>
      <c r="C3545" s="18" t="s">
        <v>1265</v>
      </c>
      <c r="D3545" s="9"/>
      <c r="E3545" s="9">
        <v>300</v>
      </c>
      <c r="F3545" s="10" t="s">
        <v>1071</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1.5" x14ac:dyDescent="0.25">
      <c r="A3546" s="12">
        <v>3529</v>
      </c>
      <c r="B3546" s="10" t="s">
        <v>1020</v>
      </c>
      <c r="C3546" s="18" t="s">
        <v>1265</v>
      </c>
      <c r="D3546" s="9"/>
      <c r="E3546" s="9">
        <v>300</v>
      </c>
      <c r="F3546" s="10" t="s">
        <v>1071</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1.5" x14ac:dyDescent="0.25">
      <c r="A3547" s="12">
        <v>3530</v>
      </c>
      <c r="B3547" s="10" t="s">
        <v>1020</v>
      </c>
      <c r="C3547" s="18" t="s">
        <v>1265</v>
      </c>
      <c r="D3547" s="9"/>
      <c r="E3547" s="9">
        <v>300</v>
      </c>
      <c r="F3547" s="10" t="s">
        <v>1071</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1.5" x14ac:dyDescent="0.25">
      <c r="A3548" s="12">
        <v>3531</v>
      </c>
      <c r="B3548" s="10" t="s">
        <v>1020</v>
      </c>
      <c r="C3548" s="18" t="s">
        <v>1265</v>
      </c>
      <c r="D3548" s="9"/>
      <c r="E3548" s="9">
        <v>300</v>
      </c>
      <c r="F3548" s="10" t="s">
        <v>1071</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1.5" x14ac:dyDescent="0.25">
      <c r="A3549" s="12">
        <v>3532</v>
      </c>
      <c r="B3549" s="10" t="s">
        <v>1020</v>
      </c>
      <c r="C3549" s="18" t="s">
        <v>1265</v>
      </c>
      <c r="D3549" s="9"/>
      <c r="E3549" s="9">
        <v>300</v>
      </c>
      <c r="F3549" s="10" t="s">
        <v>1071</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1.5" x14ac:dyDescent="0.25">
      <c r="A3550" s="12">
        <v>3533</v>
      </c>
      <c r="B3550" s="10" t="s">
        <v>1020</v>
      </c>
      <c r="C3550" s="18" t="s">
        <v>1265</v>
      </c>
      <c r="D3550" s="9"/>
      <c r="E3550" s="9">
        <v>300</v>
      </c>
      <c r="F3550" s="10" t="s">
        <v>1071</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1.5" x14ac:dyDescent="0.25">
      <c r="A3551" s="12">
        <v>3534</v>
      </c>
      <c r="B3551" s="10" t="s">
        <v>1020</v>
      </c>
      <c r="C3551" s="18" t="s">
        <v>1265</v>
      </c>
      <c r="D3551" s="9"/>
      <c r="E3551" s="9">
        <v>300</v>
      </c>
      <c r="F3551" s="10" t="s">
        <v>1071</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1.5" x14ac:dyDescent="0.25">
      <c r="A3552" s="12">
        <v>3535</v>
      </c>
      <c r="B3552" s="10" t="s">
        <v>1020</v>
      </c>
      <c r="C3552" s="18" t="s">
        <v>1265</v>
      </c>
      <c r="D3552" s="9"/>
      <c r="E3552" s="9">
        <v>300</v>
      </c>
      <c r="F3552" s="10" t="s">
        <v>1071</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1.5" x14ac:dyDescent="0.25">
      <c r="A3553" s="12">
        <v>3536</v>
      </c>
      <c r="B3553" s="10" t="s">
        <v>1020</v>
      </c>
      <c r="C3553" s="18" t="s">
        <v>1265</v>
      </c>
      <c r="D3553" s="9"/>
      <c r="E3553" s="9">
        <v>300</v>
      </c>
      <c r="F3553" s="10" t="s">
        <v>1071</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1.5" x14ac:dyDescent="0.25">
      <c r="A3554" s="12">
        <v>3537</v>
      </c>
      <c r="B3554" s="10" t="s">
        <v>1020</v>
      </c>
      <c r="C3554" s="18" t="s">
        <v>1265</v>
      </c>
      <c r="D3554" s="9"/>
      <c r="E3554" s="9">
        <v>300</v>
      </c>
      <c r="F3554" s="10" t="s">
        <v>1071</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1.5" x14ac:dyDescent="0.25">
      <c r="A3555" s="12">
        <v>3538</v>
      </c>
      <c r="B3555" s="10" t="s">
        <v>1020</v>
      </c>
      <c r="C3555" s="18" t="s">
        <v>1265</v>
      </c>
      <c r="D3555" s="9"/>
      <c r="E3555" s="9">
        <v>300</v>
      </c>
      <c r="F3555" s="10" t="s">
        <v>1071</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1.5" x14ac:dyDescent="0.25">
      <c r="A3556" s="12">
        <v>3539</v>
      </c>
      <c r="B3556" s="10" t="s">
        <v>1020</v>
      </c>
      <c r="C3556" s="18" t="s">
        <v>1265</v>
      </c>
      <c r="D3556" s="9"/>
      <c r="E3556" s="9">
        <v>300</v>
      </c>
      <c r="F3556" s="10" t="s">
        <v>1071</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1.5" x14ac:dyDescent="0.25">
      <c r="A3557" s="12">
        <v>3540</v>
      </c>
      <c r="B3557" s="10" t="s">
        <v>1020</v>
      </c>
      <c r="C3557" s="18" t="s">
        <v>1265</v>
      </c>
      <c r="D3557" s="9"/>
      <c r="E3557" s="9">
        <v>300</v>
      </c>
      <c r="F3557" s="10" t="s">
        <v>1071</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1.5" x14ac:dyDescent="0.25">
      <c r="A3558" s="12">
        <v>3541</v>
      </c>
      <c r="B3558" s="10" t="s">
        <v>1020</v>
      </c>
      <c r="C3558" s="18" t="s">
        <v>1266</v>
      </c>
      <c r="D3558" s="9"/>
      <c r="E3558" s="9">
        <v>380</v>
      </c>
      <c r="F3558" s="10" t="s">
        <v>1071</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1.5" x14ac:dyDescent="0.25">
      <c r="A3559" s="12">
        <v>3542</v>
      </c>
      <c r="B3559" s="10" t="s">
        <v>1020</v>
      </c>
      <c r="C3559" s="18" t="s">
        <v>1266</v>
      </c>
      <c r="D3559" s="9"/>
      <c r="E3559" s="9">
        <v>380</v>
      </c>
      <c r="F3559" s="10" t="s">
        <v>1071</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1.5" x14ac:dyDescent="0.25">
      <c r="A3560" s="12">
        <v>3543</v>
      </c>
      <c r="B3560" s="10" t="s">
        <v>1020</v>
      </c>
      <c r="C3560" s="18" t="s">
        <v>1266</v>
      </c>
      <c r="D3560" s="9"/>
      <c r="E3560" s="9">
        <v>380</v>
      </c>
      <c r="F3560" s="10" t="s">
        <v>1071</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1.5" x14ac:dyDescent="0.25">
      <c r="A3561" s="12">
        <v>3544</v>
      </c>
      <c r="B3561" s="10" t="s">
        <v>1020</v>
      </c>
      <c r="C3561" s="18" t="s">
        <v>1266</v>
      </c>
      <c r="D3561" s="9"/>
      <c r="E3561" s="9">
        <v>380</v>
      </c>
      <c r="F3561" s="10" t="s">
        <v>1071</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1.5" x14ac:dyDescent="0.25">
      <c r="A3562" s="12">
        <v>3545</v>
      </c>
      <c r="B3562" s="10" t="s">
        <v>1020</v>
      </c>
      <c r="C3562" s="18" t="s">
        <v>1266</v>
      </c>
      <c r="D3562" s="9"/>
      <c r="E3562" s="9">
        <v>380</v>
      </c>
      <c r="F3562" s="10" t="s">
        <v>1071</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1.5" x14ac:dyDescent="0.25">
      <c r="A3563" s="12">
        <v>3546</v>
      </c>
      <c r="B3563" s="10" t="s">
        <v>1020</v>
      </c>
      <c r="C3563" s="18" t="s">
        <v>1266</v>
      </c>
      <c r="D3563" s="9"/>
      <c r="E3563" s="9">
        <v>380</v>
      </c>
      <c r="F3563" s="10" t="s">
        <v>1071</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1.5" x14ac:dyDescent="0.25">
      <c r="A3564" s="12">
        <v>3547</v>
      </c>
      <c r="B3564" s="10" t="s">
        <v>1020</v>
      </c>
      <c r="C3564" s="18" t="s">
        <v>1266</v>
      </c>
      <c r="D3564" s="9"/>
      <c r="E3564" s="9">
        <v>380</v>
      </c>
      <c r="F3564" s="10" t="s">
        <v>1071</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1.5" x14ac:dyDescent="0.25">
      <c r="A3565" s="12">
        <v>3548</v>
      </c>
      <c r="B3565" s="10" t="s">
        <v>1020</v>
      </c>
      <c r="C3565" s="18" t="s">
        <v>1266</v>
      </c>
      <c r="D3565" s="9"/>
      <c r="E3565" s="9">
        <v>380</v>
      </c>
      <c r="F3565" s="10" t="s">
        <v>1071</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1.5" x14ac:dyDescent="0.25">
      <c r="A3566" s="12">
        <v>3549</v>
      </c>
      <c r="B3566" s="10" t="s">
        <v>1020</v>
      </c>
      <c r="C3566" s="18" t="s">
        <v>1266</v>
      </c>
      <c r="D3566" s="9"/>
      <c r="E3566" s="9">
        <v>380</v>
      </c>
      <c r="F3566" s="10" t="s">
        <v>1071</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1.5" x14ac:dyDescent="0.25">
      <c r="A3567" s="12">
        <v>3550</v>
      </c>
      <c r="B3567" s="10" t="s">
        <v>1020</v>
      </c>
      <c r="C3567" s="18" t="s">
        <v>1266</v>
      </c>
      <c r="D3567" s="9"/>
      <c r="E3567" s="9">
        <v>380</v>
      </c>
      <c r="F3567" s="10" t="s">
        <v>1071</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1.5" x14ac:dyDescent="0.25">
      <c r="A3568" s="12">
        <v>3551</v>
      </c>
      <c r="B3568" s="10" t="s">
        <v>1020</v>
      </c>
      <c r="C3568" s="18" t="s">
        <v>1266</v>
      </c>
      <c r="D3568" s="9"/>
      <c r="E3568" s="9">
        <v>380</v>
      </c>
      <c r="F3568" s="10" t="s">
        <v>1071</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1.5" x14ac:dyDescent="0.25">
      <c r="A3569" s="12">
        <v>3552</v>
      </c>
      <c r="B3569" s="10" t="s">
        <v>1020</v>
      </c>
      <c r="C3569" s="18" t="s">
        <v>1266</v>
      </c>
      <c r="D3569" s="9"/>
      <c r="E3569" s="9">
        <v>380</v>
      </c>
      <c r="F3569" s="10" t="s">
        <v>1071</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1.5" x14ac:dyDescent="0.25">
      <c r="A3570" s="12">
        <v>3553</v>
      </c>
      <c r="B3570" s="10" t="s">
        <v>1020</v>
      </c>
      <c r="C3570" s="18" t="s">
        <v>1266</v>
      </c>
      <c r="D3570" s="9"/>
      <c r="E3570" s="9">
        <v>380</v>
      </c>
      <c r="F3570" s="10" t="s">
        <v>1071</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1.5" x14ac:dyDescent="0.25">
      <c r="A3571" s="12">
        <v>3554</v>
      </c>
      <c r="B3571" s="10" t="s">
        <v>1020</v>
      </c>
      <c r="C3571" s="18" t="s">
        <v>1266</v>
      </c>
      <c r="D3571" s="9"/>
      <c r="E3571" s="9">
        <v>380</v>
      </c>
      <c r="F3571" s="10" t="s">
        <v>1071</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1.5" x14ac:dyDescent="0.25">
      <c r="A3572" s="12">
        <v>3555</v>
      </c>
      <c r="B3572" s="10" t="s">
        <v>1020</v>
      </c>
      <c r="C3572" s="18" t="s">
        <v>1266</v>
      </c>
      <c r="D3572" s="9"/>
      <c r="E3572" s="9">
        <v>380</v>
      </c>
      <c r="F3572" s="10" t="s">
        <v>1071</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1.5" x14ac:dyDescent="0.25">
      <c r="A3573" s="12">
        <v>3556</v>
      </c>
      <c r="B3573" s="10" t="s">
        <v>1020</v>
      </c>
      <c r="C3573" s="18" t="s">
        <v>1267</v>
      </c>
      <c r="D3573" s="9"/>
      <c r="E3573" s="9">
        <v>470</v>
      </c>
      <c r="F3573" s="10" t="s">
        <v>1071</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1.5" x14ac:dyDescent="0.25">
      <c r="A3574" s="12">
        <v>3557</v>
      </c>
      <c r="B3574" s="10" t="s">
        <v>1020</v>
      </c>
      <c r="C3574" s="18" t="s">
        <v>1267</v>
      </c>
      <c r="D3574" s="9"/>
      <c r="E3574" s="9">
        <v>470</v>
      </c>
      <c r="F3574" s="10" t="s">
        <v>1071</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1.5" x14ac:dyDescent="0.25">
      <c r="A3575" s="12">
        <v>3558</v>
      </c>
      <c r="B3575" s="10" t="s">
        <v>1020</v>
      </c>
      <c r="C3575" s="18" t="s">
        <v>1267</v>
      </c>
      <c r="D3575" s="9"/>
      <c r="E3575" s="9">
        <v>470</v>
      </c>
      <c r="F3575" s="10" t="s">
        <v>1071</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1.5" x14ac:dyDescent="0.25">
      <c r="A3576" s="12">
        <v>3559</v>
      </c>
      <c r="B3576" s="10" t="s">
        <v>1020</v>
      </c>
      <c r="C3576" s="18" t="s">
        <v>1267</v>
      </c>
      <c r="D3576" s="9"/>
      <c r="E3576" s="9">
        <v>470</v>
      </c>
      <c r="F3576" s="10" t="s">
        <v>1071</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1.5" x14ac:dyDescent="0.25">
      <c r="A3577" s="12">
        <v>3560</v>
      </c>
      <c r="B3577" s="10" t="s">
        <v>1020</v>
      </c>
      <c r="C3577" s="18" t="s">
        <v>1267</v>
      </c>
      <c r="D3577" s="9"/>
      <c r="E3577" s="9">
        <v>470</v>
      </c>
      <c r="F3577" s="10" t="s">
        <v>1071</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1.5" x14ac:dyDescent="0.25">
      <c r="A3578" s="12">
        <v>3561</v>
      </c>
      <c r="B3578" s="10" t="s">
        <v>1020</v>
      </c>
      <c r="C3578" s="18" t="s">
        <v>1267</v>
      </c>
      <c r="D3578" s="9"/>
      <c r="E3578" s="9">
        <v>470</v>
      </c>
      <c r="F3578" s="10" t="s">
        <v>1071</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1.5" x14ac:dyDescent="0.25">
      <c r="A3579" s="12">
        <v>3562</v>
      </c>
      <c r="B3579" s="10" t="s">
        <v>1020</v>
      </c>
      <c r="C3579" s="18" t="s">
        <v>1267</v>
      </c>
      <c r="D3579" s="9"/>
      <c r="E3579" s="9">
        <v>470</v>
      </c>
      <c r="F3579" s="10" t="s">
        <v>1071</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1.5" x14ac:dyDescent="0.25">
      <c r="A3580" s="12">
        <v>3563</v>
      </c>
      <c r="B3580" s="10" t="s">
        <v>1020</v>
      </c>
      <c r="C3580" s="18" t="s">
        <v>1267</v>
      </c>
      <c r="D3580" s="9"/>
      <c r="E3580" s="9">
        <v>470</v>
      </c>
      <c r="F3580" s="10" t="s">
        <v>1071</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1.5" x14ac:dyDescent="0.25">
      <c r="A3581" s="12">
        <v>3564</v>
      </c>
      <c r="B3581" s="10" t="s">
        <v>1020</v>
      </c>
      <c r="C3581" s="18" t="s">
        <v>1267</v>
      </c>
      <c r="D3581" s="9"/>
      <c r="E3581" s="9">
        <v>470</v>
      </c>
      <c r="F3581" s="10" t="s">
        <v>1071</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1.5" x14ac:dyDescent="0.25">
      <c r="A3582" s="12">
        <v>3565</v>
      </c>
      <c r="B3582" s="10" t="s">
        <v>1020</v>
      </c>
      <c r="C3582" s="18" t="s">
        <v>1267</v>
      </c>
      <c r="D3582" s="9"/>
      <c r="E3582" s="9">
        <v>470</v>
      </c>
      <c r="F3582" s="10" t="s">
        <v>1071</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1.5" x14ac:dyDescent="0.25">
      <c r="A3583" s="12">
        <v>3566</v>
      </c>
      <c r="B3583" s="10" t="s">
        <v>1020</v>
      </c>
      <c r="C3583" s="18" t="s">
        <v>1267</v>
      </c>
      <c r="D3583" s="9"/>
      <c r="E3583" s="9">
        <v>470</v>
      </c>
      <c r="F3583" s="10" t="s">
        <v>1071</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1.5" x14ac:dyDescent="0.25">
      <c r="A3584" s="12">
        <v>3567</v>
      </c>
      <c r="B3584" s="10" t="s">
        <v>1020</v>
      </c>
      <c r="C3584" s="18" t="s">
        <v>1267</v>
      </c>
      <c r="D3584" s="9"/>
      <c r="E3584" s="9">
        <v>470</v>
      </c>
      <c r="F3584" s="10" t="s">
        <v>1071</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1.5" x14ac:dyDescent="0.25">
      <c r="A3585" s="12">
        <v>3568</v>
      </c>
      <c r="B3585" s="10" t="s">
        <v>1020</v>
      </c>
      <c r="C3585" s="18" t="s">
        <v>1267</v>
      </c>
      <c r="D3585" s="9"/>
      <c r="E3585" s="9">
        <v>470</v>
      </c>
      <c r="F3585" s="10" t="s">
        <v>1071</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1.5" x14ac:dyDescent="0.25">
      <c r="A3586" s="12">
        <v>3569</v>
      </c>
      <c r="B3586" s="10" t="s">
        <v>1020</v>
      </c>
      <c r="C3586" s="18" t="s">
        <v>1267</v>
      </c>
      <c r="D3586" s="9"/>
      <c r="E3586" s="9">
        <v>470</v>
      </c>
      <c r="F3586" s="10" t="s">
        <v>1071</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1.5" x14ac:dyDescent="0.25">
      <c r="A3587" s="12">
        <v>3570</v>
      </c>
      <c r="B3587" s="10" t="s">
        <v>1020</v>
      </c>
      <c r="C3587" s="18" t="s">
        <v>1267</v>
      </c>
      <c r="D3587" s="9"/>
      <c r="E3587" s="9">
        <v>470</v>
      </c>
      <c r="F3587" s="10" t="s">
        <v>1071</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1.5" x14ac:dyDescent="0.25">
      <c r="A3588" s="12">
        <v>3571</v>
      </c>
      <c r="B3588" s="10" t="s">
        <v>1020</v>
      </c>
      <c r="C3588" s="18" t="s">
        <v>1268</v>
      </c>
      <c r="D3588" s="9"/>
      <c r="E3588" s="9">
        <v>499</v>
      </c>
      <c r="F3588" s="10" t="s">
        <v>1071</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1.5" x14ac:dyDescent="0.25">
      <c r="A3589" s="12">
        <v>3572</v>
      </c>
      <c r="B3589" s="10" t="s">
        <v>1020</v>
      </c>
      <c r="C3589" s="18" t="s">
        <v>1268</v>
      </c>
      <c r="D3589" s="9"/>
      <c r="E3589" s="9">
        <v>499</v>
      </c>
      <c r="F3589" s="10" t="s">
        <v>1071</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1.5" x14ac:dyDescent="0.25">
      <c r="A3590" s="12">
        <v>3573</v>
      </c>
      <c r="B3590" s="10" t="s">
        <v>1020</v>
      </c>
      <c r="C3590" s="18" t="s">
        <v>1268</v>
      </c>
      <c r="D3590" s="9"/>
      <c r="E3590" s="9">
        <v>499</v>
      </c>
      <c r="F3590" s="10" t="s">
        <v>1071</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1.5" x14ac:dyDescent="0.25">
      <c r="A3591" s="12">
        <v>3574</v>
      </c>
      <c r="B3591" s="10" t="s">
        <v>1020</v>
      </c>
      <c r="C3591" s="18" t="s">
        <v>1268</v>
      </c>
      <c r="D3591" s="9"/>
      <c r="E3591" s="9">
        <v>499</v>
      </c>
      <c r="F3591" s="10" t="s">
        <v>1071</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1.5" x14ac:dyDescent="0.25">
      <c r="A3592" s="12">
        <v>3575</v>
      </c>
      <c r="B3592" s="10" t="s">
        <v>1020</v>
      </c>
      <c r="C3592" s="18" t="s">
        <v>1268</v>
      </c>
      <c r="D3592" s="9"/>
      <c r="E3592" s="9">
        <v>499</v>
      </c>
      <c r="F3592" s="10" t="s">
        <v>1071</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1.5" x14ac:dyDescent="0.25">
      <c r="A3593" s="12">
        <v>3576</v>
      </c>
      <c r="B3593" s="10" t="s">
        <v>1020</v>
      </c>
      <c r="C3593" s="18" t="s">
        <v>1268</v>
      </c>
      <c r="D3593" s="9"/>
      <c r="E3593" s="9">
        <v>499</v>
      </c>
      <c r="F3593" s="10" t="s">
        <v>1071</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1.5" x14ac:dyDescent="0.25">
      <c r="A3594" s="12">
        <v>3577</v>
      </c>
      <c r="B3594" s="10" t="s">
        <v>1020</v>
      </c>
      <c r="C3594" s="18" t="s">
        <v>1268</v>
      </c>
      <c r="D3594" s="9"/>
      <c r="E3594" s="9">
        <v>499</v>
      </c>
      <c r="F3594" s="10" t="s">
        <v>1071</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1.5" x14ac:dyDescent="0.25">
      <c r="A3595" s="12">
        <v>3578</v>
      </c>
      <c r="B3595" s="10" t="s">
        <v>1020</v>
      </c>
      <c r="C3595" s="18" t="s">
        <v>1268</v>
      </c>
      <c r="D3595" s="9"/>
      <c r="E3595" s="9">
        <v>499</v>
      </c>
      <c r="F3595" s="10" t="s">
        <v>1071</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1.5" x14ac:dyDescent="0.25">
      <c r="A3596" s="12">
        <v>3579</v>
      </c>
      <c r="B3596" s="10" t="s">
        <v>1020</v>
      </c>
      <c r="C3596" s="18" t="s">
        <v>1268</v>
      </c>
      <c r="D3596" s="9"/>
      <c r="E3596" s="9">
        <v>499</v>
      </c>
      <c r="F3596" s="10" t="s">
        <v>1071</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1.5" x14ac:dyDescent="0.25">
      <c r="A3597" s="12">
        <v>3580</v>
      </c>
      <c r="B3597" s="10" t="s">
        <v>1020</v>
      </c>
      <c r="C3597" s="18" t="s">
        <v>1268</v>
      </c>
      <c r="D3597" s="9"/>
      <c r="E3597" s="9">
        <v>499</v>
      </c>
      <c r="F3597" s="10" t="s">
        <v>1071</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1.5" x14ac:dyDescent="0.25">
      <c r="A3598" s="12">
        <v>3581</v>
      </c>
      <c r="B3598" s="10" t="s">
        <v>1020</v>
      </c>
      <c r="C3598" s="18" t="s">
        <v>1268</v>
      </c>
      <c r="D3598" s="9"/>
      <c r="E3598" s="9">
        <v>499</v>
      </c>
      <c r="F3598" s="10" t="s">
        <v>1071</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1.5" x14ac:dyDescent="0.25">
      <c r="A3599" s="12">
        <v>3582</v>
      </c>
      <c r="B3599" s="10" t="s">
        <v>1020</v>
      </c>
      <c r="C3599" s="18" t="s">
        <v>1268</v>
      </c>
      <c r="D3599" s="9"/>
      <c r="E3599" s="9">
        <v>499</v>
      </c>
      <c r="F3599" s="10" t="s">
        <v>1071</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1.5" x14ac:dyDescent="0.25">
      <c r="A3600" s="12">
        <v>3583</v>
      </c>
      <c r="B3600" s="10" t="s">
        <v>1020</v>
      </c>
      <c r="C3600" s="18" t="s">
        <v>1268</v>
      </c>
      <c r="D3600" s="9"/>
      <c r="E3600" s="9">
        <v>499</v>
      </c>
      <c r="F3600" s="10" t="s">
        <v>1071</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1.5" x14ac:dyDescent="0.25">
      <c r="A3601" s="12">
        <v>3584</v>
      </c>
      <c r="B3601" s="10" t="s">
        <v>1020</v>
      </c>
      <c r="C3601" s="18" t="s">
        <v>1268</v>
      </c>
      <c r="D3601" s="9"/>
      <c r="E3601" s="9">
        <v>499</v>
      </c>
      <c r="F3601" s="10" t="s">
        <v>1071</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1.5" x14ac:dyDescent="0.25">
      <c r="A3602" s="12">
        <v>3585</v>
      </c>
      <c r="B3602" s="10" t="s">
        <v>1020</v>
      </c>
      <c r="C3602" s="18" t="s">
        <v>1268</v>
      </c>
      <c r="D3602" s="9"/>
      <c r="E3602" s="9">
        <v>499</v>
      </c>
      <c r="F3602" s="10" t="s">
        <v>1071</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1.5" x14ac:dyDescent="0.25">
      <c r="A3603" s="12">
        <v>3586</v>
      </c>
      <c r="B3603" s="10" t="s">
        <v>1020</v>
      </c>
      <c r="C3603" s="18" t="s">
        <v>1269</v>
      </c>
      <c r="D3603" s="9"/>
      <c r="E3603" s="9">
        <v>807</v>
      </c>
      <c r="F3603" s="10" t="s">
        <v>1071</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1.5" x14ac:dyDescent="0.25">
      <c r="A3604" s="12">
        <v>3587</v>
      </c>
      <c r="B3604" s="10" t="s">
        <v>1020</v>
      </c>
      <c r="C3604" s="18" t="s">
        <v>1269</v>
      </c>
      <c r="D3604" s="9"/>
      <c r="E3604" s="9">
        <v>807</v>
      </c>
      <c r="F3604" s="10" t="s">
        <v>1071</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1.5" x14ac:dyDescent="0.25">
      <c r="A3605" s="12">
        <v>3588</v>
      </c>
      <c r="B3605" s="10" t="s">
        <v>1020</v>
      </c>
      <c r="C3605" s="18" t="s">
        <v>1269</v>
      </c>
      <c r="D3605" s="9"/>
      <c r="E3605" s="9">
        <v>807</v>
      </c>
      <c r="F3605" s="10" t="s">
        <v>1071</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1.5" x14ac:dyDescent="0.25">
      <c r="A3606" s="12">
        <v>3589</v>
      </c>
      <c r="B3606" s="10" t="s">
        <v>1020</v>
      </c>
      <c r="C3606" s="18" t="s">
        <v>1269</v>
      </c>
      <c r="D3606" s="9"/>
      <c r="E3606" s="9">
        <v>807</v>
      </c>
      <c r="F3606" s="10" t="s">
        <v>1071</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1.5" x14ac:dyDescent="0.25">
      <c r="A3607" s="12">
        <v>3590</v>
      </c>
      <c r="B3607" s="10" t="s">
        <v>1020</v>
      </c>
      <c r="C3607" s="18" t="s">
        <v>1269</v>
      </c>
      <c r="D3607" s="9"/>
      <c r="E3607" s="9">
        <v>807</v>
      </c>
      <c r="F3607" s="10" t="s">
        <v>1071</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1.5" x14ac:dyDescent="0.25">
      <c r="A3608" s="12">
        <v>3591</v>
      </c>
      <c r="B3608" s="10" t="s">
        <v>1020</v>
      </c>
      <c r="C3608" s="18" t="s">
        <v>1269</v>
      </c>
      <c r="D3608" s="9"/>
      <c r="E3608" s="9">
        <v>807</v>
      </c>
      <c r="F3608" s="10" t="s">
        <v>1071</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1.5" x14ac:dyDescent="0.25">
      <c r="A3609" s="12">
        <v>3592</v>
      </c>
      <c r="B3609" s="10" t="s">
        <v>1020</v>
      </c>
      <c r="C3609" s="18" t="s">
        <v>1269</v>
      </c>
      <c r="D3609" s="9"/>
      <c r="E3609" s="9">
        <v>807</v>
      </c>
      <c r="F3609" s="10" t="s">
        <v>1071</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1.5" x14ac:dyDescent="0.25">
      <c r="A3610" s="12">
        <v>3593</v>
      </c>
      <c r="B3610" s="10" t="s">
        <v>1020</v>
      </c>
      <c r="C3610" s="18" t="s">
        <v>1269</v>
      </c>
      <c r="D3610" s="9"/>
      <c r="E3610" s="9">
        <v>807</v>
      </c>
      <c r="F3610" s="10" t="s">
        <v>1071</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1.5" x14ac:dyDescent="0.25">
      <c r="A3611" s="12">
        <v>3594</v>
      </c>
      <c r="B3611" s="10" t="s">
        <v>1020</v>
      </c>
      <c r="C3611" s="18" t="s">
        <v>1269</v>
      </c>
      <c r="D3611" s="9"/>
      <c r="E3611" s="9">
        <v>807</v>
      </c>
      <c r="F3611" s="10" t="s">
        <v>1071</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1.5" x14ac:dyDescent="0.25">
      <c r="A3612" s="12">
        <v>3595</v>
      </c>
      <c r="B3612" s="10" t="s">
        <v>1020</v>
      </c>
      <c r="C3612" s="18" t="s">
        <v>1269</v>
      </c>
      <c r="D3612" s="9"/>
      <c r="E3612" s="9">
        <v>807</v>
      </c>
      <c r="F3612" s="10" t="s">
        <v>1071</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1.5" x14ac:dyDescent="0.25">
      <c r="A3613" s="12">
        <v>3596</v>
      </c>
      <c r="B3613" s="10" t="s">
        <v>1020</v>
      </c>
      <c r="C3613" s="18" t="s">
        <v>1269</v>
      </c>
      <c r="D3613" s="9"/>
      <c r="E3613" s="9">
        <v>807</v>
      </c>
      <c r="F3613" s="10" t="s">
        <v>1071</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1.5" x14ac:dyDescent="0.25">
      <c r="A3614" s="12">
        <v>3597</v>
      </c>
      <c r="B3614" s="10" t="s">
        <v>1020</v>
      </c>
      <c r="C3614" s="18" t="s">
        <v>1269</v>
      </c>
      <c r="D3614" s="9"/>
      <c r="E3614" s="9">
        <v>807</v>
      </c>
      <c r="F3614" s="10" t="s">
        <v>1071</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1.5" x14ac:dyDescent="0.25">
      <c r="A3615" s="12">
        <v>3598</v>
      </c>
      <c r="B3615" s="10" t="s">
        <v>1020</v>
      </c>
      <c r="C3615" s="18" t="s">
        <v>1269</v>
      </c>
      <c r="D3615" s="9"/>
      <c r="E3615" s="9">
        <v>807</v>
      </c>
      <c r="F3615" s="10" t="s">
        <v>1071</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1.5" x14ac:dyDescent="0.25">
      <c r="A3616" s="12">
        <v>3599</v>
      </c>
      <c r="B3616" s="10" t="s">
        <v>1020</v>
      </c>
      <c r="C3616" s="18" t="s">
        <v>1269</v>
      </c>
      <c r="D3616" s="9"/>
      <c r="E3616" s="9">
        <v>807</v>
      </c>
      <c r="F3616" s="10" t="s">
        <v>1071</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1.5" x14ac:dyDescent="0.25">
      <c r="A3617" s="12">
        <v>3600</v>
      </c>
      <c r="B3617" s="10" t="s">
        <v>1020</v>
      </c>
      <c r="C3617" s="18" t="s">
        <v>1269</v>
      </c>
      <c r="D3617" s="9"/>
      <c r="E3617" s="9">
        <v>807</v>
      </c>
      <c r="F3617" s="10" t="s">
        <v>1071</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1.5" x14ac:dyDescent="0.25">
      <c r="A3618" s="12">
        <v>3601</v>
      </c>
      <c r="B3618" s="10" t="s">
        <v>1020</v>
      </c>
      <c r="C3618" s="18" t="s">
        <v>1270</v>
      </c>
      <c r="D3618" s="9"/>
      <c r="E3618" s="9">
        <v>620</v>
      </c>
      <c r="F3618" s="10" t="s">
        <v>1071</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1.5" x14ac:dyDescent="0.25">
      <c r="A3619" s="12">
        <v>3602</v>
      </c>
      <c r="B3619" s="10" t="s">
        <v>1020</v>
      </c>
      <c r="C3619" s="18" t="s">
        <v>1270</v>
      </c>
      <c r="D3619" s="9"/>
      <c r="E3619" s="9">
        <v>620</v>
      </c>
      <c r="F3619" s="10" t="s">
        <v>1071</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1.5" x14ac:dyDescent="0.25">
      <c r="A3620" s="12">
        <v>3603</v>
      </c>
      <c r="B3620" s="10" t="s">
        <v>1020</v>
      </c>
      <c r="C3620" s="18" t="s">
        <v>1270</v>
      </c>
      <c r="D3620" s="9"/>
      <c r="E3620" s="9">
        <v>620</v>
      </c>
      <c r="F3620" s="10" t="s">
        <v>1071</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1.5" x14ac:dyDescent="0.25">
      <c r="A3621" s="12">
        <v>3604</v>
      </c>
      <c r="B3621" s="10" t="s">
        <v>1020</v>
      </c>
      <c r="C3621" s="18" t="s">
        <v>1270</v>
      </c>
      <c r="D3621" s="9"/>
      <c r="E3621" s="9">
        <v>620</v>
      </c>
      <c r="F3621" s="10" t="s">
        <v>1071</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1.5" x14ac:dyDescent="0.25">
      <c r="A3622" s="12">
        <v>3605</v>
      </c>
      <c r="B3622" s="10" t="s">
        <v>1020</v>
      </c>
      <c r="C3622" s="18" t="s">
        <v>1270</v>
      </c>
      <c r="D3622" s="9"/>
      <c r="E3622" s="9">
        <v>620</v>
      </c>
      <c r="F3622" s="10" t="s">
        <v>1071</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1.5" x14ac:dyDescent="0.25">
      <c r="A3623" s="12">
        <v>3606</v>
      </c>
      <c r="B3623" s="10" t="s">
        <v>1020</v>
      </c>
      <c r="C3623" s="18" t="s">
        <v>1270</v>
      </c>
      <c r="D3623" s="9"/>
      <c r="E3623" s="9">
        <v>620</v>
      </c>
      <c r="F3623" s="10" t="s">
        <v>1071</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1.5" x14ac:dyDescent="0.25">
      <c r="A3624" s="12">
        <v>3607</v>
      </c>
      <c r="B3624" s="10" t="s">
        <v>1020</v>
      </c>
      <c r="C3624" s="18" t="s">
        <v>1270</v>
      </c>
      <c r="D3624" s="9"/>
      <c r="E3624" s="9">
        <v>620</v>
      </c>
      <c r="F3624" s="10" t="s">
        <v>1071</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1.5" x14ac:dyDescent="0.25">
      <c r="A3625" s="12">
        <v>3608</v>
      </c>
      <c r="B3625" s="10" t="s">
        <v>1020</v>
      </c>
      <c r="C3625" s="18" t="s">
        <v>1270</v>
      </c>
      <c r="D3625" s="9"/>
      <c r="E3625" s="9">
        <v>620</v>
      </c>
      <c r="F3625" s="10" t="s">
        <v>1071</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1.5" x14ac:dyDescent="0.25">
      <c r="A3626" s="12">
        <v>3609</v>
      </c>
      <c r="B3626" s="10" t="s">
        <v>1020</v>
      </c>
      <c r="C3626" s="18" t="s">
        <v>1270</v>
      </c>
      <c r="D3626" s="9"/>
      <c r="E3626" s="9">
        <v>620</v>
      </c>
      <c r="F3626" s="10" t="s">
        <v>1071</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1.5" x14ac:dyDescent="0.25">
      <c r="A3627" s="12">
        <v>3610</v>
      </c>
      <c r="B3627" s="10" t="s">
        <v>1020</v>
      </c>
      <c r="C3627" s="18" t="s">
        <v>1270</v>
      </c>
      <c r="D3627" s="9"/>
      <c r="E3627" s="9">
        <v>620</v>
      </c>
      <c r="F3627" s="10" t="s">
        <v>1071</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1.5" x14ac:dyDescent="0.25">
      <c r="A3628" s="12">
        <v>3611</v>
      </c>
      <c r="B3628" s="10" t="s">
        <v>1020</v>
      </c>
      <c r="C3628" s="18" t="s">
        <v>1270</v>
      </c>
      <c r="D3628" s="9"/>
      <c r="E3628" s="9">
        <v>620</v>
      </c>
      <c r="F3628" s="10" t="s">
        <v>1071</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1.5" x14ac:dyDescent="0.25">
      <c r="A3629" s="12">
        <v>3612</v>
      </c>
      <c r="B3629" s="10" t="s">
        <v>1020</v>
      </c>
      <c r="C3629" s="18" t="s">
        <v>1270</v>
      </c>
      <c r="D3629" s="9"/>
      <c r="E3629" s="9">
        <v>620</v>
      </c>
      <c r="F3629" s="10" t="s">
        <v>1071</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1.5" x14ac:dyDescent="0.25">
      <c r="A3630" s="12">
        <v>3613</v>
      </c>
      <c r="B3630" s="10" t="s">
        <v>1020</v>
      </c>
      <c r="C3630" s="18" t="s">
        <v>1270</v>
      </c>
      <c r="D3630" s="9"/>
      <c r="E3630" s="9">
        <v>620</v>
      </c>
      <c r="F3630" s="10" t="s">
        <v>1071</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1.5" x14ac:dyDescent="0.25">
      <c r="A3631" s="12">
        <v>3614</v>
      </c>
      <c r="B3631" s="10" t="s">
        <v>1020</v>
      </c>
      <c r="C3631" s="18" t="s">
        <v>1270</v>
      </c>
      <c r="D3631" s="9"/>
      <c r="E3631" s="9">
        <v>620</v>
      </c>
      <c r="F3631" s="10" t="s">
        <v>1071</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1.5" x14ac:dyDescent="0.25">
      <c r="A3632" s="12">
        <v>3615</v>
      </c>
      <c r="B3632" s="10" t="s">
        <v>1020</v>
      </c>
      <c r="C3632" s="18" t="s">
        <v>1270</v>
      </c>
      <c r="D3632" s="9"/>
      <c r="E3632" s="9">
        <v>620</v>
      </c>
      <c r="F3632" s="10" t="s">
        <v>1071</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1.5" x14ac:dyDescent="0.25">
      <c r="A3633" s="12">
        <v>3616</v>
      </c>
      <c r="B3633" s="10" t="s">
        <v>1020</v>
      </c>
      <c r="C3633" s="18" t="s">
        <v>1271</v>
      </c>
      <c r="D3633" s="9">
        <v>25</v>
      </c>
      <c r="E3633" s="9">
        <v>688</v>
      </c>
      <c r="F3633" s="10" t="s">
        <v>1071</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1.5" x14ac:dyDescent="0.25">
      <c r="A3634" s="12">
        <v>3617</v>
      </c>
      <c r="B3634" s="10" t="s">
        <v>1020</v>
      </c>
      <c r="C3634" s="18" t="s">
        <v>1271</v>
      </c>
      <c r="D3634" s="9">
        <v>25</v>
      </c>
      <c r="E3634" s="9">
        <v>688</v>
      </c>
      <c r="F3634" s="10" t="s">
        <v>1071</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1.5" x14ac:dyDescent="0.25">
      <c r="A3635" s="12">
        <v>3618</v>
      </c>
      <c r="B3635" s="10" t="s">
        <v>1020</v>
      </c>
      <c r="C3635" s="18" t="s">
        <v>1271</v>
      </c>
      <c r="D3635" s="9">
        <v>25</v>
      </c>
      <c r="E3635" s="9">
        <v>688</v>
      </c>
      <c r="F3635" s="10" t="s">
        <v>1071</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1.5" x14ac:dyDescent="0.25">
      <c r="A3636" s="12">
        <v>3619</v>
      </c>
      <c r="B3636" s="10" t="s">
        <v>1020</v>
      </c>
      <c r="C3636" s="18" t="s">
        <v>1271</v>
      </c>
      <c r="D3636" s="9">
        <v>25</v>
      </c>
      <c r="E3636" s="9">
        <v>688</v>
      </c>
      <c r="F3636" s="10" t="s">
        <v>1071</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1.5" x14ac:dyDescent="0.25">
      <c r="A3637" s="12">
        <v>3620</v>
      </c>
      <c r="B3637" s="10" t="s">
        <v>1020</v>
      </c>
      <c r="C3637" s="18" t="s">
        <v>1271</v>
      </c>
      <c r="D3637" s="9">
        <v>25</v>
      </c>
      <c r="E3637" s="9">
        <v>688</v>
      </c>
      <c r="F3637" s="10" t="s">
        <v>1071</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1.5" x14ac:dyDescent="0.25">
      <c r="A3638" s="12">
        <v>3621</v>
      </c>
      <c r="B3638" s="10" t="s">
        <v>1020</v>
      </c>
      <c r="C3638" s="18" t="s">
        <v>1271</v>
      </c>
      <c r="D3638" s="9">
        <v>25</v>
      </c>
      <c r="E3638" s="9">
        <v>688</v>
      </c>
      <c r="F3638" s="10" t="s">
        <v>1071</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1.5" x14ac:dyDescent="0.25">
      <c r="A3639" s="12">
        <v>3622</v>
      </c>
      <c r="B3639" s="10" t="s">
        <v>1020</v>
      </c>
      <c r="C3639" s="18" t="s">
        <v>1271</v>
      </c>
      <c r="D3639" s="9">
        <v>25</v>
      </c>
      <c r="E3639" s="9">
        <v>688</v>
      </c>
      <c r="F3639" s="10" t="s">
        <v>1071</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1.5" x14ac:dyDescent="0.25">
      <c r="A3640" s="12">
        <v>3623</v>
      </c>
      <c r="B3640" s="10" t="s">
        <v>1020</v>
      </c>
      <c r="C3640" s="18" t="s">
        <v>1271</v>
      </c>
      <c r="D3640" s="9">
        <v>25</v>
      </c>
      <c r="E3640" s="9">
        <v>688</v>
      </c>
      <c r="F3640" s="10" t="s">
        <v>1071</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1.5" x14ac:dyDescent="0.25">
      <c r="A3641" s="12">
        <v>3624</v>
      </c>
      <c r="B3641" s="10" t="s">
        <v>1020</v>
      </c>
      <c r="C3641" s="18" t="s">
        <v>1271</v>
      </c>
      <c r="D3641" s="9">
        <v>25</v>
      </c>
      <c r="E3641" s="9">
        <v>688</v>
      </c>
      <c r="F3641" s="10" t="s">
        <v>1071</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1.5" x14ac:dyDescent="0.25">
      <c r="A3642" s="12">
        <v>3625</v>
      </c>
      <c r="B3642" s="10" t="s">
        <v>1020</v>
      </c>
      <c r="C3642" s="18" t="s">
        <v>1271</v>
      </c>
      <c r="D3642" s="9">
        <v>25</v>
      </c>
      <c r="E3642" s="9">
        <v>688</v>
      </c>
      <c r="F3642" s="10" t="s">
        <v>1071</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1.5" x14ac:dyDescent="0.25">
      <c r="A3643" s="12">
        <v>3626</v>
      </c>
      <c r="B3643" s="10" t="s">
        <v>1020</v>
      </c>
      <c r="C3643" s="18" t="s">
        <v>1271</v>
      </c>
      <c r="D3643" s="9">
        <v>25</v>
      </c>
      <c r="E3643" s="9">
        <v>688</v>
      </c>
      <c r="F3643" s="10" t="s">
        <v>1071</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1.5" x14ac:dyDescent="0.25">
      <c r="A3644" s="12">
        <v>3627</v>
      </c>
      <c r="B3644" s="10" t="s">
        <v>1020</v>
      </c>
      <c r="C3644" s="18" t="s">
        <v>1271</v>
      </c>
      <c r="D3644" s="9">
        <v>25</v>
      </c>
      <c r="E3644" s="9">
        <v>688</v>
      </c>
      <c r="F3644" s="10" t="s">
        <v>1071</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1.5" x14ac:dyDescent="0.25">
      <c r="A3645" s="12">
        <v>3628</v>
      </c>
      <c r="B3645" s="10" t="s">
        <v>1020</v>
      </c>
      <c r="C3645" s="18" t="s">
        <v>1271</v>
      </c>
      <c r="D3645" s="9">
        <v>25</v>
      </c>
      <c r="E3645" s="9">
        <v>688</v>
      </c>
      <c r="F3645" s="10" t="s">
        <v>1071</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1.5" x14ac:dyDescent="0.25">
      <c r="A3646" s="12">
        <v>3629</v>
      </c>
      <c r="B3646" s="10" t="s">
        <v>1020</v>
      </c>
      <c r="C3646" s="18" t="s">
        <v>1271</v>
      </c>
      <c r="D3646" s="9">
        <v>25</v>
      </c>
      <c r="E3646" s="9">
        <v>688</v>
      </c>
      <c r="F3646" s="10" t="s">
        <v>1071</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1.5" x14ac:dyDescent="0.25">
      <c r="A3647" s="12">
        <v>3630</v>
      </c>
      <c r="B3647" s="10" t="s">
        <v>1020</v>
      </c>
      <c r="C3647" s="18" t="s">
        <v>1271</v>
      </c>
      <c r="D3647" s="9">
        <v>25</v>
      </c>
      <c r="E3647" s="9">
        <v>688</v>
      </c>
      <c r="F3647" s="10" t="s">
        <v>1071</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1.5" x14ac:dyDescent="0.25">
      <c r="A3648" s="12">
        <v>3631</v>
      </c>
      <c r="B3648" s="10" t="s">
        <v>1020</v>
      </c>
      <c r="C3648" s="18" t="s">
        <v>1272</v>
      </c>
      <c r="D3648" s="9"/>
      <c r="E3648" s="9">
        <v>705</v>
      </c>
      <c r="F3648" s="10" t="s">
        <v>1071</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1.5" x14ac:dyDescent="0.25">
      <c r="A3649" s="12">
        <v>3632</v>
      </c>
      <c r="B3649" s="10" t="s">
        <v>1020</v>
      </c>
      <c r="C3649" s="18" t="s">
        <v>1272</v>
      </c>
      <c r="D3649" s="9"/>
      <c r="E3649" s="9">
        <v>705</v>
      </c>
      <c r="F3649" s="10" t="s">
        <v>1071</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1.5" x14ac:dyDescent="0.25">
      <c r="A3650" s="12">
        <v>3633</v>
      </c>
      <c r="B3650" s="10" t="s">
        <v>1020</v>
      </c>
      <c r="C3650" s="18" t="s">
        <v>1272</v>
      </c>
      <c r="D3650" s="9"/>
      <c r="E3650" s="9">
        <v>705</v>
      </c>
      <c r="F3650" s="10" t="s">
        <v>1071</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1.5" x14ac:dyDescent="0.25">
      <c r="A3651" s="12">
        <v>3634</v>
      </c>
      <c r="B3651" s="10" t="s">
        <v>1020</v>
      </c>
      <c r="C3651" s="18" t="s">
        <v>1272</v>
      </c>
      <c r="D3651" s="9"/>
      <c r="E3651" s="9">
        <v>705</v>
      </c>
      <c r="F3651" s="10" t="s">
        <v>1071</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1.5" x14ac:dyDescent="0.25">
      <c r="A3652" s="12">
        <v>3635</v>
      </c>
      <c r="B3652" s="10" t="s">
        <v>1020</v>
      </c>
      <c r="C3652" s="18" t="s">
        <v>1272</v>
      </c>
      <c r="D3652" s="9"/>
      <c r="E3652" s="9">
        <v>705</v>
      </c>
      <c r="F3652" s="10" t="s">
        <v>1071</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1.5" x14ac:dyDescent="0.25">
      <c r="A3653" s="12">
        <v>3636</v>
      </c>
      <c r="B3653" s="10" t="s">
        <v>1020</v>
      </c>
      <c r="C3653" s="18" t="s">
        <v>1272</v>
      </c>
      <c r="D3653" s="9"/>
      <c r="E3653" s="9">
        <v>705</v>
      </c>
      <c r="F3653" s="10" t="s">
        <v>1071</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1.5" x14ac:dyDescent="0.25">
      <c r="A3654" s="12">
        <v>3637</v>
      </c>
      <c r="B3654" s="10" t="s">
        <v>1020</v>
      </c>
      <c r="C3654" s="18" t="s">
        <v>1272</v>
      </c>
      <c r="D3654" s="9"/>
      <c r="E3654" s="9">
        <v>705</v>
      </c>
      <c r="F3654" s="10" t="s">
        <v>1071</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1.5" x14ac:dyDescent="0.25">
      <c r="A3655" s="12">
        <v>3638</v>
      </c>
      <c r="B3655" s="10" t="s">
        <v>1020</v>
      </c>
      <c r="C3655" s="18" t="s">
        <v>1272</v>
      </c>
      <c r="D3655" s="9"/>
      <c r="E3655" s="9">
        <v>705</v>
      </c>
      <c r="F3655" s="10" t="s">
        <v>1071</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1.5" x14ac:dyDescent="0.25">
      <c r="A3656" s="12">
        <v>3639</v>
      </c>
      <c r="B3656" s="10" t="s">
        <v>1020</v>
      </c>
      <c r="C3656" s="18" t="s">
        <v>1272</v>
      </c>
      <c r="D3656" s="9"/>
      <c r="E3656" s="9">
        <v>705</v>
      </c>
      <c r="F3656" s="10" t="s">
        <v>1071</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1.5" x14ac:dyDescent="0.25">
      <c r="A3657" s="12">
        <v>3640</v>
      </c>
      <c r="B3657" s="10" t="s">
        <v>1020</v>
      </c>
      <c r="C3657" s="18" t="s">
        <v>1272</v>
      </c>
      <c r="D3657" s="9"/>
      <c r="E3657" s="9">
        <v>705</v>
      </c>
      <c r="F3657" s="10" t="s">
        <v>1071</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1.5" x14ac:dyDescent="0.25">
      <c r="A3658" s="12">
        <v>3641</v>
      </c>
      <c r="B3658" s="10" t="s">
        <v>1020</v>
      </c>
      <c r="C3658" s="18" t="s">
        <v>1272</v>
      </c>
      <c r="D3658" s="9"/>
      <c r="E3658" s="9">
        <v>705</v>
      </c>
      <c r="F3658" s="10" t="s">
        <v>1071</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1.5" x14ac:dyDescent="0.25">
      <c r="A3659" s="12">
        <v>3642</v>
      </c>
      <c r="B3659" s="10" t="s">
        <v>1020</v>
      </c>
      <c r="C3659" s="18" t="s">
        <v>1272</v>
      </c>
      <c r="D3659" s="9"/>
      <c r="E3659" s="9">
        <v>705</v>
      </c>
      <c r="F3659" s="10" t="s">
        <v>1071</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1.5" x14ac:dyDescent="0.25">
      <c r="A3660" s="12">
        <v>3643</v>
      </c>
      <c r="B3660" s="10" t="s">
        <v>1020</v>
      </c>
      <c r="C3660" s="18" t="s">
        <v>1272</v>
      </c>
      <c r="D3660" s="9"/>
      <c r="E3660" s="9">
        <v>705</v>
      </c>
      <c r="F3660" s="10" t="s">
        <v>1071</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1.5" x14ac:dyDescent="0.25">
      <c r="A3661" s="12">
        <v>3644</v>
      </c>
      <c r="B3661" s="10" t="s">
        <v>1020</v>
      </c>
      <c r="C3661" s="18" t="s">
        <v>1272</v>
      </c>
      <c r="D3661" s="9"/>
      <c r="E3661" s="9">
        <v>705</v>
      </c>
      <c r="F3661" s="10" t="s">
        <v>1071</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1.5" x14ac:dyDescent="0.25">
      <c r="A3662" s="12">
        <v>3645</v>
      </c>
      <c r="B3662" s="10" t="s">
        <v>1020</v>
      </c>
      <c r="C3662" s="18" t="s">
        <v>1272</v>
      </c>
      <c r="D3662" s="9"/>
      <c r="E3662" s="9">
        <v>705</v>
      </c>
      <c r="F3662" s="10" t="s">
        <v>1071</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1.5" x14ac:dyDescent="0.25">
      <c r="A3663" s="12">
        <v>3646</v>
      </c>
      <c r="B3663" s="10" t="s">
        <v>1020</v>
      </c>
      <c r="C3663" s="18" t="s">
        <v>1273</v>
      </c>
      <c r="D3663" s="9">
        <v>26</v>
      </c>
      <c r="E3663" s="9">
        <v>724</v>
      </c>
      <c r="F3663" s="10" t="s">
        <v>1071</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1.5" x14ac:dyDescent="0.25">
      <c r="A3664" s="12">
        <v>3647</v>
      </c>
      <c r="B3664" s="10" t="s">
        <v>1020</v>
      </c>
      <c r="C3664" s="18" t="s">
        <v>1273</v>
      </c>
      <c r="D3664" s="9">
        <v>26</v>
      </c>
      <c r="E3664" s="9">
        <v>724</v>
      </c>
      <c r="F3664" s="10" t="s">
        <v>1071</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1.5" x14ac:dyDescent="0.25">
      <c r="A3665" s="12">
        <v>3648</v>
      </c>
      <c r="B3665" s="10" t="s">
        <v>1020</v>
      </c>
      <c r="C3665" s="18" t="s">
        <v>1273</v>
      </c>
      <c r="D3665" s="9">
        <v>26</v>
      </c>
      <c r="E3665" s="9">
        <v>724</v>
      </c>
      <c r="F3665" s="10" t="s">
        <v>1071</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1.5" x14ac:dyDescent="0.25">
      <c r="A3666" s="12">
        <v>3649</v>
      </c>
      <c r="B3666" s="10" t="s">
        <v>1020</v>
      </c>
      <c r="C3666" s="18" t="s">
        <v>1273</v>
      </c>
      <c r="D3666" s="9">
        <v>26</v>
      </c>
      <c r="E3666" s="9">
        <v>724</v>
      </c>
      <c r="F3666" s="10" t="s">
        <v>1071</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1.5" x14ac:dyDescent="0.25">
      <c r="A3667" s="12">
        <v>3650</v>
      </c>
      <c r="B3667" s="10" t="s">
        <v>1020</v>
      </c>
      <c r="C3667" s="18" t="s">
        <v>1273</v>
      </c>
      <c r="D3667" s="9">
        <v>26</v>
      </c>
      <c r="E3667" s="9">
        <v>724</v>
      </c>
      <c r="F3667" s="10" t="s">
        <v>1071</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1.5" x14ac:dyDescent="0.25">
      <c r="A3668" s="12">
        <v>3651</v>
      </c>
      <c r="B3668" s="10" t="s">
        <v>1020</v>
      </c>
      <c r="C3668" s="18" t="s">
        <v>1273</v>
      </c>
      <c r="D3668" s="9">
        <v>26</v>
      </c>
      <c r="E3668" s="9">
        <v>724</v>
      </c>
      <c r="F3668" s="10" t="s">
        <v>1071</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1.5" x14ac:dyDescent="0.25">
      <c r="A3669" s="12">
        <v>3652</v>
      </c>
      <c r="B3669" s="10" t="s">
        <v>1020</v>
      </c>
      <c r="C3669" s="18" t="s">
        <v>1273</v>
      </c>
      <c r="D3669" s="9">
        <v>26</v>
      </c>
      <c r="E3669" s="9">
        <v>724</v>
      </c>
      <c r="F3669" s="10" t="s">
        <v>1071</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1.5" x14ac:dyDescent="0.25">
      <c r="A3670" s="12">
        <v>3653</v>
      </c>
      <c r="B3670" s="10" t="s">
        <v>1020</v>
      </c>
      <c r="C3670" s="18" t="s">
        <v>1273</v>
      </c>
      <c r="D3670" s="9">
        <v>26</v>
      </c>
      <c r="E3670" s="9">
        <v>724</v>
      </c>
      <c r="F3670" s="10" t="s">
        <v>1071</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1.5" x14ac:dyDescent="0.25">
      <c r="A3671" s="12">
        <v>3654</v>
      </c>
      <c r="B3671" s="10" t="s">
        <v>1020</v>
      </c>
      <c r="C3671" s="18" t="s">
        <v>1273</v>
      </c>
      <c r="D3671" s="9">
        <v>26</v>
      </c>
      <c r="E3671" s="9">
        <v>724</v>
      </c>
      <c r="F3671" s="10" t="s">
        <v>1071</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1.5" x14ac:dyDescent="0.25">
      <c r="A3672" s="12">
        <v>3655</v>
      </c>
      <c r="B3672" s="10" t="s">
        <v>1020</v>
      </c>
      <c r="C3672" s="18" t="s">
        <v>1273</v>
      </c>
      <c r="D3672" s="9">
        <v>26</v>
      </c>
      <c r="E3672" s="9">
        <v>724</v>
      </c>
      <c r="F3672" s="10" t="s">
        <v>1071</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1.5" x14ac:dyDescent="0.25">
      <c r="A3673" s="12">
        <v>3656</v>
      </c>
      <c r="B3673" s="10" t="s">
        <v>1020</v>
      </c>
      <c r="C3673" s="18" t="s">
        <v>1273</v>
      </c>
      <c r="D3673" s="9">
        <v>26</v>
      </c>
      <c r="E3673" s="9">
        <v>724</v>
      </c>
      <c r="F3673" s="10" t="s">
        <v>1071</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1.5" x14ac:dyDescent="0.25">
      <c r="A3674" s="12">
        <v>3657</v>
      </c>
      <c r="B3674" s="10" t="s">
        <v>1020</v>
      </c>
      <c r="C3674" s="18" t="s">
        <v>1273</v>
      </c>
      <c r="D3674" s="9">
        <v>26</v>
      </c>
      <c r="E3674" s="9">
        <v>724</v>
      </c>
      <c r="F3674" s="10" t="s">
        <v>1071</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1.5" x14ac:dyDescent="0.25">
      <c r="A3675" s="12">
        <v>3658</v>
      </c>
      <c r="B3675" s="10" t="s">
        <v>1020</v>
      </c>
      <c r="C3675" s="18" t="s">
        <v>1273</v>
      </c>
      <c r="D3675" s="9">
        <v>26</v>
      </c>
      <c r="E3675" s="9">
        <v>724</v>
      </c>
      <c r="F3675" s="10" t="s">
        <v>1071</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1.5" x14ac:dyDescent="0.25">
      <c r="A3676" s="12">
        <v>3659</v>
      </c>
      <c r="B3676" s="10" t="s">
        <v>1020</v>
      </c>
      <c r="C3676" s="18" t="s">
        <v>1273</v>
      </c>
      <c r="D3676" s="9">
        <v>26</v>
      </c>
      <c r="E3676" s="9">
        <v>724</v>
      </c>
      <c r="F3676" s="10" t="s">
        <v>1071</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1.5" x14ac:dyDescent="0.25">
      <c r="A3677" s="12">
        <v>3660</v>
      </c>
      <c r="B3677" s="10" t="s">
        <v>1020</v>
      </c>
      <c r="C3677" s="18" t="s">
        <v>1273</v>
      </c>
      <c r="D3677" s="9">
        <v>26</v>
      </c>
      <c r="E3677" s="9">
        <v>724</v>
      </c>
      <c r="F3677" s="10" t="s">
        <v>1071</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1.5" x14ac:dyDescent="0.25">
      <c r="A3678" s="23">
        <v>3661</v>
      </c>
      <c r="B3678" s="21" t="s">
        <v>1020</v>
      </c>
      <c r="C3678" s="22" t="s">
        <v>1274</v>
      </c>
      <c r="D3678" s="20"/>
      <c r="E3678" s="20">
        <v>926</v>
      </c>
      <c r="F3678" s="21" t="s">
        <v>1070</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1.5" x14ac:dyDescent="0.25">
      <c r="A3679" s="23">
        <v>3662</v>
      </c>
      <c r="B3679" s="21" t="s">
        <v>1020</v>
      </c>
      <c r="C3679" s="22" t="s">
        <v>1274</v>
      </c>
      <c r="D3679" s="20"/>
      <c r="E3679" s="20">
        <v>926</v>
      </c>
      <c r="F3679" s="21" t="s">
        <v>1070</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1.5" x14ac:dyDescent="0.25">
      <c r="A3680" s="23">
        <v>3663</v>
      </c>
      <c r="B3680" s="21" t="s">
        <v>1020</v>
      </c>
      <c r="C3680" s="22" t="s">
        <v>1274</v>
      </c>
      <c r="D3680" s="20"/>
      <c r="E3680" s="20">
        <v>926</v>
      </c>
      <c r="F3680" s="21" t="s">
        <v>1070</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1.5" x14ac:dyDescent="0.25">
      <c r="A3681" s="23">
        <v>3664</v>
      </c>
      <c r="B3681" s="21" t="s">
        <v>1020</v>
      </c>
      <c r="C3681" s="22" t="s">
        <v>1274</v>
      </c>
      <c r="D3681" s="20"/>
      <c r="E3681" s="20">
        <v>926</v>
      </c>
      <c r="F3681" s="21" t="s">
        <v>1070</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1.5" x14ac:dyDescent="0.25">
      <c r="A3682" s="23">
        <v>3665</v>
      </c>
      <c r="B3682" s="21" t="s">
        <v>1020</v>
      </c>
      <c r="C3682" s="22" t="s">
        <v>1274</v>
      </c>
      <c r="D3682" s="20"/>
      <c r="E3682" s="20">
        <v>926</v>
      </c>
      <c r="F3682" s="21" t="s">
        <v>1070</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1.5" x14ac:dyDescent="0.25">
      <c r="A3683" s="23">
        <v>3666</v>
      </c>
      <c r="B3683" s="21" t="s">
        <v>1020</v>
      </c>
      <c r="C3683" s="22" t="s">
        <v>1274</v>
      </c>
      <c r="D3683" s="20"/>
      <c r="E3683" s="20">
        <v>926</v>
      </c>
      <c r="F3683" s="21" t="s">
        <v>1070</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1.5" x14ac:dyDescent="0.25">
      <c r="A3684" s="23">
        <v>3667</v>
      </c>
      <c r="B3684" s="21" t="s">
        <v>1020</v>
      </c>
      <c r="C3684" s="22" t="s">
        <v>1274</v>
      </c>
      <c r="D3684" s="20"/>
      <c r="E3684" s="20">
        <v>926</v>
      </c>
      <c r="F3684" s="21" t="s">
        <v>1070</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1.5" x14ac:dyDescent="0.25">
      <c r="A3685" s="23">
        <v>3668</v>
      </c>
      <c r="B3685" s="21" t="s">
        <v>1020</v>
      </c>
      <c r="C3685" s="22" t="s">
        <v>1274</v>
      </c>
      <c r="D3685" s="20"/>
      <c r="E3685" s="20">
        <v>926</v>
      </c>
      <c r="F3685" s="21" t="s">
        <v>1070</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1.5" x14ac:dyDescent="0.25">
      <c r="A3686" s="23">
        <v>3669</v>
      </c>
      <c r="B3686" s="21" t="s">
        <v>1020</v>
      </c>
      <c r="C3686" s="22" t="s">
        <v>1274</v>
      </c>
      <c r="D3686" s="20"/>
      <c r="E3686" s="20">
        <v>926</v>
      </c>
      <c r="F3686" s="21" t="s">
        <v>1070</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1.5" x14ac:dyDescent="0.25">
      <c r="A3687" s="23">
        <v>3670</v>
      </c>
      <c r="B3687" s="21" t="s">
        <v>1020</v>
      </c>
      <c r="C3687" s="22" t="s">
        <v>1274</v>
      </c>
      <c r="D3687" s="20"/>
      <c r="E3687" s="20">
        <v>926</v>
      </c>
      <c r="F3687" s="21" t="s">
        <v>1070</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1.5" x14ac:dyDescent="0.25">
      <c r="A3688" s="23">
        <v>3671</v>
      </c>
      <c r="B3688" s="21" t="s">
        <v>1020</v>
      </c>
      <c r="C3688" s="22" t="s">
        <v>1274</v>
      </c>
      <c r="D3688" s="20"/>
      <c r="E3688" s="20">
        <v>926</v>
      </c>
      <c r="F3688" s="21" t="s">
        <v>1070</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1.5" x14ac:dyDescent="0.25">
      <c r="A3689" s="23">
        <v>3672</v>
      </c>
      <c r="B3689" s="21" t="s">
        <v>1020</v>
      </c>
      <c r="C3689" s="22" t="s">
        <v>1274</v>
      </c>
      <c r="D3689" s="20"/>
      <c r="E3689" s="20">
        <v>926</v>
      </c>
      <c r="F3689" s="21" t="s">
        <v>1070</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1.5" x14ac:dyDescent="0.25">
      <c r="A3690" s="23">
        <v>3673</v>
      </c>
      <c r="B3690" s="21" t="s">
        <v>1020</v>
      </c>
      <c r="C3690" s="22" t="s">
        <v>1274</v>
      </c>
      <c r="D3690" s="20"/>
      <c r="E3690" s="20">
        <v>926</v>
      </c>
      <c r="F3690" s="21" t="s">
        <v>1070</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1.5" x14ac:dyDescent="0.25">
      <c r="A3691" s="23">
        <v>3674</v>
      </c>
      <c r="B3691" s="21" t="s">
        <v>1020</v>
      </c>
      <c r="C3691" s="22" t="s">
        <v>1274</v>
      </c>
      <c r="D3691" s="20"/>
      <c r="E3691" s="20">
        <v>926</v>
      </c>
      <c r="F3691" s="21" t="s">
        <v>1070</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1.5" x14ac:dyDescent="0.25">
      <c r="A3692" s="23">
        <v>3675</v>
      </c>
      <c r="B3692" s="21" t="s">
        <v>1020</v>
      </c>
      <c r="C3692" s="22" t="s">
        <v>1274</v>
      </c>
      <c r="D3692" s="20"/>
      <c r="E3692" s="20">
        <v>926</v>
      </c>
      <c r="F3692" s="21" t="s">
        <v>1070</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1.5" x14ac:dyDescent="0.25">
      <c r="A3693" s="12">
        <v>3676</v>
      </c>
      <c r="B3693" s="10" t="s">
        <v>1020</v>
      </c>
      <c r="C3693" s="18" t="s">
        <v>1275</v>
      </c>
      <c r="D3693" s="9"/>
      <c r="E3693" s="9">
        <v>40</v>
      </c>
      <c r="F3693" s="10" t="s">
        <v>1071</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1.5" x14ac:dyDescent="0.25">
      <c r="A3694" s="12">
        <v>3677</v>
      </c>
      <c r="B3694" s="10" t="s">
        <v>1020</v>
      </c>
      <c r="C3694" s="18" t="s">
        <v>1275</v>
      </c>
      <c r="D3694" s="9"/>
      <c r="E3694" s="9">
        <v>40</v>
      </c>
      <c r="F3694" s="10" t="s">
        <v>1071</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1.5" x14ac:dyDescent="0.25">
      <c r="A3695" s="12">
        <v>3678</v>
      </c>
      <c r="B3695" s="10" t="s">
        <v>1020</v>
      </c>
      <c r="C3695" s="18" t="s">
        <v>1275</v>
      </c>
      <c r="D3695" s="9"/>
      <c r="E3695" s="9">
        <v>40</v>
      </c>
      <c r="F3695" s="10" t="s">
        <v>1071</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1.5" x14ac:dyDescent="0.25">
      <c r="A3696" s="12">
        <v>3679</v>
      </c>
      <c r="B3696" s="10" t="s">
        <v>1020</v>
      </c>
      <c r="C3696" s="18" t="s">
        <v>1275</v>
      </c>
      <c r="D3696" s="9"/>
      <c r="E3696" s="9">
        <v>40</v>
      </c>
      <c r="F3696" s="10" t="s">
        <v>1071</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1.5" x14ac:dyDescent="0.25">
      <c r="A3697" s="12">
        <v>3680</v>
      </c>
      <c r="B3697" s="10" t="s">
        <v>1020</v>
      </c>
      <c r="C3697" s="18" t="s">
        <v>1275</v>
      </c>
      <c r="D3697" s="9"/>
      <c r="E3697" s="9">
        <v>40</v>
      </c>
      <c r="F3697" s="10" t="s">
        <v>1071</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1.5" x14ac:dyDescent="0.25">
      <c r="A3698" s="12">
        <v>3681</v>
      </c>
      <c r="B3698" s="10" t="s">
        <v>1020</v>
      </c>
      <c r="C3698" s="18" t="s">
        <v>1275</v>
      </c>
      <c r="D3698" s="9"/>
      <c r="E3698" s="9">
        <v>40</v>
      </c>
      <c r="F3698" s="10" t="s">
        <v>1071</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1.5" x14ac:dyDescent="0.25">
      <c r="A3699" s="12">
        <v>3682</v>
      </c>
      <c r="B3699" s="10" t="s">
        <v>1020</v>
      </c>
      <c r="C3699" s="18" t="s">
        <v>1275</v>
      </c>
      <c r="D3699" s="9"/>
      <c r="E3699" s="9">
        <v>40</v>
      </c>
      <c r="F3699" s="10" t="s">
        <v>1071</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1.5" x14ac:dyDescent="0.25">
      <c r="A3700" s="12">
        <v>3683</v>
      </c>
      <c r="B3700" s="10" t="s">
        <v>1020</v>
      </c>
      <c r="C3700" s="18" t="s">
        <v>1275</v>
      </c>
      <c r="D3700" s="9"/>
      <c r="E3700" s="9">
        <v>40</v>
      </c>
      <c r="F3700" s="10" t="s">
        <v>1071</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1.5" x14ac:dyDescent="0.25">
      <c r="A3701" s="12">
        <v>3684</v>
      </c>
      <c r="B3701" s="10" t="s">
        <v>1020</v>
      </c>
      <c r="C3701" s="18" t="s">
        <v>1275</v>
      </c>
      <c r="D3701" s="9"/>
      <c r="E3701" s="9">
        <v>40</v>
      </c>
      <c r="F3701" s="10" t="s">
        <v>1071</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1.5" x14ac:dyDescent="0.25">
      <c r="A3702" s="12">
        <v>3685</v>
      </c>
      <c r="B3702" s="10" t="s">
        <v>1020</v>
      </c>
      <c r="C3702" s="18" t="s">
        <v>1275</v>
      </c>
      <c r="D3702" s="9"/>
      <c r="E3702" s="9">
        <v>40</v>
      </c>
      <c r="F3702" s="10" t="s">
        <v>1071</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1.5" x14ac:dyDescent="0.25">
      <c r="A3703" s="12">
        <v>3686</v>
      </c>
      <c r="B3703" s="10" t="s">
        <v>1020</v>
      </c>
      <c r="C3703" s="18" t="s">
        <v>1275</v>
      </c>
      <c r="D3703" s="9"/>
      <c r="E3703" s="9">
        <v>40</v>
      </c>
      <c r="F3703" s="10" t="s">
        <v>1071</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1.5" x14ac:dyDescent="0.25">
      <c r="A3704" s="12">
        <v>3687</v>
      </c>
      <c r="B3704" s="10" t="s">
        <v>1020</v>
      </c>
      <c r="C3704" s="18" t="s">
        <v>1275</v>
      </c>
      <c r="D3704" s="9"/>
      <c r="E3704" s="9">
        <v>40</v>
      </c>
      <c r="F3704" s="10" t="s">
        <v>1071</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1.5" x14ac:dyDescent="0.25">
      <c r="A3705" s="12">
        <v>3688</v>
      </c>
      <c r="B3705" s="10" t="s">
        <v>1020</v>
      </c>
      <c r="C3705" s="18" t="s">
        <v>1275</v>
      </c>
      <c r="D3705" s="9"/>
      <c r="E3705" s="9">
        <v>40</v>
      </c>
      <c r="F3705" s="10" t="s">
        <v>1071</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1.5" x14ac:dyDescent="0.25">
      <c r="A3706" s="12">
        <v>3689</v>
      </c>
      <c r="B3706" s="10" t="s">
        <v>1020</v>
      </c>
      <c r="C3706" s="18" t="s">
        <v>1275</v>
      </c>
      <c r="D3706" s="9"/>
      <c r="E3706" s="9">
        <v>40</v>
      </c>
      <c r="F3706" s="10" t="s">
        <v>1071</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1.5" x14ac:dyDescent="0.25">
      <c r="A3707" s="12">
        <v>3690</v>
      </c>
      <c r="B3707" s="10" t="s">
        <v>1020</v>
      </c>
      <c r="C3707" s="18" t="s">
        <v>1275</v>
      </c>
      <c r="D3707" s="9"/>
      <c r="E3707" s="9">
        <v>40</v>
      </c>
      <c r="F3707" s="10" t="s">
        <v>1071</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1.5" x14ac:dyDescent="0.25">
      <c r="A3708" s="12">
        <v>3691</v>
      </c>
      <c r="B3708" s="10" t="s">
        <v>1020</v>
      </c>
      <c r="C3708" s="18" t="s">
        <v>1276</v>
      </c>
      <c r="D3708" s="9"/>
      <c r="E3708" s="9">
        <v>56</v>
      </c>
      <c r="F3708" s="10" t="s">
        <v>1071</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1.5" x14ac:dyDescent="0.25">
      <c r="A3709" s="12">
        <v>3692</v>
      </c>
      <c r="B3709" s="10" t="s">
        <v>1020</v>
      </c>
      <c r="C3709" s="18" t="s">
        <v>1276</v>
      </c>
      <c r="D3709" s="9"/>
      <c r="E3709" s="9">
        <v>56</v>
      </c>
      <c r="F3709" s="10" t="s">
        <v>1071</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1.5" x14ac:dyDescent="0.25">
      <c r="A3710" s="12">
        <v>3693</v>
      </c>
      <c r="B3710" s="10" t="s">
        <v>1020</v>
      </c>
      <c r="C3710" s="18" t="s">
        <v>1276</v>
      </c>
      <c r="D3710" s="9"/>
      <c r="E3710" s="9">
        <v>56</v>
      </c>
      <c r="F3710" s="10" t="s">
        <v>1071</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1.5" x14ac:dyDescent="0.25">
      <c r="A3711" s="12">
        <v>3694</v>
      </c>
      <c r="B3711" s="10" t="s">
        <v>1020</v>
      </c>
      <c r="C3711" s="18" t="s">
        <v>1276</v>
      </c>
      <c r="D3711" s="9"/>
      <c r="E3711" s="9">
        <v>56</v>
      </c>
      <c r="F3711" s="10" t="s">
        <v>1071</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1.5" x14ac:dyDescent="0.25">
      <c r="A3712" s="12">
        <v>3695</v>
      </c>
      <c r="B3712" s="10" t="s">
        <v>1020</v>
      </c>
      <c r="C3712" s="18" t="s">
        <v>1276</v>
      </c>
      <c r="D3712" s="9"/>
      <c r="E3712" s="9">
        <v>56</v>
      </c>
      <c r="F3712" s="10" t="s">
        <v>1071</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1.5" x14ac:dyDescent="0.25">
      <c r="A3713" s="12">
        <v>3696</v>
      </c>
      <c r="B3713" s="10" t="s">
        <v>1020</v>
      </c>
      <c r="C3713" s="18" t="s">
        <v>1276</v>
      </c>
      <c r="D3713" s="9"/>
      <c r="E3713" s="9">
        <v>56</v>
      </c>
      <c r="F3713" s="10" t="s">
        <v>1071</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1.5" x14ac:dyDescent="0.25">
      <c r="A3714" s="12">
        <v>3697</v>
      </c>
      <c r="B3714" s="10" t="s">
        <v>1020</v>
      </c>
      <c r="C3714" s="18" t="s">
        <v>1276</v>
      </c>
      <c r="D3714" s="9"/>
      <c r="E3714" s="9">
        <v>56</v>
      </c>
      <c r="F3714" s="10" t="s">
        <v>1071</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1.5" x14ac:dyDescent="0.25">
      <c r="A3715" s="12">
        <v>3698</v>
      </c>
      <c r="B3715" s="10" t="s">
        <v>1020</v>
      </c>
      <c r="C3715" s="18" t="s">
        <v>1276</v>
      </c>
      <c r="D3715" s="9"/>
      <c r="E3715" s="9">
        <v>56</v>
      </c>
      <c r="F3715" s="10" t="s">
        <v>1071</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1.5" x14ac:dyDescent="0.25">
      <c r="A3716" s="12">
        <v>3699</v>
      </c>
      <c r="B3716" s="10" t="s">
        <v>1020</v>
      </c>
      <c r="C3716" s="18" t="s">
        <v>1276</v>
      </c>
      <c r="D3716" s="9"/>
      <c r="E3716" s="9">
        <v>56</v>
      </c>
      <c r="F3716" s="10" t="s">
        <v>1071</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1.5" x14ac:dyDescent="0.25">
      <c r="A3717" s="12">
        <v>3700</v>
      </c>
      <c r="B3717" s="10" t="s">
        <v>1020</v>
      </c>
      <c r="C3717" s="18" t="s">
        <v>1276</v>
      </c>
      <c r="D3717" s="9"/>
      <c r="E3717" s="9">
        <v>56</v>
      </c>
      <c r="F3717" s="10" t="s">
        <v>1071</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1.5" x14ac:dyDescent="0.25">
      <c r="A3718" s="12">
        <v>3701</v>
      </c>
      <c r="B3718" s="10" t="s">
        <v>1020</v>
      </c>
      <c r="C3718" s="18" t="s">
        <v>1276</v>
      </c>
      <c r="D3718" s="9"/>
      <c r="E3718" s="9">
        <v>56</v>
      </c>
      <c r="F3718" s="10" t="s">
        <v>1071</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1.5" x14ac:dyDescent="0.25">
      <c r="A3719" s="12">
        <v>3702</v>
      </c>
      <c r="B3719" s="10" t="s">
        <v>1020</v>
      </c>
      <c r="C3719" s="18" t="s">
        <v>1276</v>
      </c>
      <c r="D3719" s="9"/>
      <c r="E3719" s="9">
        <v>56</v>
      </c>
      <c r="F3719" s="10" t="s">
        <v>1071</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1.5" x14ac:dyDescent="0.25">
      <c r="A3720" s="12">
        <v>3703</v>
      </c>
      <c r="B3720" s="10" t="s">
        <v>1020</v>
      </c>
      <c r="C3720" s="18" t="s">
        <v>1276</v>
      </c>
      <c r="D3720" s="9"/>
      <c r="E3720" s="9">
        <v>56</v>
      </c>
      <c r="F3720" s="10" t="s">
        <v>1071</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1.5" x14ac:dyDescent="0.25">
      <c r="A3721" s="12">
        <v>3704</v>
      </c>
      <c r="B3721" s="10" t="s">
        <v>1020</v>
      </c>
      <c r="C3721" s="18" t="s">
        <v>1276</v>
      </c>
      <c r="D3721" s="9"/>
      <c r="E3721" s="9">
        <v>56</v>
      </c>
      <c r="F3721" s="10" t="s">
        <v>1071</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1.5" x14ac:dyDescent="0.25">
      <c r="A3722" s="12">
        <v>3705</v>
      </c>
      <c r="B3722" s="10" t="s">
        <v>1020</v>
      </c>
      <c r="C3722" s="18" t="s">
        <v>1276</v>
      </c>
      <c r="D3722" s="9"/>
      <c r="E3722" s="9">
        <v>56</v>
      </c>
      <c r="F3722" s="10" t="s">
        <v>1071</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1.5" x14ac:dyDescent="0.25">
      <c r="A3723" s="12">
        <v>3706</v>
      </c>
      <c r="B3723" s="10" t="s">
        <v>1020</v>
      </c>
      <c r="C3723" s="18" t="s">
        <v>1277</v>
      </c>
      <c r="D3723" s="9">
        <v>27</v>
      </c>
      <c r="E3723" s="9">
        <v>250</v>
      </c>
      <c r="F3723" s="10" t="s">
        <v>1071</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1.5" x14ac:dyDescent="0.25">
      <c r="A3724" s="12">
        <v>3707</v>
      </c>
      <c r="B3724" s="10" t="s">
        <v>1020</v>
      </c>
      <c r="C3724" s="18" t="s">
        <v>1277</v>
      </c>
      <c r="D3724" s="9">
        <v>27</v>
      </c>
      <c r="E3724" s="9">
        <v>250</v>
      </c>
      <c r="F3724" s="10" t="s">
        <v>1071</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1.5" x14ac:dyDescent="0.25">
      <c r="A3725" s="12">
        <v>3708</v>
      </c>
      <c r="B3725" s="10" t="s">
        <v>1020</v>
      </c>
      <c r="C3725" s="18" t="s">
        <v>1277</v>
      </c>
      <c r="D3725" s="9">
        <v>27</v>
      </c>
      <c r="E3725" s="9">
        <v>250</v>
      </c>
      <c r="F3725" s="10" t="s">
        <v>1071</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1.5" x14ac:dyDescent="0.25">
      <c r="A3726" s="12">
        <v>3709</v>
      </c>
      <c r="B3726" s="10" t="s">
        <v>1020</v>
      </c>
      <c r="C3726" s="18" t="s">
        <v>1277</v>
      </c>
      <c r="D3726" s="9">
        <v>27</v>
      </c>
      <c r="E3726" s="9">
        <v>250</v>
      </c>
      <c r="F3726" s="10" t="s">
        <v>1071</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1.5" x14ac:dyDescent="0.25">
      <c r="A3727" s="12">
        <v>3710</v>
      </c>
      <c r="B3727" s="10" t="s">
        <v>1020</v>
      </c>
      <c r="C3727" s="18" t="s">
        <v>1277</v>
      </c>
      <c r="D3727" s="9">
        <v>27</v>
      </c>
      <c r="E3727" s="9">
        <v>250</v>
      </c>
      <c r="F3727" s="10" t="s">
        <v>1071</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1.5" x14ac:dyDescent="0.25">
      <c r="A3728" s="12">
        <v>3711</v>
      </c>
      <c r="B3728" s="10" t="s">
        <v>1020</v>
      </c>
      <c r="C3728" s="18" t="s">
        <v>1277</v>
      </c>
      <c r="D3728" s="9">
        <v>27</v>
      </c>
      <c r="E3728" s="9">
        <v>250</v>
      </c>
      <c r="F3728" s="10" t="s">
        <v>1071</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1.5" x14ac:dyDescent="0.25">
      <c r="A3729" s="12">
        <v>3712</v>
      </c>
      <c r="B3729" s="10" t="s">
        <v>1020</v>
      </c>
      <c r="C3729" s="18" t="s">
        <v>1277</v>
      </c>
      <c r="D3729" s="9">
        <v>27</v>
      </c>
      <c r="E3729" s="9">
        <v>250</v>
      </c>
      <c r="F3729" s="10" t="s">
        <v>1071</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1.5" x14ac:dyDescent="0.25">
      <c r="A3730" s="12">
        <v>3713</v>
      </c>
      <c r="B3730" s="10" t="s">
        <v>1020</v>
      </c>
      <c r="C3730" s="18" t="s">
        <v>1277</v>
      </c>
      <c r="D3730" s="9">
        <v>27</v>
      </c>
      <c r="E3730" s="9">
        <v>250</v>
      </c>
      <c r="F3730" s="10" t="s">
        <v>1071</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1.5" x14ac:dyDescent="0.25">
      <c r="A3731" s="12">
        <v>3714</v>
      </c>
      <c r="B3731" s="10" t="s">
        <v>1020</v>
      </c>
      <c r="C3731" s="18" t="s">
        <v>1277</v>
      </c>
      <c r="D3731" s="9">
        <v>27</v>
      </c>
      <c r="E3731" s="9">
        <v>250</v>
      </c>
      <c r="F3731" s="10" t="s">
        <v>1071</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1.5" x14ac:dyDescent="0.25">
      <c r="A3732" s="12">
        <v>3715</v>
      </c>
      <c r="B3732" s="10" t="s">
        <v>1020</v>
      </c>
      <c r="C3732" s="18" t="s">
        <v>1277</v>
      </c>
      <c r="D3732" s="9">
        <v>27</v>
      </c>
      <c r="E3732" s="9">
        <v>250</v>
      </c>
      <c r="F3732" s="10" t="s">
        <v>1071</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1.5" x14ac:dyDescent="0.25">
      <c r="A3733" s="12">
        <v>3716</v>
      </c>
      <c r="B3733" s="10" t="s">
        <v>1020</v>
      </c>
      <c r="C3733" s="18" t="s">
        <v>1277</v>
      </c>
      <c r="D3733" s="9">
        <v>27</v>
      </c>
      <c r="E3733" s="9">
        <v>250</v>
      </c>
      <c r="F3733" s="10" t="s">
        <v>1071</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1.5" x14ac:dyDescent="0.25">
      <c r="A3734" s="12">
        <v>3717</v>
      </c>
      <c r="B3734" s="10" t="s">
        <v>1020</v>
      </c>
      <c r="C3734" s="18" t="s">
        <v>1277</v>
      </c>
      <c r="D3734" s="9">
        <v>27</v>
      </c>
      <c r="E3734" s="9">
        <v>250</v>
      </c>
      <c r="F3734" s="10" t="s">
        <v>1071</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1.5" x14ac:dyDescent="0.25">
      <c r="A3735" s="12">
        <v>3718</v>
      </c>
      <c r="B3735" s="10" t="s">
        <v>1020</v>
      </c>
      <c r="C3735" s="18" t="s">
        <v>1277</v>
      </c>
      <c r="D3735" s="9">
        <v>27</v>
      </c>
      <c r="E3735" s="9">
        <v>250</v>
      </c>
      <c r="F3735" s="10" t="s">
        <v>1071</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1.5" x14ac:dyDescent="0.25">
      <c r="A3736" s="12">
        <v>3719</v>
      </c>
      <c r="B3736" s="10" t="s">
        <v>1020</v>
      </c>
      <c r="C3736" s="18" t="s">
        <v>1277</v>
      </c>
      <c r="D3736" s="9">
        <v>27</v>
      </c>
      <c r="E3736" s="9">
        <v>250</v>
      </c>
      <c r="F3736" s="10" t="s">
        <v>1071</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1.5" x14ac:dyDescent="0.25">
      <c r="A3737" s="12">
        <v>3720</v>
      </c>
      <c r="B3737" s="10" t="s">
        <v>1020</v>
      </c>
      <c r="C3737" s="18" t="s">
        <v>1277</v>
      </c>
      <c r="D3737" s="9">
        <v>27</v>
      </c>
      <c r="E3737" s="9">
        <v>250</v>
      </c>
      <c r="F3737" s="10" t="s">
        <v>1071</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1.5" x14ac:dyDescent="0.25">
      <c r="A3738" s="12">
        <v>3721</v>
      </c>
      <c r="B3738" s="10" t="s">
        <v>1020</v>
      </c>
      <c r="C3738" s="18" t="s">
        <v>1278</v>
      </c>
      <c r="D3738" s="9"/>
      <c r="E3738" s="9">
        <v>276</v>
      </c>
      <c r="F3738" s="10" t="s">
        <v>1071</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1.5" x14ac:dyDescent="0.25">
      <c r="A3739" s="12">
        <v>3722</v>
      </c>
      <c r="B3739" s="10" t="s">
        <v>1020</v>
      </c>
      <c r="C3739" s="18" t="s">
        <v>1278</v>
      </c>
      <c r="D3739" s="9"/>
      <c r="E3739" s="9">
        <v>276</v>
      </c>
      <c r="F3739" s="10" t="s">
        <v>1071</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1.5" x14ac:dyDescent="0.25">
      <c r="A3740" s="12">
        <v>3723</v>
      </c>
      <c r="B3740" s="10" t="s">
        <v>1020</v>
      </c>
      <c r="C3740" s="18" t="s">
        <v>1278</v>
      </c>
      <c r="D3740" s="9"/>
      <c r="E3740" s="9">
        <v>276</v>
      </c>
      <c r="F3740" s="10" t="s">
        <v>1071</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1.5" x14ac:dyDescent="0.25">
      <c r="A3741" s="12">
        <v>3724</v>
      </c>
      <c r="B3741" s="10" t="s">
        <v>1020</v>
      </c>
      <c r="C3741" s="18" t="s">
        <v>1278</v>
      </c>
      <c r="D3741" s="9"/>
      <c r="E3741" s="9">
        <v>276</v>
      </c>
      <c r="F3741" s="10" t="s">
        <v>1071</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1.5" x14ac:dyDescent="0.25">
      <c r="A3742" s="12">
        <v>3725</v>
      </c>
      <c r="B3742" s="10" t="s">
        <v>1020</v>
      </c>
      <c r="C3742" s="18" t="s">
        <v>1278</v>
      </c>
      <c r="D3742" s="9"/>
      <c r="E3742" s="9">
        <v>276</v>
      </c>
      <c r="F3742" s="10" t="s">
        <v>1071</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1.5" x14ac:dyDescent="0.25">
      <c r="A3743" s="12">
        <v>3726</v>
      </c>
      <c r="B3743" s="10" t="s">
        <v>1020</v>
      </c>
      <c r="C3743" s="18" t="s">
        <v>1278</v>
      </c>
      <c r="D3743" s="9"/>
      <c r="E3743" s="9">
        <v>276</v>
      </c>
      <c r="F3743" s="10" t="s">
        <v>1071</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1.5" x14ac:dyDescent="0.25">
      <c r="A3744" s="12">
        <v>3727</v>
      </c>
      <c r="B3744" s="10" t="s">
        <v>1020</v>
      </c>
      <c r="C3744" s="18" t="s">
        <v>1278</v>
      </c>
      <c r="D3744" s="9"/>
      <c r="E3744" s="9">
        <v>276</v>
      </c>
      <c r="F3744" s="10" t="s">
        <v>1071</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1.5" x14ac:dyDescent="0.25">
      <c r="A3745" s="12">
        <v>3728</v>
      </c>
      <c r="B3745" s="10" t="s">
        <v>1020</v>
      </c>
      <c r="C3745" s="18" t="s">
        <v>1278</v>
      </c>
      <c r="D3745" s="9"/>
      <c r="E3745" s="9">
        <v>276</v>
      </c>
      <c r="F3745" s="10" t="s">
        <v>1071</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1.5" x14ac:dyDescent="0.25">
      <c r="A3746" s="12">
        <v>3729</v>
      </c>
      <c r="B3746" s="10" t="s">
        <v>1020</v>
      </c>
      <c r="C3746" s="18" t="s">
        <v>1278</v>
      </c>
      <c r="D3746" s="9"/>
      <c r="E3746" s="9">
        <v>276</v>
      </c>
      <c r="F3746" s="10" t="s">
        <v>1071</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1.5" x14ac:dyDescent="0.25">
      <c r="A3747" s="12">
        <v>3730</v>
      </c>
      <c r="B3747" s="10" t="s">
        <v>1020</v>
      </c>
      <c r="C3747" s="18" t="s">
        <v>1278</v>
      </c>
      <c r="D3747" s="9"/>
      <c r="E3747" s="9">
        <v>276</v>
      </c>
      <c r="F3747" s="10" t="s">
        <v>1071</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1.5" x14ac:dyDescent="0.25">
      <c r="A3748" s="12">
        <v>3731</v>
      </c>
      <c r="B3748" s="10" t="s">
        <v>1020</v>
      </c>
      <c r="C3748" s="18" t="s">
        <v>1278</v>
      </c>
      <c r="D3748" s="9"/>
      <c r="E3748" s="9">
        <v>276</v>
      </c>
      <c r="F3748" s="10" t="s">
        <v>1071</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1.5" x14ac:dyDescent="0.25">
      <c r="A3749" s="12">
        <v>3732</v>
      </c>
      <c r="B3749" s="10" t="s">
        <v>1020</v>
      </c>
      <c r="C3749" s="18" t="s">
        <v>1278</v>
      </c>
      <c r="D3749" s="9"/>
      <c r="E3749" s="9">
        <v>276</v>
      </c>
      <c r="F3749" s="10" t="s">
        <v>1071</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1.5" x14ac:dyDescent="0.25">
      <c r="A3750" s="12">
        <v>3733</v>
      </c>
      <c r="B3750" s="10" t="s">
        <v>1020</v>
      </c>
      <c r="C3750" s="18" t="s">
        <v>1278</v>
      </c>
      <c r="D3750" s="9"/>
      <c r="E3750" s="9">
        <v>276</v>
      </c>
      <c r="F3750" s="10" t="s">
        <v>1071</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1.5" x14ac:dyDescent="0.25">
      <c r="A3751" s="12">
        <v>3734</v>
      </c>
      <c r="B3751" s="10" t="s">
        <v>1020</v>
      </c>
      <c r="C3751" s="18" t="s">
        <v>1278</v>
      </c>
      <c r="D3751" s="9"/>
      <c r="E3751" s="9">
        <v>276</v>
      </c>
      <c r="F3751" s="10" t="s">
        <v>1071</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1.5" x14ac:dyDescent="0.25">
      <c r="A3752" s="12">
        <v>3735</v>
      </c>
      <c r="B3752" s="10" t="s">
        <v>1020</v>
      </c>
      <c r="C3752" s="18" t="s">
        <v>1278</v>
      </c>
      <c r="D3752" s="9"/>
      <c r="E3752" s="9">
        <v>276</v>
      </c>
      <c r="F3752" s="10" t="s">
        <v>1071</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1.5" x14ac:dyDescent="0.25">
      <c r="A3753" s="12">
        <v>3736</v>
      </c>
      <c r="B3753" s="10" t="s">
        <v>1020</v>
      </c>
      <c r="C3753" s="18" t="s">
        <v>1279</v>
      </c>
      <c r="D3753" s="9"/>
      <c r="E3753" s="9">
        <v>442</v>
      </c>
      <c r="F3753" s="10" t="s">
        <v>1071</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1.5" x14ac:dyDescent="0.25">
      <c r="A3754" s="12">
        <v>3737</v>
      </c>
      <c r="B3754" s="10" t="s">
        <v>1020</v>
      </c>
      <c r="C3754" s="18" t="s">
        <v>1279</v>
      </c>
      <c r="D3754" s="9"/>
      <c r="E3754" s="9">
        <v>442</v>
      </c>
      <c r="F3754" s="10" t="s">
        <v>1071</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1.5" x14ac:dyDescent="0.25">
      <c r="A3755" s="12">
        <v>3738</v>
      </c>
      <c r="B3755" s="10" t="s">
        <v>1020</v>
      </c>
      <c r="C3755" s="18" t="s">
        <v>1279</v>
      </c>
      <c r="D3755" s="9"/>
      <c r="E3755" s="9">
        <v>442</v>
      </c>
      <c r="F3755" s="10" t="s">
        <v>1071</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1.5" x14ac:dyDescent="0.25">
      <c r="A3756" s="12">
        <v>3739</v>
      </c>
      <c r="B3756" s="10" t="s">
        <v>1020</v>
      </c>
      <c r="C3756" s="18" t="s">
        <v>1279</v>
      </c>
      <c r="D3756" s="9"/>
      <c r="E3756" s="9">
        <v>442</v>
      </c>
      <c r="F3756" s="10" t="s">
        <v>1071</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1.5" x14ac:dyDescent="0.25">
      <c r="A3757" s="12">
        <v>3740</v>
      </c>
      <c r="B3757" s="10" t="s">
        <v>1020</v>
      </c>
      <c r="C3757" s="18" t="s">
        <v>1279</v>
      </c>
      <c r="D3757" s="9"/>
      <c r="E3757" s="9">
        <v>442</v>
      </c>
      <c r="F3757" s="10" t="s">
        <v>1071</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1.5" x14ac:dyDescent="0.25">
      <c r="A3758" s="12">
        <v>3741</v>
      </c>
      <c r="B3758" s="10" t="s">
        <v>1020</v>
      </c>
      <c r="C3758" s="18" t="s">
        <v>1279</v>
      </c>
      <c r="D3758" s="9"/>
      <c r="E3758" s="9">
        <v>442</v>
      </c>
      <c r="F3758" s="10" t="s">
        <v>1071</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1.5" x14ac:dyDescent="0.25">
      <c r="A3759" s="12">
        <v>3742</v>
      </c>
      <c r="B3759" s="10" t="s">
        <v>1020</v>
      </c>
      <c r="C3759" s="18" t="s">
        <v>1279</v>
      </c>
      <c r="D3759" s="9"/>
      <c r="E3759" s="9">
        <v>442</v>
      </c>
      <c r="F3759" s="10" t="s">
        <v>1071</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1.5" x14ac:dyDescent="0.25">
      <c r="A3760" s="12">
        <v>3743</v>
      </c>
      <c r="B3760" s="10" t="s">
        <v>1020</v>
      </c>
      <c r="C3760" s="18" t="s">
        <v>1279</v>
      </c>
      <c r="D3760" s="9"/>
      <c r="E3760" s="9">
        <v>442</v>
      </c>
      <c r="F3760" s="10" t="s">
        <v>1071</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1.5" x14ac:dyDescent="0.25">
      <c r="A3761" s="12">
        <v>3744</v>
      </c>
      <c r="B3761" s="10" t="s">
        <v>1020</v>
      </c>
      <c r="C3761" s="18" t="s">
        <v>1279</v>
      </c>
      <c r="D3761" s="9"/>
      <c r="E3761" s="9">
        <v>442</v>
      </c>
      <c r="F3761" s="10" t="s">
        <v>1071</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1.5" x14ac:dyDescent="0.25">
      <c r="A3762" s="12">
        <v>3745</v>
      </c>
      <c r="B3762" s="10" t="s">
        <v>1020</v>
      </c>
      <c r="C3762" s="18" t="s">
        <v>1279</v>
      </c>
      <c r="D3762" s="9"/>
      <c r="E3762" s="9">
        <v>442</v>
      </c>
      <c r="F3762" s="10" t="s">
        <v>1071</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1.5" x14ac:dyDescent="0.25">
      <c r="A3763" s="12">
        <v>3746</v>
      </c>
      <c r="B3763" s="10" t="s">
        <v>1020</v>
      </c>
      <c r="C3763" s="18" t="s">
        <v>1279</v>
      </c>
      <c r="D3763" s="9"/>
      <c r="E3763" s="9">
        <v>442</v>
      </c>
      <c r="F3763" s="10" t="s">
        <v>1071</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1.5" x14ac:dyDescent="0.25">
      <c r="A3764" s="12">
        <v>3747</v>
      </c>
      <c r="B3764" s="10" t="s">
        <v>1020</v>
      </c>
      <c r="C3764" s="18" t="s">
        <v>1279</v>
      </c>
      <c r="D3764" s="9"/>
      <c r="E3764" s="9">
        <v>442</v>
      </c>
      <c r="F3764" s="10" t="s">
        <v>1071</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1.5" x14ac:dyDescent="0.25">
      <c r="A3765" s="12">
        <v>3748</v>
      </c>
      <c r="B3765" s="10" t="s">
        <v>1020</v>
      </c>
      <c r="C3765" s="18" t="s">
        <v>1279</v>
      </c>
      <c r="D3765" s="9"/>
      <c r="E3765" s="9">
        <v>442</v>
      </c>
      <c r="F3765" s="10" t="s">
        <v>1071</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1.5" x14ac:dyDescent="0.25">
      <c r="A3766" s="12">
        <v>3749</v>
      </c>
      <c r="B3766" s="10" t="s">
        <v>1020</v>
      </c>
      <c r="C3766" s="18" t="s">
        <v>1279</v>
      </c>
      <c r="D3766" s="9"/>
      <c r="E3766" s="9">
        <v>442</v>
      </c>
      <c r="F3766" s="10" t="s">
        <v>1071</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1.5" x14ac:dyDescent="0.25">
      <c r="A3767" s="12">
        <v>3750</v>
      </c>
      <c r="B3767" s="10" t="s">
        <v>1020</v>
      </c>
      <c r="C3767" s="18" t="s">
        <v>1279</v>
      </c>
      <c r="D3767" s="9"/>
      <c r="E3767" s="9">
        <v>442</v>
      </c>
      <c r="F3767" s="10" t="s">
        <v>1071</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1.5" x14ac:dyDescent="0.25">
      <c r="A3768" s="12">
        <v>3751</v>
      </c>
      <c r="B3768" s="10" t="s">
        <v>1020</v>
      </c>
      <c r="C3768" s="18" t="s">
        <v>1280</v>
      </c>
      <c r="D3768" s="9">
        <v>28</v>
      </c>
      <c r="E3768" s="9">
        <v>528</v>
      </c>
      <c r="F3768" s="10" t="s">
        <v>1071</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1.5" x14ac:dyDescent="0.25">
      <c r="A3769" s="12">
        <v>3752</v>
      </c>
      <c r="B3769" s="10" t="s">
        <v>1020</v>
      </c>
      <c r="C3769" s="18" t="s">
        <v>1280</v>
      </c>
      <c r="D3769" s="9">
        <v>28</v>
      </c>
      <c r="E3769" s="9">
        <v>528</v>
      </c>
      <c r="F3769" s="10" t="s">
        <v>1071</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1.5" x14ac:dyDescent="0.25">
      <c r="A3770" s="12">
        <v>3753</v>
      </c>
      <c r="B3770" s="10" t="s">
        <v>1020</v>
      </c>
      <c r="C3770" s="18" t="s">
        <v>1280</v>
      </c>
      <c r="D3770" s="9">
        <v>28</v>
      </c>
      <c r="E3770" s="9">
        <v>528</v>
      </c>
      <c r="F3770" s="10" t="s">
        <v>1071</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1.5" x14ac:dyDescent="0.25">
      <c r="A3771" s="12">
        <v>3754</v>
      </c>
      <c r="B3771" s="10" t="s">
        <v>1020</v>
      </c>
      <c r="C3771" s="18" t="s">
        <v>1280</v>
      </c>
      <c r="D3771" s="9">
        <v>28</v>
      </c>
      <c r="E3771" s="9">
        <v>528</v>
      </c>
      <c r="F3771" s="10" t="s">
        <v>1071</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1.5" x14ac:dyDescent="0.25">
      <c r="A3772" s="12">
        <v>3755</v>
      </c>
      <c r="B3772" s="10" t="s">
        <v>1020</v>
      </c>
      <c r="C3772" s="18" t="s">
        <v>1280</v>
      </c>
      <c r="D3772" s="9">
        <v>28</v>
      </c>
      <c r="E3772" s="9">
        <v>528</v>
      </c>
      <c r="F3772" s="10" t="s">
        <v>1071</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1.5" x14ac:dyDescent="0.25">
      <c r="A3773" s="12">
        <v>3756</v>
      </c>
      <c r="B3773" s="10" t="s">
        <v>1020</v>
      </c>
      <c r="C3773" s="18" t="s">
        <v>1280</v>
      </c>
      <c r="D3773" s="9">
        <v>28</v>
      </c>
      <c r="E3773" s="9">
        <v>528</v>
      </c>
      <c r="F3773" s="10" t="s">
        <v>1071</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1.5" x14ac:dyDescent="0.25">
      <c r="A3774" s="12">
        <v>3757</v>
      </c>
      <c r="B3774" s="10" t="s">
        <v>1020</v>
      </c>
      <c r="C3774" s="18" t="s">
        <v>1280</v>
      </c>
      <c r="D3774" s="9">
        <v>28</v>
      </c>
      <c r="E3774" s="9">
        <v>528</v>
      </c>
      <c r="F3774" s="10" t="s">
        <v>1071</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1.5" x14ac:dyDescent="0.25">
      <c r="A3775" s="12">
        <v>3758</v>
      </c>
      <c r="B3775" s="10" t="s">
        <v>1020</v>
      </c>
      <c r="C3775" s="18" t="s">
        <v>1280</v>
      </c>
      <c r="D3775" s="9">
        <v>28</v>
      </c>
      <c r="E3775" s="9">
        <v>528</v>
      </c>
      <c r="F3775" s="10" t="s">
        <v>1071</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1.5" x14ac:dyDescent="0.25">
      <c r="A3776" s="12">
        <v>3759</v>
      </c>
      <c r="B3776" s="10" t="s">
        <v>1020</v>
      </c>
      <c r="C3776" s="18" t="s">
        <v>1280</v>
      </c>
      <c r="D3776" s="9">
        <v>28</v>
      </c>
      <c r="E3776" s="9">
        <v>528</v>
      </c>
      <c r="F3776" s="10" t="s">
        <v>1071</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1.5" x14ac:dyDescent="0.25">
      <c r="A3777" s="12">
        <v>3760</v>
      </c>
      <c r="B3777" s="10" t="s">
        <v>1020</v>
      </c>
      <c r="C3777" s="18" t="s">
        <v>1280</v>
      </c>
      <c r="D3777" s="9">
        <v>28</v>
      </c>
      <c r="E3777" s="9">
        <v>528</v>
      </c>
      <c r="F3777" s="10" t="s">
        <v>1071</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1.5" x14ac:dyDescent="0.25">
      <c r="A3778" s="12">
        <v>3761</v>
      </c>
      <c r="B3778" s="10" t="s">
        <v>1020</v>
      </c>
      <c r="C3778" s="18" t="s">
        <v>1280</v>
      </c>
      <c r="D3778" s="9">
        <v>28</v>
      </c>
      <c r="E3778" s="9">
        <v>528</v>
      </c>
      <c r="F3778" s="10" t="s">
        <v>1071</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1.5" x14ac:dyDescent="0.25">
      <c r="A3779" s="12">
        <v>3762</v>
      </c>
      <c r="B3779" s="10" t="s">
        <v>1020</v>
      </c>
      <c r="C3779" s="18" t="s">
        <v>1280</v>
      </c>
      <c r="D3779" s="9">
        <v>28</v>
      </c>
      <c r="E3779" s="9">
        <v>528</v>
      </c>
      <c r="F3779" s="10" t="s">
        <v>1071</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1.5" x14ac:dyDescent="0.25">
      <c r="A3780" s="12">
        <v>3763</v>
      </c>
      <c r="B3780" s="10" t="s">
        <v>1020</v>
      </c>
      <c r="C3780" s="18" t="s">
        <v>1280</v>
      </c>
      <c r="D3780" s="9">
        <v>28</v>
      </c>
      <c r="E3780" s="9">
        <v>528</v>
      </c>
      <c r="F3780" s="10" t="s">
        <v>1071</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1.5" x14ac:dyDescent="0.25">
      <c r="A3781" s="12">
        <v>3764</v>
      </c>
      <c r="B3781" s="10" t="s">
        <v>1020</v>
      </c>
      <c r="C3781" s="18" t="s">
        <v>1280</v>
      </c>
      <c r="D3781" s="9">
        <v>28</v>
      </c>
      <c r="E3781" s="9">
        <v>528</v>
      </c>
      <c r="F3781" s="10" t="s">
        <v>1071</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1.5" x14ac:dyDescent="0.25">
      <c r="A3782" s="12">
        <v>3765</v>
      </c>
      <c r="B3782" s="10" t="s">
        <v>1020</v>
      </c>
      <c r="C3782" s="18" t="s">
        <v>1280</v>
      </c>
      <c r="D3782" s="9">
        <v>28</v>
      </c>
      <c r="E3782" s="9">
        <v>528</v>
      </c>
      <c r="F3782" s="10" t="s">
        <v>1071</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1.5" x14ac:dyDescent="0.25">
      <c r="A3783" s="12">
        <v>3766</v>
      </c>
      <c r="B3783" s="10" t="s">
        <v>1020</v>
      </c>
      <c r="C3783" s="18" t="s">
        <v>1281</v>
      </c>
      <c r="D3783" s="9"/>
      <c r="E3783" s="9">
        <v>756</v>
      </c>
      <c r="F3783" s="10" t="s">
        <v>1071</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1.5" x14ac:dyDescent="0.25">
      <c r="A3784" s="12">
        <v>3767</v>
      </c>
      <c r="B3784" s="10" t="s">
        <v>1020</v>
      </c>
      <c r="C3784" s="18" t="s">
        <v>1281</v>
      </c>
      <c r="D3784" s="9"/>
      <c r="E3784" s="9">
        <v>756</v>
      </c>
      <c r="F3784" s="10" t="s">
        <v>1071</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1.5" x14ac:dyDescent="0.25">
      <c r="A3785" s="12">
        <v>3768</v>
      </c>
      <c r="B3785" s="10" t="s">
        <v>1020</v>
      </c>
      <c r="C3785" s="18" t="s">
        <v>1281</v>
      </c>
      <c r="D3785" s="9"/>
      <c r="E3785" s="9">
        <v>756</v>
      </c>
      <c r="F3785" s="10" t="s">
        <v>1071</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1.5" x14ac:dyDescent="0.25">
      <c r="A3786" s="12">
        <v>3769</v>
      </c>
      <c r="B3786" s="10" t="s">
        <v>1020</v>
      </c>
      <c r="C3786" s="18" t="s">
        <v>1281</v>
      </c>
      <c r="D3786" s="9"/>
      <c r="E3786" s="9">
        <v>756</v>
      </c>
      <c r="F3786" s="10" t="s">
        <v>1071</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1.5" x14ac:dyDescent="0.25">
      <c r="A3787" s="12">
        <v>3770</v>
      </c>
      <c r="B3787" s="10" t="s">
        <v>1020</v>
      </c>
      <c r="C3787" s="18" t="s">
        <v>1281</v>
      </c>
      <c r="D3787" s="9"/>
      <c r="E3787" s="9">
        <v>756</v>
      </c>
      <c r="F3787" s="10" t="s">
        <v>1071</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1.5" x14ac:dyDescent="0.25">
      <c r="A3788" s="12">
        <v>3771</v>
      </c>
      <c r="B3788" s="10" t="s">
        <v>1020</v>
      </c>
      <c r="C3788" s="18" t="s">
        <v>1281</v>
      </c>
      <c r="D3788" s="9"/>
      <c r="E3788" s="9">
        <v>756</v>
      </c>
      <c r="F3788" s="10" t="s">
        <v>1071</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1.5" x14ac:dyDescent="0.25">
      <c r="A3789" s="12">
        <v>3772</v>
      </c>
      <c r="B3789" s="10" t="s">
        <v>1020</v>
      </c>
      <c r="C3789" s="18" t="s">
        <v>1281</v>
      </c>
      <c r="D3789" s="9"/>
      <c r="E3789" s="9">
        <v>756</v>
      </c>
      <c r="F3789" s="10" t="s">
        <v>1071</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1.5" x14ac:dyDescent="0.25">
      <c r="A3790" s="12">
        <v>3773</v>
      </c>
      <c r="B3790" s="10" t="s">
        <v>1020</v>
      </c>
      <c r="C3790" s="18" t="s">
        <v>1281</v>
      </c>
      <c r="D3790" s="9"/>
      <c r="E3790" s="9">
        <v>756</v>
      </c>
      <c r="F3790" s="10" t="s">
        <v>1071</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1.5" x14ac:dyDescent="0.25">
      <c r="A3791" s="12">
        <v>3774</v>
      </c>
      <c r="B3791" s="10" t="s">
        <v>1020</v>
      </c>
      <c r="C3791" s="18" t="s">
        <v>1281</v>
      </c>
      <c r="D3791" s="9"/>
      <c r="E3791" s="9">
        <v>756</v>
      </c>
      <c r="F3791" s="10" t="s">
        <v>1071</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1.5" x14ac:dyDescent="0.25">
      <c r="A3792" s="12">
        <v>3775</v>
      </c>
      <c r="B3792" s="10" t="s">
        <v>1020</v>
      </c>
      <c r="C3792" s="18" t="s">
        <v>1281</v>
      </c>
      <c r="D3792" s="9"/>
      <c r="E3792" s="9">
        <v>756</v>
      </c>
      <c r="F3792" s="10" t="s">
        <v>1071</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1.5" x14ac:dyDescent="0.25">
      <c r="A3793" s="12">
        <v>3776</v>
      </c>
      <c r="B3793" s="10" t="s">
        <v>1020</v>
      </c>
      <c r="C3793" s="18" t="s">
        <v>1281</v>
      </c>
      <c r="D3793" s="9"/>
      <c r="E3793" s="9">
        <v>756</v>
      </c>
      <c r="F3793" s="10" t="s">
        <v>1071</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1.5" x14ac:dyDescent="0.25">
      <c r="A3794" s="12">
        <v>3777</v>
      </c>
      <c r="B3794" s="10" t="s">
        <v>1020</v>
      </c>
      <c r="C3794" s="18" t="s">
        <v>1281</v>
      </c>
      <c r="D3794" s="9"/>
      <c r="E3794" s="9">
        <v>756</v>
      </c>
      <c r="F3794" s="10" t="s">
        <v>1071</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1.5" x14ac:dyDescent="0.25">
      <c r="A3795" s="12">
        <v>3778</v>
      </c>
      <c r="B3795" s="10" t="s">
        <v>1020</v>
      </c>
      <c r="C3795" s="18" t="s">
        <v>1281</v>
      </c>
      <c r="D3795" s="9"/>
      <c r="E3795" s="9">
        <v>756</v>
      </c>
      <c r="F3795" s="10" t="s">
        <v>1071</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1.5" x14ac:dyDescent="0.25">
      <c r="A3796" s="12">
        <v>3779</v>
      </c>
      <c r="B3796" s="10" t="s">
        <v>1020</v>
      </c>
      <c r="C3796" s="18" t="s">
        <v>1281</v>
      </c>
      <c r="D3796" s="9"/>
      <c r="E3796" s="9">
        <v>756</v>
      </c>
      <c r="F3796" s="10" t="s">
        <v>1071</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1.5" x14ac:dyDescent="0.25">
      <c r="A3797" s="12">
        <v>3780</v>
      </c>
      <c r="B3797" s="10" t="s">
        <v>1020</v>
      </c>
      <c r="C3797" s="18" t="s">
        <v>1281</v>
      </c>
      <c r="D3797" s="9"/>
      <c r="E3797" s="9">
        <v>756</v>
      </c>
      <c r="F3797" s="10" t="s">
        <v>1071</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1.5" x14ac:dyDescent="0.25">
      <c r="A3798" s="17">
        <v>3781</v>
      </c>
      <c r="B3798" s="15" t="s">
        <v>1020</v>
      </c>
      <c r="C3798" s="16" t="s">
        <v>1282</v>
      </c>
      <c r="D3798" s="14"/>
      <c r="E3798" s="14">
        <v>918</v>
      </c>
      <c r="F3798" s="15" t="s">
        <v>1237</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1.5" x14ac:dyDescent="0.25">
      <c r="A3799" s="17">
        <v>3782</v>
      </c>
      <c r="B3799" s="15" t="s">
        <v>1020</v>
      </c>
      <c r="C3799" s="16" t="s">
        <v>1282</v>
      </c>
      <c r="D3799" s="14"/>
      <c r="E3799" s="14">
        <v>918</v>
      </c>
      <c r="F3799" s="15" t="s">
        <v>1237</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1.5" x14ac:dyDescent="0.25">
      <c r="A3800" s="17">
        <v>3783</v>
      </c>
      <c r="B3800" s="15" t="s">
        <v>1020</v>
      </c>
      <c r="C3800" s="16" t="s">
        <v>1282</v>
      </c>
      <c r="D3800" s="14"/>
      <c r="E3800" s="14">
        <v>918</v>
      </c>
      <c r="F3800" s="15" t="s">
        <v>1237</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1.5" x14ac:dyDescent="0.25">
      <c r="A3801" s="17">
        <v>3784</v>
      </c>
      <c r="B3801" s="15" t="s">
        <v>1020</v>
      </c>
      <c r="C3801" s="16" t="s">
        <v>1282</v>
      </c>
      <c r="D3801" s="14"/>
      <c r="E3801" s="14">
        <v>918</v>
      </c>
      <c r="F3801" s="15" t="s">
        <v>1237</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1.5" x14ac:dyDescent="0.25">
      <c r="A3802" s="17">
        <v>3785</v>
      </c>
      <c r="B3802" s="15" t="s">
        <v>1020</v>
      </c>
      <c r="C3802" s="16" t="s">
        <v>1282</v>
      </c>
      <c r="D3802" s="14"/>
      <c r="E3802" s="14">
        <v>918</v>
      </c>
      <c r="F3802" s="15" t="s">
        <v>1237</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1.5" x14ac:dyDescent="0.25">
      <c r="A3803" s="17">
        <v>3786</v>
      </c>
      <c r="B3803" s="15" t="s">
        <v>1020</v>
      </c>
      <c r="C3803" s="16" t="s">
        <v>1282</v>
      </c>
      <c r="D3803" s="14"/>
      <c r="E3803" s="14">
        <v>918</v>
      </c>
      <c r="F3803" s="15" t="s">
        <v>1237</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1.5" x14ac:dyDescent="0.25">
      <c r="A3804" s="17">
        <v>3787</v>
      </c>
      <c r="B3804" s="15" t="s">
        <v>1020</v>
      </c>
      <c r="C3804" s="16" t="s">
        <v>1282</v>
      </c>
      <c r="D3804" s="14"/>
      <c r="E3804" s="14">
        <v>918</v>
      </c>
      <c r="F3804" s="15" t="s">
        <v>1237</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1.5" x14ac:dyDescent="0.25">
      <c r="A3805" s="17">
        <v>3788</v>
      </c>
      <c r="B3805" s="15" t="s">
        <v>1020</v>
      </c>
      <c r="C3805" s="16" t="s">
        <v>1282</v>
      </c>
      <c r="D3805" s="14"/>
      <c r="E3805" s="14">
        <v>918</v>
      </c>
      <c r="F3805" s="15" t="s">
        <v>1237</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1.5" x14ac:dyDescent="0.25">
      <c r="A3806" s="17">
        <v>3789</v>
      </c>
      <c r="B3806" s="15" t="s">
        <v>1020</v>
      </c>
      <c r="C3806" s="16" t="s">
        <v>1282</v>
      </c>
      <c r="D3806" s="14"/>
      <c r="E3806" s="14">
        <v>918</v>
      </c>
      <c r="F3806" s="15" t="s">
        <v>1237</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1.5" x14ac:dyDescent="0.25">
      <c r="A3807" s="17">
        <v>3790</v>
      </c>
      <c r="B3807" s="15" t="s">
        <v>1020</v>
      </c>
      <c r="C3807" s="16" t="s">
        <v>1282</v>
      </c>
      <c r="D3807" s="14"/>
      <c r="E3807" s="14">
        <v>918</v>
      </c>
      <c r="F3807" s="15" t="s">
        <v>1237</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1.5" x14ac:dyDescent="0.25">
      <c r="A3808" s="17">
        <v>3791</v>
      </c>
      <c r="B3808" s="15" t="s">
        <v>1020</v>
      </c>
      <c r="C3808" s="16" t="s">
        <v>1282</v>
      </c>
      <c r="D3808" s="14"/>
      <c r="E3808" s="14">
        <v>918</v>
      </c>
      <c r="F3808" s="15" t="s">
        <v>1237</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1.5" x14ac:dyDescent="0.25">
      <c r="A3809" s="17">
        <v>3792</v>
      </c>
      <c r="B3809" s="15" t="s">
        <v>1020</v>
      </c>
      <c r="C3809" s="16" t="s">
        <v>1282</v>
      </c>
      <c r="D3809" s="14"/>
      <c r="E3809" s="14">
        <v>918</v>
      </c>
      <c r="F3809" s="15" t="s">
        <v>1237</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1.5" x14ac:dyDescent="0.25">
      <c r="A3810" s="17">
        <v>3793</v>
      </c>
      <c r="B3810" s="15" t="s">
        <v>1020</v>
      </c>
      <c r="C3810" s="16" t="s">
        <v>1282</v>
      </c>
      <c r="D3810" s="14"/>
      <c r="E3810" s="14">
        <v>918</v>
      </c>
      <c r="F3810" s="15" t="s">
        <v>1237</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1.5" x14ac:dyDescent="0.25">
      <c r="A3811" s="17">
        <v>3794</v>
      </c>
      <c r="B3811" s="15" t="s">
        <v>1020</v>
      </c>
      <c r="C3811" s="16" t="s">
        <v>1282</v>
      </c>
      <c r="D3811" s="14"/>
      <c r="E3811" s="14">
        <v>918</v>
      </c>
      <c r="F3811" s="15" t="s">
        <v>1237</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1.5" x14ac:dyDescent="0.25">
      <c r="A3812" s="17">
        <v>3795</v>
      </c>
      <c r="B3812" s="15" t="s">
        <v>1020</v>
      </c>
      <c r="C3812" s="16" t="s">
        <v>1282</v>
      </c>
      <c r="D3812" s="14"/>
      <c r="E3812" s="14">
        <v>918</v>
      </c>
      <c r="F3812" s="15" t="s">
        <v>1237</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1.5" x14ac:dyDescent="0.25">
      <c r="A3813" s="12">
        <v>3796</v>
      </c>
      <c r="B3813" s="10" t="s">
        <v>1020</v>
      </c>
      <c r="C3813" s="11" t="s">
        <v>1283</v>
      </c>
      <c r="D3813" s="9"/>
      <c r="E3813" s="9">
        <v>124</v>
      </c>
      <c r="F3813" s="10" t="s">
        <v>1071</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1.5" x14ac:dyDescent="0.25">
      <c r="A3814" s="12">
        <v>3797</v>
      </c>
      <c r="B3814" s="10" t="s">
        <v>1020</v>
      </c>
      <c r="C3814" s="11" t="s">
        <v>1283</v>
      </c>
      <c r="D3814" s="9"/>
      <c r="E3814" s="9">
        <v>124</v>
      </c>
      <c r="F3814" s="10" t="s">
        <v>1071</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1.5" x14ac:dyDescent="0.25">
      <c r="A3815" s="12">
        <v>3798</v>
      </c>
      <c r="B3815" s="10" t="s">
        <v>1020</v>
      </c>
      <c r="C3815" s="11" t="s">
        <v>1283</v>
      </c>
      <c r="D3815" s="9"/>
      <c r="E3815" s="9">
        <v>124</v>
      </c>
      <c r="F3815" s="10" t="s">
        <v>1071</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1.5" x14ac:dyDescent="0.25">
      <c r="A3816" s="12">
        <v>3799</v>
      </c>
      <c r="B3816" s="10" t="s">
        <v>1020</v>
      </c>
      <c r="C3816" s="11" t="s">
        <v>1283</v>
      </c>
      <c r="D3816" s="9"/>
      <c r="E3816" s="9">
        <v>124</v>
      </c>
      <c r="F3816" s="10" t="s">
        <v>1071</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1.5" x14ac:dyDescent="0.25">
      <c r="A3817" s="12">
        <v>3800</v>
      </c>
      <c r="B3817" s="10" t="s">
        <v>1020</v>
      </c>
      <c r="C3817" s="11" t="s">
        <v>1283</v>
      </c>
      <c r="D3817" s="9"/>
      <c r="E3817" s="9">
        <v>124</v>
      </c>
      <c r="F3817" s="10" t="s">
        <v>1071</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1.5" x14ac:dyDescent="0.25">
      <c r="A3818" s="12">
        <v>3801</v>
      </c>
      <c r="B3818" s="10" t="s">
        <v>1020</v>
      </c>
      <c r="C3818" s="11" t="s">
        <v>1283</v>
      </c>
      <c r="D3818" s="9"/>
      <c r="E3818" s="9">
        <v>124</v>
      </c>
      <c r="F3818" s="10" t="s">
        <v>1071</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1.5" x14ac:dyDescent="0.25">
      <c r="A3819" s="12">
        <v>3802</v>
      </c>
      <c r="B3819" s="10" t="s">
        <v>1020</v>
      </c>
      <c r="C3819" s="11" t="s">
        <v>1283</v>
      </c>
      <c r="D3819" s="9"/>
      <c r="E3819" s="9">
        <v>124</v>
      </c>
      <c r="F3819" s="10" t="s">
        <v>1071</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1.5" x14ac:dyDescent="0.25">
      <c r="A3820" s="12">
        <v>3803</v>
      </c>
      <c r="B3820" s="10" t="s">
        <v>1020</v>
      </c>
      <c r="C3820" s="11" t="s">
        <v>1283</v>
      </c>
      <c r="D3820" s="9"/>
      <c r="E3820" s="9">
        <v>124</v>
      </c>
      <c r="F3820" s="10" t="s">
        <v>1071</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1.5" x14ac:dyDescent="0.25">
      <c r="A3821" s="12">
        <v>3804</v>
      </c>
      <c r="B3821" s="10" t="s">
        <v>1020</v>
      </c>
      <c r="C3821" s="11" t="s">
        <v>1283</v>
      </c>
      <c r="D3821" s="9"/>
      <c r="E3821" s="9">
        <v>124</v>
      </c>
      <c r="F3821" s="10" t="s">
        <v>1071</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1.5" x14ac:dyDescent="0.25">
      <c r="A3822" s="12">
        <v>3805</v>
      </c>
      <c r="B3822" s="10" t="s">
        <v>1020</v>
      </c>
      <c r="C3822" s="11" t="s">
        <v>1283</v>
      </c>
      <c r="D3822" s="9"/>
      <c r="E3822" s="9">
        <v>124</v>
      </c>
      <c r="F3822" s="10" t="s">
        <v>1071</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1.5" x14ac:dyDescent="0.25">
      <c r="A3823" s="12">
        <v>3806</v>
      </c>
      <c r="B3823" s="10" t="s">
        <v>1020</v>
      </c>
      <c r="C3823" s="11" t="s">
        <v>1283</v>
      </c>
      <c r="D3823" s="9"/>
      <c r="E3823" s="9">
        <v>124</v>
      </c>
      <c r="F3823" s="10" t="s">
        <v>1071</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1.5" x14ac:dyDescent="0.25">
      <c r="A3824" s="12">
        <v>3807</v>
      </c>
      <c r="B3824" s="10" t="s">
        <v>1020</v>
      </c>
      <c r="C3824" s="11" t="s">
        <v>1283</v>
      </c>
      <c r="D3824" s="9"/>
      <c r="E3824" s="9">
        <v>124</v>
      </c>
      <c r="F3824" s="10" t="s">
        <v>1071</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1.5" x14ac:dyDescent="0.25">
      <c r="A3825" s="12">
        <v>3808</v>
      </c>
      <c r="B3825" s="10" t="s">
        <v>1020</v>
      </c>
      <c r="C3825" s="11" t="s">
        <v>1283</v>
      </c>
      <c r="D3825" s="9"/>
      <c r="E3825" s="9">
        <v>124</v>
      </c>
      <c r="F3825" s="10" t="s">
        <v>1071</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1.5" x14ac:dyDescent="0.25">
      <c r="A3826" s="12">
        <v>3809</v>
      </c>
      <c r="B3826" s="10" t="s">
        <v>1020</v>
      </c>
      <c r="C3826" s="11" t="s">
        <v>1283</v>
      </c>
      <c r="D3826" s="9"/>
      <c r="E3826" s="9">
        <v>124</v>
      </c>
      <c r="F3826" s="10" t="s">
        <v>1071</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1.5" x14ac:dyDescent="0.25">
      <c r="A3827" s="12">
        <v>3810</v>
      </c>
      <c r="B3827" s="10" t="s">
        <v>1020</v>
      </c>
      <c r="C3827" s="11" t="s">
        <v>1283</v>
      </c>
      <c r="D3827" s="9"/>
      <c r="E3827" s="9">
        <v>124</v>
      </c>
      <c r="F3827" s="10" t="s">
        <v>1071</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1.5" x14ac:dyDescent="0.25">
      <c r="A3828" s="12">
        <v>3811</v>
      </c>
      <c r="B3828" s="10" t="s">
        <v>1020</v>
      </c>
      <c r="C3828" s="11" t="s">
        <v>1284</v>
      </c>
      <c r="D3828" s="9">
        <v>29</v>
      </c>
      <c r="E3828" s="9">
        <v>840</v>
      </c>
      <c r="F3828" s="10" t="s">
        <v>1071</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1.5" x14ac:dyDescent="0.25">
      <c r="A3829" s="12">
        <v>3812</v>
      </c>
      <c r="B3829" s="10" t="s">
        <v>1020</v>
      </c>
      <c r="C3829" s="11" t="s">
        <v>1284</v>
      </c>
      <c r="D3829" s="9">
        <v>29</v>
      </c>
      <c r="E3829" s="9">
        <v>840</v>
      </c>
      <c r="F3829" s="10" t="s">
        <v>1071</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1.5" x14ac:dyDescent="0.25">
      <c r="A3830" s="12">
        <v>3813</v>
      </c>
      <c r="B3830" s="10" t="s">
        <v>1020</v>
      </c>
      <c r="C3830" s="11" t="s">
        <v>1284</v>
      </c>
      <c r="D3830" s="9">
        <v>29</v>
      </c>
      <c r="E3830" s="9">
        <v>840</v>
      </c>
      <c r="F3830" s="10" t="s">
        <v>1071</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1.5" x14ac:dyDescent="0.25">
      <c r="A3831" s="12">
        <v>3814</v>
      </c>
      <c r="B3831" s="10" t="s">
        <v>1020</v>
      </c>
      <c r="C3831" s="11" t="s">
        <v>1284</v>
      </c>
      <c r="D3831" s="9">
        <v>29</v>
      </c>
      <c r="E3831" s="9">
        <v>840</v>
      </c>
      <c r="F3831" s="10" t="s">
        <v>1071</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1.5" x14ac:dyDescent="0.25">
      <c r="A3832" s="12">
        <v>3815</v>
      </c>
      <c r="B3832" s="10" t="s">
        <v>1020</v>
      </c>
      <c r="C3832" s="11" t="s">
        <v>1284</v>
      </c>
      <c r="D3832" s="9">
        <v>29</v>
      </c>
      <c r="E3832" s="9">
        <v>840</v>
      </c>
      <c r="F3832" s="10" t="s">
        <v>1071</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1.5" x14ac:dyDescent="0.25">
      <c r="A3833" s="12">
        <v>3816</v>
      </c>
      <c r="B3833" s="10" t="s">
        <v>1020</v>
      </c>
      <c r="C3833" s="11" t="s">
        <v>1284</v>
      </c>
      <c r="D3833" s="9">
        <v>29</v>
      </c>
      <c r="E3833" s="9">
        <v>840</v>
      </c>
      <c r="F3833" s="10" t="s">
        <v>1071</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1.5" x14ac:dyDescent="0.25">
      <c r="A3834" s="12">
        <v>3817</v>
      </c>
      <c r="B3834" s="10" t="s">
        <v>1020</v>
      </c>
      <c r="C3834" s="11" t="s">
        <v>1284</v>
      </c>
      <c r="D3834" s="9">
        <v>29</v>
      </c>
      <c r="E3834" s="9">
        <v>840</v>
      </c>
      <c r="F3834" s="10" t="s">
        <v>1071</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1.5" x14ac:dyDescent="0.25">
      <c r="A3835" s="12">
        <v>3818</v>
      </c>
      <c r="B3835" s="10" t="s">
        <v>1020</v>
      </c>
      <c r="C3835" s="11" t="s">
        <v>1284</v>
      </c>
      <c r="D3835" s="9">
        <v>29</v>
      </c>
      <c r="E3835" s="9">
        <v>840</v>
      </c>
      <c r="F3835" s="10" t="s">
        <v>1071</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1.5" x14ac:dyDescent="0.25">
      <c r="A3836" s="12">
        <v>3819</v>
      </c>
      <c r="B3836" s="10" t="s">
        <v>1020</v>
      </c>
      <c r="C3836" s="11" t="s">
        <v>1284</v>
      </c>
      <c r="D3836" s="9">
        <v>29</v>
      </c>
      <c r="E3836" s="9">
        <v>840</v>
      </c>
      <c r="F3836" s="10" t="s">
        <v>1071</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1.5" x14ac:dyDescent="0.25">
      <c r="A3837" s="12">
        <v>3820</v>
      </c>
      <c r="B3837" s="10" t="s">
        <v>1020</v>
      </c>
      <c r="C3837" s="11" t="s">
        <v>1284</v>
      </c>
      <c r="D3837" s="9">
        <v>29</v>
      </c>
      <c r="E3837" s="9">
        <v>840</v>
      </c>
      <c r="F3837" s="10" t="s">
        <v>1071</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1.5" x14ac:dyDescent="0.25">
      <c r="A3838" s="12">
        <v>3821</v>
      </c>
      <c r="B3838" s="10" t="s">
        <v>1020</v>
      </c>
      <c r="C3838" s="11" t="s">
        <v>1284</v>
      </c>
      <c r="D3838" s="9">
        <v>29</v>
      </c>
      <c r="E3838" s="9">
        <v>840</v>
      </c>
      <c r="F3838" s="10" t="s">
        <v>1071</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1.5" x14ac:dyDescent="0.25">
      <c r="A3839" s="12">
        <v>3822</v>
      </c>
      <c r="B3839" s="10" t="s">
        <v>1020</v>
      </c>
      <c r="C3839" s="11" t="s">
        <v>1284</v>
      </c>
      <c r="D3839" s="9">
        <v>29</v>
      </c>
      <c r="E3839" s="9">
        <v>840</v>
      </c>
      <c r="F3839" s="10" t="s">
        <v>1071</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1.5" x14ac:dyDescent="0.25">
      <c r="A3840" s="12">
        <v>3823</v>
      </c>
      <c r="B3840" s="10" t="s">
        <v>1020</v>
      </c>
      <c r="C3840" s="11" t="s">
        <v>1284</v>
      </c>
      <c r="D3840" s="9">
        <v>29</v>
      </c>
      <c r="E3840" s="9">
        <v>840</v>
      </c>
      <c r="F3840" s="10" t="s">
        <v>1071</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1.5" x14ac:dyDescent="0.25">
      <c r="A3841" s="12">
        <v>3824</v>
      </c>
      <c r="B3841" s="10" t="s">
        <v>1020</v>
      </c>
      <c r="C3841" s="11" t="s">
        <v>1284</v>
      </c>
      <c r="D3841" s="9">
        <v>29</v>
      </c>
      <c r="E3841" s="9">
        <v>840</v>
      </c>
      <c r="F3841" s="10" t="s">
        <v>1071</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1.5" x14ac:dyDescent="0.25">
      <c r="A3842" s="12">
        <v>3825</v>
      </c>
      <c r="B3842" s="10" t="s">
        <v>1020</v>
      </c>
      <c r="C3842" s="11" t="s">
        <v>1284</v>
      </c>
      <c r="D3842" s="9">
        <v>29</v>
      </c>
      <c r="E3842" s="9">
        <v>840</v>
      </c>
      <c r="F3842" s="10" t="s">
        <v>1071</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K10" workbookViewId="0">
      <selection activeCell="I482" sqref="I482"/>
    </sheetView>
  </sheetViews>
  <sheetFormatPr defaultColWidth="8" defaultRowHeight="10.5" x14ac:dyDescent="0.25"/>
  <cols>
    <col min="1" max="1" width="5.7265625" style="7" customWidth="1"/>
    <col min="2" max="2" width="21.7265625" style="7" customWidth="1"/>
    <col min="3" max="3" width="45" style="7" customWidth="1"/>
    <col min="4" max="4" width="6.453125" style="7" customWidth="1"/>
    <col min="5" max="5" width="7.1796875" style="7" customWidth="1"/>
    <col min="6" max="6" width="14.453125" style="7" customWidth="1"/>
    <col min="7" max="7" width="7.1796875" style="7" customWidth="1"/>
    <col min="8" max="8" width="11.54296875" style="7" customWidth="1"/>
    <col min="9" max="29" width="8.54296875" style="7" customWidth="1"/>
    <col min="30" max="16384" width="8" style="7"/>
  </cols>
  <sheetData>
    <row r="1" spans="1:29" ht="11.5" x14ac:dyDescent="0.25">
      <c r="A1" s="404"/>
      <c r="B1" s="404"/>
      <c r="C1" s="404"/>
      <c r="D1" s="404"/>
      <c r="E1" s="404"/>
      <c r="F1" s="404"/>
      <c r="G1" s="404"/>
      <c r="H1" s="404"/>
      <c r="I1" s="46"/>
      <c r="J1" s="46"/>
      <c r="K1" s="46"/>
      <c r="L1" s="46"/>
      <c r="M1" s="46"/>
      <c r="N1" s="46"/>
      <c r="O1" s="46"/>
      <c r="P1" s="46"/>
      <c r="Q1" s="46"/>
      <c r="R1" s="46"/>
      <c r="S1" s="46"/>
      <c r="T1" s="46"/>
      <c r="U1" s="46"/>
      <c r="V1" s="46"/>
      <c r="W1" s="46"/>
      <c r="X1" s="46"/>
      <c r="Y1" s="46"/>
      <c r="Z1" s="46"/>
      <c r="AA1" s="46"/>
      <c r="AB1" s="46"/>
      <c r="AC1" s="46"/>
    </row>
    <row r="2" spans="1:29" ht="11.5" x14ac:dyDescent="0.25">
      <c r="A2" s="404"/>
      <c r="B2" s="404"/>
      <c r="C2" s="404"/>
      <c r="D2" s="404"/>
      <c r="E2" s="404"/>
      <c r="F2" s="404"/>
      <c r="G2" s="404"/>
      <c r="H2" s="404"/>
      <c r="I2" s="46"/>
      <c r="J2" s="46"/>
      <c r="K2" s="46"/>
      <c r="L2" s="46"/>
      <c r="M2" s="46"/>
      <c r="N2" s="46"/>
      <c r="O2" s="46"/>
      <c r="P2" s="46"/>
      <c r="Q2" s="46"/>
      <c r="R2" s="46"/>
      <c r="S2" s="46"/>
      <c r="T2" s="46"/>
      <c r="U2" s="46"/>
      <c r="V2" s="46"/>
      <c r="W2" s="46"/>
      <c r="X2" s="46"/>
      <c r="Y2" s="46"/>
      <c r="Z2" s="46"/>
      <c r="AA2" s="46"/>
      <c r="AB2" s="46"/>
      <c r="AC2" s="46"/>
    </row>
    <row r="3" spans="1:29" ht="11.5" x14ac:dyDescent="0.25">
      <c r="A3" s="404"/>
      <c r="B3" s="404"/>
      <c r="C3" s="404"/>
      <c r="D3" s="404"/>
      <c r="E3" s="404"/>
      <c r="F3" s="404"/>
      <c r="G3" s="404"/>
      <c r="H3" s="404"/>
      <c r="I3" s="46"/>
      <c r="J3" s="46"/>
      <c r="K3" s="46"/>
      <c r="L3" s="46"/>
      <c r="M3" s="46"/>
      <c r="N3" s="46"/>
      <c r="O3" s="46"/>
      <c r="P3" s="46"/>
      <c r="Q3" s="46"/>
      <c r="R3" s="46"/>
      <c r="S3" s="46"/>
      <c r="T3" s="46"/>
      <c r="U3" s="46"/>
      <c r="V3" s="46"/>
      <c r="W3" s="46"/>
      <c r="X3" s="46"/>
      <c r="Y3" s="46"/>
      <c r="Z3" s="46"/>
      <c r="AA3" s="46"/>
      <c r="AB3" s="46"/>
      <c r="AC3" s="46"/>
    </row>
    <row r="4" spans="1:29" ht="11.5" x14ac:dyDescent="0.25">
      <c r="A4" s="404"/>
      <c r="B4" s="404"/>
      <c r="C4" s="404"/>
      <c r="D4" s="404"/>
      <c r="E4" s="404"/>
      <c r="F4" s="404"/>
      <c r="G4" s="404"/>
      <c r="H4" s="404"/>
      <c r="I4" s="46"/>
      <c r="J4" s="46"/>
      <c r="K4" s="46"/>
      <c r="L4" s="46"/>
      <c r="M4" s="46"/>
      <c r="N4" s="46"/>
      <c r="O4" s="46"/>
      <c r="P4" s="46"/>
      <c r="Q4" s="46"/>
      <c r="R4" s="46"/>
      <c r="S4" s="46"/>
      <c r="T4" s="46"/>
      <c r="U4" s="46"/>
      <c r="V4" s="46"/>
      <c r="W4" s="46"/>
      <c r="X4" s="46"/>
      <c r="Y4" s="46"/>
      <c r="Z4" s="46"/>
      <c r="AA4" s="46"/>
      <c r="AB4" s="46"/>
      <c r="AC4" s="46"/>
    </row>
    <row r="5" spans="1:29" ht="15.5" x14ac:dyDescent="0.35">
      <c r="A5" s="405" t="s">
        <v>1003</v>
      </c>
      <c r="B5" s="405"/>
      <c r="C5" s="405"/>
      <c r="D5" s="405"/>
      <c r="E5" s="405"/>
      <c r="F5" s="405"/>
      <c r="G5" s="405"/>
      <c r="H5" s="405"/>
      <c r="I5" s="46"/>
      <c r="J5" s="46"/>
      <c r="K5" s="46"/>
      <c r="L5" s="46"/>
      <c r="M5" s="46"/>
      <c r="N5" s="46"/>
      <c r="O5" s="46"/>
      <c r="P5" s="46"/>
      <c r="Q5" s="46"/>
      <c r="R5" s="46"/>
      <c r="S5" s="46"/>
      <c r="T5" s="46"/>
      <c r="U5" s="46"/>
      <c r="V5" s="46"/>
      <c r="W5" s="46"/>
      <c r="X5" s="46"/>
      <c r="Y5" s="46"/>
      <c r="Z5" s="46"/>
      <c r="AA5" s="46"/>
      <c r="AB5" s="46"/>
      <c r="AC5" s="46"/>
    </row>
    <row r="6" spans="1:29" ht="13" x14ac:dyDescent="0.3">
      <c r="A6" s="403" t="s">
        <v>1004</v>
      </c>
      <c r="B6" s="403"/>
      <c r="C6" s="403"/>
      <c r="D6" s="403"/>
      <c r="E6" s="403"/>
      <c r="F6" s="403"/>
      <c r="G6" s="403"/>
      <c r="H6" s="403"/>
      <c r="I6" s="46"/>
      <c r="J6" s="46"/>
      <c r="K6" s="46"/>
      <c r="L6" s="46"/>
      <c r="M6" s="46"/>
      <c r="N6" s="46"/>
      <c r="O6" s="46"/>
      <c r="P6" s="46"/>
      <c r="Q6" s="46"/>
      <c r="R6" s="46"/>
      <c r="S6" s="46"/>
      <c r="T6" s="46"/>
      <c r="U6" s="46"/>
      <c r="V6" s="46"/>
      <c r="W6" s="46"/>
      <c r="X6" s="46"/>
      <c r="Y6" s="46"/>
      <c r="Z6" s="46"/>
      <c r="AA6" s="46"/>
      <c r="AB6" s="46"/>
      <c r="AC6" s="46"/>
    </row>
    <row r="7" spans="1:29" ht="13" x14ac:dyDescent="0.3">
      <c r="A7" s="403" t="s">
        <v>1005</v>
      </c>
      <c r="B7" s="403"/>
      <c r="C7" s="403"/>
      <c r="D7" s="403"/>
      <c r="E7" s="403"/>
      <c r="F7" s="403"/>
      <c r="G7" s="403"/>
      <c r="H7" s="403"/>
      <c r="I7" s="46"/>
      <c r="J7" s="46"/>
      <c r="K7" s="46"/>
      <c r="L7" s="46"/>
      <c r="M7" s="46"/>
      <c r="N7" s="46"/>
      <c r="O7" s="46"/>
      <c r="P7" s="46"/>
      <c r="Q7" s="46"/>
      <c r="R7" s="46"/>
      <c r="S7" s="46"/>
      <c r="T7" s="46"/>
      <c r="U7" s="46"/>
      <c r="V7" s="46"/>
      <c r="W7" s="46"/>
      <c r="X7" s="46"/>
      <c r="Y7" s="46"/>
      <c r="Z7" s="46"/>
      <c r="AA7" s="46"/>
      <c r="AB7" s="46"/>
      <c r="AC7" s="46"/>
    </row>
    <row r="8" spans="1:29" ht="11.5" x14ac:dyDescent="0.25">
      <c r="A8" s="404"/>
      <c r="B8" s="404"/>
      <c r="C8" s="404"/>
      <c r="D8" s="404"/>
      <c r="E8" s="404"/>
      <c r="F8" s="404"/>
      <c r="G8" s="404"/>
      <c r="H8" s="404"/>
      <c r="I8" s="46"/>
      <c r="J8" s="46"/>
      <c r="K8" s="46"/>
      <c r="L8" s="46"/>
      <c r="M8" s="46"/>
      <c r="N8" s="46"/>
      <c r="O8" s="46"/>
      <c r="P8" s="46"/>
      <c r="Q8" s="46"/>
      <c r="R8" s="46"/>
      <c r="S8" s="46"/>
      <c r="T8" s="46"/>
      <c r="U8" s="46"/>
      <c r="V8" s="46"/>
      <c r="W8" s="46"/>
      <c r="X8" s="46"/>
      <c r="Y8" s="46"/>
      <c r="Z8" s="46"/>
      <c r="AA8" s="46"/>
      <c r="AB8" s="46"/>
      <c r="AC8" s="46"/>
    </row>
    <row r="9" spans="1:29" ht="13" x14ac:dyDescent="0.3">
      <c r="A9" s="409" t="s">
        <v>1006</v>
      </c>
      <c r="B9" s="409"/>
      <c r="C9" s="409"/>
      <c r="D9" s="409"/>
      <c r="E9" s="409"/>
      <c r="F9" s="409"/>
      <c r="G9" s="409"/>
      <c r="H9" s="409"/>
      <c r="I9" s="46"/>
      <c r="J9" s="46"/>
      <c r="K9" s="46"/>
      <c r="L9" s="46"/>
      <c r="M9" s="46"/>
      <c r="N9" s="46"/>
      <c r="O9" s="46"/>
      <c r="P9" s="46"/>
      <c r="Q9" s="46"/>
      <c r="R9" s="46"/>
      <c r="S9" s="46"/>
      <c r="T9" s="46"/>
      <c r="U9" s="46"/>
      <c r="V9" s="46"/>
      <c r="W9" s="46"/>
      <c r="X9" s="46"/>
      <c r="Y9" s="46"/>
      <c r="Z9" s="46"/>
      <c r="AA9" s="46"/>
      <c r="AB9" s="46"/>
      <c r="AC9" s="46"/>
    </row>
    <row r="10" spans="1:29" ht="13" x14ac:dyDescent="0.3">
      <c r="A10" s="403" t="s">
        <v>1285</v>
      </c>
      <c r="B10" s="403"/>
      <c r="C10" s="403"/>
      <c r="D10" s="403"/>
      <c r="E10" s="403"/>
      <c r="F10" s="403"/>
      <c r="G10" s="403"/>
      <c r="H10" s="403"/>
      <c r="I10" s="46"/>
      <c r="J10" s="46"/>
      <c r="K10" s="46"/>
      <c r="L10" s="46"/>
      <c r="M10" s="46"/>
      <c r="N10" s="46"/>
      <c r="O10" s="46"/>
      <c r="P10" s="46"/>
      <c r="Q10" s="46"/>
      <c r="R10" s="46"/>
      <c r="S10" s="46"/>
      <c r="T10" s="46"/>
      <c r="U10" s="46"/>
      <c r="V10" s="46"/>
      <c r="W10" s="46"/>
      <c r="X10" s="46"/>
      <c r="Y10" s="46"/>
      <c r="Z10" s="46"/>
      <c r="AA10" s="46"/>
      <c r="AB10" s="46"/>
      <c r="AC10" s="46"/>
    </row>
    <row r="11" spans="1:29" ht="11.5" x14ac:dyDescent="0.25">
      <c r="A11" s="410" t="s">
        <v>1008</v>
      </c>
      <c r="B11" s="410"/>
      <c r="C11" s="410"/>
      <c r="D11" s="410"/>
      <c r="E11" s="410"/>
      <c r="F11" s="410"/>
      <c r="G11" s="410"/>
      <c r="H11" s="410"/>
      <c r="I11" s="46"/>
      <c r="J11" s="46"/>
      <c r="K11" s="46"/>
      <c r="L11" s="46"/>
      <c r="M11" s="46"/>
      <c r="N11" s="46"/>
      <c r="O11" s="46"/>
      <c r="P11" s="46"/>
      <c r="Q11" s="46"/>
      <c r="R11" s="46"/>
      <c r="S11" s="46"/>
      <c r="T11" s="46"/>
      <c r="U11" s="46"/>
      <c r="V11" s="46"/>
      <c r="W11" s="46"/>
      <c r="X11" s="46"/>
      <c r="Y11" s="46"/>
      <c r="Z11" s="46"/>
      <c r="AA11" s="46"/>
      <c r="AB11" s="46"/>
      <c r="AC11" s="46"/>
    </row>
    <row r="12" spans="1:29" ht="11.5" x14ac:dyDescent="0.25">
      <c r="A12" s="411" t="s">
        <v>1286</v>
      </c>
      <c r="B12" s="411"/>
      <c r="C12" s="411"/>
      <c r="D12" s="411"/>
      <c r="E12" s="411"/>
      <c r="F12" s="411"/>
      <c r="G12" s="411"/>
      <c r="H12" s="411"/>
      <c r="I12" s="46"/>
      <c r="J12" s="46"/>
      <c r="K12" s="46"/>
      <c r="L12" s="46"/>
      <c r="M12" s="46"/>
      <c r="N12" s="46"/>
      <c r="O12" s="46"/>
      <c r="P12" s="46"/>
      <c r="Q12" s="46"/>
      <c r="R12" s="46"/>
      <c r="S12" s="46"/>
      <c r="T12" s="46"/>
      <c r="U12" s="46"/>
      <c r="V12" s="46"/>
      <c r="W12" s="46"/>
      <c r="X12" s="46"/>
      <c r="Y12" s="46"/>
      <c r="Z12" s="46"/>
      <c r="AA12" s="46"/>
      <c r="AB12" s="46"/>
      <c r="AC12" s="46"/>
    </row>
    <row r="13" spans="1:29" ht="11.5" x14ac:dyDescent="0.25">
      <c r="A13" s="406" t="s">
        <v>1010</v>
      </c>
      <c r="B13" s="406"/>
      <c r="C13" s="406"/>
      <c r="D13" s="406"/>
      <c r="E13" s="406"/>
      <c r="F13" s="406"/>
      <c r="G13" s="406"/>
      <c r="H13" s="406"/>
      <c r="I13" s="46"/>
      <c r="J13" s="46"/>
      <c r="K13" s="46"/>
      <c r="L13" s="46"/>
      <c r="M13" s="46"/>
      <c r="N13" s="46"/>
      <c r="O13" s="46"/>
      <c r="P13" s="46"/>
      <c r="Q13" s="46"/>
      <c r="R13" s="46"/>
      <c r="S13" s="46"/>
      <c r="T13" s="46"/>
      <c r="U13" s="46"/>
      <c r="V13" s="46"/>
      <c r="W13" s="46"/>
      <c r="X13" s="46"/>
      <c r="Y13" s="46"/>
      <c r="Z13" s="46"/>
      <c r="AA13" s="46"/>
      <c r="AB13" s="46"/>
      <c r="AC13" s="46"/>
    </row>
    <row r="14" spans="1:29" ht="11.5" x14ac:dyDescent="0.25">
      <c r="A14" s="407" t="s">
        <v>1011</v>
      </c>
      <c r="B14" s="407"/>
      <c r="C14" s="407"/>
      <c r="D14" s="407"/>
      <c r="E14" s="407"/>
      <c r="F14" s="407"/>
      <c r="G14" s="407"/>
      <c r="H14" s="407"/>
      <c r="I14" s="46"/>
      <c r="J14" s="46"/>
      <c r="K14" s="46"/>
      <c r="L14" s="46"/>
      <c r="M14" s="46"/>
      <c r="N14" s="46"/>
      <c r="O14" s="46"/>
      <c r="P14" s="46"/>
      <c r="Q14" s="46"/>
      <c r="R14" s="46"/>
      <c r="S14" s="46"/>
      <c r="T14" s="46"/>
      <c r="U14" s="46"/>
      <c r="V14" s="46"/>
      <c r="W14" s="46"/>
      <c r="X14" s="46"/>
      <c r="Y14" s="46"/>
      <c r="Z14" s="46"/>
      <c r="AA14" s="46"/>
      <c r="AB14" s="46"/>
      <c r="AC14" s="46"/>
    </row>
    <row r="15" spans="1:29" ht="11.5" x14ac:dyDescent="0.25">
      <c r="A15" s="408"/>
      <c r="B15" s="408"/>
      <c r="C15" s="408"/>
      <c r="D15" s="408"/>
      <c r="E15" s="408"/>
      <c r="F15" s="408"/>
      <c r="G15" s="408"/>
      <c r="H15" s="408"/>
      <c r="I15" s="46"/>
      <c r="J15" s="46"/>
      <c r="K15" s="46"/>
      <c r="L15" s="46"/>
      <c r="M15" s="46"/>
      <c r="N15" s="46"/>
      <c r="O15" s="46"/>
      <c r="P15" s="46"/>
      <c r="Q15" s="46"/>
      <c r="R15" s="46"/>
      <c r="S15" s="46"/>
      <c r="T15" s="46"/>
      <c r="U15" s="46"/>
      <c r="V15" s="46"/>
      <c r="W15" s="46"/>
      <c r="X15" s="46"/>
      <c r="Y15" s="46"/>
      <c r="Z15" s="46"/>
      <c r="AA15" s="46"/>
      <c r="AB15" s="46"/>
      <c r="AC15" s="46"/>
    </row>
    <row r="16" spans="1:29" ht="11.5" x14ac:dyDescent="0.25">
      <c r="A16" s="45"/>
      <c r="B16" s="45"/>
      <c r="C16" s="45"/>
      <c r="D16" s="45"/>
      <c r="E16" s="45"/>
      <c r="F16" s="45"/>
      <c r="G16" s="45"/>
      <c r="H16" s="45"/>
      <c r="I16" s="44" t="s">
        <v>1287</v>
      </c>
      <c r="J16" s="43"/>
      <c r="K16" s="43"/>
      <c r="L16" s="43"/>
      <c r="M16" s="43"/>
      <c r="N16" s="43"/>
      <c r="O16" s="43"/>
      <c r="P16" s="43"/>
      <c r="Q16" s="43"/>
      <c r="R16" s="43"/>
      <c r="S16" s="43"/>
      <c r="T16" s="43"/>
      <c r="U16" s="43"/>
      <c r="V16" s="43"/>
      <c r="W16" s="43"/>
      <c r="X16" s="43"/>
      <c r="Y16" s="43"/>
      <c r="Z16" s="43"/>
      <c r="AA16" s="43"/>
      <c r="AB16" s="43"/>
      <c r="AC16" s="42"/>
    </row>
    <row r="17" spans="1:29" ht="34.5" x14ac:dyDescent="0.25">
      <c r="A17" s="41" t="s">
        <v>1013</v>
      </c>
      <c r="B17" s="41" t="s">
        <v>1014</v>
      </c>
      <c r="C17" s="40" t="s">
        <v>1015</v>
      </c>
      <c r="D17" s="40" t="s">
        <v>81</v>
      </c>
      <c r="E17" s="39" t="s">
        <v>1016</v>
      </c>
      <c r="F17" s="40" t="s">
        <v>1017</v>
      </c>
      <c r="G17" s="39" t="s">
        <v>1018</v>
      </c>
      <c r="H17" s="39" t="s">
        <v>1019</v>
      </c>
      <c r="I17" s="38" t="s">
        <v>986</v>
      </c>
      <c r="J17" s="38" t="s">
        <v>987</v>
      </c>
      <c r="K17" s="38" t="s">
        <v>988</v>
      </c>
      <c r="L17" s="38" t="s">
        <v>669</v>
      </c>
      <c r="M17" s="38" t="s">
        <v>670</v>
      </c>
      <c r="N17" s="38" t="s">
        <v>672</v>
      </c>
      <c r="O17" s="38" t="s">
        <v>675</v>
      </c>
      <c r="P17" s="38" t="s">
        <v>677</v>
      </c>
      <c r="Q17" s="38" t="s">
        <v>679</v>
      </c>
      <c r="R17" s="38" t="s">
        <v>681</v>
      </c>
      <c r="S17" s="38" t="s">
        <v>989</v>
      </c>
      <c r="T17" s="38" t="s">
        <v>990</v>
      </c>
      <c r="U17" s="38" t="s">
        <v>991</v>
      </c>
      <c r="V17" s="38" t="s">
        <v>992</v>
      </c>
      <c r="W17" s="38" t="s">
        <v>993</v>
      </c>
      <c r="X17" s="38" t="s">
        <v>994</v>
      </c>
      <c r="Y17" s="38" t="s">
        <v>995</v>
      </c>
      <c r="Z17" s="38" t="s">
        <v>996</v>
      </c>
      <c r="AA17" s="38" t="s">
        <v>997</v>
      </c>
      <c r="AB17" s="38" t="s">
        <v>998</v>
      </c>
      <c r="AC17" s="38" t="s">
        <v>999</v>
      </c>
    </row>
    <row r="18" spans="1:29" ht="11.5" hidden="1" x14ac:dyDescent="0.25">
      <c r="A18" s="12">
        <v>1</v>
      </c>
      <c r="B18" s="10" t="s">
        <v>1020</v>
      </c>
      <c r="C18" s="37" t="s">
        <v>1021</v>
      </c>
      <c r="D18" s="9"/>
      <c r="E18" s="9">
        <v>900</v>
      </c>
      <c r="F18" s="10" t="s">
        <v>1022</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1.5" hidden="1" x14ac:dyDescent="0.25">
      <c r="A19" s="12">
        <v>2</v>
      </c>
      <c r="B19" s="10" t="s">
        <v>1020</v>
      </c>
      <c r="C19" s="37" t="s">
        <v>1021</v>
      </c>
      <c r="D19" s="9"/>
      <c r="E19" s="9">
        <v>900</v>
      </c>
      <c r="F19" s="10" t="s">
        <v>1022</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1.5" hidden="1" x14ac:dyDescent="0.25">
      <c r="A20" s="12">
        <v>3</v>
      </c>
      <c r="B20" s="10" t="s">
        <v>1020</v>
      </c>
      <c r="C20" s="37" t="s">
        <v>1021</v>
      </c>
      <c r="D20" s="9"/>
      <c r="E20" s="9">
        <v>900</v>
      </c>
      <c r="F20" s="10" t="s">
        <v>1022</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1.5" hidden="1" x14ac:dyDescent="0.25">
      <c r="A21" s="12">
        <v>4</v>
      </c>
      <c r="B21" s="10" t="s">
        <v>1020</v>
      </c>
      <c r="C21" s="37" t="s">
        <v>1021</v>
      </c>
      <c r="D21" s="9"/>
      <c r="E21" s="9">
        <v>900</v>
      </c>
      <c r="F21" s="10" t="s">
        <v>1022</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1.5" hidden="1" x14ac:dyDescent="0.25">
      <c r="A22" s="12">
        <v>5</v>
      </c>
      <c r="B22" s="10" t="s">
        <v>1020</v>
      </c>
      <c r="C22" s="37" t="s">
        <v>1021</v>
      </c>
      <c r="D22" s="9"/>
      <c r="E22" s="9">
        <v>900</v>
      </c>
      <c r="F22" s="10" t="s">
        <v>1022</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1.5" hidden="1" x14ac:dyDescent="0.25">
      <c r="A23" s="12">
        <v>6</v>
      </c>
      <c r="B23" s="10" t="s">
        <v>1020</v>
      </c>
      <c r="C23" s="37" t="s">
        <v>1021</v>
      </c>
      <c r="D23" s="9"/>
      <c r="E23" s="9">
        <v>900</v>
      </c>
      <c r="F23" s="10" t="s">
        <v>1022</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1.5" hidden="1" x14ac:dyDescent="0.25">
      <c r="A24" s="12">
        <v>7</v>
      </c>
      <c r="B24" s="10" t="s">
        <v>1020</v>
      </c>
      <c r="C24" s="37" t="s">
        <v>1021</v>
      </c>
      <c r="D24" s="9"/>
      <c r="E24" s="9">
        <v>900</v>
      </c>
      <c r="F24" s="10" t="s">
        <v>1022</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1.5" hidden="1" x14ac:dyDescent="0.25">
      <c r="A25" s="12">
        <v>8</v>
      </c>
      <c r="B25" s="10" t="s">
        <v>1020</v>
      </c>
      <c r="C25" s="37" t="s">
        <v>1021</v>
      </c>
      <c r="D25" s="9"/>
      <c r="E25" s="9">
        <v>900</v>
      </c>
      <c r="F25" s="10" t="s">
        <v>1022</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1.5" hidden="1" x14ac:dyDescent="0.25">
      <c r="A26" s="12">
        <v>9</v>
      </c>
      <c r="B26" s="10" t="s">
        <v>1020</v>
      </c>
      <c r="C26" s="37" t="s">
        <v>1021</v>
      </c>
      <c r="D26" s="9"/>
      <c r="E26" s="9">
        <v>900</v>
      </c>
      <c r="F26" s="10" t="s">
        <v>1022</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1.5" hidden="1" x14ac:dyDescent="0.25">
      <c r="A27" s="12">
        <v>10</v>
      </c>
      <c r="B27" s="10" t="s">
        <v>1020</v>
      </c>
      <c r="C27" s="37" t="s">
        <v>1021</v>
      </c>
      <c r="D27" s="9"/>
      <c r="E27" s="9">
        <v>900</v>
      </c>
      <c r="F27" s="10" t="s">
        <v>1022</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1.5" hidden="1" x14ac:dyDescent="0.25">
      <c r="A28" s="12">
        <v>11</v>
      </c>
      <c r="B28" s="10" t="s">
        <v>1020</v>
      </c>
      <c r="C28" s="37" t="s">
        <v>1021</v>
      </c>
      <c r="D28" s="9"/>
      <c r="E28" s="9">
        <v>900</v>
      </c>
      <c r="F28" s="10" t="s">
        <v>1022</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1.5" hidden="1" x14ac:dyDescent="0.25">
      <c r="A29" s="12">
        <v>12</v>
      </c>
      <c r="B29" s="10" t="s">
        <v>1020</v>
      </c>
      <c r="C29" s="37" t="s">
        <v>1021</v>
      </c>
      <c r="D29" s="9"/>
      <c r="E29" s="9">
        <v>900</v>
      </c>
      <c r="F29" s="10" t="s">
        <v>1022</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1.5" hidden="1" x14ac:dyDescent="0.25">
      <c r="A30" s="12">
        <v>13</v>
      </c>
      <c r="B30" s="10" t="s">
        <v>1020</v>
      </c>
      <c r="C30" s="37" t="s">
        <v>1021</v>
      </c>
      <c r="D30" s="9"/>
      <c r="E30" s="9">
        <v>900</v>
      </c>
      <c r="F30" s="10" t="s">
        <v>1022</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1.5" hidden="1" x14ac:dyDescent="0.25">
      <c r="A31" s="12">
        <v>14</v>
      </c>
      <c r="B31" s="10" t="s">
        <v>1020</v>
      </c>
      <c r="C31" s="37" t="s">
        <v>1021</v>
      </c>
      <c r="D31" s="9"/>
      <c r="E31" s="9">
        <v>900</v>
      </c>
      <c r="F31" s="10" t="s">
        <v>1022</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1.5" hidden="1" x14ac:dyDescent="0.25">
      <c r="A32" s="12">
        <v>15</v>
      </c>
      <c r="B32" s="10" t="s">
        <v>1020</v>
      </c>
      <c r="C32" s="37" t="s">
        <v>1021</v>
      </c>
      <c r="D32" s="9"/>
      <c r="E32" s="9">
        <v>900</v>
      </c>
      <c r="F32" s="10" t="s">
        <v>1022</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1.5" hidden="1" x14ac:dyDescent="0.25">
      <c r="A33" s="35">
        <v>16</v>
      </c>
      <c r="B33" s="33" t="s">
        <v>1020</v>
      </c>
      <c r="C33" s="34" t="s">
        <v>1023</v>
      </c>
      <c r="D33" s="32" t="s">
        <v>1024</v>
      </c>
      <c r="E33" s="32">
        <v>1803</v>
      </c>
      <c r="F33" s="33" t="s">
        <v>1025</v>
      </c>
      <c r="G33" s="32">
        <v>900</v>
      </c>
      <c r="H33" s="32">
        <v>1950</v>
      </c>
      <c r="I33" s="31" t="s">
        <v>1026</v>
      </c>
      <c r="J33" s="31" t="s">
        <v>1026</v>
      </c>
      <c r="K33" s="31" t="s">
        <v>1026</v>
      </c>
      <c r="L33" s="31" t="s">
        <v>1026</v>
      </c>
      <c r="M33" s="31" t="s">
        <v>1026</v>
      </c>
      <c r="N33" s="31" t="s">
        <v>1026</v>
      </c>
      <c r="O33" s="31" t="s">
        <v>1026</v>
      </c>
      <c r="P33" s="31" t="s">
        <v>1026</v>
      </c>
      <c r="Q33" s="31" t="s">
        <v>1026</v>
      </c>
      <c r="R33" s="31" t="s">
        <v>1026</v>
      </c>
      <c r="S33" s="31" t="s">
        <v>1026</v>
      </c>
      <c r="T33" s="31" t="s">
        <v>1026</v>
      </c>
      <c r="U33" s="31" t="s">
        <v>1026</v>
      </c>
      <c r="V33" s="31" t="s">
        <v>1026</v>
      </c>
      <c r="W33" s="31" t="s">
        <v>1026</v>
      </c>
      <c r="X33" s="31" t="s">
        <v>1026</v>
      </c>
      <c r="Y33" s="31" t="s">
        <v>1026</v>
      </c>
      <c r="Z33" s="31" t="s">
        <v>1026</v>
      </c>
      <c r="AA33" s="31" t="s">
        <v>1026</v>
      </c>
      <c r="AB33" s="31" t="s">
        <v>1026</v>
      </c>
      <c r="AC33" s="31" t="s">
        <v>1026</v>
      </c>
    </row>
    <row r="34" spans="1:29" ht="11.5" hidden="1" x14ac:dyDescent="0.25">
      <c r="A34" s="35">
        <v>17</v>
      </c>
      <c r="B34" s="33" t="s">
        <v>1020</v>
      </c>
      <c r="C34" s="34" t="s">
        <v>1023</v>
      </c>
      <c r="D34" s="32" t="s">
        <v>1024</v>
      </c>
      <c r="E34" s="32">
        <v>1803</v>
      </c>
      <c r="F34" s="33" t="s">
        <v>1025</v>
      </c>
      <c r="G34" s="32">
        <v>900</v>
      </c>
      <c r="H34" s="32">
        <v>1955</v>
      </c>
      <c r="I34" s="31" t="s">
        <v>1026</v>
      </c>
      <c r="J34" s="31" t="s">
        <v>1026</v>
      </c>
      <c r="K34" s="31" t="s">
        <v>1026</v>
      </c>
      <c r="L34" s="31" t="s">
        <v>1026</v>
      </c>
      <c r="M34" s="31" t="s">
        <v>1026</v>
      </c>
      <c r="N34" s="31" t="s">
        <v>1026</v>
      </c>
      <c r="O34" s="31" t="s">
        <v>1026</v>
      </c>
      <c r="P34" s="31" t="s">
        <v>1026</v>
      </c>
      <c r="Q34" s="31" t="s">
        <v>1026</v>
      </c>
      <c r="R34" s="31" t="s">
        <v>1026</v>
      </c>
      <c r="S34" s="31" t="s">
        <v>1026</v>
      </c>
      <c r="T34" s="31" t="s">
        <v>1026</v>
      </c>
      <c r="U34" s="31" t="s">
        <v>1026</v>
      </c>
      <c r="V34" s="31" t="s">
        <v>1026</v>
      </c>
      <c r="W34" s="31" t="s">
        <v>1026</v>
      </c>
      <c r="X34" s="31" t="s">
        <v>1026</v>
      </c>
      <c r="Y34" s="31" t="s">
        <v>1026</v>
      </c>
      <c r="Z34" s="31" t="s">
        <v>1026</v>
      </c>
      <c r="AA34" s="31" t="s">
        <v>1026</v>
      </c>
      <c r="AB34" s="31" t="s">
        <v>1026</v>
      </c>
      <c r="AC34" s="31" t="s">
        <v>1026</v>
      </c>
    </row>
    <row r="35" spans="1:29" ht="11.5" hidden="1" x14ac:dyDescent="0.25">
      <c r="A35" s="35">
        <v>18</v>
      </c>
      <c r="B35" s="33" t="s">
        <v>1020</v>
      </c>
      <c r="C35" s="34" t="s">
        <v>1023</v>
      </c>
      <c r="D35" s="32" t="s">
        <v>1024</v>
      </c>
      <c r="E35" s="32">
        <v>1803</v>
      </c>
      <c r="F35" s="33" t="s">
        <v>1025</v>
      </c>
      <c r="G35" s="32">
        <v>900</v>
      </c>
      <c r="H35" s="32">
        <v>1960</v>
      </c>
      <c r="I35" s="31" t="s">
        <v>1026</v>
      </c>
      <c r="J35" s="31" t="s">
        <v>1026</v>
      </c>
      <c r="K35" s="31" t="s">
        <v>1026</v>
      </c>
      <c r="L35" s="31" t="s">
        <v>1026</v>
      </c>
      <c r="M35" s="31" t="s">
        <v>1026</v>
      </c>
      <c r="N35" s="31" t="s">
        <v>1026</v>
      </c>
      <c r="O35" s="31" t="s">
        <v>1026</v>
      </c>
      <c r="P35" s="31" t="s">
        <v>1026</v>
      </c>
      <c r="Q35" s="31" t="s">
        <v>1026</v>
      </c>
      <c r="R35" s="31" t="s">
        <v>1026</v>
      </c>
      <c r="S35" s="31" t="s">
        <v>1026</v>
      </c>
      <c r="T35" s="31" t="s">
        <v>1026</v>
      </c>
      <c r="U35" s="31" t="s">
        <v>1026</v>
      </c>
      <c r="V35" s="31" t="s">
        <v>1026</v>
      </c>
      <c r="W35" s="31" t="s">
        <v>1026</v>
      </c>
      <c r="X35" s="31" t="s">
        <v>1026</v>
      </c>
      <c r="Y35" s="31" t="s">
        <v>1026</v>
      </c>
      <c r="Z35" s="31" t="s">
        <v>1026</v>
      </c>
      <c r="AA35" s="31" t="s">
        <v>1026</v>
      </c>
      <c r="AB35" s="31" t="s">
        <v>1026</v>
      </c>
      <c r="AC35" s="31" t="s">
        <v>1026</v>
      </c>
    </row>
    <row r="36" spans="1:29" ht="11.5" hidden="1" x14ac:dyDescent="0.25">
      <c r="A36" s="35">
        <v>19</v>
      </c>
      <c r="B36" s="33" t="s">
        <v>1020</v>
      </c>
      <c r="C36" s="34" t="s">
        <v>1023</v>
      </c>
      <c r="D36" s="32" t="s">
        <v>1024</v>
      </c>
      <c r="E36" s="32">
        <v>1803</v>
      </c>
      <c r="F36" s="33" t="s">
        <v>1025</v>
      </c>
      <c r="G36" s="32">
        <v>900</v>
      </c>
      <c r="H36" s="32">
        <v>1965</v>
      </c>
      <c r="I36" s="31" t="s">
        <v>1026</v>
      </c>
      <c r="J36" s="31" t="s">
        <v>1026</v>
      </c>
      <c r="K36" s="31" t="s">
        <v>1026</v>
      </c>
      <c r="L36" s="31" t="s">
        <v>1026</v>
      </c>
      <c r="M36" s="31" t="s">
        <v>1026</v>
      </c>
      <c r="N36" s="31" t="s">
        <v>1026</v>
      </c>
      <c r="O36" s="31" t="s">
        <v>1026</v>
      </c>
      <c r="P36" s="31" t="s">
        <v>1026</v>
      </c>
      <c r="Q36" s="31" t="s">
        <v>1026</v>
      </c>
      <c r="R36" s="31" t="s">
        <v>1026</v>
      </c>
      <c r="S36" s="31" t="s">
        <v>1026</v>
      </c>
      <c r="T36" s="31" t="s">
        <v>1026</v>
      </c>
      <c r="U36" s="31" t="s">
        <v>1026</v>
      </c>
      <c r="V36" s="31" t="s">
        <v>1026</v>
      </c>
      <c r="W36" s="31" t="s">
        <v>1026</v>
      </c>
      <c r="X36" s="31" t="s">
        <v>1026</v>
      </c>
      <c r="Y36" s="31" t="s">
        <v>1026</v>
      </c>
      <c r="Z36" s="31" t="s">
        <v>1026</v>
      </c>
      <c r="AA36" s="31" t="s">
        <v>1026</v>
      </c>
      <c r="AB36" s="31" t="s">
        <v>1026</v>
      </c>
      <c r="AC36" s="31" t="s">
        <v>1026</v>
      </c>
    </row>
    <row r="37" spans="1:29" ht="11.5" hidden="1" x14ac:dyDescent="0.25">
      <c r="A37" s="35">
        <v>20</v>
      </c>
      <c r="B37" s="33" t="s">
        <v>1020</v>
      </c>
      <c r="C37" s="34" t="s">
        <v>1023</v>
      </c>
      <c r="D37" s="32" t="s">
        <v>1024</v>
      </c>
      <c r="E37" s="32">
        <v>1803</v>
      </c>
      <c r="F37" s="33" t="s">
        <v>1025</v>
      </c>
      <c r="G37" s="32">
        <v>900</v>
      </c>
      <c r="H37" s="32">
        <v>1970</v>
      </c>
      <c r="I37" s="31" t="s">
        <v>1026</v>
      </c>
      <c r="J37" s="31" t="s">
        <v>1026</v>
      </c>
      <c r="K37" s="31" t="s">
        <v>1026</v>
      </c>
      <c r="L37" s="31" t="s">
        <v>1026</v>
      </c>
      <c r="M37" s="31" t="s">
        <v>1026</v>
      </c>
      <c r="N37" s="31" t="s">
        <v>1026</v>
      </c>
      <c r="O37" s="31" t="s">
        <v>1026</v>
      </c>
      <c r="P37" s="31" t="s">
        <v>1026</v>
      </c>
      <c r="Q37" s="31" t="s">
        <v>1026</v>
      </c>
      <c r="R37" s="31" t="s">
        <v>1026</v>
      </c>
      <c r="S37" s="31" t="s">
        <v>1026</v>
      </c>
      <c r="T37" s="31" t="s">
        <v>1026</v>
      </c>
      <c r="U37" s="31" t="s">
        <v>1026</v>
      </c>
      <c r="V37" s="31" t="s">
        <v>1026</v>
      </c>
      <c r="W37" s="31" t="s">
        <v>1026</v>
      </c>
      <c r="X37" s="31" t="s">
        <v>1026</v>
      </c>
      <c r="Y37" s="31" t="s">
        <v>1026</v>
      </c>
      <c r="Z37" s="31" t="s">
        <v>1026</v>
      </c>
      <c r="AA37" s="31" t="s">
        <v>1026</v>
      </c>
      <c r="AB37" s="31" t="s">
        <v>1026</v>
      </c>
      <c r="AC37" s="31" t="s">
        <v>1026</v>
      </c>
    </row>
    <row r="38" spans="1:29" ht="11.5" hidden="1" x14ac:dyDescent="0.25">
      <c r="A38" s="35">
        <v>21</v>
      </c>
      <c r="B38" s="33" t="s">
        <v>1020</v>
      </c>
      <c r="C38" s="34" t="s">
        <v>1023</v>
      </c>
      <c r="D38" s="32" t="s">
        <v>1024</v>
      </c>
      <c r="E38" s="32">
        <v>1803</v>
      </c>
      <c r="F38" s="33" t="s">
        <v>1025</v>
      </c>
      <c r="G38" s="32">
        <v>900</v>
      </c>
      <c r="H38" s="32">
        <v>1975</v>
      </c>
      <c r="I38" s="31" t="s">
        <v>1026</v>
      </c>
      <c r="J38" s="31" t="s">
        <v>1026</v>
      </c>
      <c r="K38" s="31" t="s">
        <v>1026</v>
      </c>
      <c r="L38" s="31" t="s">
        <v>1026</v>
      </c>
      <c r="M38" s="31" t="s">
        <v>1026</v>
      </c>
      <c r="N38" s="31" t="s">
        <v>1026</v>
      </c>
      <c r="O38" s="31" t="s">
        <v>1026</v>
      </c>
      <c r="P38" s="31" t="s">
        <v>1026</v>
      </c>
      <c r="Q38" s="31" t="s">
        <v>1026</v>
      </c>
      <c r="R38" s="31" t="s">
        <v>1026</v>
      </c>
      <c r="S38" s="31" t="s">
        <v>1026</v>
      </c>
      <c r="T38" s="31" t="s">
        <v>1026</v>
      </c>
      <c r="U38" s="31" t="s">
        <v>1026</v>
      </c>
      <c r="V38" s="31" t="s">
        <v>1026</v>
      </c>
      <c r="W38" s="31" t="s">
        <v>1026</v>
      </c>
      <c r="X38" s="31" t="s">
        <v>1026</v>
      </c>
      <c r="Y38" s="31" t="s">
        <v>1026</v>
      </c>
      <c r="Z38" s="31" t="s">
        <v>1026</v>
      </c>
      <c r="AA38" s="31" t="s">
        <v>1026</v>
      </c>
      <c r="AB38" s="31" t="s">
        <v>1026</v>
      </c>
      <c r="AC38" s="31" t="s">
        <v>1026</v>
      </c>
    </row>
    <row r="39" spans="1:29" ht="11.5" hidden="1" x14ac:dyDescent="0.25">
      <c r="A39" s="35">
        <v>22</v>
      </c>
      <c r="B39" s="33" t="s">
        <v>1020</v>
      </c>
      <c r="C39" s="34" t="s">
        <v>1023</v>
      </c>
      <c r="D39" s="32" t="s">
        <v>1024</v>
      </c>
      <c r="E39" s="32">
        <v>1803</v>
      </c>
      <c r="F39" s="33" t="s">
        <v>1025</v>
      </c>
      <c r="G39" s="32">
        <v>900</v>
      </c>
      <c r="H39" s="32">
        <v>1980</v>
      </c>
      <c r="I39" s="31" t="s">
        <v>1026</v>
      </c>
      <c r="J39" s="31" t="s">
        <v>1026</v>
      </c>
      <c r="K39" s="31" t="s">
        <v>1026</v>
      </c>
      <c r="L39" s="31" t="s">
        <v>1026</v>
      </c>
      <c r="M39" s="31" t="s">
        <v>1026</v>
      </c>
      <c r="N39" s="31" t="s">
        <v>1026</v>
      </c>
      <c r="O39" s="31" t="s">
        <v>1026</v>
      </c>
      <c r="P39" s="31" t="s">
        <v>1026</v>
      </c>
      <c r="Q39" s="31" t="s">
        <v>1026</v>
      </c>
      <c r="R39" s="31" t="s">
        <v>1026</v>
      </c>
      <c r="S39" s="31" t="s">
        <v>1026</v>
      </c>
      <c r="T39" s="31" t="s">
        <v>1026</v>
      </c>
      <c r="U39" s="31" t="s">
        <v>1026</v>
      </c>
      <c r="V39" s="31" t="s">
        <v>1026</v>
      </c>
      <c r="W39" s="31" t="s">
        <v>1026</v>
      </c>
      <c r="X39" s="31" t="s">
        <v>1026</v>
      </c>
      <c r="Y39" s="31" t="s">
        <v>1026</v>
      </c>
      <c r="Z39" s="31" t="s">
        <v>1026</v>
      </c>
      <c r="AA39" s="31" t="s">
        <v>1026</v>
      </c>
      <c r="AB39" s="31" t="s">
        <v>1026</v>
      </c>
      <c r="AC39" s="31" t="s">
        <v>1026</v>
      </c>
    </row>
    <row r="40" spans="1:29" ht="11.5" hidden="1" x14ac:dyDescent="0.25">
      <c r="A40" s="35">
        <v>23</v>
      </c>
      <c r="B40" s="33" t="s">
        <v>1020</v>
      </c>
      <c r="C40" s="34" t="s">
        <v>1023</v>
      </c>
      <c r="D40" s="32" t="s">
        <v>1024</v>
      </c>
      <c r="E40" s="32">
        <v>1803</v>
      </c>
      <c r="F40" s="33" t="s">
        <v>1025</v>
      </c>
      <c r="G40" s="32">
        <v>900</v>
      </c>
      <c r="H40" s="32">
        <v>1985</v>
      </c>
      <c r="I40" s="31" t="s">
        <v>1026</v>
      </c>
      <c r="J40" s="31" t="s">
        <v>1026</v>
      </c>
      <c r="K40" s="31" t="s">
        <v>1026</v>
      </c>
      <c r="L40" s="31" t="s">
        <v>1026</v>
      </c>
      <c r="M40" s="31" t="s">
        <v>1026</v>
      </c>
      <c r="N40" s="31" t="s">
        <v>1026</v>
      </c>
      <c r="O40" s="31" t="s">
        <v>1026</v>
      </c>
      <c r="P40" s="31" t="s">
        <v>1026</v>
      </c>
      <c r="Q40" s="31" t="s">
        <v>1026</v>
      </c>
      <c r="R40" s="31" t="s">
        <v>1026</v>
      </c>
      <c r="S40" s="31" t="s">
        <v>1026</v>
      </c>
      <c r="T40" s="31" t="s">
        <v>1026</v>
      </c>
      <c r="U40" s="31" t="s">
        <v>1026</v>
      </c>
      <c r="V40" s="31" t="s">
        <v>1026</v>
      </c>
      <c r="W40" s="31" t="s">
        <v>1026</v>
      </c>
      <c r="X40" s="31" t="s">
        <v>1026</v>
      </c>
      <c r="Y40" s="31" t="s">
        <v>1026</v>
      </c>
      <c r="Z40" s="31" t="s">
        <v>1026</v>
      </c>
      <c r="AA40" s="31" t="s">
        <v>1026</v>
      </c>
      <c r="AB40" s="31" t="s">
        <v>1026</v>
      </c>
      <c r="AC40" s="31" t="s">
        <v>1026</v>
      </c>
    </row>
    <row r="41" spans="1:29" ht="11.5" hidden="1" x14ac:dyDescent="0.25">
      <c r="A41" s="35">
        <v>24</v>
      </c>
      <c r="B41" s="33" t="s">
        <v>1020</v>
      </c>
      <c r="C41" s="34" t="s">
        <v>1023</v>
      </c>
      <c r="D41" s="32" t="s">
        <v>1024</v>
      </c>
      <c r="E41" s="32">
        <v>1803</v>
      </c>
      <c r="F41" s="33" t="s">
        <v>1025</v>
      </c>
      <c r="G41" s="32">
        <v>900</v>
      </c>
      <c r="H41" s="32">
        <v>1990</v>
      </c>
      <c r="I41" s="31" t="s">
        <v>1026</v>
      </c>
      <c r="J41" s="31" t="s">
        <v>1026</v>
      </c>
      <c r="K41" s="31" t="s">
        <v>1026</v>
      </c>
      <c r="L41" s="31" t="s">
        <v>1026</v>
      </c>
      <c r="M41" s="31" t="s">
        <v>1026</v>
      </c>
      <c r="N41" s="31" t="s">
        <v>1026</v>
      </c>
      <c r="O41" s="31" t="s">
        <v>1026</v>
      </c>
      <c r="P41" s="31" t="s">
        <v>1026</v>
      </c>
      <c r="Q41" s="31" t="s">
        <v>1026</v>
      </c>
      <c r="R41" s="31" t="s">
        <v>1026</v>
      </c>
      <c r="S41" s="31" t="s">
        <v>1026</v>
      </c>
      <c r="T41" s="31" t="s">
        <v>1026</v>
      </c>
      <c r="U41" s="31" t="s">
        <v>1026</v>
      </c>
      <c r="V41" s="31" t="s">
        <v>1026</v>
      </c>
      <c r="W41" s="31" t="s">
        <v>1026</v>
      </c>
      <c r="X41" s="31" t="s">
        <v>1026</v>
      </c>
      <c r="Y41" s="31" t="s">
        <v>1026</v>
      </c>
      <c r="Z41" s="31" t="s">
        <v>1026</v>
      </c>
      <c r="AA41" s="31" t="s">
        <v>1026</v>
      </c>
      <c r="AB41" s="31" t="s">
        <v>1026</v>
      </c>
      <c r="AC41" s="31" t="s">
        <v>1026</v>
      </c>
    </row>
    <row r="42" spans="1:29" ht="11.5" hidden="1" x14ac:dyDescent="0.25">
      <c r="A42" s="35">
        <v>25</v>
      </c>
      <c r="B42" s="33" t="s">
        <v>1020</v>
      </c>
      <c r="C42" s="34" t="s">
        <v>1023</v>
      </c>
      <c r="D42" s="32" t="s">
        <v>1024</v>
      </c>
      <c r="E42" s="32">
        <v>1803</v>
      </c>
      <c r="F42" s="33" t="s">
        <v>1025</v>
      </c>
      <c r="G42" s="32">
        <v>900</v>
      </c>
      <c r="H42" s="32">
        <v>1995</v>
      </c>
      <c r="I42" s="31" t="s">
        <v>1026</v>
      </c>
      <c r="J42" s="31" t="s">
        <v>1026</v>
      </c>
      <c r="K42" s="31" t="s">
        <v>1026</v>
      </c>
      <c r="L42" s="31" t="s">
        <v>1026</v>
      </c>
      <c r="M42" s="31" t="s">
        <v>1026</v>
      </c>
      <c r="N42" s="31" t="s">
        <v>1026</v>
      </c>
      <c r="O42" s="31" t="s">
        <v>1026</v>
      </c>
      <c r="P42" s="31" t="s">
        <v>1026</v>
      </c>
      <c r="Q42" s="31" t="s">
        <v>1026</v>
      </c>
      <c r="R42" s="31" t="s">
        <v>1026</v>
      </c>
      <c r="S42" s="31" t="s">
        <v>1026</v>
      </c>
      <c r="T42" s="31" t="s">
        <v>1026</v>
      </c>
      <c r="U42" s="31" t="s">
        <v>1026</v>
      </c>
      <c r="V42" s="31" t="s">
        <v>1026</v>
      </c>
      <c r="W42" s="31" t="s">
        <v>1026</v>
      </c>
      <c r="X42" s="31" t="s">
        <v>1026</v>
      </c>
      <c r="Y42" s="31" t="s">
        <v>1026</v>
      </c>
      <c r="Z42" s="31" t="s">
        <v>1026</v>
      </c>
      <c r="AA42" s="31" t="s">
        <v>1026</v>
      </c>
      <c r="AB42" s="31" t="s">
        <v>1026</v>
      </c>
      <c r="AC42" s="31" t="s">
        <v>1026</v>
      </c>
    </row>
    <row r="43" spans="1:29" ht="11.5" hidden="1" x14ac:dyDescent="0.25">
      <c r="A43" s="35">
        <v>26</v>
      </c>
      <c r="B43" s="33" t="s">
        <v>1020</v>
      </c>
      <c r="C43" s="34" t="s">
        <v>1023</v>
      </c>
      <c r="D43" s="32" t="s">
        <v>1024</v>
      </c>
      <c r="E43" s="32">
        <v>1803</v>
      </c>
      <c r="F43" s="33" t="s">
        <v>1025</v>
      </c>
      <c r="G43" s="32">
        <v>900</v>
      </c>
      <c r="H43" s="32">
        <v>2000</v>
      </c>
      <c r="I43" s="31" t="s">
        <v>1026</v>
      </c>
      <c r="J43" s="31" t="s">
        <v>1026</v>
      </c>
      <c r="K43" s="31" t="s">
        <v>1026</v>
      </c>
      <c r="L43" s="31" t="s">
        <v>1026</v>
      </c>
      <c r="M43" s="31" t="s">
        <v>1026</v>
      </c>
      <c r="N43" s="31" t="s">
        <v>1026</v>
      </c>
      <c r="O43" s="31" t="s">
        <v>1026</v>
      </c>
      <c r="P43" s="31" t="s">
        <v>1026</v>
      </c>
      <c r="Q43" s="31" t="s">
        <v>1026</v>
      </c>
      <c r="R43" s="31" t="s">
        <v>1026</v>
      </c>
      <c r="S43" s="31" t="s">
        <v>1026</v>
      </c>
      <c r="T43" s="31" t="s">
        <v>1026</v>
      </c>
      <c r="U43" s="31" t="s">
        <v>1026</v>
      </c>
      <c r="V43" s="31" t="s">
        <v>1026</v>
      </c>
      <c r="W43" s="31" t="s">
        <v>1026</v>
      </c>
      <c r="X43" s="31" t="s">
        <v>1026</v>
      </c>
      <c r="Y43" s="31" t="s">
        <v>1026</v>
      </c>
      <c r="Z43" s="31" t="s">
        <v>1026</v>
      </c>
      <c r="AA43" s="31" t="s">
        <v>1026</v>
      </c>
      <c r="AB43" s="31" t="s">
        <v>1026</v>
      </c>
      <c r="AC43" s="31" t="s">
        <v>1026</v>
      </c>
    </row>
    <row r="44" spans="1:29" ht="11.5" hidden="1" x14ac:dyDescent="0.25">
      <c r="A44" s="35">
        <v>27</v>
      </c>
      <c r="B44" s="33" t="s">
        <v>1020</v>
      </c>
      <c r="C44" s="34" t="s">
        <v>1023</v>
      </c>
      <c r="D44" s="32" t="s">
        <v>1024</v>
      </c>
      <c r="E44" s="32">
        <v>1803</v>
      </c>
      <c r="F44" s="33" t="s">
        <v>1025</v>
      </c>
      <c r="G44" s="32">
        <v>900</v>
      </c>
      <c r="H44" s="32">
        <v>2005</v>
      </c>
      <c r="I44" s="31" t="s">
        <v>1026</v>
      </c>
      <c r="J44" s="31" t="s">
        <v>1026</v>
      </c>
      <c r="K44" s="31" t="s">
        <v>1026</v>
      </c>
      <c r="L44" s="31" t="s">
        <v>1026</v>
      </c>
      <c r="M44" s="31" t="s">
        <v>1026</v>
      </c>
      <c r="N44" s="31" t="s">
        <v>1026</v>
      </c>
      <c r="O44" s="31" t="s">
        <v>1026</v>
      </c>
      <c r="P44" s="31" t="s">
        <v>1026</v>
      </c>
      <c r="Q44" s="31" t="s">
        <v>1026</v>
      </c>
      <c r="R44" s="31" t="s">
        <v>1026</v>
      </c>
      <c r="S44" s="31" t="s">
        <v>1026</v>
      </c>
      <c r="T44" s="31" t="s">
        <v>1026</v>
      </c>
      <c r="U44" s="31" t="s">
        <v>1026</v>
      </c>
      <c r="V44" s="31" t="s">
        <v>1026</v>
      </c>
      <c r="W44" s="31" t="s">
        <v>1026</v>
      </c>
      <c r="X44" s="31" t="s">
        <v>1026</v>
      </c>
      <c r="Y44" s="31" t="s">
        <v>1026</v>
      </c>
      <c r="Z44" s="31" t="s">
        <v>1026</v>
      </c>
      <c r="AA44" s="31" t="s">
        <v>1026</v>
      </c>
      <c r="AB44" s="31" t="s">
        <v>1026</v>
      </c>
      <c r="AC44" s="31" t="s">
        <v>1026</v>
      </c>
    </row>
    <row r="45" spans="1:29" ht="11.5" hidden="1" x14ac:dyDescent="0.25">
      <c r="A45" s="35">
        <v>28</v>
      </c>
      <c r="B45" s="33" t="s">
        <v>1020</v>
      </c>
      <c r="C45" s="34" t="s">
        <v>1023</v>
      </c>
      <c r="D45" s="32" t="s">
        <v>1024</v>
      </c>
      <c r="E45" s="32">
        <v>1803</v>
      </c>
      <c r="F45" s="33" t="s">
        <v>1025</v>
      </c>
      <c r="G45" s="32">
        <v>900</v>
      </c>
      <c r="H45" s="32">
        <v>2010</v>
      </c>
      <c r="I45" s="31" t="s">
        <v>1026</v>
      </c>
      <c r="J45" s="31" t="s">
        <v>1026</v>
      </c>
      <c r="K45" s="31" t="s">
        <v>1026</v>
      </c>
      <c r="L45" s="31" t="s">
        <v>1026</v>
      </c>
      <c r="M45" s="31" t="s">
        <v>1026</v>
      </c>
      <c r="N45" s="31" t="s">
        <v>1026</v>
      </c>
      <c r="O45" s="31" t="s">
        <v>1026</v>
      </c>
      <c r="P45" s="31" t="s">
        <v>1026</v>
      </c>
      <c r="Q45" s="31" t="s">
        <v>1026</v>
      </c>
      <c r="R45" s="31" t="s">
        <v>1026</v>
      </c>
      <c r="S45" s="31" t="s">
        <v>1026</v>
      </c>
      <c r="T45" s="31" t="s">
        <v>1026</v>
      </c>
      <c r="U45" s="31" t="s">
        <v>1026</v>
      </c>
      <c r="V45" s="31" t="s">
        <v>1026</v>
      </c>
      <c r="W45" s="31" t="s">
        <v>1026</v>
      </c>
      <c r="X45" s="31" t="s">
        <v>1026</v>
      </c>
      <c r="Y45" s="31" t="s">
        <v>1026</v>
      </c>
      <c r="Z45" s="31" t="s">
        <v>1026</v>
      </c>
      <c r="AA45" s="31" t="s">
        <v>1026</v>
      </c>
      <c r="AB45" s="31" t="s">
        <v>1026</v>
      </c>
      <c r="AC45" s="31" t="s">
        <v>1026</v>
      </c>
    </row>
    <row r="46" spans="1:29" ht="11.5" hidden="1" x14ac:dyDescent="0.25">
      <c r="A46" s="35">
        <v>29</v>
      </c>
      <c r="B46" s="33" t="s">
        <v>1020</v>
      </c>
      <c r="C46" s="34" t="s">
        <v>1023</v>
      </c>
      <c r="D46" s="32" t="s">
        <v>1024</v>
      </c>
      <c r="E46" s="32">
        <v>1803</v>
      </c>
      <c r="F46" s="33" t="s">
        <v>1025</v>
      </c>
      <c r="G46" s="32">
        <v>900</v>
      </c>
      <c r="H46" s="32">
        <v>2015</v>
      </c>
      <c r="I46" s="31" t="s">
        <v>1026</v>
      </c>
      <c r="J46" s="31" t="s">
        <v>1026</v>
      </c>
      <c r="K46" s="31" t="s">
        <v>1026</v>
      </c>
      <c r="L46" s="31" t="s">
        <v>1026</v>
      </c>
      <c r="M46" s="31" t="s">
        <v>1026</v>
      </c>
      <c r="N46" s="31" t="s">
        <v>1026</v>
      </c>
      <c r="O46" s="31" t="s">
        <v>1026</v>
      </c>
      <c r="P46" s="31" t="s">
        <v>1026</v>
      </c>
      <c r="Q46" s="31" t="s">
        <v>1026</v>
      </c>
      <c r="R46" s="31" t="s">
        <v>1026</v>
      </c>
      <c r="S46" s="31" t="s">
        <v>1026</v>
      </c>
      <c r="T46" s="31" t="s">
        <v>1026</v>
      </c>
      <c r="U46" s="31" t="s">
        <v>1026</v>
      </c>
      <c r="V46" s="31" t="s">
        <v>1026</v>
      </c>
      <c r="W46" s="31" t="s">
        <v>1026</v>
      </c>
      <c r="X46" s="31" t="s">
        <v>1026</v>
      </c>
      <c r="Y46" s="31" t="s">
        <v>1026</v>
      </c>
      <c r="Z46" s="31" t="s">
        <v>1026</v>
      </c>
      <c r="AA46" s="31" t="s">
        <v>1026</v>
      </c>
      <c r="AB46" s="31" t="s">
        <v>1026</v>
      </c>
      <c r="AC46" s="31" t="s">
        <v>1026</v>
      </c>
    </row>
    <row r="47" spans="1:29" ht="11.5" hidden="1" x14ac:dyDescent="0.25">
      <c r="A47" s="35">
        <v>30</v>
      </c>
      <c r="B47" s="33" t="s">
        <v>1020</v>
      </c>
      <c r="C47" s="34" t="s">
        <v>1023</v>
      </c>
      <c r="D47" s="32" t="s">
        <v>1024</v>
      </c>
      <c r="E47" s="32">
        <v>1803</v>
      </c>
      <c r="F47" s="33" t="s">
        <v>1025</v>
      </c>
      <c r="G47" s="32">
        <v>900</v>
      </c>
      <c r="H47" s="32">
        <v>2020</v>
      </c>
      <c r="I47" s="31" t="s">
        <v>1026</v>
      </c>
      <c r="J47" s="31" t="s">
        <v>1026</v>
      </c>
      <c r="K47" s="31" t="s">
        <v>1026</v>
      </c>
      <c r="L47" s="31" t="s">
        <v>1026</v>
      </c>
      <c r="M47" s="31" t="s">
        <v>1026</v>
      </c>
      <c r="N47" s="31" t="s">
        <v>1026</v>
      </c>
      <c r="O47" s="31" t="s">
        <v>1026</v>
      </c>
      <c r="P47" s="31" t="s">
        <v>1026</v>
      </c>
      <c r="Q47" s="31" t="s">
        <v>1026</v>
      </c>
      <c r="R47" s="31" t="s">
        <v>1026</v>
      </c>
      <c r="S47" s="31" t="s">
        <v>1026</v>
      </c>
      <c r="T47" s="31" t="s">
        <v>1026</v>
      </c>
      <c r="U47" s="31" t="s">
        <v>1026</v>
      </c>
      <c r="V47" s="31" t="s">
        <v>1026</v>
      </c>
      <c r="W47" s="31" t="s">
        <v>1026</v>
      </c>
      <c r="X47" s="31" t="s">
        <v>1026</v>
      </c>
      <c r="Y47" s="31" t="s">
        <v>1026</v>
      </c>
      <c r="Z47" s="31" t="s">
        <v>1026</v>
      </c>
      <c r="AA47" s="31" t="s">
        <v>1026</v>
      </c>
      <c r="AB47" s="31" t="s">
        <v>1026</v>
      </c>
      <c r="AC47" s="31" t="s">
        <v>1026</v>
      </c>
    </row>
    <row r="48" spans="1:29" ht="11.5" hidden="1" x14ac:dyDescent="0.25">
      <c r="A48" s="12">
        <v>31</v>
      </c>
      <c r="B48" s="10" t="s">
        <v>1020</v>
      </c>
      <c r="C48" s="36" t="s">
        <v>1027</v>
      </c>
      <c r="D48" s="9" t="s">
        <v>1028</v>
      </c>
      <c r="E48" s="9">
        <v>901</v>
      </c>
      <c r="F48" s="10" t="s">
        <v>1029</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1.5" hidden="1" x14ac:dyDescent="0.25">
      <c r="A49" s="12">
        <v>32</v>
      </c>
      <c r="B49" s="10" t="s">
        <v>1020</v>
      </c>
      <c r="C49" s="36" t="s">
        <v>1027</v>
      </c>
      <c r="D49" s="9" t="s">
        <v>1028</v>
      </c>
      <c r="E49" s="9">
        <v>901</v>
      </c>
      <c r="F49" s="10" t="s">
        <v>1029</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1.5" hidden="1" x14ac:dyDescent="0.25">
      <c r="A50" s="12">
        <v>33</v>
      </c>
      <c r="B50" s="10" t="s">
        <v>1020</v>
      </c>
      <c r="C50" s="36" t="s">
        <v>1027</v>
      </c>
      <c r="D50" s="9" t="s">
        <v>1028</v>
      </c>
      <c r="E50" s="9">
        <v>901</v>
      </c>
      <c r="F50" s="10" t="s">
        <v>1029</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1.5" hidden="1" x14ac:dyDescent="0.25">
      <c r="A51" s="12">
        <v>34</v>
      </c>
      <c r="B51" s="10" t="s">
        <v>1020</v>
      </c>
      <c r="C51" s="36" t="s">
        <v>1027</v>
      </c>
      <c r="D51" s="9" t="s">
        <v>1028</v>
      </c>
      <c r="E51" s="9">
        <v>901</v>
      </c>
      <c r="F51" s="10" t="s">
        <v>1029</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1.5" hidden="1" x14ac:dyDescent="0.25">
      <c r="A52" s="12">
        <v>35</v>
      </c>
      <c r="B52" s="10" t="s">
        <v>1020</v>
      </c>
      <c r="C52" s="36" t="s">
        <v>1027</v>
      </c>
      <c r="D52" s="9" t="s">
        <v>1028</v>
      </c>
      <c r="E52" s="9">
        <v>901</v>
      </c>
      <c r="F52" s="10" t="s">
        <v>1029</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1.5" hidden="1" x14ac:dyDescent="0.25">
      <c r="A53" s="12">
        <v>36</v>
      </c>
      <c r="B53" s="10" t="s">
        <v>1020</v>
      </c>
      <c r="C53" s="36" t="s">
        <v>1027</v>
      </c>
      <c r="D53" s="9" t="s">
        <v>1028</v>
      </c>
      <c r="E53" s="9">
        <v>901</v>
      </c>
      <c r="F53" s="10" t="s">
        <v>1029</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1.5" hidden="1" x14ac:dyDescent="0.25">
      <c r="A54" s="12">
        <v>37</v>
      </c>
      <c r="B54" s="10" t="s">
        <v>1020</v>
      </c>
      <c r="C54" s="36" t="s">
        <v>1027</v>
      </c>
      <c r="D54" s="9" t="s">
        <v>1028</v>
      </c>
      <c r="E54" s="9">
        <v>901</v>
      </c>
      <c r="F54" s="10" t="s">
        <v>1029</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1.5" hidden="1" x14ac:dyDescent="0.25">
      <c r="A55" s="12">
        <v>38</v>
      </c>
      <c r="B55" s="10" t="s">
        <v>1020</v>
      </c>
      <c r="C55" s="36" t="s">
        <v>1027</v>
      </c>
      <c r="D55" s="9" t="s">
        <v>1028</v>
      </c>
      <c r="E55" s="9">
        <v>901</v>
      </c>
      <c r="F55" s="10" t="s">
        <v>1029</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1.5" hidden="1" x14ac:dyDescent="0.25">
      <c r="A56" s="12">
        <v>39</v>
      </c>
      <c r="B56" s="10" t="s">
        <v>1020</v>
      </c>
      <c r="C56" s="36" t="s">
        <v>1027</v>
      </c>
      <c r="D56" s="9" t="s">
        <v>1028</v>
      </c>
      <c r="E56" s="9">
        <v>901</v>
      </c>
      <c r="F56" s="10" t="s">
        <v>1029</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1.5" hidden="1" x14ac:dyDescent="0.25">
      <c r="A57" s="12">
        <v>40</v>
      </c>
      <c r="B57" s="10" t="s">
        <v>1020</v>
      </c>
      <c r="C57" s="36" t="s">
        <v>1027</v>
      </c>
      <c r="D57" s="9" t="s">
        <v>1028</v>
      </c>
      <c r="E57" s="9">
        <v>901</v>
      </c>
      <c r="F57" s="10" t="s">
        <v>1029</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1.5" hidden="1" x14ac:dyDescent="0.25">
      <c r="A58" s="12">
        <v>41</v>
      </c>
      <c r="B58" s="10" t="s">
        <v>1020</v>
      </c>
      <c r="C58" s="36" t="s">
        <v>1027</v>
      </c>
      <c r="D58" s="9" t="s">
        <v>1028</v>
      </c>
      <c r="E58" s="9">
        <v>901</v>
      </c>
      <c r="F58" s="10" t="s">
        <v>1029</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1.5" hidden="1" x14ac:dyDescent="0.25">
      <c r="A59" s="12">
        <v>42</v>
      </c>
      <c r="B59" s="10" t="s">
        <v>1020</v>
      </c>
      <c r="C59" s="36" t="s">
        <v>1027</v>
      </c>
      <c r="D59" s="9" t="s">
        <v>1028</v>
      </c>
      <c r="E59" s="9">
        <v>901</v>
      </c>
      <c r="F59" s="10" t="s">
        <v>1029</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1.5" hidden="1" x14ac:dyDescent="0.25">
      <c r="A60" s="12">
        <v>43</v>
      </c>
      <c r="B60" s="10" t="s">
        <v>1020</v>
      </c>
      <c r="C60" s="36" t="s">
        <v>1027</v>
      </c>
      <c r="D60" s="9" t="s">
        <v>1028</v>
      </c>
      <c r="E60" s="9">
        <v>901</v>
      </c>
      <c r="F60" s="10" t="s">
        <v>1029</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1.5" hidden="1" x14ac:dyDescent="0.25">
      <c r="A61" s="12">
        <v>44</v>
      </c>
      <c r="B61" s="10" t="s">
        <v>1020</v>
      </c>
      <c r="C61" s="36" t="s">
        <v>1027</v>
      </c>
      <c r="D61" s="9" t="s">
        <v>1028</v>
      </c>
      <c r="E61" s="9">
        <v>901</v>
      </c>
      <c r="F61" s="10" t="s">
        <v>1029</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1.5" hidden="1" x14ac:dyDescent="0.25">
      <c r="A62" s="12">
        <v>45</v>
      </c>
      <c r="B62" s="10" t="s">
        <v>1020</v>
      </c>
      <c r="C62" s="36" t="s">
        <v>1027</v>
      </c>
      <c r="D62" s="9" t="s">
        <v>1028</v>
      </c>
      <c r="E62" s="9">
        <v>901</v>
      </c>
      <c r="F62" s="10" t="s">
        <v>1029</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1.5" hidden="1" x14ac:dyDescent="0.25">
      <c r="A63" s="12">
        <v>46</v>
      </c>
      <c r="B63" s="10" t="s">
        <v>1020</v>
      </c>
      <c r="C63" s="36" t="s">
        <v>1030</v>
      </c>
      <c r="D63" s="9" t="s">
        <v>1031</v>
      </c>
      <c r="E63" s="9">
        <v>902</v>
      </c>
      <c r="F63" s="10" t="s">
        <v>1029</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1.5" hidden="1" x14ac:dyDescent="0.25">
      <c r="A64" s="12">
        <v>47</v>
      </c>
      <c r="B64" s="10" t="s">
        <v>1020</v>
      </c>
      <c r="C64" s="36" t="s">
        <v>1030</v>
      </c>
      <c r="D64" s="9" t="s">
        <v>1031</v>
      </c>
      <c r="E64" s="9">
        <v>902</v>
      </c>
      <c r="F64" s="10" t="s">
        <v>1029</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1.5" hidden="1" x14ac:dyDescent="0.25">
      <c r="A65" s="12">
        <v>48</v>
      </c>
      <c r="B65" s="10" t="s">
        <v>1020</v>
      </c>
      <c r="C65" s="36" t="s">
        <v>1030</v>
      </c>
      <c r="D65" s="9" t="s">
        <v>1031</v>
      </c>
      <c r="E65" s="9">
        <v>902</v>
      </c>
      <c r="F65" s="10" t="s">
        <v>1029</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1.5" hidden="1" x14ac:dyDescent="0.25">
      <c r="A66" s="12">
        <v>49</v>
      </c>
      <c r="B66" s="10" t="s">
        <v>1020</v>
      </c>
      <c r="C66" s="36" t="s">
        <v>1030</v>
      </c>
      <c r="D66" s="9" t="s">
        <v>1031</v>
      </c>
      <c r="E66" s="9">
        <v>902</v>
      </c>
      <c r="F66" s="10" t="s">
        <v>1029</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1.5" hidden="1" x14ac:dyDescent="0.25">
      <c r="A67" s="12">
        <v>50</v>
      </c>
      <c r="B67" s="10" t="s">
        <v>1020</v>
      </c>
      <c r="C67" s="36" t="s">
        <v>1030</v>
      </c>
      <c r="D67" s="9" t="s">
        <v>1031</v>
      </c>
      <c r="E67" s="9">
        <v>902</v>
      </c>
      <c r="F67" s="10" t="s">
        <v>1029</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1.5" hidden="1" x14ac:dyDescent="0.25">
      <c r="A68" s="12">
        <v>51</v>
      </c>
      <c r="B68" s="10" t="s">
        <v>1020</v>
      </c>
      <c r="C68" s="36" t="s">
        <v>1030</v>
      </c>
      <c r="D68" s="9" t="s">
        <v>1031</v>
      </c>
      <c r="E68" s="9">
        <v>902</v>
      </c>
      <c r="F68" s="10" t="s">
        <v>1029</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1.5" hidden="1" x14ac:dyDescent="0.25">
      <c r="A69" s="12">
        <v>52</v>
      </c>
      <c r="B69" s="10" t="s">
        <v>1020</v>
      </c>
      <c r="C69" s="36" t="s">
        <v>1030</v>
      </c>
      <c r="D69" s="9" t="s">
        <v>1031</v>
      </c>
      <c r="E69" s="9">
        <v>902</v>
      </c>
      <c r="F69" s="10" t="s">
        <v>1029</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1.5" hidden="1" x14ac:dyDescent="0.25">
      <c r="A70" s="12">
        <v>53</v>
      </c>
      <c r="B70" s="10" t="s">
        <v>1020</v>
      </c>
      <c r="C70" s="36" t="s">
        <v>1030</v>
      </c>
      <c r="D70" s="9" t="s">
        <v>1031</v>
      </c>
      <c r="E70" s="9">
        <v>902</v>
      </c>
      <c r="F70" s="10" t="s">
        <v>1029</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1.5" hidden="1" x14ac:dyDescent="0.25">
      <c r="A71" s="12">
        <v>54</v>
      </c>
      <c r="B71" s="10" t="s">
        <v>1020</v>
      </c>
      <c r="C71" s="36" t="s">
        <v>1030</v>
      </c>
      <c r="D71" s="9" t="s">
        <v>1031</v>
      </c>
      <c r="E71" s="9">
        <v>902</v>
      </c>
      <c r="F71" s="10" t="s">
        <v>1029</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1.5" hidden="1" x14ac:dyDescent="0.25">
      <c r="A72" s="12">
        <v>55</v>
      </c>
      <c r="B72" s="10" t="s">
        <v>1020</v>
      </c>
      <c r="C72" s="36" t="s">
        <v>1030</v>
      </c>
      <c r="D72" s="9" t="s">
        <v>1031</v>
      </c>
      <c r="E72" s="9">
        <v>902</v>
      </c>
      <c r="F72" s="10" t="s">
        <v>1029</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1.5" hidden="1" x14ac:dyDescent="0.25">
      <c r="A73" s="12">
        <v>56</v>
      </c>
      <c r="B73" s="10" t="s">
        <v>1020</v>
      </c>
      <c r="C73" s="36" t="s">
        <v>1030</v>
      </c>
      <c r="D73" s="9" t="s">
        <v>1031</v>
      </c>
      <c r="E73" s="9">
        <v>902</v>
      </c>
      <c r="F73" s="10" t="s">
        <v>1029</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1.5" hidden="1" x14ac:dyDescent="0.25">
      <c r="A74" s="12">
        <v>57</v>
      </c>
      <c r="B74" s="10" t="s">
        <v>1020</v>
      </c>
      <c r="C74" s="36" t="s">
        <v>1030</v>
      </c>
      <c r="D74" s="9" t="s">
        <v>1031</v>
      </c>
      <c r="E74" s="9">
        <v>902</v>
      </c>
      <c r="F74" s="10" t="s">
        <v>1029</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1.5" hidden="1" x14ac:dyDescent="0.25">
      <c r="A75" s="12">
        <v>58</v>
      </c>
      <c r="B75" s="10" t="s">
        <v>1020</v>
      </c>
      <c r="C75" s="36" t="s">
        <v>1030</v>
      </c>
      <c r="D75" s="9" t="s">
        <v>1031</v>
      </c>
      <c r="E75" s="9">
        <v>902</v>
      </c>
      <c r="F75" s="10" t="s">
        <v>1029</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1.5" hidden="1" x14ac:dyDescent="0.25">
      <c r="A76" s="12">
        <v>59</v>
      </c>
      <c r="B76" s="10" t="s">
        <v>1020</v>
      </c>
      <c r="C76" s="36" t="s">
        <v>1030</v>
      </c>
      <c r="D76" s="9" t="s">
        <v>1031</v>
      </c>
      <c r="E76" s="9">
        <v>902</v>
      </c>
      <c r="F76" s="10" t="s">
        <v>1029</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1.5" hidden="1" x14ac:dyDescent="0.25">
      <c r="A77" s="12">
        <v>60</v>
      </c>
      <c r="B77" s="10" t="s">
        <v>1020</v>
      </c>
      <c r="C77" s="36" t="s">
        <v>1030</v>
      </c>
      <c r="D77" s="9" t="s">
        <v>1031</v>
      </c>
      <c r="E77" s="9">
        <v>902</v>
      </c>
      <c r="F77" s="10" t="s">
        <v>1029</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1.5" hidden="1" x14ac:dyDescent="0.25">
      <c r="A78" s="12">
        <v>61</v>
      </c>
      <c r="B78" s="10" t="s">
        <v>1020</v>
      </c>
      <c r="C78" s="30" t="s">
        <v>1032</v>
      </c>
      <c r="D78" s="9" t="s">
        <v>1033</v>
      </c>
      <c r="E78" s="9">
        <v>941</v>
      </c>
      <c r="F78" s="10" t="s">
        <v>1029</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1.5" hidden="1" x14ac:dyDescent="0.25">
      <c r="A79" s="12">
        <v>62</v>
      </c>
      <c r="B79" s="10" t="s">
        <v>1020</v>
      </c>
      <c r="C79" s="30" t="s">
        <v>1032</v>
      </c>
      <c r="D79" s="9" t="s">
        <v>1033</v>
      </c>
      <c r="E79" s="9">
        <v>941</v>
      </c>
      <c r="F79" s="10" t="s">
        <v>1029</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1.5" hidden="1" x14ac:dyDescent="0.25">
      <c r="A80" s="12">
        <v>63</v>
      </c>
      <c r="B80" s="10" t="s">
        <v>1020</v>
      </c>
      <c r="C80" s="30" t="s">
        <v>1032</v>
      </c>
      <c r="D80" s="9" t="s">
        <v>1033</v>
      </c>
      <c r="E80" s="9">
        <v>941</v>
      </c>
      <c r="F80" s="10" t="s">
        <v>1029</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1.5" hidden="1" x14ac:dyDescent="0.25">
      <c r="A81" s="12">
        <v>64</v>
      </c>
      <c r="B81" s="10" t="s">
        <v>1020</v>
      </c>
      <c r="C81" s="30" t="s">
        <v>1032</v>
      </c>
      <c r="D81" s="9" t="s">
        <v>1033</v>
      </c>
      <c r="E81" s="9">
        <v>941</v>
      </c>
      <c r="F81" s="10" t="s">
        <v>1029</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1.5" hidden="1" x14ac:dyDescent="0.25">
      <c r="A82" s="12">
        <v>65</v>
      </c>
      <c r="B82" s="10" t="s">
        <v>1020</v>
      </c>
      <c r="C82" s="30" t="s">
        <v>1032</v>
      </c>
      <c r="D82" s="9" t="s">
        <v>1033</v>
      </c>
      <c r="E82" s="9">
        <v>941</v>
      </c>
      <c r="F82" s="10" t="s">
        <v>1029</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1.5" hidden="1" x14ac:dyDescent="0.25">
      <c r="A83" s="12">
        <v>66</v>
      </c>
      <c r="B83" s="10" t="s">
        <v>1020</v>
      </c>
      <c r="C83" s="30" t="s">
        <v>1032</v>
      </c>
      <c r="D83" s="9" t="s">
        <v>1033</v>
      </c>
      <c r="E83" s="9">
        <v>941</v>
      </c>
      <c r="F83" s="10" t="s">
        <v>1029</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1.5" hidden="1" x14ac:dyDescent="0.25">
      <c r="A84" s="12">
        <v>67</v>
      </c>
      <c r="B84" s="10" t="s">
        <v>1020</v>
      </c>
      <c r="C84" s="30" t="s">
        <v>1032</v>
      </c>
      <c r="D84" s="9" t="s">
        <v>1033</v>
      </c>
      <c r="E84" s="9">
        <v>941</v>
      </c>
      <c r="F84" s="10" t="s">
        <v>1029</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1.5" hidden="1" x14ac:dyDescent="0.25">
      <c r="A85" s="12">
        <v>68</v>
      </c>
      <c r="B85" s="10" t="s">
        <v>1020</v>
      </c>
      <c r="C85" s="30" t="s">
        <v>1032</v>
      </c>
      <c r="D85" s="9" t="s">
        <v>1033</v>
      </c>
      <c r="E85" s="9">
        <v>941</v>
      </c>
      <c r="F85" s="10" t="s">
        <v>1029</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1.5" hidden="1" x14ac:dyDescent="0.25">
      <c r="A86" s="12">
        <v>69</v>
      </c>
      <c r="B86" s="10" t="s">
        <v>1020</v>
      </c>
      <c r="C86" s="30" t="s">
        <v>1032</v>
      </c>
      <c r="D86" s="9" t="s">
        <v>1033</v>
      </c>
      <c r="E86" s="9">
        <v>941</v>
      </c>
      <c r="F86" s="10" t="s">
        <v>1029</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1.5" hidden="1" x14ac:dyDescent="0.25">
      <c r="A87" s="12">
        <v>70</v>
      </c>
      <c r="B87" s="10" t="s">
        <v>1020</v>
      </c>
      <c r="C87" s="30" t="s">
        <v>1032</v>
      </c>
      <c r="D87" s="9" t="s">
        <v>1033</v>
      </c>
      <c r="E87" s="9">
        <v>941</v>
      </c>
      <c r="F87" s="10" t="s">
        <v>1029</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1.5" hidden="1" x14ac:dyDescent="0.25">
      <c r="A88" s="12">
        <v>71</v>
      </c>
      <c r="B88" s="10" t="s">
        <v>1020</v>
      </c>
      <c r="C88" s="30" t="s">
        <v>1032</v>
      </c>
      <c r="D88" s="9" t="s">
        <v>1033</v>
      </c>
      <c r="E88" s="9">
        <v>941</v>
      </c>
      <c r="F88" s="10" t="s">
        <v>1029</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1.5" hidden="1" x14ac:dyDescent="0.25">
      <c r="A89" s="12">
        <v>72</v>
      </c>
      <c r="B89" s="10" t="s">
        <v>1020</v>
      </c>
      <c r="C89" s="30" t="s">
        <v>1032</v>
      </c>
      <c r="D89" s="9" t="s">
        <v>1033</v>
      </c>
      <c r="E89" s="9">
        <v>941</v>
      </c>
      <c r="F89" s="10" t="s">
        <v>1029</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1.5" hidden="1" x14ac:dyDescent="0.25">
      <c r="A90" s="12">
        <v>73</v>
      </c>
      <c r="B90" s="10" t="s">
        <v>1020</v>
      </c>
      <c r="C90" s="30" t="s">
        <v>1032</v>
      </c>
      <c r="D90" s="9" t="s">
        <v>1033</v>
      </c>
      <c r="E90" s="9">
        <v>941</v>
      </c>
      <c r="F90" s="10" t="s">
        <v>1029</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1.5" hidden="1" x14ac:dyDescent="0.25">
      <c r="A91" s="12">
        <v>74</v>
      </c>
      <c r="B91" s="10" t="s">
        <v>1020</v>
      </c>
      <c r="C91" s="30" t="s">
        <v>1032</v>
      </c>
      <c r="D91" s="9" t="s">
        <v>1033</v>
      </c>
      <c r="E91" s="9">
        <v>941</v>
      </c>
      <c r="F91" s="10" t="s">
        <v>1029</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1.5" hidden="1" x14ac:dyDescent="0.25">
      <c r="A92" s="12">
        <v>75</v>
      </c>
      <c r="B92" s="10" t="s">
        <v>1020</v>
      </c>
      <c r="C92" s="30" t="s">
        <v>1032</v>
      </c>
      <c r="D92" s="9" t="s">
        <v>1033</v>
      </c>
      <c r="E92" s="9">
        <v>941</v>
      </c>
      <c r="F92" s="10" t="s">
        <v>1029</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3" hidden="1" x14ac:dyDescent="0.25">
      <c r="A93" s="12">
        <v>76</v>
      </c>
      <c r="B93" s="10" t="s">
        <v>1020</v>
      </c>
      <c r="C93" s="30" t="s">
        <v>1034</v>
      </c>
      <c r="D93" s="9" t="s">
        <v>1035</v>
      </c>
      <c r="E93" s="9">
        <v>934</v>
      </c>
      <c r="F93" s="10" t="s">
        <v>1029</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3" hidden="1" x14ac:dyDescent="0.25">
      <c r="A94" s="12">
        <v>77</v>
      </c>
      <c r="B94" s="10" t="s">
        <v>1020</v>
      </c>
      <c r="C94" s="30" t="s">
        <v>1034</v>
      </c>
      <c r="D94" s="9" t="s">
        <v>1035</v>
      </c>
      <c r="E94" s="9">
        <v>934</v>
      </c>
      <c r="F94" s="10" t="s">
        <v>1029</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3" hidden="1" x14ac:dyDescent="0.25">
      <c r="A95" s="12">
        <v>78</v>
      </c>
      <c r="B95" s="10" t="s">
        <v>1020</v>
      </c>
      <c r="C95" s="30" t="s">
        <v>1034</v>
      </c>
      <c r="D95" s="9" t="s">
        <v>1035</v>
      </c>
      <c r="E95" s="9">
        <v>934</v>
      </c>
      <c r="F95" s="10" t="s">
        <v>1029</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3" hidden="1" x14ac:dyDescent="0.25">
      <c r="A96" s="12">
        <v>79</v>
      </c>
      <c r="B96" s="10" t="s">
        <v>1020</v>
      </c>
      <c r="C96" s="30" t="s">
        <v>1034</v>
      </c>
      <c r="D96" s="9" t="s">
        <v>1035</v>
      </c>
      <c r="E96" s="9">
        <v>934</v>
      </c>
      <c r="F96" s="10" t="s">
        <v>1029</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3" hidden="1" x14ac:dyDescent="0.25">
      <c r="A97" s="12">
        <v>80</v>
      </c>
      <c r="B97" s="10" t="s">
        <v>1020</v>
      </c>
      <c r="C97" s="30" t="s">
        <v>1034</v>
      </c>
      <c r="D97" s="9" t="s">
        <v>1035</v>
      </c>
      <c r="E97" s="9">
        <v>934</v>
      </c>
      <c r="F97" s="10" t="s">
        <v>1029</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3" hidden="1" x14ac:dyDescent="0.25">
      <c r="A98" s="12">
        <v>81</v>
      </c>
      <c r="B98" s="10" t="s">
        <v>1020</v>
      </c>
      <c r="C98" s="30" t="s">
        <v>1034</v>
      </c>
      <c r="D98" s="9" t="s">
        <v>1035</v>
      </c>
      <c r="E98" s="9">
        <v>934</v>
      </c>
      <c r="F98" s="10" t="s">
        <v>1029</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3" hidden="1" x14ac:dyDescent="0.25">
      <c r="A99" s="12">
        <v>82</v>
      </c>
      <c r="B99" s="10" t="s">
        <v>1020</v>
      </c>
      <c r="C99" s="30" t="s">
        <v>1034</v>
      </c>
      <c r="D99" s="9" t="s">
        <v>1035</v>
      </c>
      <c r="E99" s="9">
        <v>934</v>
      </c>
      <c r="F99" s="10" t="s">
        <v>1029</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3" hidden="1" x14ac:dyDescent="0.25">
      <c r="A100" s="12">
        <v>83</v>
      </c>
      <c r="B100" s="10" t="s">
        <v>1020</v>
      </c>
      <c r="C100" s="30" t="s">
        <v>1034</v>
      </c>
      <c r="D100" s="9" t="s">
        <v>1035</v>
      </c>
      <c r="E100" s="9">
        <v>934</v>
      </c>
      <c r="F100" s="10" t="s">
        <v>1029</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3" hidden="1" x14ac:dyDescent="0.25">
      <c r="A101" s="12">
        <v>84</v>
      </c>
      <c r="B101" s="10" t="s">
        <v>1020</v>
      </c>
      <c r="C101" s="30" t="s">
        <v>1034</v>
      </c>
      <c r="D101" s="9" t="s">
        <v>1035</v>
      </c>
      <c r="E101" s="9">
        <v>934</v>
      </c>
      <c r="F101" s="10" t="s">
        <v>1029</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3" hidden="1" x14ac:dyDescent="0.25">
      <c r="A102" s="12">
        <v>85</v>
      </c>
      <c r="B102" s="10" t="s">
        <v>1020</v>
      </c>
      <c r="C102" s="30" t="s">
        <v>1034</v>
      </c>
      <c r="D102" s="9" t="s">
        <v>1035</v>
      </c>
      <c r="E102" s="9">
        <v>934</v>
      </c>
      <c r="F102" s="10" t="s">
        <v>1029</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3" hidden="1" x14ac:dyDescent="0.25">
      <c r="A103" s="12">
        <v>86</v>
      </c>
      <c r="B103" s="10" t="s">
        <v>1020</v>
      </c>
      <c r="C103" s="30" t="s">
        <v>1034</v>
      </c>
      <c r="D103" s="9" t="s">
        <v>1035</v>
      </c>
      <c r="E103" s="9">
        <v>934</v>
      </c>
      <c r="F103" s="10" t="s">
        <v>1029</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3" hidden="1" x14ac:dyDescent="0.25">
      <c r="A104" s="12">
        <v>87</v>
      </c>
      <c r="B104" s="10" t="s">
        <v>1020</v>
      </c>
      <c r="C104" s="30" t="s">
        <v>1034</v>
      </c>
      <c r="D104" s="9" t="s">
        <v>1035</v>
      </c>
      <c r="E104" s="9">
        <v>934</v>
      </c>
      <c r="F104" s="10" t="s">
        <v>1029</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3" hidden="1" x14ac:dyDescent="0.25">
      <c r="A105" s="12">
        <v>88</v>
      </c>
      <c r="B105" s="10" t="s">
        <v>1020</v>
      </c>
      <c r="C105" s="30" t="s">
        <v>1034</v>
      </c>
      <c r="D105" s="9" t="s">
        <v>1035</v>
      </c>
      <c r="E105" s="9">
        <v>934</v>
      </c>
      <c r="F105" s="10" t="s">
        <v>1029</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3" hidden="1" x14ac:dyDescent="0.25">
      <c r="A106" s="12">
        <v>89</v>
      </c>
      <c r="B106" s="10" t="s">
        <v>1020</v>
      </c>
      <c r="C106" s="30" t="s">
        <v>1034</v>
      </c>
      <c r="D106" s="9" t="s">
        <v>1035</v>
      </c>
      <c r="E106" s="9">
        <v>934</v>
      </c>
      <c r="F106" s="10" t="s">
        <v>1029</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3" hidden="1" x14ac:dyDescent="0.25">
      <c r="A107" s="12">
        <v>90</v>
      </c>
      <c r="B107" s="10" t="s">
        <v>1020</v>
      </c>
      <c r="C107" s="30" t="s">
        <v>1034</v>
      </c>
      <c r="D107" s="9" t="s">
        <v>1035</v>
      </c>
      <c r="E107" s="9">
        <v>934</v>
      </c>
      <c r="F107" s="10" t="s">
        <v>1029</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1.5" hidden="1" x14ac:dyDescent="0.25">
      <c r="A108" s="12">
        <v>91</v>
      </c>
      <c r="B108" s="10" t="s">
        <v>1020</v>
      </c>
      <c r="C108" s="36" t="s">
        <v>1036</v>
      </c>
      <c r="D108" s="9"/>
      <c r="E108" s="9">
        <v>948</v>
      </c>
      <c r="F108" s="10" t="s">
        <v>1029</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1.5" hidden="1" x14ac:dyDescent="0.25">
      <c r="A109" s="12">
        <v>92</v>
      </c>
      <c r="B109" s="10" t="s">
        <v>1020</v>
      </c>
      <c r="C109" s="36" t="s">
        <v>1036</v>
      </c>
      <c r="D109" s="9"/>
      <c r="E109" s="9">
        <v>948</v>
      </c>
      <c r="F109" s="10" t="s">
        <v>1029</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1.5" hidden="1" x14ac:dyDescent="0.25">
      <c r="A110" s="12">
        <v>93</v>
      </c>
      <c r="B110" s="10" t="s">
        <v>1020</v>
      </c>
      <c r="C110" s="36" t="s">
        <v>1036</v>
      </c>
      <c r="D110" s="9"/>
      <c r="E110" s="9">
        <v>948</v>
      </c>
      <c r="F110" s="10" t="s">
        <v>1029</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1.5" hidden="1" x14ac:dyDescent="0.25">
      <c r="A111" s="12">
        <v>94</v>
      </c>
      <c r="B111" s="10" t="s">
        <v>1020</v>
      </c>
      <c r="C111" s="36" t="s">
        <v>1036</v>
      </c>
      <c r="D111" s="9"/>
      <c r="E111" s="9">
        <v>948</v>
      </c>
      <c r="F111" s="10" t="s">
        <v>1029</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1.5" hidden="1" x14ac:dyDescent="0.25">
      <c r="A112" s="12">
        <v>95</v>
      </c>
      <c r="B112" s="10" t="s">
        <v>1020</v>
      </c>
      <c r="C112" s="36" t="s">
        <v>1036</v>
      </c>
      <c r="D112" s="9"/>
      <c r="E112" s="9">
        <v>948</v>
      </c>
      <c r="F112" s="10" t="s">
        <v>1029</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1.5" hidden="1" x14ac:dyDescent="0.25">
      <c r="A113" s="12">
        <v>96</v>
      </c>
      <c r="B113" s="10" t="s">
        <v>1020</v>
      </c>
      <c r="C113" s="36" t="s">
        <v>1036</v>
      </c>
      <c r="D113" s="9"/>
      <c r="E113" s="9">
        <v>948</v>
      </c>
      <c r="F113" s="10" t="s">
        <v>1029</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1.5" hidden="1" x14ac:dyDescent="0.25">
      <c r="A114" s="12">
        <v>97</v>
      </c>
      <c r="B114" s="10" t="s">
        <v>1020</v>
      </c>
      <c r="C114" s="36" t="s">
        <v>1036</v>
      </c>
      <c r="D114" s="9"/>
      <c r="E114" s="9">
        <v>948</v>
      </c>
      <c r="F114" s="10" t="s">
        <v>1029</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1.5" hidden="1" x14ac:dyDescent="0.25">
      <c r="A115" s="12">
        <v>98</v>
      </c>
      <c r="B115" s="10" t="s">
        <v>1020</v>
      </c>
      <c r="C115" s="36" t="s">
        <v>1036</v>
      </c>
      <c r="D115" s="9"/>
      <c r="E115" s="9">
        <v>948</v>
      </c>
      <c r="F115" s="10" t="s">
        <v>1029</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1.5" hidden="1" x14ac:dyDescent="0.25">
      <c r="A116" s="12">
        <v>99</v>
      </c>
      <c r="B116" s="10" t="s">
        <v>1020</v>
      </c>
      <c r="C116" s="36" t="s">
        <v>1036</v>
      </c>
      <c r="D116" s="9"/>
      <c r="E116" s="9">
        <v>948</v>
      </c>
      <c r="F116" s="10" t="s">
        <v>1029</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1.5" hidden="1" x14ac:dyDescent="0.25">
      <c r="A117" s="12">
        <v>100</v>
      </c>
      <c r="B117" s="10" t="s">
        <v>1020</v>
      </c>
      <c r="C117" s="36" t="s">
        <v>1036</v>
      </c>
      <c r="D117" s="9"/>
      <c r="E117" s="9">
        <v>948</v>
      </c>
      <c r="F117" s="10" t="s">
        <v>1029</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1.5" hidden="1" x14ac:dyDescent="0.25">
      <c r="A118" s="12">
        <v>101</v>
      </c>
      <c r="B118" s="10" t="s">
        <v>1020</v>
      </c>
      <c r="C118" s="36" t="s">
        <v>1036</v>
      </c>
      <c r="D118" s="9"/>
      <c r="E118" s="9">
        <v>948</v>
      </c>
      <c r="F118" s="10" t="s">
        <v>1029</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1.5" hidden="1" x14ac:dyDescent="0.25">
      <c r="A119" s="12">
        <v>102</v>
      </c>
      <c r="B119" s="10" t="s">
        <v>1020</v>
      </c>
      <c r="C119" s="36" t="s">
        <v>1036</v>
      </c>
      <c r="D119" s="9"/>
      <c r="E119" s="9">
        <v>948</v>
      </c>
      <c r="F119" s="10" t="s">
        <v>1029</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1.5" hidden="1" x14ac:dyDescent="0.25">
      <c r="A120" s="12">
        <v>103</v>
      </c>
      <c r="B120" s="10" t="s">
        <v>1020</v>
      </c>
      <c r="C120" s="36" t="s">
        <v>1036</v>
      </c>
      <c r="D120" s="9"/>
      <c r="E120" s="9">
        <v>948</v>
      </c>
      <c r="F120" s="10" t="s">
        <v>1029</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1.5" hidden="1" x14ac:dyDescent="0.25">
      <c r="A121" s="12">
        <v>104</v>
      </c>
      <c r="B121" s="10" t="s">
        <v>1020</v>
      </c>
      <c r="C121" s="36" t="s">
        <v>1036</v>
      </c>
      <c r="D121" s="9"/>
      <c r="E121" s="9">
        <v>948</v>
      </c>
      <c r="F121" s="10" t="s">
        <v>1029</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1.5" hidden="1" x14ac:dyDescent="0.25">
      <c r="A122" s="12">
        <v>105</v>
      </c>
      <c r="B122" s="10" t="s">
        <v>1020</v>
      </c>
      <c r="C122" s="36" t="s">
        <v>1036</v>
      </c>
      <c r="D122" s="9"/>
      <c r="E122" s="9">
        <v>948</v>
      </c>
      <c r="F122" s="10" t="s">
        <v>1029</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1.5" hidden="1" x14ac:dyDescent="0.25">
      <c r="A123" s="12">
        <v>106</v>
      </c>
      <c r="B123" s="10" t="s">
        <v>1020</v>
      </c>
      <c r="C123" s="36" t="s">
        <v>1037</v>
      </c>
      <c r="D123" s="9" t="s">
        <v>1038</v>
      </c>
      <c r="E123" s="9">
        <v>1636</v>
      </c>
      <c r="F123" s="10" t="s">
        <v>1039</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1.5" hidden="1" x14ac:dyDescent="0.25">
      <c r="A124" s="12">
        <v>107</v>
      </c>
      <c r="B124" s="10" t="s">
        <v>1020</v>
      </c>
      <c r="C124" s="36" t="s">
        <v>1037</v>
      </c>
      <c r="D124" s="9" t="s">
        <v>1038</v>
      </c>
      <c r="E124" s="9">
        <v>1636</v>
      </c>
      <c r="F124" s="10" t="s">
        <v>1039</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1.5" hidden="1" x14ac:dyDescent="0.25">
      <c r="A125" s="12">
        <v>108</v>
      </c>
      <c r="B125" s="10" t="s">
        <v>1020</v>
      </c>
      <c r="C125" s="36" t="s">
        <v>1037</v>
      </c>
      <c r="D125" s="9" t="s">
        <v>1038</v>
      </c>
      <c r="E125" s="9">
        <v>1636</v>
      </c>
      <c r="F125" s="10" t="s">
        <v>1039</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1.5" hidden="1" x14ac:dyDescent="0.25">
      <c r="A126" s="12">
        <v>109</v>
      </c>
      <c r="B126" s="10" t="s">
        <v>1020</v>
      </c>
      <c r="C126" s="36" t="s">
        <v>1037</v>
      </c>
      <c r="D126" s="9" t="s">
        <v>1038</v>
      </c>
      <c r="E126" s="9">
        <v>1636</v>
      </c>
      <c r="F126" s="10" t="s">
        <v>1039</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1.5" hidden="1" x14ac:dyDescent="0.25">
      <c r="A127" s="12">
        <v>110</v>
      </c>
      <c r="B127" s="10" t="s">
        <v>1020</v>
      </c>
      <c r="C127" s="36" t="s">
        <v>1037</v>
      </c>
      <c r="D127" s="9" t="s">
        <v>1038</v>
      </c>
      <c r="E127" s="9">
        <v>1636</v>
      </c>
      <c r="F127" s="10" t="s">
        <v>1039</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1.5" hidden="1" x14ac:dyDescent="0.25">
      <c r="A128" s="12">
        <v>111</v>
      </c>
      <c r="B128" s="10" t="s">
        <v>1020</v>
      </c>
      <c r="C128" s="36" t="s">
        <v>1037</v>
      </c>
      <c r="D128" s="9" t="s">
        <v>1038</v>
      </c>
      <c r="E128" s="9">
        <v>1636</v>
      </c>
      <c r="F128" s="10" t="s">
        <v>1039</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1.5" hidden="1" x14ac:dyDescent="0.25">
      <c r="A129" s="12">
        <v>112</v>
      </c>
      <c r="B129" s="10" t="s">
        <v>1020</v>
      </c>
      <c r="C129" s="36" t="s">
        <v>1037</v>
      </c>
      <c r="D129" s="9" t="s">
        <v>1038</v>
      </c>
      <c r="E129" s="9">
        <v>1636</v>
      </c>
      <c r="F129" s="10" t="s">
        <v>1039</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1.5" hidden="1" x14ac:dyDescent="0.25">
      <c r="A130" s="12">
        <v>113</v>
      </c>
      <c r="B130" s="10" t="s">
        <v>1020</v>
      </c>
      <c r="C130" s="36" t="s">
        <v>1037</v>
      </c>
      <c r="D130" s="9" t="s">
        <v>1038</v>
      </c>
      <c r="E130" s="9">
        <v>1636</v>
      </c>
      <c r="F130" s="10" t="s">
        <v>1039</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1.5" hidden="1" x14ac:dyDescent="0.25">
      <c r="A131" s="12">
        <v>114</v>
      </c>
      <c r="B131" s="10" t="s">
        <v>1020</v>
      </c>
      <c r="C131" s="36" t="s">
        <v>1037</v>
      </c>
      <c r="D131" s="9" t="s">
        <v>1038</v>
      </c>
      <c r="E131" s="9">
        <v>1636</v>
      </c>
      <c r="F131" s="10" t="s">
        <v>1039</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1.5" hidden="1" x14ac:dyDescent="0.25">
      <c r="A132" s="12">
        <v>115</v>
      </c>
      <c r="B132" s="10" t="s">
        <v>1020</v>
      </c>
      <c r="C132" s="36" t="s">
        <v>1037</v>
      </c>
      <c r="D132" s="9" t="s">
        <v>1038</v>
      </c>
      <c r="E132" s="9">
        <v>1636</v>
      </c>
      <c r="F132" s="10" t="s">
        <v>1039</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1.5" hidden="1" x14ac:dyDescent="0.25">
      <c r="A133" s="12">
        <v>116</v>
      </c>
      <c r="B133" s="10" t="s">
        <v>1020</v>
      </c>
      <c r="C133" s="36" t="s">
        <v>1037</v>
      </c>
      <c r="D133" s="9" t="s">
        <v>1038</v>
      </c>
      <c r="E133" s="9">
        <v>1636</v>
      </c>
      <c r="F133" s="10" t="s">
        <v>1039</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1.5" hidden="1" x14ac:dyDescent="0.25">
      <c r="A134" s="12">
        <v>117</v>
      </c>
      <c r="B134" s="10" t="s">
        <v>1020</v>
      </c>
      <c r="C134" s="36" t="s">
        <v>1037</v>
      </c>
      <c r="D134" s="9" t="s">
        <v>1038</v>
      </c>
      <c r="E134" s="9">
        <v>1636</v>
      </c>
      <c r="F134" s="10" t="s">
        <v>1039</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1.5" hidden="1" x14ac:dyDescent="0.25">
      <c r="A135" s="12">
        <v>118</v>
      </c>
      <c r="B135" s="10" t="s">
        <v>1020</v>
      </c>
      <c r="C135" s="36" t="s">
        <v>1037</v>
      </c>
      <c r="D135" s="9" t="s">
        <v>1038</v>
      </c>
      <c r="E135" s="9">
        <v>1636</v>
      </c>
      <c r="F135" s="10" t="s">
        <v>1039</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1.5" hidden="1" x14ac:dyDescent="0.25">
      <c r="A136" s="12">
        <v>119</v>
      </c>
      <c r="B136" s="10" t="s">
        <v>1020</v>
      </c>
      <c r="C136" s="36" t="s">
        <v>1037</v>
      </c>
      <c r="D136" s="9" t="s">
        <v>1038</v>
      </c>
      <c r="E136" s="9">
        <v>1636</v>
      </c>
      <c r="F136" s="10" t="s">
        <v>1039</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1.5" hidden="1" x14ac:dyDescent="0.25">
      <c r="A137" s="12">
        <v>120</v>
      </c>
      <c r="B137" s="10" t="s">
        <v>1020</v>
      </c>
      <c r="C137" s="36" t="s">
        <v>1037</v>
      </c>
      <c r="D137" s="9" t="s">
        <v>1038</v>
      </c>
      <c r="E137" s="9">
        <v>1636</v>
      </c>
      <c r="F137" s="10" t="s">
        <v>1039</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1.5" hidden="1" x14ac:dyDescent="0.25">
      <c r="A138" s="12">
        <v>121</v>
      </c>
      <c r="B138" s="10" t="s">
        <v>1020</v>
      </c>
      <c r="C138" s="36" t="s">
        <v>1040</v>
      </c>
      <c r="D138" s="9" t="s">
        <v>1041</v>
      </c>
      <c r="E138" s="9">
        <v>1637</v>
      </c>
      <c r="F138" s="10" t="s">
        <v>1039</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1.5" hidden="1" x14ac:dyDescent="0.25">
      <c r="A139" s="12">
        <v>122</v>
      </c>
      <c r="B139" s="10" t="s">
        <v>1020</v>
      </c>
      <c r="C139" s="36" t="s">
        <v>1040</v>
      </c>
      <c r="D139" s="9" t="s">
        <v>1041</v>
      </c>
      <c r="E139" s="9">
        <v>1637</v>
      </c>
      <c r="F139" s="10" t="s">
        <v>1039</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1.5" hidden="1" x14ac:dyDescent="0.25">
      <c r="A140" s="12">
        <v>123</v>
      </c>
      <c r="B140" s="10" t="s">
        <v>1020</v>
      </c>
      <c r="C140" s="36" t="s">
        <v>1040</v>
      </c>
      <c r="D140" s="9" t="s">
        <v>1041</v>
      </c>
      <c r="E140" s="9">
        <v>1637</v>
      </c>
      <c r="F140" s="10" t="s">
        <v>1039</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1.5" hidden="1" x14ac:dyDescent="0.25">
      <c r="A141" s="12">
        <v>124</v>
      </c>
      <c r="B141" s="10" t="s">
        <v>1020</v>
      </c>
      <c r="C141" s="36" t="s">
        <v>1040</v>
      </c>
      <c r="D141" s="9" t="s">
        <v>1041</v>
      </c>
      <c r="E141" s="9">
        <v>1637</v>
      </c>
      <c r="F141" s="10" t="s">
        <v>1039</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1.5" hidden="1" x14ac:dyDescent="0.25">
      <c r="A142" s="12">
        <v>125</v>
      </c>
      <c r="B142" s="10" t="s">
        <v>1020</v>
      </c>
      <c r="C142" s="36" t="s">
        <v>1040</v>
      </c>
      <c r="D142" s="9" t="s">
        <v>1041</v>
      </c>
      <c r="E142" s="9">
        <v>1637</v>
      </c>
      <c r="F142" s="10" t="s">
        <v>1039</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1.5" hidden="1" x14ac:dyDescent="0.25">
      <c r="A143" s="12">
        <v>126</v>
      </c>
      <c r="B143" s="10" t="s">
        <v>1020</v>
      </c>
      <c r="C143" s="36" t="s">
        <v>1040</v>
      </c>
      <c r="D143" s="9" t="s">
        <v>1041</v>
      </c>
      <c r="E143" s="9">
        <v>1637</v>
      </c>
      <c r="F143" s="10" t="s">
        <v>1039</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1.5" hidden="1" x14ac:dyDescent="0.25">
      <c r="A144" s="12">
        <v>127</v>
      </c>
      <c r="B144" s="10" t="s">
        <v>1020</v>
      </c>
      <c r="C144" s="36" t="s">
        <v>1040</v>
      </c>
      <c r="D144" s="9" t="s">
        <v>1041</v>
      </c>
      <c r="E144" s="9">
        <v>1637</v>
      </c>
      <c r="F144" s="10" t="s">
        <v>1039</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1.5" hidden="1" x14ac:dyDescent="0.25">
      <c r="A145" s="12">
        <v>128</v>
      </c>
      <c r="B145" s="10" t="s">
        <v>1020</v>
      </c>
      <c r="C145" s="36" t="s">
        <v>1040</v>
      </c>
      <c r="D145" s="9" t="s">
        <v>1041</v>
      </c>
      <c r="E145" s="9">
        <v>1637</v>
      </c>
      <c r="F145" s="10" t="s">
        <v>1039</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1.5" hidden="1" x14ac:dyDescent="0.25">
      <c r="A146" s="12">
        <v>129</v>
      </c>
      <c r="B146" s="10" t="s">
        <v>1020</v>
      </c>
      <c r="C146" s="36" t="s">
        <v>1040</v>
      </c>
      <c r="D146" s="9" t="s">
        <v>1041</v>
      </c>
      <c r="E146" s="9">
        <v>1637</v>
      </c>
      <c r="F146" s="10" t="s">
        <v>1039</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1.5" hidden="1" x14ac:dyDescent="0.25">
      <c r="A147" s="12">
        <v>130</v>
      </c>
      <c r="B147" s="10" t="s">
        <v>1020</v>
      </c>
      <c r="C147" s="36" t="s">
        <v>1040</v>
      </c>
      <c r="D147" s="9" t="s">
        <v>1041</v>
      </c>
      <c r="E147" s="9">
        <v>1637</v>
      </c>
      <c r="F147" s="10" t="s">
        <v>1039</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1.5" hidden="1" x14ac:dyDescent="0.25">
      <c r="A148" s="12">
        <v>131</v>
      </c>
      <c r="B148" s="10" t="s">
        <v>1020</v>
      </c>
      <c r="C148" s="36" t="s">
        <v>1040</v>
      </c>
      <c r="D148" s="9" t="s">
        <v>1041</v>
      </c>
      <c r="E148" s="9">
        <v>1637</v>
      </c>
      <c r="F148" s="10" t="s">
        <v>1039</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1.5" hidden="1" x14ac:dyDescent="0.25">
      <c r="A149" s="12">
        <v>132</v>
      </c>
      <c r="B149" s="10" t="s">
        <v>1020</v>
      </c>
      <c r="C149" s="36" t="s">
        <v>1040</v>
      </c>
      <c r="D149" s="9" t="s">
        <v>1041</v>
      </c>
      <c r="E149" s="9">
        <v>1637</v>
      </c>
      <c r="F149" s="10" t="s">
        <v>1039</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1.5" hidden="1" x14ac:dyDescent="0.25">
      <c r="A150" s="12">
        <v>133</v>
      </c>
      <c r="B150" s="10" t="s">
        <v>1020</v>
      </c>
      <c r="C150" s="36" t="s">
        <v>1040</v>
      </c>
      <c r="D150" s="9" t="s">
        <v>1041</v>
      </c>
      <c r="E150" s="9">
        <v>1637</v>
      </c>
      <c r="F150" s="10" t="s">
        <v>1039</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1.5" hidden="1" x14ac:dyDescent="0.25">
      <c r="A151" s="12">
        <v>134</v>
      </c>
      <c r="B151" s="10" t="s">
        <v>1020</v>
      </c>
      <c r="C151" s="36" t="s">
        <v>1040</v>
      </c>
      <c r="D151" s="9" t="s">
        <v>1041</v>
      </c>
      <c r="E151" s="9">
        <v>1637</v>
      </c>
      <c r="F151" s="10" t="s">
        <v>1039</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1.5" hidden="1" x14ac:dyDescent="0.25">
      <c r="A152" s="12">
        <v>135</v>
      </c>
      <c r="B152" s="10" t="s">
        <v>1020</v>
      </c>
      <c r="C152" s="36" t="s">
        <v>1040</v>
      </c>
      <c r="D152" s="9" t="s">
        <v>1041</v>
      </c>
      <c r="E152" s="9">
        <v>1637</v>
      </c>
      <c r="F152" s="10" t="s">
        <v>1039</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1.5" hidden="1" x14ac:dyDescent="0.25">
      <c r="A153" s="35">
        <v>136</v>
      </c>
      <c r="B153" s="33" t="s">
        <v>1020</v>
      </c>
      <c r="C153" s="34" t="s">
        <v>1042</v>
      </c>
      <c r="D153" s="32"/>
      <c r="E153" s="32">
        <v>1802</v>
      </c>
      <c r="F153" s="33" t="s">
        <v>1025</v>
      </c>
      <c r="G153" s="32">
        <v>900</v>
      </c>
      <c r="H153" s="32">
        <v>1950</v>
      </c>
      <c r="I153" s="31" t="s">
        <v>1026</v>
      </c>
      <c r="J153" s="31" t="s">
        <v>1026</v>
      </c>
      <c r="K153" s="31" t="s">
        <v>1026</v>
      </c>
      <c r="L153" s="31" t="s">
        <v>1026</v>
      </c>
      <c r="M153" s="31" t="s">
        <v>1026</v>
      </c>
      <c r="N153" s="31" t="s">
        <v>1026</v>
      </c>
      <c r="O153" s="31" t="s">
        <v>1026</v>
      </c>
      <c r="P153" s="31" t="s">
        <v>1026</v>
      </c>
      <c r="Q153" s="31" t="s">
        <v>1026</v>
      </c>
      <c r="R153" s="31" t="s">
        <v>1026</v>
      </c>
      <c r="S153" s="31" t="s">
        <v>1026</v>
      </c>
      <c r="T153" s="31" t="s">
        <v>1026</v>
      </c>
      <c r="U153" s="31" t="s">
        <v>1026</v>
      </c>
      <c r="V153" s="31" t="s">
        <v>1026</v>
      </c>
      <c r="W153" s="31" t="s">
        <v>1026</v>
      </c>
      <c r="X153" s="31" t="s">
        <v>1026</v>
      </c>
      <c r="Y153" s="31" t="s">
        <v>1026</v>
      </c>
      <c r="Z153" s="31" t="s">
        <v>1026</v>
      </c>
      <c r="AA153" s="31" t="s">
        <v>1026</v>
      </c>
      <c r="AB153" s="31" t="s">
        <v>1026</v>
      </c>
      <c r="AC153" s="31" t="s">
        <v>1026</v>
      </c>
    </row>
    <row r="154" spans="1:29" ht="11.5" hidden="1" x14ac:dyDescent="0.25">
      <c r="A154" s="35">
        <v>137</v>
      </c>
      <c r="B154" s="33" t="s">
        <v>1020</v>
      </c>
      <c r="C154" s="34" t="s">
        <v>1042</v>
      </c>
      <c r="D154" s="32"/>
      <c r="E154" s="32">
        <v>1802</v>
      </c>
      <c r="F154" s="33" t="s">
        <v>1025</v>
      </c>
      <c r="G154" s="32">
        <v>900</v>
      </c>
      <c r="H154" s="32">
        <v>1955</v>
      </c>
      <c r="I154" s="31" t="s">
        <v>1026</v>
      </c>
      <c r="J154" s="31" t="s">
        <v>1026</v>
      </c>
      <c r="K154" s="31" t="s">
        <v>1026</v>
      </c>
      <c r="L154" s="31" t="s">
        <v>1026</v>
      </c>
      <c r="M154" s="31" t="s">
        <v>1026</v>
      </c>
      <c r="N154" s="31" t="s">
        <v>1026</v>
      </c>
      <c r="O154" s="31" t="s">
        <v>1026</v>
      </c>
      <c r="P154" s="31" t="s">
        <v>1026</v>
      </c>
      <c r="Q154" s="31" t="s">
        <v>1026</v>
      </c>
      <c r="R154" s="31" t="s">
        <v>1026</v>
      </c>
      <c r="S154" s="31" t="s">
        <v>1026</v>
      </c>
      <c r="T154" s="31" t="s">
        <v>1026</v>
      </c>
      <c r="U154" s="31" t="s">
        <v>1026</v>
      </c>
      <c r="V154" s="31" t="s">
        <v>1026</v>
      </c>
      <c r="W154" s="31" t="s">
        <v>1026</v>
      </c>
      <c r="X154" s="31" t="s">
        <v>1026</v>
      </c>
      <c r="Y154" s="31" t="s">
        <v>1026</v>
      </c>
      <c r="Z154" s="31" t="s">
        <v>1026</v>
      </c>
      <c r="AA154" s="31" t="s">
        <v>1026</v>
      </c>
      <c r="AB154" s="31" t="s">
        <v>1026</v>
      </c>
      <c r="AC154" s="31" t="s">
        <v>1026</v>
      </c>
    </row>
    <row r="155" spans="1:29" ht="11.5" hidden="1" x14ac:dyDescent="0.25">
      <c r="A155" s="35">
        <v>138</v>
      </c>
      <c r="B155" s="33" t="s">
        <v>1020</v>
      </c>
      <c r="C155" s="34" t="s">
        <v>1042</v>
      </c>
      <c r="D155" s="32"/>
      <c r="E155" s="32">
        <v>1802</v>
      </c>
      <c r="F155" s="33" t="s">
        <v>1025</v>
      </c>
      <c r="G155" s="32">
        <v>900</v>
      </c>
      <c r="H155" s="32">
        <v>1960</v>
      </c>
      <c r="I155" s="31" t="s">
        <v>1026</v>
      </c>
      <c r="J155" s="31" t="s">
        <v>1026</v>
      </c>
      <c r="K155" s="31" t="s">
        <v>1026</v>
      </c>
      <c r="L155" s="31" t="s">
        <v>1026</v>
      </c>
      <c r="M155" s="31" t="s">
        <v>1026</v>
      </c>
      <c r="N155" s="31" t="s">
        <v>1026</v>
      </c>
      <c r="O155" s="31" t="s">
        <v>1026</v>
      </c>
      <c r="P155" s="31" t="s">
        <v>1026</v>
      </c>
      <c r="Q155" s="31" t="s">
        <v>1026</v>
      </c>
      <c r="R155" s="31" t="s">
        <v>1026</v>
      </c>
      <c r="S155" s="31" t="s">
        <v>1026</v>
      </c>
      <c r="T155" s="31" t="s">
        <v>1026</v>
      </c>
      <c r="U155" s="31" t="s">
        <v>1026</v>
      </c>
      <c r="V155" s="31" t="s">
        <v>1026</v>
      </c>
      <c r="W155" s="31" t="s">
        <v>1026</v>
      </c>
      <c r="X155" s="31" t="s">
        <v>1026</v>
      </c>
      <c r="Y155" s="31" t="s">
        <v>1026</v>
      </c>
      <c r="Z155" s="31" t="s">
        <v>1026</v>
      </c>
      <c r="AA155" s="31" t="s">
        <v>1026</v>
      </c>
      <c r="AB155" s="31" t="s">
        <v>1026</v>
      </c>
      <c r="AC155" s="31" t="s">
        <v>1026</v>
      </c>
    </row>
    <row r="156" spans="1:29" ht="11.5" hidden="1" x14ac:dyDescent="0.25">
      <c r="A156" s="35">
        <v>139</v>
      </c>
      <c r="B156" s="33" t="s">
        <v>1020</v>
      </c>
      <c r="C156" s="34" t="s">
        <v>1042</v>
      </c>
      <c r="D156" s="32"/>
      <c r="E156" s="32">
        <v>1802</v>
      </c>
      <c r="F156" s="33" t="s">
        <v>1025</v>
      </c>
      <c r="G156" s="32">
        <v>900</v>
      </c>
      <c r="H156" s="32">
        <v>1965</v>
      </c>
      <c r="I156" s="31" t="s">
        <v>1026</v>
      </c>
      <c r="J156" s="31" t="s">
        <v>1026</v>
      </c>
      <c r="K156" s="31" t="s">
        <v>1026</v>
      </c>
      <c r="L156" s="31" t="s">
        <v>1026</v>
      </c>
      <c r="M156" s="31" t="s">
        <v>1026</v>
      </c>
      <c r="N156" s="31" t="s">
        <v>1026</v>
      </c>
      <c r="O156" s="31" t="s">
        <v>1026</v>
      </c>
      <c r="P156" s="31" t="s">
        <v>1026</v>
      </c>
      <c r="Q156" s="31" t="s">
        <v>1026</v>
      </c>
      <c r="R156" s="31" t="s">
        <v>1026</v>
      </c>
      <c r="S156" s="31" t="s">
        <v>1026</v>
      </c>
      <c r="T156" s="31" t="s">
        <v>1026</v>
      </c>
      <c r="U156" s="31" t="s">
        <v>1026</v>
      </c>
      <c r="V156" s="31" t="s">
        <v>1026</v>
      </c>
      <c r="W156" s="31" t="s">
        <v>1026</v>
      </c>
      <c r="X156" s="31" t="s">
        <v>1026</v>
      </c>
      <c r="Y156" s="31" t="s">
        <v>1026</v>
      </c>
      <c r="Z156" s="31" t="s">
        <v>1026</v>
      </c>
      <c r="AA156" s="31" t="s">
        <v>1026</v>
      </c>
      <c r="AB156" s="31" t="s">
        <v>1026</v>
      </c>
      <c r="AC156" s="31" t="s">
        <v>1026</v>
      </c>
    </row>
    <row r="157" spans="1:29" ht="11.5" hidden="1" x14ac:dyDescent="0.25">
      <c r="A157" s="35">
        <v>140</v>
      </c>
      <c r="B157" s="33" t="s">
        <v>1020</v>
      </c>
      <c r="C157" s="34" t="s">
        <v>1042</v>
      </c>
      <c r="D157" s="32"/>
      <c r="E157" s="32">
        <v>1802</v>
      </c>
      <c r="F157" s="33" t="s">
        <v>1025</v>
      </c>
      <c r="G157" s="32">
        <v>900</v>
      </c>
      <c r="H157" s="32">
        <v>1970</v>
      </c>
      <c r="I157" s="31" t="s">
        <v>1026</v>
      </c>
      <c r="J157" s="31" t="s">
        <v>1026</v>
      </c>
      <c r="K157" s="31" t="s">
        <v>1026</v>
      </c>
      <c r="L157" s="31" t="s">
        <v>1026</v>
      </c>
      <c r="M157" s="31" t="s">
        <v>1026</v>
      </c>
      <c r="N157" s="31" t="s">
        <v>1026</v>
      </c>
      <c r="O157" s="31" t="s">
        <v>1026</v>
      </c>
      <c r="P157" s="31" t="s">
        <v>1026</v>
      </c>
      <c r="Q157" s="31" t="s">
        <v>1026</v>
      </c>
      <c r="R157" s="31" t="s">
        <v>1026</v>
      </c>
      <c r="S157" s="31" t="s">
        <v>1026</v>
      </c>
      <c r="T157" s="31" t="s">
        <v>1026</v>
      </c>
      <c r="U157" s="31" t="s">
        <v>1026</v>
      </c>
      <c r="V157" s="31" t="s">
        <v>1026</v>
      </c>
      <c r="W157" s="31" t="s">
        <v>1026</v>
      </c>
      <c r="X157" s="31" t="s">
        <v>1026</v>
      </c>
      <c r="Y157" s="31" t="s">
        <v>1026</v>
      </c>
      <c r="Z157" s="31" t="s">
        <v>1026</v>
      </c>
      <c r="AA157" s="31" t="s">
        <v>1026</v>
      </c>
      <c r="AB157" s="31" t="s">
        <v>1026</v>
      </c>
      <c r="AC157" s="31" t="s">
        <v>1026</v>
      </c>
    </row>
    <row r="158" spans="1:29" ht="11.5" hidden="1" x14ac:dyDescent="0.25">
      <c r="A158" s="35">
        <v>141</v>
      </c>
      <c r="B158" s="33" t="s">
        <v>1020</v>
      </c>
      <c r="C158" s="34" t="s">
        <v>1042</v>
      </c>
      <c r="D158" s="32"/>
      <c r="E158" s="32">
        <v>1802</v>
      </c>
      <c r="F158" s="33" t="s">
        <v>1025</v>
      </c>
      <c r="G158" s="32">
        <v>900</v>
      </c>
      <c r="H158" s="32">
        <v>1975</v>
      </c>
      <c r="I158" s="31" t="s">
        <v>1026</v>
      </c>
      <c r="J158" s="31" t="s">
        <v>1026</v>
      </c>
      <c r="K158" s="31" t="s">
        <v>1026</v>
      </c>
      <c r="L158" s="31" t="s">
        <v>1026</v>
      </c>
      <c r="M158" s="31" t="s">
        <v>1026</v>
      </c>
      <c r="N158" s="31" t="s">
        <v>1026</v>
      </c>
      <c r="O158" s="31" t="s">
        <v>1026</v>
      </c>
      <c r="P158" s="31" t="s">
        <v>1026</v>
      </c>
      <c r="Q158" s="31" t="s">
        <v>1026</v>
      </c>
      <c r="R158" s="31" t="s">
        <v>1026</v>
      </c>
      <c r="S158" s="31" t="s">
        <v>1026</v>
      </c>
      <c r="T158" s="31" t="s">
        <v>1026</v>
      </c>
      <c r="U158" s="31" t="s">
        <v>1026</v>
      </c>
      <c r="V158" s="31" t="s">
        <v>1026</v>
      </c>
      <c r="W158" s="31" t="s">
        <v>1026</v>
      </c>
      <c r="X158" s="31" t="s">
        <v>1026</v>
      </c>
      <c r="Y158" s="31" t="s">
        <v>1026</v>
      </c>
      <c r="Z158" s="31" t="s">
        <v>1026</v>
      </c>
      <c r="AA158" s="31" t="s">
        <v>1026</v>
      </c>
      <c r="AB158" s="31" t="s">
        <v>1026</v>
      </c>
      <c r="AC158" s="31" t="s">
        <v>1026</v>
      </c>
    </row>
    <row r="159" spans="1:29" ht="11.5" hidden="1" x14ac:dyDescent="0.25">
      <c r="A159" s="35">
        <v>142</v>
      </c>
      <c r="B159" s="33" t="s">
        <v>1020</v>
      </c>
      <c r="C159" s="34" t="s">
        <v>1042</v>
      </c>
      <c r="D159" s="32"/>
      <c r="E159" s="32">
        <v>1802</v>
      </c>
      <c r="F159" s="33" t="s">
        <v>1025</v>
      </c>
      <c r="G159" s="32">
        <v>900</v>
      </c>
      <c r="H159" s="32">
        <v>1980</v>
      </c>
      <c r="I159" s="31" t="s">
        <v>1026</v>
      </c>
      <c r="J159" s="31" t="s">
        <v>1026</v>
      </c>
      <c r="K159" s="31" t="s">
        <v>1026</v>
      </c>
      <c r="L159" s="31" t="s">
        <v>1026</v>
      </c>
      <c r="M159" s="31" t="s">
        <v>1026</v>
      </c>
      <c r="N159" s="31" t="s">
        <v>1026</v>
      </c>
      <c r="O159" s="31" t="s">
        <v>1026</v>
      </c>
      <c r="P159" s="31" t="s">
        <v>1026</v>
      </c>
      <c r="Q159" s="31" t="s">
        <v>1026</v>
      </c>
      <c r="R159" s="31" t="s">
        <v>1026</v>
      </c>
      <c r="S159" s="31" t="s">
        <v>1026</v>
      </c>
      <c r="T159" s="31" t="s">
        <v>1026</v>
      </c>
      <c r="U159" s="31" t="s">
        <v>1026</v>
      </c>
      <c r="V159" s="31" t="s">
        <v>1026</v>
      </c>
      <c r="W159" s="31" t="s">
        <v>1026</v>
      </c>
      <c r="X159" s="31" t="s">
        <v>1026</v>
      </c>
      <c r="Y159" s="31" t="s">
        <v>1026</v>
      </c>
      <c r="Z159" s="31" t="s">
        <v>1026</v>
      </c>
      <c r="AA159" s="31" t="s">
        <v>1026</v>
      </c>
      <c r="AB159" s="31" t="s">
        <v>1026</v>
      </c>
      <c r="AC159" s="31" t="s">
        <v>1026</v>
      </c>
    </row>
    <row r="160" spans="1:29" ht="11.5" hidden="1" x14ac:dyDescent="0.25">
      <c r="A160" s="35">
        <v>143</v>
      </c>
      <c r="B160" s="33" t="s">
        <v>1020</v>
      </c>
      <c r="C160" s="34" t="s">
        <v>1042</v>
      </c>
      <c r="D160" s="32"/>
      <c r="E160" s="32">
        <v>1802</v>
      </c>
      <c r="F160" s="33" t="s">
        <v>1025</v>
      </c>
      <c r="G160" s="32">
        <v>900</v>
      </c>
      <c r="H160" s="32">
        <v>1985</v>
      </c>
      <c r="I160" s="31" t="s">
        <v>1026</v>
      </c>
      <c r="J160" s="31" t="s">
        <v>1026</v>
      </c>
      <c r="K160" s="31" t="s">
        <v>1026</v>
      </c>
      <c r="L160" s="31" t="s">
        <v>1026</v>
      </c>
      <c r="M160" s="31" t="s">
        <v>1026</v>
      </c>
      <c r="N160" s="31" t="s">
        <v>1026</v>
      </c>
      <c r="O160" s="31" t="s">
        <v>1026</v>
      </c>
      <c r="P160" s="31" t="s">
        <v>1026</v>
      </c>
      <c r="Q160" s="31" t="s">
        <v>1026</v>
      </c>
      <c r="R160" s="31" t="s">
        <v>1026</v>
      </c>
      <c r="S160" s="31" t="s">
        <v>1026</v>
      </c>
      <c r="T160" s="31" t="s">
        <v>1026</v>
      </c>
      <c r="U160" s="31" t="s">
        <v>1026</v>
      </c>
      <c r="V160" s="31" t="s">
        <v>1026</v>
      </c>
      <c r="W160" s="31" t="s">
        <v>1026</v>
      </c>
      <c r="X160" s="31" t="s">
        <v>1026</v>
      </c>
      <c r="Y160" s="31" t="s">
        <v>1026</v>
      </c>
      <c r="Z160" s="31" t="s">
        <v>1026</v>
      </c>
      <c r="AA160" s="31" t="s">
        <v>1026</v>
      </c>
      <c r="AB160" s="31" t="s">
        <v>1026</v>
      </c>
      <c r="AC160" s="31" t="s">
        <v>1026</v>
      </c>
    </row>
    <row r="161" spans="1:29" ht="11.5" hidden="1" x14ac:dyDescent="0.25">
      <c r="A161" s="35">
        <v>144</v>
      </c>
      <c r="B161" s="33" t="s">
        <v>1020</v>
      </c>
      <c r="C161" s="34" t="s">
        <v>1042</v>
      </c>
      <c r="D161" s="32"/>
      <c r="E161" s="32">
        <v>1802</v>
      </c>
      <c r="F161" s="33" t="s">
        <v>1025</v>
      </c>
      <c r="G161" s="32">
        <v>900</v>
      </c>
      <c r="H161" s="32">
        <v>1990</v>
      </c>
      <c r="I161" s="31" t="s">
        <v>1026</v>
      </c>
      <c r="J161" s="31" t="s">
        <v>1026</v>
      </c>
      <c r="K161" s="31" t="s">
        <v>1026</v>
      </c>
      <c r="L161" s="31" t="s">
        <v>1026</v>
      </c>
      <c r="M161" s="31" t="s">
        <v>1026</v>
      </c>
      <c r="N161" s="31" t="s">
        <v>1026</v>
      </c>
      <c r="O161" s="31" t="s">
        <v>1026</v>
      </c>
      <c r="P161" s="31" t="s">
        <v>1026</v>
      </c>
      <c r="Q161" s="31" t="s">
        <v>1026</v>
      </c>
      <c r="R161" s="31" t="s">
        <v>1026</v>
      </c>
      <c r="S161" s="31" t="s">
        <v>1026</v>
      </c>
      <c r="T161" s="31" t="s">
        <v>1026</v>
      </c>
      <c r="U161" s="31" t="s">
        <v>1026</v>
      </c>
      <c r="V161" s="31" t="s">
        <v>1026</v>
      </c>
      <c r="W161" s="31" t="s">
        <v>1026</v>
      </c>
      <c r="X161" s="31" t="s">
        <v>1026</v>
      </c>
      <c r="Y161" s="31" t="s">
        <v>1026</v>
      </c>
      <c r="Z161" s="31" t="s">
        <v>1026</v>
      </c>
      <c r="AA161" s="31" t="s">
        <v>1026</v>
      </c>
      <c r="AB161" s="31" t="s">
        <v>1026</v>
      </c>
      <c r="AC161" s="31" t="s">
        <v>1026</v>
      </c>
    </row>
    <row r="162" spans="1:29" ht="11.5" hidden="1" x14ac:dyDescent="0.25">
      <c r="A162" s="35">
        <v>145</v>
      </c>
      <c r="B162" s="33" t="s">
        <v>1020</v>
      </c>
      <c r="C162" s="34" t="s">
        <v>1042</v>
      </c>
      <c r="D162" s="32"/>
      <c r="E162" s="32">
        <v>1802</v>
      </c>
      <c r="F162" s="33" t="s">
        <v>1025</v>
      </c>
      <c r="G162" s="32">
        <v>900</v>
      </c>
      <c r="H162" s="32">
        <v>1995</v>
      </c>
      <c r="I162" s="31" t="s">
        <v>1026</v>
      </c>
      <c r="J162" s="31" t="s">
        <v>1026</v>
      </c>
      <c r="K162" s="31" t="s">
        <v>1026</v>
      </c>
      <c r="L162" s="31" t="s">
        <v>1026</v>
      </c>
      <c r="M162" s="31" t="s">
        <v>1026</v>
      </c>
      <c r="N162" s="31" t="s">
        <v>1026</v>
      </c>
      <c r="O162" s="31" t="s">
        <v>1026</v>
      </c>
      <c r="P162" s="31" t="s">
        <v>1026</v>
      </c>
      <c r="Q162" s="31" t="s">
        <v>1026</v>
      </c>
      <c r="R162" s="31" t="s">
        <v>1026</v>
      </c>
      <c r="S162" s="31" t="s">
        <v>1026</v>
      </c>
      <c r="T162" s="31" t="s">
        <v>1026</v>
      </c>
      <c r="U162" s="31" t="s">
        <v>1026</v>
      </c>
      <c r="V162" s="31" t="s">
        <v>1026</v>
      </c>
      <c r="W162" s="31" t="s">
        <v>1026</v>
      </c>
      <c r="X162" s="31" t="s">
        <v>1026</v>
      </c>
      <c r="Y162" s="31" t="s">
        <v>1026</v>
      </c>
      <c r="Z162" s="31" t="s">
        <v>1026</v>
      </c>
      <c r="AA162" s="31" t="s">
        <v>1026</v>
      </c>
      <c r="AB162" s="31" t="s">
        <v>1026</v>
      </c>
      <c r="AC162" s="31" t="s">
        <v>1026</v>
      </c>
    </row>
    <row r="163" spans="1:29" ht="11.5" hidden="1" x14ac:dyDescent="0.25">
      <c r="A163" s="35">
        <v>146</v>
      </c>
      <c r="B163" s="33" t="s">
        <v>1020</v>
      </c>
      <c r="C163" s="34" t="s">
        <v>1042</v>
      </c>
      <c r="D163" s="32"/>
      <c r="E163" s="32">
        <v>1802</v>
      </c>
      <c r="F163" s="33" t="s">
        <v>1025</v>
      </c>
      <c r="G163" s="32">
        <v>900</v>
      </c>
      <c r="H163" s="32">
        <v>2000</v>
      </c>
      <c r="I163" s="31" t="s">
        <v>1026</v>
      </c>
      <c r="J163" s="31" t="s">
        <v>1026</v>
      </c>
      <c r="K163" s="31" t="s">
        <v>1026</v>
      </c>
      <c r="L163" s="31" t="s">
        <v>1026</v>
      </c>
      <c r="M163" s="31" t="s">
        <v>1026</v>
      </c>
      <c r="N163" s="31" t="s">
        <v>1026</v>
      </c>
      <c r="O163" s="31" t="s">
        <v>1026</v>
      </c>
      <c r="P163" s="31" t="s">
        <v>1026</v>
      </c>
      <c r="Q163" s="31" t="s">
        <v>1026</v>
      </c>
      <c r="R163" s="31" t="s">
        <v>1026</v>
      </c>
      <c r="S163" s="31" t="s">
        <v>1026</v>
      </c>
      <c r="T163" s="31" t="s">
        <v>1026</v>
      </c>
      <c r="U163" s="31" t="s">
        <v>1026</v>
      </c>
      <c r="V163" s="31" t="s">
        <v>1026</v>
      </c>
      <c r="W163" s="31" t="s">
        <v>1026</v>
      </c>
      <c r="X163" s="31" t="s">
        <v>1026</v>
      </c>
      <c r="Y163" s="31" t="s">
        <v>1026</v>
      </c>
      <c r="Z163" s="31" t="s">
        <v>1026</v>
      </c>
      <c r="AA163" s="31" t="s">
        <v>1026</v>
      </c>
      <c r="AB163" s="31" t="s">
        <v>1026</v>
      </c>
      <c r="AC163" s="31" t="s">
        <v>1026</v>
      </c>
    </row>
    <row r="164" spans="1:29" ht="11.5" hidden="1" x14ac:dyDescent="0.25">
      <c r="A164" s="35">
        <v>147</v>
      </c>
      <c r="B164" s="33" t="s">
        <v>1020</v>
      </c>
      <c r="C164" s="34" t="s">
        <v>1042</v>
      </c>
      <c r="D164" s="32"/>
      <c r="E164" s="32">
        <v>1802</v>
      </c>
      <c r="F164" s="33" t="s">
        <v>1025</v>
      </c>
      <c r="G164" s="32">
        <v>900</v>
      </c>
      <c r="H164" s="32">
        <v>2005</v>
      </c>
      <c r="I164" s="31" t="s">
        <v>1026</v>
      </c>
      <c r="J164" s="31" t="s">
        <v>1026</v>
      </c>
      <c r="K164" s="31" t="s">
        <v>1026</v>
      </c>
      <c r="L164" s="31" t="s">
        <v>1026</v>
      </c>
      <c r="M164" s="31" t="s">
        <v>1026</v>
      </c>
      <c r="N164" s="31" t="s">
        <v>1026</v>
      </c>
      <c r="O164" s="31" t="s">
        <v>1026</v>
      </c>
      <c r="P164" s="31" t="s">
        <v>1026</v>
      </c>
      <c r="Q164" s="31" t="s">
        <v>1026</v>
      </c>
      <c r="R164" s="31" t="s">
        <v>1026</v>
      </c>
      <c r="S164" s="31" t="s">
        <v>1026</v>
      </c>
      <c r="T164" s="31" t="s">
        <v>1026</v>
      </c>
      <c r="U164" s="31" t="s">
        <v>1026</v>
      </c>
      <c r="V164" s="31" t="s">
        <v>1026</v>
      </c>
      <c r="W164" s="31" t="s">
        <v>1026</v>
      </c>
      <c r="X164" s="31" t="s">
        <v>1026</v>
      </c>
      <c r="Y164" s="31" t="s">
        <v>1026</v>
      </c>
      <c r="Z164" s="31" t="s">
        <v>1026</v>
      </c>
      <c r="AA164" s="31" t="s">
        <v>1026</v>
      </c>
      <c r="AB164" s="31" t="s">
        <v>1026</v>
      </c>
      <c r="AC164" s="31" t="s">
        <v>1026</v>
      </c>
    </row>
    <row r="165" spans="1:29" ht="11.5" hidden="1" x14ac:dyDescent="0.25">
      <c r="A165" s="35">
        <v>148</v>
      </c>
      <c r="B165" s="33" t="s">
        <v>1020</v>
      </c>
      <c r="C165" s="34" t="s">
        <v>1042</v>
      </c>
      <c r="D165" s="32"/>
      <c r="E165" s="32">
        <v>1802</v>
      </c>
      <c r="F165" s="33" t="s">
        <v>1025</v>
      </c>
      <c r="G165" s="32">
        <v>900</v>
      </c>
      <c r="H165" s="32">
        <v>2010</v>
      </c>
      <c r="I165" s="31" t="s">
        <v>1026</v>
      </c>
      <c r="J165" s="31" t="s">
        <v>1026</v>
      </c>
      <c r="K165" s="31" t="s">
        <v>1026</v>
      </c>
      <c r="L165" s="31" t="s">
        <v>1026</v>
      </c>
      <c r="M165" s="31" t="s">
        <v>1026</v>
      </c>
      <c r="N165" s="31" t="s">
        <v>1026</v>
      </c>
      <c r="O165" s="31" t="s">
        <v>1026</v>
      </c>
      <c r="P165" s="31" t="s">
        <v>1026</v>
      </c>
      <c r="Q165" s="31" t="s">
        <v>1026</v>
      </c>
      <c r="R165" s="31" t="s">
        <v>1026</v>
      </c>
      <c r="S165" s="31" t="s">
        <v>1026</v>
      </c>
      <c r="T165" s="31" t="s">
        <v>1026</v>
      </c>
      <c r="U165" s="31" t="s">
        <v>1026</v>
      </c>
      <c r="V165" s="31" t="s">
        <v>1026</v>
      </c>
      <c r="W165" s="31" t="s">
        <v>1026</v>
      </c>
      <c r="X165" s="31" t="s">
        <v>1026</v>
      </c>
      <c r="Y165" s="31" t="s">
        <v>1026</v>
      </c>
      <c r="Z165" s="31" t="s">
        <v>1026</v>
      </c>
      <c r="AA165" s="31" t="s">
        <v>1026</v>
      </c>
      <c r="AB165" s="31" t="s">
        <v>1026</v>
      </c>
      <c r="AC165" s="31" t="s">
        <v>1026</v>
      </c>
    </row>
    <row r="166" spans="1:29" ht="11.5" hidden="1" x14ac:dyDescent="0.25">
      <c r="A166" s="35">
        <v>149</v>
      </c>
      <c r="B166" s="33" t="s">
        <v>1020</v>
      </c>
      <c r="C166" s="34" t="s">
        <v>1042</v>
      </c>
      <c r="D166" s="32"/>
      <c r="E166" s="32">
        <v>1802</v>
      </c>
      <c r="F166" s="33" t="s">
        <v>1025</v>
      </c>
      <c r="G166" s="32">
        <v>900</v>
      </c>
      <c r="H166" s="32">
        <v>2015</v>
      </c>
      <c r="I166" s="31" t="s">
        <v>1026</v>
      </c>
      <c r="J166" s="31" t="s">
        <v>1026</v>
      </c>
      <c r="K166" s="31" t="s">
        <v>1026</v>
      </c>
      <c r="L166" s="31" t="s">
        <v>1026</v>
      </c>
      <c r="M166" s="31" t="s">
        <v>1026</v>
      </c>
      <c r="N166" s="31" t="s">
        <v>1026</v>
      </c>
      <c r="O166" s="31" t="s">
        <v>1026</v>
      </c>
      <c r="P166" s="31" t="s">
        <v>1026</v>
      </c>
      <c r="Q166" s="31" t="s">
        <v>1026</v>
      </c>
      <c r="R166" s="31" t="s">
        <v>1026</v>
      </c>
      <c r="S166" s="31" t="s">
        <v>1026</v>
      </c>
      <c r="T166" s="31" t="s">
        <v>1026</v>
      </c>
      <c r="U166" s="31" t="s">
        <v>1026</v>
      </c>
      <c r="V166" s="31" t="s">
        <v>1026</v>
      </c>
      <c r="W166" s="31" t="s">
        <v>1026</v>
      </c>
      <c r="X166" s="31" t="s">
        <v>1026</v>
      </c>
      <c r="Y166" s="31" t="s">
        <v>1026</v>
      </c>
      <c r="Z166" s="31" t="s">
        <v>1026</v>
      </c>
      <c r="AA166" s="31" t="s">
        <v>1026</v>
      </c>
      <c r="AB166" s="31" t="s">
        <v>1026</v>
      </c>
      <c r="AC166" s="31" t="s">
        <v>1026</v>
      </c>
    </row>
    <row r="167" spans="1:29" ht="11.5" hidden="1" x14ac:dyDescent="0.25">
      <c r="A167" s="35">
        <v>150</v>
      </c>
      <c r="B167" s="33" t="s">
        <v>1020</v>
      </c>
      <c r="C167" s="34" t="s">
        <v>1042</v>
      </c>
      <c r="D167" s="32"/>
      <c r="E167" s="32">
        <v>1802</v>
      </c>
      <c r="F167" s="33" t="s">
        <v>1025</v>
      </c>
      <c r="G167" s="32">
        <v>900</v>
      </c>
      <c r="H167" s="32">
        <v>2020</v>
      </c>
      <c r="I167" s="31" t="s">
        <v>1026</v>
      </c>
      <c r="J167" s="31" t="s">
        <v>1026</v>
      </c>
      <c r="K167" s="31" t="s">
        <v>1026</v>
      </c>
      <c r="L167" s="31" t="s">
        <v>1026</v>
      </c>
      <c r="M167" s="31" t="s">
        <v>1026</v>
      </c>
      <c r="N167" s="31" t="s">
        <v>1026</v>
      </c>
      <c r="O167" s="31" t="s">
        <v>1026</v>
      </c>
      <c r="P167" s="31" t="s">
        <v>1026</v>
      </c>
      <c r="Q167" s="31" t="s">
        <v>1026</v>
      </c>
      <c r="R167" s="31" t="s">
        <v>1026</v>
      </c>
      <c r="S167" s="31" t="s">
        <v>1026</v>
      </c>
      <c r="T167" s="31" t="s">
        <v>1026</v>
      </c>
      <c r="U167" s="31" t="s">
        <v>1026</v>
      </c>
      <c r="V167" s="31" t="s">
        <v>1026</v>
      </c>
      <c r="W167" s="31" t="s">
        <v>1026</v>
      </c>
      <c r="X167" s="31" t="s">
        <v>1026</v>
      </c>
      <c r="Y167" s="31" t="s">
        <v>1026</v>
      </c>
      <c r="Z167" s="31" t="s">
        <v>1026</v>
      </c>
      <c r="AA167" s="31" t="s">
        <v>1026</v>
      </c>
      <c r="AB167" s="31" t="s">
        <v>1026</v>
      </c>
      <c r="AC167" s="31" t="s">
        <v>1026</v>
      </c>
    </row>
    <row r="168" spans="1:29" ht="11.5" hidden="1" x14ac:dyDescent="0.25">
      <c r="A168" s="12">
        <v>151</v>
      </c>
      <c r="B168" s="10" t="s">
        <v>1020</v>
      </c>
      <c r="C168" s="36" t="s">
        <v>1043</v>
      </c>
      <c r="D168" s="9" t="s">
        <v>1044</v>
      </c>
      <c r="E168" s="9">
        <v>1503</v>
      </c>
      <c r="F168" s="10" t="s">
        <v>1045</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1.5" hidden="1" x14ac:dyDescent="0.25">
      <c r="A169" s="12">
        <v>152</v>
      </c>
      <c r="B169" s="10" t="s">
        <v>1020</v>
      </c>
      <c r="C169" s="36" t="s">
        <v>1043</v>
      </c>
      <c r="D169" s="9" t="s">
        <v>1044</v>
      </c>
      <c r="E169" s="9">
        <v>1503</v>
      </c>
      <c r="F169" s="10" t="s">
        <v>1045</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1.5" hidden="1" x14ac:dyDescent="0.25">
      <c r="A170" s="12">
        <v>153</v>
      </c>
      <c r="B170" s="10" t="s">
        <v>1020</v>
      </c>
      <c r="C170" s="36" t="s">
        <v>1043</v>
      </c>
      <c r="D170" s="9" t="s">
        <v>1044</v>
      </c>
      <c r="E170" s="9">
        <v>1503</v>
      </c>
      <c r="F170" s="10" t="s">
        <v>1045</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1.5" hidden="1" x14ac:dyDescent="0.25">
      <c r="A171" s="12">
        <v>154</v>
      </c>
      <c r="B171" s="10" t="s">
        <v>1020</v>
      </c>
      <c r="C171" s="36" t="s">
        <v>1043</v>
      </c>
      <c r="D171" s="9" t="s">
        <v>1044</v>
      </c>
      <c r="E171" s="9">
        <v>1503</v>
      </c>
      <c r="F171" s="10" t="s">
        <v>1045</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1.5" hidden="1" x14ac:dyDescent="0.25">
      <c r="A172" s="12">
        <v>155</v>
      </c>
      <c r="B172" s="10" t="s">
        <v>1020</v>
      </c>
      <c r="C172" s="36" t="s">
        <v>1043</v>
      </c>
      <c r="D172" s="9" t="s">
        <v>1044</v>
      </c>
      <c r="E172" s="9">
        <v>1503</v>
      </c>
      <c r="F172" s="10" t="s">
        <v>1045</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1.5" hidden="1" x14ac:dyDescent="0.25">
      <c r="A173" s="12">
        <v>156</v>
      </c>
      <c r="B173" s="10" t="s">
        <v>1020</v>
      </c>
      <c r="C173" s="36" t="s">
        <v>1043</v>
      </c>
      <c r="D173" s="9" t="s">
        <v>1044</v>
      </c>
      <c r="E173" s="9">
        <v>1503</v>
      </c>
      <c r="F173" s="10" t="s">
        <v>1045</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1.5" hidden="1" x14ac:dyDescent="0.25">
      <c r="A174" s="12">
        <v>157</v>
      </c>
      <c r="B174" s="10" t="s">
        <v>1020</v>
      </c>
      <c r="C174" s="36" t="s">
        <v>1043</v>
      </c>
      <c r="D174" s="9" t="s">
        <v>1044</v>
      </c>
      <c r="E174" s="9">
        <v>1503</v>
      </c>
      <c r="F174" s="10" t="s">
        <v>1045</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1.5" hidden="1" x14ac:dyDescent="0.25">
      <c r="A175" s="12">
        <v>158</v>
      </c>
      <c r="B175" s="10" t="s">
        <v>1020</v>
      </c>
      <c r="C175" s="36" t="s">
        <v>1043</v>
      </c>
      <c r="D175" s="9" t="s">
        <v>1044</v>
      </c>
      <c r="E175" s="9">
        <v>1503</v>
      </c>
      <c r="F175" s="10" t="s">
        <v>1045</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1.5" hidden="1" x14ac:dyDescent="0.25">
      <c r="A176" s="12">
        <v>159</v>
      </c>
      <c r="B176" s="10" t="s">
        <v>1020</v>
      </c>
      <c r="C176" s="36" t="s">
        <v>1043</v>
      </c>
      <c r="D176" s="9" t="s">
        <v>1044</v>
      </c>
      <c r="E176" s="9">
        <v>1503</v>
      </c>
      <c r="F176" s="10" t="s">
        <v>1045</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1.5" hidden="1" x14ac:dyDescent="0.25">
      <c r="A177" s="12">
        <v>160</v>
      </c>
      <c r="B177" s="10" t="s">
        <v>1020</v>
      </c>
      <c r="C177" s="36" t="s">
        <v>1043</v>
      </c>
      <c r="D177" s="9" t="s">
        <v>1044</v>
      </c>
      <c r="E177" s="9">
        <v>1503</v>
      </c>
      <c r="F177" s="10" t="s">
        <v>1045</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1.5" hidden="1" x14ac:dyDescent="0.25">
      <c r="A178" s="12">
        <v>161</v>
      </c>
      <c r="B178" s="10" t="s">
        <v>1020</v>
      </c>
      <c r="C178" s="36" t="s">
        <v>1043</v>
      </c>
      <c r="D178" s="9" t="s">
        <v>1044</v>
      </c>
      <c r="E178" s="9">
        <v>1503</v>
      </c>
      <c r="F178" s="10" t="s">
        <v>1045</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1.5" hidden="1" x14ac:dyDescent="0.25">
      <c r="A179" s="12">
        <v>162</v>
      </c>
      <c r="B179" s="10" t="s">
        <v>1020</v>
      </c>
      <c r="C179" s="36" t="s">
        <v>1043</v>
      </c>
      <c r="D179" s="9" t="s">
        <v>1044</v>
      </c>
      <c r="E179" s="9">
        <v>1503</v>
      </c>
      <c r="F179" s="10" t="s">
        <v>1045</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1.5" hidden="1" x14ac:dyDescent="0.25">
      <c r="A180" s="12">
        <v>163</v>
      </c>
      <c r="B180" s="10" t="s">
        <v>1020</v>
      </c>
      <c r="C180" s="36" t="s">
        <v>1043</v>
      </c>
      <c r="D180" s="9" t="s">
        <v>1044</v>
      </c>
      <c r="E180" s="9">
        <v>1503</v>
      </c>
      <c r="F180" s="10" t="s">
        <v>1045</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1.5" hidden="1" x14ac:dyDescent="0.25">
      <c r="A181" s="12">
        <v>164</v>
      </c>
      <c r="B181" s="10" t="s">
        <v>1020</v>
      </c>
      <c r="C181" s="36" t="s">
        <v>1043</v>
      </c>
      <c r="D181" s="9" t="s">
        <v>1044</v>
      </c>
      <c r="E181" s="9">
        <v>1503</v>
      </c>
      <c r="F181" s="10" t="s">
        <v>1045</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1.5" hidden="1" x14ac:dyDescent="0.25">
      <c r="A182" s="12">
        <v>165</v>
      </c>
      <c r="B182" s="10" t="s">
        <v>1020</v>
      </c>
      <c r="C182" s="36" t="s">
        <v>1043</v>
      </c>
      <c r="D182" s="9" t="s">
        <v>1044</v>
      </c>
      <c r="E182" s="9">
        <v>1503</v>
      </c>
      <c r="F182" s="10" t="s">
        <v>1045</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1.5" hidden="1" x14ac:dyDescent="0.25">
      <c r="A183" s="12">
        <v>166</v>
      </c>
      <c r="B183" s="10" t="s">
        <v>1020</v>
      </c>
      <c r="C183" s="36" t="s">
        <v>1046</v>
      </c>
      <c r="D183" s="9" t="s">
        <v>1044</v>
      </c>
      <c r="E183" s="9">
        <v>1517</v>
      </c>
      <c r="F183" s="10" t="s">
        <v>1045</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1.5" hidden="1" x14ac:dyDescent="0.25">
      <c r="A184" s="12">
        <v>167</v>
      </c>
      <c r="B184" s="10" t="s">
        <v>1020</v>
      </c>
      <c r="C184" s="36" t="s">
        <v>1046</v>
      </c>
      <c r="D184" s="9" t="s">
        <v>1044</v>
      </c>
      <c r="E184" s="9">
        <v>1517</v>
      </c>
      <c r="F184" s="10" t="s">
        <v>1045</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1.5" hidden="1" x14ac:dyDescent="0.25">
      <c r="A185" s="12">
        <v>168</v>
      </c>
      <c r="B185" s="10" t="s">
        <v>1020</v>
      </c>
      <c r="C185" s="36" t="s">
        <v>1046</v>
      </c>
      <c r="D185" s="9" t="s">
        <v>1044</v>
      </c>
      <c r="E185" s="9">
        <v>1517</v>
      </c>
      <c r="F185" s="10" t="s">
        <v>1045</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1.5" hidden="1" x14ac:dyDescent="0.25">
      <c r="A186" s="12">
        <v>169</v>
      </c>
      <c r="B186" s="10" t="s">
        <v>1020</v>
      </c>
      <c r="C186" s="36" t="s">
        <v>1046</v>
      </c>
      <c r="D186" s="9" t="s">
        <v>1044</v>
      </c>
      <c r="E186" s="9">
        <v>1517</v>
      </c>
      <c r="F186" s="10" t="s">
        <v>1045</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1.5" hidden="1" x14ac:dyDescent="0.25">
      <c r="A187" s="12">
        <v>170</v>
      </c>
      <c r="B187" s="10" t="s">
        <v>1020</v>
      </c>
      <c r="C187" s="36" t="s">
        <v>1046</v>
      </c>
      <c r="D187" s="9" t="s">
        <v>1044</v>
      </c>
      <c r="E187" s="9">
        <v>1517</v>
      </c>
      <c r="F187" s="10" t="s">
        <v>1045</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1.5" hidden="1" x14ac:dyDescent="0.25">
      <c r="A188" s="12">
        <v>171</v>
      </c>
      <c r="B188" s="10" t="s">
        <v>1020</v>
      </c>
      <c r="C188" s="36" t="s">
        <v>1046</v>
      </c>
      <c r="D188" s="9" t="s">
        <v>1044</v>
      </c>
      <c r="E188" s="9">
        <v>1517</v>
      </c>
      <c r="F188" s="10" t="s">
        <v>1045</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1.5" hidden="1" x14ac:dyDescent="0.25">
      <c r="A189" s="12">
        <v>172</v>
      </c>
      <c r="B189" s="10" t="s">
        <v>1020</v>
      </c>
      <c r="C189" s="36" t="s">
        <v>1046</v>
      </c>
      <c r="D189" s="9" t="s">
        <v>1044</v>
      </c>
      <c r="E189" s="9">
        <v>1517</v>
      </c>
      <c r="F189" s="10" t="s">
        <v>1045</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1.5" hidden="1" x14ac:dyDescent="0.25">
      <c r="A190" s="12">
        <v>173</v>
      </c>
      <c r="B190" s="10" t="s">
        <v>1020</v>
      </c>
      <c r="C190" s="36" t="s">
        <v>1046</v>
      </c>
      <c r="D190" s="9" t="s">
        <v>1044</v>
      </c>
      <c r="E190" s="9">
        <v>1517</v>
      </c>
      <c r="F190" s="10" t="s">
        <v>1045</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1.5" hidden="1" x14ac:dyDescent="0.25">
      <c r="A191" s="12">
        <v>174</v>
      </c>
      <c r="B191" s="10" t="s">
        <v>1020</v>
      </c>
      <c r="C191" s="36" t="s">
        <v>1046</v>
      </c>
      <c r="D191" s="9" t="s">
        <v>1044</v>
      </c>
      <c r="E191" s="9">
        <v>1517</v>
      </c>
      <c r="F191" s="10" t="s">
        <v>1045</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1.5" hidden="1" x14ac:dyDescent="0.25">
      <c r="A192" s="12">
        <v>175</v>
      </c>
      <c r="B192" s="10" t="s">
        <v>1020</v>
      </c>
      <c r="C192" s="36" t="s">
        <v>1046</v>
      </c>
      <c r="D192" s="9" t="s">
        <v>1044</v>
      </c>
      <c r="E192" s="9">
        <v>1517</v>
      </c>
      <c r="F192" s="10" t="s">
        <v>1045</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1.5" hidden="1" x14ac:dyDescent="0.25">
      <c r="A193" s="12">
        <v>176</v>
      </c>
      <c r="B193" s="10" t="s">
        <v>1020</v>
      </c>
      <c r="C193" s="36" t="s">
        <v>1046</v>
      </c>
      <c r="D193" s="9" t="s">
        <v>1044</v>
      </c>
      <c r="E193" s="9">
        <v>1517</v>
      </c>
      <c r="F193" s="10" t="s">
        <v>1045</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1.5" hidden="1" x14ac:dyDescent="0.25">
      <c r="A194" s="12">
        <v>177</v>
      </c>
      <c r="B194" s="10" t="s">
        <v>1020</v>
      </c>
      <c r="C194" s="36" t="s">
        <v>1046</v>
      </c>
      <c r="D194" s="9" t="s">
        <v>1044</v>
      </c>
      <c r="E194" s="9">
        <v>1517</v>
      </c>
      <c r="F194" s="10" t="s">
        <v>1045</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1.5" hidden="1" x14ac:dyDescent="0.25">
      <c r="A195" s="12">
        <v>178</v>
      </c>
      <c r="B195" s="10" t="s">
        <v>1020</v>
      </c>
      <c r="C195" s="36" t="s">
        <v>1046</v>
      </c>
      <c r="D195" s="9" t="s">
        <v>1044</v>
      </c>
      <c r="E195" s="9">
        <v>1517</v>
      </c>
      <c r="F195" s="10" t="s">
        <v>1045</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1.5" hidden="1" x14ac:dyDescent="0.25">
      <c r="A196" s="12">
        <v>179</v>
      </c>
      <c r="B196" s="10" t="s">
        <v>1020</v>
      </c>
      <c r="C196" s="36" t="s">
        <v>1046</v>
      </c>
      <c r="D196" s="9" t="s">
        <v>1044</v>
      </c>
      <c r="E196" s="9">
        <v>1517</v>
      </c>
      <c r="F196" s="10" t="s">
        <v>1045</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1.5" hidden="1" x14ac:dyDescent="0.25">
      <c r="A197" s="12">
        <v>180</v>
      </c>
      <c r="B197" s="10" t="s">
        <v>1020</v>
      </c>
      <c r="C197" s="36" t="s">
        <v>1046</v>
      </c>
      <c r="D197" s="9" t="s">
        <v>1044</v>
      </c>
      <c r="E197" s="9">
        <v>1517</v>
      </c>
      <c r="F197" s="10" t="s">
        <v>1045</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1.5" hidden="1" x14ac:dyDescent="0.25">
      <c r="A198" s="12">
        <v>181</v>
      </c>
      <c r="B198" s="10" t="s">
        <v>1020</v>
      </c>
      <c r="C198" s="30" t="s">
        <v>1047</v>
      </c>
      <c r="D198" s="9" t="s">
        <v>1044</v>
      </c>
      <c r="E198" s="9">
        <v>1502</v>
      </c>
      <c r="F198" s="10" t="s">
        <v>1045</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1.5" hidden="1" x14ac:dyDescent="0.25">
      <c r="A199" s="12">
        <v>182</v>
      </c>
      <c r="B199" s="10" t="s">
        <v>1020</v>
      </c>
      <c r="C199" s="30" t="s">
        <v>1047</v>
      </c>
      <c r="D199" s="9" t="s">
        <v>1044</v>
      </c>
      <c r="E199" s="9">
        <v>1502</v>
      </c>
      <c r="F199" s="10" t="s">
        <v>1045</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1.5" hidden="1" x14ac:dyDescent="0.25">
      <c r="A200" s="12">
        <v>183</v>
      </c>
      <c r="B200" s="10" t="s">
        <v>1020</v>
      </c>
      <c r="C200" s="30" t="s">
        <v>1047</v>
      </c>
      <c r="D200" s="9" t="s">
        <v>1044</v>
      </c>
      <c r="E200" s="9">
        <v>1502</v>
      </c>
      <c r="F200" s="10" t="s">
        <v>1045</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1.5" hidden="1" x14ac:dyDescent="0.25">
      <c r="A201" s="12">
        <v>184</v>
      </c>
      <c r="B201" s="10" t="s">
        <v>1020</v>
      </c>
      <c r="C201" s="30" t="s">
        <v>1047</v>
      </c>
      <c r="D201" s="9" t="s">
        <v>1044</v>
      </c>
      <c r="E201" s="9">
        <v>1502</v>
      </c>
      <c r="F201" s="10" t="s">
        <v>1045</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1.5" hidden="1" x14ac:dyDescent="0.25">
      <c r="A202" s="12">
        <v>185</v>
      </c>
      <c r="B202" s="10" t="s">
        <v>1020</v>
      </c>
      <c r="C202" s="30" t="s">
        <v>1047</v>
      </c>
      <c r="D202" s="9" t="s">
        <v>1044</v>
      </c>
      <c r="E202" s="9">
        <v>1502</v>
      </c>
      <c r="F202" s="10" t="s">
        <v>1045</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1.5" hidden="1" x14ac:dyDescent="0.25">
      <c r="A203" s="12">
        <v>186</v>
      </c>
      <c r="B203" s="10" t="s">
        <v>1020</v>
      </c>
      <c r="C203" s="30" t="s">
        <v>1047</v>
      </c>
      <c r="D203" s="9" t="s">
        <v>1044</v>
      </c>
      <c r="E203" s="9">
        <v>1502</v>
      </c>
      <c r="F203" s="10" t="s">
        <v>1045</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1.5" hidden="1" x14ac:dyDescent="0.25">
      <c r="A204" s="12">
        <v>187</v>
      </c>
      <c r="B204" s="10" t="s">
        <v>1020</v>
      </c>
      <c r="C204" s="30" t="s">
        <v>1047</v>
      </c>
      <c r="D204" s="9" t="s">
        <v>1044</v>
      </c>
      <c r="E204" s="9">
        <v>1502</v>
      </c>
      <c r="F204" s="10" t="s">
        <v>1045</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1.5" hidden="1" x14ac:dyDescent="0.25">
      <c r="A205" s="12">
        <v>188</v>
      </c>
      <c r="B205" s="10" t="s">
        <v>1020</v>
      </c>
      <c r="C205" s="30" t="s">
        <v>1047</v>
      </c>
      <c r="D205" s="9" t="s">
        <v>1044</v>
      </c>
      <c r="E205" s="9">
        <v>1502</v>
      </c>
      <c r="F205" s="10" t="s">
        <v>1045</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1.5" hidden="1" x14ac:dyDescent="0.25">
      <c r="A206" s="12">
        <v>189</v>
      </c>
      <c r="B206" s="10" t="s">
        <v>1020</v>
      </c>
      <c r="C206" s="30" t="s">
        <v>1047</v>
      </c>
      <c r="D206" s="9" t="s">
        <v>1044</v>
      </c>
      <c r="E206" s="9">
        <v>1502</v>
      </c>
      <c r="F206" s="10" t="s">
        <v>1045</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1.5" hidden="1" x14ac:dyDescent="0.25">
      <c r="A207" s="12">
        <v>190</v>
      </c>
      <c r="B207" s="10" t="s">
        <v>1020</v>
      </c>
      <c r="C207" s="30" t="s">
        <v>1047</v>
      </c>
      <c r="D207" s="9" t="s">
        <v>1044</v>
      </c>
      <c r="E207" s="9">
        <v>1502</v>
      </c>
      <c r="F207" s="10" t="s">
        <v>1045</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1.5" hidden="1" x14ac:dyDescent="0.25">
      <c r="A208" s="12">
        <v>191</v>
      </c>
      <c r="B208" s="10" t="s">
        <v>1020</v>
      </c>
      <c r="C208" s="30" t="s">
        <v>1047</v>
      </c>
      <c r="D208" s="9" t="s">
        <v>1044</v>
      </c>
      <c r="E208" s="9">
        <v>1502</v>
      </c>
      <c r="F208" s="10" t="s">
        <v>1045</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1.5" hidden="1" x14ac:dyDescent="0.25">
      <c r="A209" s="12">
        <v>192</v>
      </c>
      <c r="B209" s="10" t="s">
        <v>1020</v>
      </c>
      <c r="C209" s="30" t="s">
        <v>1047</v>
      </c>
      <c r="D209" s="9" t="s">
        <v>1044</v>
      </c>
      <c r="E209" s="9">
        <v>1502</v>
      </c>
      <c r="F209" s="10" t="s">
        <v>1045</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1.5" hidden="1" x14ac:dyDescent="0.25">
      <c r="A210" s="12">
        <v>193</v>
      </c>
      <c r="B210" s="10" t="s">
        <v>1020</v>
      </c>
      <c r="C210" s="30" t="s">
        <v>1047</v>
      </c>
      <c r="D210" s="9" t="s">
        <v>1044</v>
      </c>
      <c r="E210" s="9">
        <v>1502</v>
      </c>
      <c r="F210" s="10" t="s">
        <v>1045</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1.5" hidden="1" x14ac:dyDescent="0.25">
      <c r="A211" s="12">
        <v>194</v>
      </c>
      <c r="B211" s="10" t="s">
        <v>1020</v>
      </c>
      <c r="C211" s="30" t="s">
        <v>1047</v>
      </c>
      <c r="D211" s="9" t="s">
        <v>1044</v>
      </c>
      <c r="E211" s="9">
        <v>1502</v>
      </c>
      <c r="F211" s="10" t="s">
        <v>1045</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1.5" hidden="1" x14ac:dyDescent="0.25">
      <c r="A212" s="12">
        <v>195</v>
      </c>
      <c r="B212" s="10" t="s">
        <v>1020</v>
      </c>
      <c r="C212" s="30" t="s">
        <v>1047</v>
      </c>
      <c r="D212" s="9" t="s">
        <v>1044</v>
      </c>
      <c r="E212" s="9">
        <v>1502</v>
      </c>
      <c r="F212" s="10" t="s">
        <v>1045</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1.5" hidden="1" x14ac:dyDescent="0.25">
      <c r="A213" s="12">
        <v>196</v>
      </c>
      <c r="B213" s="10" t="s">
        <v>1020</v>
      </c>
      <c r="C213" s="30" t="s">
        <v>1048</v>
      </c>
      <c r="D213" s="9" t="s">
        <v>1044</v>
      </c>
      <c r="E213" s="9">
        <v>1501</v>
      </c>
      <c r="F213" s="10" t="s">
        <v>1045</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1.5" hidden="1" x14ac:dyDescent="0.25">
      <c r="A214" s="12">
        <v>197</v>
      </c>
      <c r="B214" s="10" t="s">
        <v>1020</v>
      </c>
      <c r="C214" s="30" t="s">
        <v>1048</v>
      </c>
      <c r="D214" s="9" t="s">
        <v>1044</v>
      </c>
      <c r="E214" s="9">
        <v>1501</v>
      </c>
      <c r="F214" s="10" t="s">
        <v>1045</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1.5" hidden="1" x14ac:dyDescent="0.25">
      <c r="A215" s="12">
        <v>198</v>
      </c>
      <c r="B215" s="10" t="s">
        <v>1020</v>
      </c>
      <c r="C215" s="30" t="s">
        <v>1048</v>
      </c>
      <c r="D215" s="9" t="s">
        <v>1044</v>
      </c>
      <c r="E215" s="9">
        <v>1501</v>
      </c>
      <c r="F215" s="10" t="s">
        <v>1045</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1.5" hidden="1" x14ac:dyDescent="0.25">
      <c r="A216" s="12">
        <v>199</v>
      </c>
      <c r="B216" s="10" t="s">
        <v>1020</v>
      </c>
      <c r="C216" s="30" t="s">
        <v>1048</v>
      </c>
      <c r="D216" s="9" t="s">
        <v>1044</v>
      </c>
      <c r="E216" s="9">
        <v>1501</v>
      </c>
      <c r="F216" s="10" t="s">
        <v>1045</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1.5" hidden="1" x14ac:dyDescent="0.25">
      <c r="A217" s="12">
        <v>200</v>
      </c>
      <c r="B217" s="10" t="s">
        <v>1020</v>
      </c>
      <c r="C217" s="30" t="s">
        <v>1048</v>
      </c>
      <c r="D217" s="9" t="s">
        <v>1044</v>
      </c>
      <c r="E217" s="9">
        <v>1501</v>
      </c>
      <c r="F217" s="10" t="s">
        <v>1045</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1.5" hidden="1" x14ac:dyDescent="0.25">
      <c r="A218" s="12">
        <v>201</v>
      </c>
      <c r="B218" s="10" t="s">
        <v>1020</v>
      </c>
      <c r="C218" s="30" t="s">
        <v>1048</v>
      </c>
      <c r="D218" s="9" t="s">
        <v>1044</v>
      </c>
      <c r="E218" s="9">
        <v>1501</v>
      </c>
      <c r="F218" s="10" t="s">
        <v>1045</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1.5" hidden="1" x14ac:dyDescent="0.25">
      <c r="A219" s="12">
        <v>202</v>
      </c>
      <c r="B219" s="10" t="s">
        <v>1020</v>
      </c>
      <c r="C219" s="30" t="s">
        <v>1048</v>
      </c>
      <c r="D219" s="9" t="s">
        <v>1044</v>
      </c>
      <c r="E219" s="9">
        <v>1501</v>
      </c>
      <c r="F219" s="10" t="s">
        <v>1045</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1.5" hidden="1" x14ac:dyDescent="0.25">
      <c r="A220" s="12">
        <v>203</v>
      </c>
      <c r="B220" s="10" t="s">
        <v>1020</v>
      </c>
      <c r="C220" s="30" t="s">
        <v>1048</v>
      </c>
      <c r="D220" s="9" t="s">
        <v>1044</v>
      </c>
      <c r="E220" s="9">
        <v>1501</v>
      </c>
      <c r="F220" s="10" t="s">
        <v>1045</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1.5" hidden="1" x14ac:dyDescent="0.25">
      <c r="A221" s="12">
        <v>204</v>
      </c>
      <c r="B221" s="10" t="s">
        <v>1020</v>
      </c>
      <c r="C221" s="30" t="s">
        <v>1048</v>
      </c>
      <c r="D221" s="9" t="s">
        <v>1044</v>
      </c>
      <c r="E221" s="9">
        <v>1501</v>
      </c>
      <c r="F221" s="10" t="s">
        <v>1045</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1.5" hidden="1" x14ac:dyDescent="0.25">
      <c r="A222" s="12">
        <v>205</v>
      </c>
      <c r="B222" s="10" t="s">
        <v>1020</v>
      </c>
      <c r="C222" s="30" t="s">
        <v>1048</v>
      </c>
      <c r="D222" s="9" t="s">
        <v>1044</v>
      </c>
      <c r="E222" s="9">
        <v>1501</v>
      </c>
      <c r="F222" s="10" t="s">
        <v>1045</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1.5" hidden="1" x14ac:dyDescent="0.25">
      <c r="A223" s="12">
        <v>206</v>
      </c>
      <c r="B223" s="10" t="s">
        <v>1020</v>
      </c>
      <c r="C223" s="30" t="s">
        <v>1048</v>
      </c>
      <c r="D223" s="9" t="s">
        <v>1044</v>
      </c>
      <c r="E223" s="9">
        <v>1501</v>
      </c>
      <c r="F223" s="10" t="s">
        <v>1045</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1.5" hidden="1" x14ac:dyDescent="0.25">
      <c r="A224" s="12">
        <v>207</v>
      </c>
      <c r="B224" s="10" t="s">
        <v>1020</v>
      </c>
      <c r="C224" s="30" t="s">
        <v>1048</v>
      </c>
      <c r="D224" s="9" t="s">
        <v>1044</v>
      </c>
      <c r="E224" s="9">
        <v>1501</v>
      </c>
      <c r="F224" s="10" t="s">
        <v>1045</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1.5" hidden="1" x14ac:dyDescent="0.25">
      <c r="A225" s="12">
        <v>208</v>
      </c>
      <c r="B225" s="10" t="s">
        <v>1020</v>
      </c>
      <c r="C225" s="30" t="s">
        <v>1048</v>
      </c>
      <c r="D225" s="9" t="s">
        <v>1044</v>
      </c>
      <c r="E225" s="9">
        <v>1501</v>
      </c>
      <c r="F225" s="10" t="s">
        <v>1045</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1.5" hidden="1" x14ac:dyDescent="0.25">
      <c r="A226" s="12">
        <v>209</v>
      </c>
      <c r="B226" s="10" t="s">
        <v>1020</v>
      </c>
      <c r="C226" s="30" t="s">
        <v>1048</v>
      </c>
      <c r="D226" s="9" t="s">
        <v>1044</v>
      </c>
      <c r="E226" s="9">
        <v>1501</v>
      </c>
      <c r="F226" s="10" t="s">
        <v>1045</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1.5" hidden="1" x14ac:dyDescent="0.25">
      <c r="A227" s="12">
        <v>210</v>
      </c>
      <c r="B227" s="10" t="s">
        <v>1020</v>
      </c>
      <c r="C227" s="30" t="s">
        <v>1048</v>
      </c>
      <c r="D227" s="9" t="s">
        <v>1044</v>
      </c>
      <c r="E227" s="9">
        <v>1501</v>
      </c>
      <c r="F227" s="10" t="s">
        <v>1045</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1.5" hidden="1" x14ac:dyDescent="0.25">
      <c r="A228" s="12">
        <v>211</v>
      </c>
      <c r="B228" s="10" t="s">
        <v>1020</v>
      </c>
      <c r="C228" s="36" t="s">
        <v>1049</v>
      </c>
      <c r="D228" s="9" t="s">
        <v>1044</v>
      </c>
      <c r="E228" s="9">
        <v>1500</v>
      </c>
      <c r="F228" s="10" t="s">
        <v>1045</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1.5" hidden="1" x14ac:dyDescent="0.25">
      <c r="A229" s="12">
        <v>212</v>
      </c>
      <c r="B229" s="10" t="s">
        <v>1020</v>
      </c>
      <c r="C229" s="36" t="s">
        <v>1049</v>
      </c>
      <c r="D229" s="9" t="s">
        <v>1044</v>
      </c>
      <c r="E229" s="9">
        <v>1500</v>
      </c>
      <c r="F229" s="10" t="s">
        <v>1045</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1.5" hidden="1" x14ac:dyDescent="0.25">
      <c r="A230" s="12">
        <v>213</v>
      </c>
      <c r="B230" s="10" t="s">
        <v>1020</v>
      </c>
      <c r="C230" s="36" t="s">
        <v>1049</v>
      </c>
      <c r="D230" s="9" t="s">
        <v>1044</v>
      </c>
      <c r="E230" s="9">
        <v>1500</v>
      </c>
      <c r="F230" s="10" t="s">
        <v>1045</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1.5" hidden="1" x14ac:dyDescent="0.25">
      <c r="A231" s="12">
        <v>214</v>
      </c>
      <c r="B231" s="10" t="s">
        <v>1020</v>
      </c>
      <c r="C231" s="36" t="s">
        <v>1049</v>
      </c>
      <c r="D231" s="9" t="s">
        <v>1044</v>
      </c>
      <c r="E231" s="9">
        <v>1500</v>
      </c>
      <c r="F231" s="10" t="s">
        <v>1045</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1.5" hidden="1" x14ac:dyDescent="0.25">
      <c r="A232" s="12">
        <v>215</v>
      </c>
      <c r="B232" s="10" t="s">
        <v>1020</v>
      </c>
      <c r="C232" s="36" t="s">
        <v>1049</v>
      </c>
      <c r="D232" s="9" t="s">
        <v>1044</v>
      </c>
      <c r="E232" s="9">
        <v>1500</v>
      </c>
      <c r="F232" s="10" t="s">
        <v>1045</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1.5" hidden="1" x14ac:dyDescent="0.25">
      <c r="A233" s="12">
        <v>216</v>
      </c>
      <c r="B233" s="10" t="s">
        <v>1020</v>
      </c>
      <c r="C233" s="36" t="s">
        <v>1049</v>
      </c>
      <c r="D233" s="9" t="s">
        <v>1044</v>
      </c>
      <c r="E233" s="9">
        <v>1500</v>
      </c>
      <c r="F233" s="10" t="s">
        <v>1045</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1.5" hidden="1" x14ac:dyDescent="0.25">
      <c r="A234" s="12">
        <v>217</v>
      </c>
      <c r="B234" s="10" t="s">
        <v>1020</v>
      </c>
      <c r="C234" s="36" t="s">
        <v>1049</v>
      </c>
      <c r="D234" s="9" t="s">
        <v>1044</v>
      </c>
      <c r="E234" s="9">
        <v>1500</v>
      </c>
      <c r="F234" s="10" t="s">
        <v>1045</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1.5" hidden="1" x14ac:dyDescent="0.25">
      <c r="A235" s="12">
        <v>218</v>
      </c>
      <c r="B235" s="10" t="s">
        <v>1020</v>
      </c>
      <c r="C235" s="36" t="s">
        <v>1049</v>
      </c>
      <c r="D235" s="9" t="s">
        <v>1044</v>
      </c>
      <c r="E235" s="9">
        <v>1500</v>
      </c>
      <c r="F235" s="10" t="s">
        <v>1045</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1.5" hidden="1" x14ac:dyDescent="0.25">
      <c r="A236" s="12">
        <v>219</v>
      </c>
      <c r="B236" s="10" t="s">
        <v>1020</v>
      </c>
      <c r="C236" s="36" t="s">
        <v>1049</v>
      </c>
      <c r="D236" s="9" t="s">
        <v>1044</v>
      </c>
      <c r="E236" s="9">
        <v>1500</v>
      </c>
      <c r="F236" s="10" t="s">
        <v>1045</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1.5" hidden="1" x14ac:dyDescent="0.25">
      <c r="A237" s="12">
        <v>220</v>
      </c>
      <c r="B237" s="10" t="s">
        <v>1020</v>
      </c>
      <c r="C237" s="36" t="s">
        <v>1049</v>
      </c>
      <c r="D237" s="9" t="s">
        <v>1044</v>
      </c>
      <c r="E237" s="9">
        <v>1500</v>
      </c>
      <c r="F237" s="10" t="s">
        <v>1045</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1.5" hidden="1" x14ac:dyDescent="0.25">
      <c r="A238" s="12">
        <v>221</v>
      </c>
      <c r="B238" s="10" t="s">
        <v>1020</v>
      </c>
      <c r="C238" s="36" t="s">
        <v>1049</v>
      </c>
      <c r="D238" s="9" t="s">
        <v>1044</v>
      </c>
      <c r="E238" s="9">
        <v>1500</v>
      </c>
      <c r="F238" s="10" t="s">
        <v>1045</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1.5" hidden="1" x14ac:dyDescent="0.25">
      <c r="A239" s="12">
        <v>222</v>
      </c>
      <c r="B239" s="10" t="s">
        <v>1020</v>
      </c>
      <c r="C239" s="36" t="s">
        <v>1049</v>
      </c>
      <c r="D239" s="9" t="s">
        <v>1044</v>
      </c>
      <c r="E239" s="9">
        <v>1500</v>
      </c>
      <c r="F239" s="10" t="s">
        <v>1045</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1.5" hidden="1" x14ac:dyDescent="0.25">
      <c r="A240" s="12">
        <v>223</v>
      </c>
      <c r="B240" s="10" t="s">
        <v>1020</v>
      </c>
      <c r="C240" s="36" t="s">
        <v>1049</v>
      </c>
      <c r="D240" s="9" t="s">
        <v>1044</v>
      </c>
      <c r="E240" s="9">
        <v>1500</v>
      </c>
      <c r="F240" s="10" t="s">
        <v>1045</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1.5" hidden="1" x14ac:dyDescent="0.25">
      <c r="A241" s="12">
        <v>224</v>
      </c>
      <c r="B241" s="10" t="s">
        <v>1020</v>
      </c>
      <c r="C241" s="36" t="s">
        <v>1049</v>
      </c>
      <c r="D241" s="9" t="s">
        <v>1044</v>
      </c>
      <c r="E241" s="9">
        <v>1500</v>
      </c>
      <c r="F241" s="10" t="s">
        <v>1045</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1.5" hidden="1" x14ac:dyDescent="0.25">
      <c r="A242" s="12">
        <v>225</v>
      </c>
      <c r="B242" s="10" t="s">
        <v>1020</v>
      </c>
      <c r="C242" s="36" t="s">
        <v>1049</v>
      </c>
      <c r="D242" s="9" t="s">
        <v>1044</v>
      </c>
      <c r="E242" s="9">
        <v>1500</v>
      </c>
      <c r="F242" s="10" t="s">
        <v>1045</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1.5" hidden="1" x14ac:dyDescent="0.25">
      <c r="A243" s="12">
        <v>226</v>
      </c>
      <c r="B243" s="10" t="s">
        <v>1020</v>
      </c>
      <c r="C243" s="36" t="s">
        <v>1050</v>
      </c>
      <c r="D243" s="9"/>
      <c r="E243" s="9">
        <v>1518</v>
      </c>
      <c r="F243" s="10" t="s">
        <v>1045</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1.5" hidden="1" x14ac:dyDescent="0.25">
      <c r="A244" s="12">
        <v>227</v>
      </c>
      <c r="B244" s="10" t="s">
        <v>1020</v>
      </c>
      <c r="C244" s="36" t="s">
        <v>1050</v>
      </c>
      <c r="D244" s="9"/>
      <c r="E244" s="9">
        <v>1518</v>
      </c>
      <c r="F244" s="10" t="s">
        <v>1045</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1.5" hidden="1" x14ac:dyDescent="0.25">
      <c r="A245" s="12">
        <v>228</v>
      </c>
      <c r="B245" s="10" t="s">
        <v>1020</v>
      </c>
      <c r="C245" s="36" t="s">
        <v>1050</v>
      </c>
      <c r="D245" s="9"/>
      <c r="E245" s="9">
        <v>1518</v>
      </c>
      <c r="F245" s="10" t="s">
        <v>1045</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1.5" hidden="1" x14ac:dyDescent="0.25">
      <c r="A246" s="12">
        <v>229</v>
      </c>
      <c r="B246" s="10" t="s">
        <v>1020</v>
      </c>
      <c r="C246" s="36" t="s">
        <v>1050</v>
      </c>
      <c r="D246" s="9"/>
      <c r="E246" s="9">
        <v>1518</v>
      </c>
      <c r="F246" s="10" t="s">
        <v>1045</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1.5" hidden="1" x14ac:dyDescent="0.25">
      <c r="A247" s="12">
        <v>230</v>
      </c>
      <c r="B247" s="10" t="s">
        <v>1020</v>
      </c>
      <c r="C247" s="36" t="s">
        <v>1050</v>
      </c>
      <c r="D247" s="9"/>
      <c r="E247" s="9">
        <v>1518</v>
      </c>
      <c r="F247" s="10" t="s">
        <v>1045</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1.5" hidden="1" x14ac:dyDescent="0.25">
      <c r="A248" s="12">
        <v>231</v>
      </c>
      <c r="B248" s="10" t="s">
        <v>1020</v>
      </c>
      <c r="C248" s="36" t="s">
        <v>1050</v>
      </c>
      <c r="D248" s="9"/>
      <c r="E248" s="9">
        <v>1518</v>
      </c>
      <c r="F248" s="10" t="s">
        <v>1045</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1.5" hidden="1" x14ac:dyDescent="0.25">
      <c r="A249" s="12">
        <v>232</v>
      </c>
      <c r="B249" s="10" t="s">
        <v>1020</v>
      </c>
      <c r="C249" s="36" t="s">
        <v>1050</v>
      </c>
      <c r="D249" s="9"/>
      <c r="E249" s="9">
        <v>1518</v>
      </c>
      <c r="F249" s="10" t="s">
        <v>1045</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1.5" hidden="1" x14ac:dyDescent="0.25">
      <c r="A250" s="12">
        <v>233</v>
      </c>
      <c r="B250" s="10" t="s">
        <v>1020</v>
      </c>
      <c r="C250" s="36" t="s">
        <v>1050</v>
      </c>
      <c r="D250" s="9"/>
      <c r="E250" s="9">
        <v>1518</v>
      </c>
      <c r="F250" s="10" t="s">
        <v>1045</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1.5" hidden="1" x14ac:dyDescent="0.25">
      <c r="A251" s="12">
        <v>234</v>
      </c>
      <c r="B251" s="10" t="s">
        <v>1020</v>
      </c>
      <c r="C251" s="36" t="s">
        <v>1050</v>
      </c>
      <c r="D251" s="9"/>
      <c r="E251" s="9">
        <v>1518</v>
      </c>
      <c r="F251" s="10" t="s">
        <v>1045</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1.5" hidden="1" x14ac:dyDescent="0.25">
      <c r="A252" s="12">
        <v>235</v>
      </c>
      <c r="B252" s="10" t="s">
        <v>1020</v>
      </c>
      <c r="C252" s="36" t="s">
        <v>1050</v>
      </c>
      <c r="D252" s="9"/>
      <c r="E252" s="9">
        <v>1518</v>
      </c>
      <c r="F252" s="10" t="s">
        <v>1045</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1.5" hidden="1" x14ac:dyDescent="0.25">
      <c r="A253" s="12">
        <v>236</v>
      </c>
      <c r="B253" s="10" t="s">
        <v>1020</v>
      </c>
      <c r="C253" s="36" t="s">
        <v>1050</v>
      </c>
      <c r="D253" s="9"/>
      <c r="E253" s="9">
        <v>1518</v>
      </c>
      <c r="F253" s="10" t="s">
        <v>1045</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1.5" hidden="1" x14ac:dyDescent="0.25">
      <c r="A254" s="12">
        <v>237</v>
      </c>
      <c r="B254" s="10" t="s">
        <v>1020</v>
      </c>
      <c r="C254" s="36" t="s">
        <v>1050</v>
      </c>
      <c r="D254" s="9"/>
      <c r="E254" s="9">
        <v>1518</v>
      </c>
      <c r="F254" s="10" t="s">
        <v>1045</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1.5" hidden="1" x14ac:dyDescent="0.25">
      <c r="A255" s="12">
        <v>238</v>
      </c>
      <c r="B255" s="10" t="s">
        <v>1020</v>
      </c>
      <c r="C255" s="36" t="s">
        <v>1050</v>
      </c>
      <c r="D255" s="9"/>
      <c r="E255" s="9">
        <v>1518</v>
      </c>
      <c r="F255" s="10" t="s">
        <v>1045</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1.5" hidden="1" x14ac:dyDescent="0.25">
      <c r="A256" s="12">
        <v>239</v>
      </c>
      <c r="B256" s="10" t="s">
        <v>1020</v>
      </c>
      <c r="C256" s="36" t="s">
        <v>1050</v>
      </c>
      <c r="D256" s="9"/>
      <c r="E256" s="9">
        <v>1518</v>
      </c>
      <c r="F256" s="10" t="s">
        <v>1045</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1.5" hidden="1" x14ac:dyDescent="0.25">
      <c r="A257" s="12">
        <v>240</v>
      </c>
      <c r="B257" s="10" t="s">
        <v>1020</v>
      </c>
      <c r="C257" s="36" t="s">
        <v>1050</v>
      </c>
      <c r="D257" s="9"/>
      <c r="E257" s="9">
        <v>1518</v>
      </c>
      <c r="F257" s="10" t="s">
        <v>1045</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1.5" hidden="1" x14ac:dyDescent="0.25">
      <c r="A258" s="35">
        <v>241</v>
      </c>
      <c r="B258" s="33" t="s">
        <v>1020</v>
      </c>
      <c r="C258" s="34" t="s">
        <v>1051</v>
      </c>
      <c r="D258" s="32" t="s">
        <v>1052</v>
      </c>
      <c r="E258" s="32">
        <v>1840</v>
      </c>
      <c r="F258" s="33" t="s">
        <v>1025</v>
      </c>
      <c r="G258" s="32">
        <v>900</v>
      </c>
      <c r="H258" s="32">
        <v>1950</v>
      </c>
      <c r="I258" s="31" t="s">
        <v>1026</v>
      </c>
      <c r="J258" s="31" t="s">
        <v>1026</v>
      </c>
      <c r="K258" s="31" t="s">
        <v>1026</v>
      </c>
      <c r="L258" s="31" t="s">
        <v>1026</v>
      </c>
      <c r="M258" s="31" t="s">
        <v>1026</v>
      </c>
      <c r="N258" s="31" t="s">
        <v>1026</v>
      </c>
      <c r="O258" s="31" t="s">
        <v>1026</v>
      </c>
      <c r="P258" s="31" t="s">
        <v>1026</v>
      </c>
      <c r="Q258" s="31" t="s">
        <v>1026</v>
      </c>
      <c r="R258" s="31" t="s">
        <v>1026</v>
      </c>
      <c r="S258" s="31" t="s">
        <v>1026</v>
      </c>
      <c r="T258" s="31" t="s">
        <v>1026</v>
      </c>
      <c r="U258" s="31" t="s">
        <v>1026</v>
      </c>
      <c r="V258" s="31" t="s">
        <v>1026</v>
      </c>
      <c r="W258" s="31" t="s">
        <v>1026</v>
      </c>
      <c r="X258" s="31" t="s">
        <v>1026</v>
      </c>
      <c r="Y258" s="31" t="s">
        <v>1026</v>
      </c>
      <c r="Z258" s="31" t="s">
        <v>1026</v>
      </c>
      <c r="AA258" s="31" t="s">
        <v>1026</v>
      </c>
      <c r="AB258" s="31" t="s">
        <v>1026</v>
      </c>
      <c r="AC258" s="31" t="s">
        <v>1026</v>
      </c>
    </row>
    <row r="259" spans="1:29" ht="11.5" hidden="1" x14ac:dyDescent="0.25">
      <c r="A259" s="35">
        <v>242</v>
      </c>
      <c r="B259" s="33" t="s">
        <v>1020</v>
      </c>
      <c r="C259" s="34" t="s">
        <v>1051</v>
      </c>
      <c r="D259" s="32" t="s">
        <v>1052</v>
      </c>
      <c r="E259" s="32">
        <v>1840</v>
      </c>
      <c r="F259" s="33" t="s">
        <v>1025</v>
      </c>
      <c r="G259" s="32">
        <v>900</v>
      </c>
      <c r="H259" s="32">
        <v>1955</v>
      </c>
      <c r="I259" s="31" t="s">
        <v>1026</v>
      </c>
      <c r="J259" s="31" t="s">
        <v>1026</v>
      </c>
      <c r="K259" s="31" t="s">
        <v>1026</v>
      </c>
      <c r="L259" s="31" t="s">
        <v>1026</v>
      </c>
      <c r="M259" s="31" t="s">
        <v>1026</v>
      </c>
      <c r="N259" s="31" t="s">
        <v>1026</v>
      </c>
      <c r="O259" s="31" t="s">
        <v>1026</v>
      </c>
      <c r="P259" s="31" t="s">
        <v>1026</v>
      </c>
      <c r="Q259" s="31" t="s">
        <v>1026</v>
      </c>
      <c r="R259" s="31" t="s">
        <v>1026</v>
      </c>
      <c r="S259" s="31" t="s">
        <v>1026</v>
      </c>
      <c r="T259" s="31" t="s">
        <v>1026</v>
      </c>
      <c r="U259" s="31" t="s">
        <v>1026</v>
      </c>
      <c r="V259" s="31" t="s">
        <v>1026</v>
      </c>
      <c r="W259" s="31" t="s">
        <v>1026</v>
      </c>
      <c r="X259" s="31" t="s">
        <v>1026</v>
      </c>
      <c r="Y259" s="31" t="s">
        <v>1026</v>
      </c>
      <c r="Z259" s="31" t="s">
        <v>1026</v>
      </c>
      <c r="AA259" s="31" t="s">
        <v>1026</v>
      </c>
      <c r="AB259" s="31" t="s">
        <v>1026</v>
      </c>
      <c r="AC259" s="31" t="s">
        <v>1026</v>
      </c>
    </row>
    <row r="260" spans="1:29" ht="11.5" hidden="1" x14ac:dyDescent="0.25">
      <c r="A260" s="35">
        <v>243</v>
      </c>
      <c r="B260" s="33" t="s">
        <v>1020</v>
      </c>
      <c r="C260" s="34" t="s">
        <v>1051</v>
      </c>
      <c r="D260" s="32" t="s">
        <v>1052</v>
      </c>
      <c r="E260" s="32">
        <v>1840</v>
      </c>
      <c r="F260" s="33" t="s">
        <v>1025</v>
      </c>
      <c r="G260" s="32">
        <v>900</v>
      </c>
      <c r="H260" s="32">
        <v>1960</v>
      </c>
      <c r="I260" s="31" t="s">
        <v>1026</v>
      </c>
      <c r="J260" s="31" t="s">
        <v>1026</v>
      </c>
      <c r="K260" s="31" t="s">
        <v>1026</v>
      </c>
      <c r="L260" s="31" t="s">
        <v>1026</v>
      </c>
      <c r="M260" s="31" t="s">
        <v>1026</v>
      </c>
      <c r="N260" s="31" t="s">
        <v>1026</v>
      </c>
      <c r="O260" s="31" t="s">
        <v>1026</v>
      </c>
      <c r="P260" s="31" t="s">
        <v>1026</v>
      </c>
      <c r="Q260" s="31" t="s">
        <v>1026</v>
      </c>
      <c r="R260" s="31" t="s">
        <v>1026</v>
      </c>
      <c r="S260" s="31" t="s">
        <v>1026</v>
      </c>
      <c r="T260" s="31" t="s">
        <v>1026</v>
      </c>
      <c r="U260" s="31" t="s">
        <v>1026</v>
      </c>
      <c r="V260" s="31" t="s">
        <v>1026</v>
      </c>
      <c r="W260" s="31" t="s">
        <v>1026</v>
      </c>
      <c r="X260" s="31" t="s">
        <v>1026</v>
      </c>
      <c r="Y260" s="31" t="s">
        <v>1026</v>
      </c>
      <c r="Z260" s="31" t="s">
        <v>1026</v>
      </c>
      <c r="AA260" s="31" t="s">
        <v>1026</v>
      </c>
      <c r="AB260" s="31" t="s">
        <v>1026</v>
      </c>
      <c r="AC260" s="31" t="s">
        <v>1026</v>
      </c>
    </row>
    <row r="261" spans="1:29" ht="11.5" hidden="1" x14ac:dyDescent="0.25">
      <c r="A261" s="35">
        <v>244</v>
      </c>
      <c r="B261" s="33" t="s">
        <v>1020</v>
      </c>
      <c r="C261" s="34" t="s">
        <v>1051</v>
      </c>
      <c r="D261" s="32" t="s">
        <v>1052</v>
      </c>
      <c r="E261" s="32">
        <v>1840</v>
      </c>
      <c r="F261" s="33" t="s">
        <v>1025</v>
      </c>
      <c r="G261" s="32">
        <v>900</v>
      </c>
      <c r="H261" s="32">
        <v>1965</v>
      </c>
      <c r="I261" s="31" t="s">
        <v>1026</v>
      </c>
      <c r="J261" s="31" t="s">
        <v>1026</v>
      </c>
      <c r="K261" s="31" t="s">
        <v>1026</v>
      </c>
      <c r="L261" s="31" t="s">
        <v>1026</v>
      </c>
      <c r="M261" s="31" t="s">
        <v>1026</v>
      </c>
      <c r="N261" s="31" t="s">
        <v>1026</v>
      </c>
      <c r="O261" s="31" t="s">
        <v>1026</v>
      </c>
      <c r="P261" s="31" t="s">
        <v>1026</v>
      </c>
      <c r="Q261" s="31" t="s">
        <v>1026</v>
      </c>
      <c r="R261" s="31" t="s">
        <v>1026</v>
      </c>
      <c r="S261" s="31" t="s">
        <v>1026</v>
      </c>
      <c r="T261" s="31" t="s">
        <v>1026</v>
      </c>
      <c r="U261" s="31" t="s">
        <v>1026</v>
      </c>
      <c r="V261" s="31" t="s">
        <v>1026</v>
      </c>
      <c r="W261" s="31" t="s">
        <v>1026</v>
      </c>
      <c r="X261" s="31" t="s">
        <v>1026</v>
      </c>
      <c r="Y261" s="31" t="s">
        <v>1026</v>
      </c>
      <c r="Z261" s="31" t="s">
        <v>1026</v>
      </c>
      <c r="AA261" s="31" t="s">
        <v>1026</v>
      </c>
      <c r="AB261" s="31" t="s">
        <v>1026</v>
      </c>
      <c r="AC261" s="31" t="s">
        <v>1026</v>
      </c>
    </row>
    <row r="262" spans="1:29" ht="11.5" hidden="1" x14ac:dyDescent="0.25">
      <c r="A262" s="35">
        <v>245</v>
      </c>
      <c r="B262" s="33" t="s">
        <v>1020</v>
      </c>
      <c r="C262" s="34" t="s">
        <v>1051</v>
      </c>
      <c r="D262" s="32" t="s">
        <v>1052</v>
      </c>
      <c r="E262" s="32">
        <v>1840</v>
      </c>
      <c r="F262" s="33" t="s">
        <v>1025</v>
      </c>
      <c r="G262" s="32">
        <v>900</v>
      </c>
      <c r="H262" s="32">
        <v>1970</v>
      </c>
      <c r="I262" s="31" t="s">
        <v>1026</v>
      </c>
      <c r="J262" s="31" t="s">
        <v>1026</v>
      </c>
      <c r="K262" s="31" t="s">
        <v>1026</v>
      </c>
      <c r="L262" s="31" t="s">
        <v>1026</v>
      </c>
      <c r="M262" s="31" t="s">
        <v>1026</v>
      </c>
      <c r="N262" s="31" t="s">
        <v>1026</v>
      </c>
      <c r="O262" s="31" t="s">
        <v>1026</v>
      </c>
      <c r="P262" s="31" t="s">
        <v>1026</v>
      </c>
      <c r="Q262" s="31" t="s">
        <v>1026</v>
      </c>
      <c r="R262" s="31" t="s">
        <v>1026</v>
      </c>
      <c r="S262" s="31" t="s">
        <v>1026</v>
      </c>
      <c r="T262" s="31" t="s">
        <v>1026</v>
      </c>
      <c r="U262" s="31" t="s">
        <v>1026</v>
      </c>
      <c r="V262" s="31" t="s">
        <v>1026</v>
      </c>
      <c r="W262" s="31" t="s">
        <v>1026</v>
      </c>
      <c r="X262" s="31" t="s">
        <v>1026</v>
      </c>
      <c r="Y262" s="31" t="s">
        <v>1026</v>
      </c>
      <c r="Z262" s="31" t="s">
        <v>1026</v>
      </c>
      <c r="AA262" s="31" t="s">
        <v>1026</v>
      </c>
      <c r="AB262" s="31" t="s">
        <v>1026</v>
      </c>
      <c r="AC262" s="31" t="s">
        <v>1026</v>
      </c>
    </row>
    <row r="263" spans="1:29" ht="11.5" hidden="1" x14ac:dyDescent="0.25">
      <c r="A263" s="35">
        <v>246</v>
      </c>
      <c r="B263" s="33" t="s">
        <v>1020</v>
      </c>
      <c r="C263" s="34" t="s">
        <v>1051</v>
      </c>
      <c r="D263" s="32" t="s">
        <v>1052</v>
      </c>
      <c r="E263" s="32">
        <v>1840</v>
      </c>
      <c r="F263" s="33" t="s">
        <v>1025</v>
      </c>
      <c r="G263" s="32">
        <v>900</v>
      </c>
      <c r="H263" s="32">
        <v>1975</v>
      </c>
      <c r="I263" s="31" t="s">
        <v>1026</v>
      </c>
      <c r="J263" s="31" t="s">
        <v>1026</v>
      </c>
      <c r="K263" s="31" t="s">
        <v>1026</v>
      </c>
      <c r="L263" s="31" t="s">
        <v>1026</v>
      </c>
      <c r="M263" s="31" t="s">
        <v>1026</v>
      </c>
      <c r="N263" s="31" t="s">
        <v>1026</v>
      </c>
      <c r="O263" s="31" t="s">
        <v>1026</v>
      </c>
      <c r="P263" s="31" t="s">
        <v>1026</v>
      </c>
      <c r="Q263" s="31" t="s">
        <v>1026</v>
      </c>
      <c r="R263" s="31" t="s">
        <v>1026</v>
      </c>
      <c r="S263" s="31" t="s">
        <v>1026</v>
      </c>
      <c r="T263" s="31" t="s">
        <v>1026</v>
      </c>
      <c r="U263" s="31" t="s">
        <v>1026</v>
      </c>
      <c r="V263" s="31" t="s">
        <v>1026</v>
      </c>
      <c r="W263" s="31" t="s">
        <v>1026</v>
      </c>
      <c r="X263" s="31" t="s">
        <v>1026</v>
      </c>
      <c r="Y263" s="31" t="s">
        <v>1026</v>
      </c>
      <c r="Z263" s="31" t="s">
        <v>1026</v>
      </c>
      <c r="AA263" s="31" t="s">
        <v>1026</v>
      </c>
      <c r="AB263" s="31" t="s">
        <v>1026</v>
      </c>
      <c r="AC263" s="31" t="s">
        <v>1026</v>
      </c>
    </row>
    <row r="264" spans="1:29" ht="11.5" hidden="1" x14ac:dyDescent="0.25">
      <c r="A264" s="35">
        <v>247</v>
      </c>
      <c r="B264" s="33" t="s">
        <v>1020</v>
      </c>
      <c r="C264" s="34" t="s">
        <v>1051</v>
      </c>
      <c r="D264" s="32" t="s">
        <v>1052</v>
      </c>
      <c r="E264" s="32">
        <v>1840</v>
      </c>
      <c r="F264" s="33" t="s">
        <v>1025</v>
      </c>
      <c r="G264" s="32">
        <v>900</v>
      </c>
      <c r="H264" s="32">
        <v>1980</v>
      </c>
      <c r="I264" s="31" t="s">
        <v>1026</v>
      </c>
      <c r="J264" s="31" t="s">
        <v>1026</v>
      </c>
      <c r="K264" s="31" t="s">
        <v>1026</v>
      </c>
      <c r="L264" s="31" t="s">
        <v>1026</v>
      </c>
      <c r="M264" s="31" t="s">
        <v>1026</v>
      </c>
      <c r="N264" s="31" t="s">
        <v>1026</v>
      </c>
      <c r="O264" s="31" t="s">
        <v>1026</v>
      </c>
      <c r="P264" s="31" t="s">
        <v>1026</v>
      </c>
      <c r="Q264" s="31" t="s">
        <v>1026</v>
      </c>
      <c r="R264" s="31" t="s">
        <v>1026</v>
      </c>
      <c r="S264" s="31" t="s">
        <v>1026</v>
      </c>
      <c r="T264" s="31" t="s">
        <v>1026</v>
      </c>
      <c r="U264" s="31" t="s">
        <v>1026</v>
      </c>
      <c r="V264" s="31" t="s">
        <v>1026</v>
      </c>
      <c r="W264" s="31" t="s">
        <v>1026</v>
      </c>
      <c r="X264" s="31" t="s">
        <v>1026</v>
      </c>
      <c r="Y264" s="31" t="s">
        <v>1026</v>
      </c>
      <c r="Z264" s="31" t="s">
        <v>1026</v>
      </c>
      <c r="AA264" s="31" t="s">
        <v>1026</v>
      </c>
      <c r="AB264" s="31" t="s">
        <v>1026</v>
      </c>
      <c r="AC264" s="31" t="s">
        <v>1026</v>
      </c>
    </row>
    <row r="265" spans="1:29" ht="11.5" hidden="1" x14ac:dyDescent="0.25">
      <c r="A265" s="35">
        <v>248</v>
      </c>
      <c r="B265" s="33" t="s">
        <v>1020</v>
      </c>
      <c r="C265" s="34" t="s">
        <v>1051</v>
      </c>
      <c r="D265" s="32" t="s">
        <v>1052</v>
      </c>
      <c r="E265" s="32">
        <v>1840</v>
      </c>
      <c r="F265" s="33" t="s">
        <v>1025</v>
      </c>
      <c r="G265" s="32">
        <v>900</v>
      </c>
      <c r="H265" s="32">
        <v>1985</v>
      </c>
      <c r="I265" s="31" t="s">
        <v>1026</v>
      </c>
      <c r="J265" s="31" t="s">
        <v>1026</v>
      </c>
      <c r="K265" s="31" t="s">
        <v>1026</v>
      </c>
      <c r="L265" s="31" t="s">
        <v>1026</v>
      </c>
      <c r="M265" s="31" t="s">
        <v>1026</v>
      </c>
      <c r="N265" s="31" t="s">
        <v>1026</v>
      </c>
      <c r="O265" s="31" t="s">
        <v>1026</v>
      </c>
      <c r="P265" s="31" t="s">
        <v>1026</v>
      </c>
      <c r="Q265" s="31" t="s">
        <v>1026</v>
      </c>
      <c r="R265" s="31" t="s">
        <v>1026</v>
      </c>
      <c r="S265" s="31" t="s">
        <v>1026</v>
      </c>
      <c r="T265" s="31" t="s">
        <v>1026</v>
      </c>
      <c r="U265" s="31" t="s">
        <v>1026</v>
      </c>
      <c r="V265" s="31" t="s">
        <v>1026</v>
      </c>
      <c r="W265" s="31" t="s">
        <v>1026</v>
      </c>
      <c r="X265" s="31" t="s">
        <v>1026</v>
      </c>
      <c r="Y265" s="31" t="s">
        <v>1026</v>
      </c>
      <c r="Z265" s="31" t="s">
        <v>1026</v>
      </c>
      <c r="AA265" s="31" t="s">
        <v>1026</v>
      </c>
      <c r="AB265" s="31" t="s">
        <v>1026</v>
      </c>
      <c r="AC265" s="31" t="s">
        <v>1026</v>
      </c>
    </row>
    <row r="266" spans="1:29" ht="11.5" hidden="1" x14ac:dyDescent="0.25">
      <c r="A266" s="35">
        <v>249</v>
      </c>
      <c r="B266" s="33" t="s">
        <v>1020</v>
      </c>
      <c r="C266" s="34" t="s">
        <v>1051</v>
      </c>
      <c r="D266" s="32" t="s">
        <v>1052</v>
      </c>
      <c r="E266" s="32">
        <v>1840</v>
      </c>
      <c r="F266" s="33" t="s">
        <v>1025</v>
      </c>
      <c r="G266" s="32">
        <v>900</v>
      </c>
      <c r="H266" s="32">
        <v>1990</v>
      </c>
      <c r="I266" s="31" t="s">
        <v>1026</v>
      </c>
      <c r="J266" s="31" t="s">
        <v>1026</v>
      </c>
      <c r="K266" s="31" t="s">
        <v>1026</v>
      </c>
      <c r="L266" s="31" t="s">
        <v>1026</v>
      </c>
      <c r="M266" s="31" t="s">
        <v>1026</v>
      </c>
      <c r="N266" s="31" t="s">
        <v>1026</v>
      </c>
      <c r="O266" s="31" t="s">
        <v>1026</v>
      </c>
      <c r="P266" s="31" t="s">
        <v>1026</v>
      </c>
      <c r="Q266" s="31" t="s">
        <v>1026</v>
      </c>
      <c r="R266" s="31" t="s">
        <v>1026</v>
      </c>
      <c r="S266" s="31" t="s">
        <v>1026</v>
      </c>
      <c r="T266" s="31" t="s">
        <v>1026</v>
      </c>
      <c r="U266" s="31" t="s">
        <v>1026</v>
      </c>
      <c r="V266" s="31" t="s">
        <v>1026</v>
      </c>
      <c r="W266" s="31" t="s">
        <v>1026</v>
      </c>
      <c r="X266" s="31" t="s">
        <v>1026</v>
      </c>
      <c r="Y266" s="31" t="s">
        <v>1026</v>
      </c>
      <c r="Z266" s="31" t="s">
        <v>1026</v>
      </c>
      <c r="AA266" s="31" t="s">
        <v>1026</v>
      </c>
      <c r="AB266" s="31" t="s">
        <v>1026</v>
      </c>
      <c r="AC266" s="31" t="s">
        <v>1026</v>
      </c>
    </row>
    <row r="267" spans="1:29" ht="11.5" hidden="1" x14ac:dyDescent="0.25">
      <c r="A267" s="35">
        <v>250</v>
      </c>
      <c r="B267" s="33" t="s">
        <v>1020</v>
      </c>
      <c r="C267" s="34" t="s">
        <v>1051</v>
      </c>
      <c r="D267" s="32" t="s">
        <v>1052</v>
      </c>
      <c r="E267" s="32">
        <v>1840</v>
      </c>
      <c r="F267" s="33" t="s">
        <v>1025</v>
      </c>
      <c r="G267" s="32">
        <v>900</v>
      </c>
      <c r="H267" s="32">
        <v>1995</v>
      </c>
      <c r="I267" s="31" t="s">
        <v>1026</v>
      </c>
      <c r="J267" s="31" t="s">
        <v>1026</v>
      </c>
      <c r="K267" s="31" t="s">
        <v>1026</v>
      </c>
      <c r="L267" s="31" t="s">
        <v>1026</v>
      </c>
      <c r="M267" s="31" t="s">
        <v>1026</v>
      </c>
      <c r="N267" s="31" t="s">
        <v>1026</v>
      </c>
      <c r="O267" s="31" t="s">
        <v>1026</v>
      </c>
      <c r="P267" s="31" t="s">
        <v>1026</v>
      </c>
      <c r="Q267" s="31" t="s">
        <v>1026</v>
      </c>
      <c r="R267" s="31" t="s">
        <v>1026</v>
      </c>
      <c r="S267" s="31" t="s">
        <v>1026</v>
      </c>
      <c r="T267" s="31" t="s">
        <v>1026</v>
      </c>
      <c r="U267" s="31" t="s">
        <v>1026</v>
      </c>
      <c r="V267" s="31" t="s">
        <v>1026</v>
      </c>
      <c r="W267" s="31" t="s">
        <v>1026</v>
      </c>
      <c r="X267" s="31" t="s">
        <v>1026</v>
      </c>
      <c r="Y267" s="31" t="s">
        <v>1026</v>
      </c>
      <c r="Z267" s="31" t="s">
        <v>1026</v>
      </c>
      <c r="AA267" s="31" t="s">
        <v>1026</v>
      </c>
      <c r="AB267" s="31" t="s">
        <v>1026</v>
      </c>
      <c r="AC267" s="31" t="s">
        <v>1026</v>
      </c>
    </row>
    <row r="268" spans="1:29" ht="11.5" hidden="1" x14ac:dyDescent="0.25">
      <c r="A268" s="35">
        <v>251</v>
      </c>
      <c r="B268" s="33" t="s">
        <v>1020</v>
      </c>
      <c r="C268" s="34" t="s">
        <v>1051</v>
      </c>
      <c r="D268" s="32" t="s">
        <v>1052</v>
      </c>
      <c r="E268" s="32">
        <v>1840</v>
      </c>
      <c r="F268" s="33" t="s">
        <v>1025</v>
      </c>
      <c r="G268" s="32">
        <v>900</v>
      </c>
      <c r="H268" s="32">
        <v>2000</v>
      </c>
      <c r="I268" s="31" t="s">
        <v>1026</v>
      </c>
      <c r="J268" s="31" t="s">
        <v>1026</v>
      </c>
      <c r="K268" s="31" t="s">
        <v>1026</v>
      </c>
      <c r="L268" s="31" t="s">
        <v>1026</v>
      </c>
      <c r="M268" s="31" t="s">
        <v>1026</v>
      </c>
      <c r="N268" s="31" t="s">
        <v>1026</v>
      </c>
      <c r="O268" s="31" t="s">
        <v>1026</v>
      </c>
      <c r="P268" s="31" t="s">
        <v>1026</v>
      </c>
      <c r="Q268" s="31" t="s">
        <v>1026</v>
      </c>
      <c r="R268" s="31" t="s">
        <v>1026</v>
      </c>
      <c r="S268" s="31" t="s">
        <v>1026</v>
      </c>
      <c r="T268" s="31" t="s">
        <v>1026</v>
      </c>
      <c r="U268" s="31" t="s">
        <v>1026</v>
      </c>
      <c r="V268" s="31" t="s">
        <v>1026</v>
      </c>
      <c r="W268" s="31" t="s">
        <v>1026</v>
      </c>
      <c r="X268" s="31" t="s">
        <v>1026</v>
      </c>
      <c r="Y268" s="31" t="s">
        <v>1026</v>
      </c>
      <c r="Z268" s="31" t="s">
        <v>1026</v>
      </c>
      <c r="AA268" s="31" t="s">
        <v>1026</v>
      </c>
      <c r="AB268" s="31" t="s">
        <v>1026</v>
      </c>
      <c r="AC268" s="31" t="s">
        <v>1026</v>
      </c>
    </row>
    <row r="269" spans="1:29" ht="11.5" hidden="1" x14ac:dyDescent="0.25">
      <c r="A269" s="35">
        <v>252</v>
      </c>
      <c r="B269" s="33" t="s">
        <v>1020</v>
      </c>
      <c r="C269" s="34" t="s">
        <v>1051</v>
      </c>
      <c r="D269" s="32" t="s">
        <v>1052</v>
      </c>
      <c r="E269" s="32">
        <v>1840</v>
      </c>
      <c r="F269" s="33" t="s">
        <v>1025</v>
      </c>
      <c r="G269" s="32">
        <v>900</v>
      </c>
      <c r="H269" s="32">
        <v>2005</v>
      </c>
      <c r="I269" s="31" t="s">
        <v>1026</v>
      </c>
      <c r="J269" s="31" t="s">
        <v>1026</v>
      </c>
      <c r="K269" s="31" t="s">
        <v>1026</v>
      </c>
      <c r="L269" s="31" t="s">
        <v>1026</v>
      </c>
      <c r="M269" s="31" t="s">
        <v>1026</v>
      </c>
      <c r="N269" s="31" t="s">
        <v>1026</v>
      </c>
      <c r="O269" s="31" t="s">
        <v>1026</v>
      </c>
      <c r="P269" s="31" t="s">
        <v>1026</v>
      </c>
      <c r="Q269" s="31" t="s">
        <v>1026</v>
      </c>
      <c r="R269" s="31" t="s">
        <v>1026</v>
      </c>
      <c r="S269" s="31" t="s">
        <v>1026</v>
      </c>
      <c r="T269" s="31" t="s">
        <v>1026</v>
      </c>
      <c r="U269" s="31" t="s">
        <v>1026</v>
      </c>
      <c r="V269" s="31" t="s">
        <v>1026</v>
      </c>
      <c r="W269" s="31" t="s">
        <v>1026</v>
      </c>
      <c r="X269" s="31" t="s">
        <v>1026</v>
      </c>
      <c r="Y269" s="31" t="s">
        <v>1026</v>
      </c>
      <c r="Z269" s="31" t="s">
        <v>1026</v>
      </c>
      <c r="AA269" s="31" t="s">
        <v>1026</v>
      </c>
      <c r="AB269" s="31" t="s">
        <v>1026</v>
      </c>
      <c r="AC269" s="31" t="s">
        <v>1026</v>
      </c>
    </row>
    <row r="270" spans="1:29" ht="11.5" hidden="1" x14ac:dyDescent="0.25">
      <c r="A270" s="35">
        <v>253</v>
      </c>
      <c r="B270" s="33" t="s">
        <v>1020</v>
      </c>
      <c r="C270" s="34" t="s">
        <v>1051</v>
      </c>
      <c r="D270" s="32" t="s">
        <v>1052</v>
      </c>
      <c r="E270" s="32">
        <v>1840</v>
      </c>
      <c r="F270" s="33" t="s">
        <v>1025</v>
      </c>
      <c r="G270" s="32">
        <v>900</v>
      </c>
      <c r="H270" s="32">
        <v>2010</v>
      </c>
      <c r="I270" s="31" t="s">
        <v>1026</v>
      </c>
      <c r="J270" s="31" t="s">
        <v>1026</v>
      </c>
      <c r="K270" s="31" t="s">
        <v>1026</v>
      </c>
      <c r="L270" s="31" t="s">
        <v>1026</v>
      </c>
      <c r="M270" s="31" t="s">
        <v>1026</v>
      </c>
      <c r="N270" s="31" t="s">
        <v>1026</v>
      </c>
      <c r="O270" s="31" t="s">
        <v>1026</v>
      </c>
      <c r="P270" s="31" t="s">
        <v>1026</v>
      </c>
      <c r="Q270" s="31" t="s">
        <v>1026</v>
      </c>
      <c r="R270" s="31" t="s">
        <v>1026</v>
      </c>
      <c r="S270" s="31" t="s">
        <v>1026</v>
      </c>
      <c r="T270" s="31" t="s">
        <v>1026</v>
      </c>
      <c r="U270" s="31" t="s">
        <v>1026</v>
      </c>
      <c r="V270" s="31" t="s">
        <v>1026</v>
      </c>
      <c r="W270" s="31" t="s">
        <v>1026</v>
      </c>
      <c r="X270" s="31" t="s">
        <v>1026</v>
      </c>
      <c r="Y270" s="31" t="s">
        <v>1026</v>
      </c>
      <c r="Z270" s="31" t="s">
        <v>1026</v>
      </c>
      <c r="AA270" s="31" t="s">
        <v>1026</v>
      </c>
      <c r="AB270" s="31" t="s">
        <v>1026</v>
      </c>
      <c r="AC270" s="31" t="s">
        <v>1026</v>
      </c>
    </row>
    <row r="271" spans="1:29" ht="11.5" hidden="1" x14ac:dyDescent="0.25">
      <c r="A271" s="35">
        <v>254</v>
      </c>
      <c r="B271" s="33" t="s">
        <v>1020</v>
      </c>
      <c r="C271" s="34" t="s">
        <v>1051</v>
      </c>
      <c r="D271" s="32" t="s">
        <v>1052</v>
      </c>
      <c r="E271" s="32">
        <v>1840</v>
      </c>
      <c r="F271" s="33" t="s">
        <v>1025</v>
      </c>
      <c r="G271" s="32">
        <v>900</v>
      </c>
      <c r="H271" s="32">
        <v>2015</v>
      </c>
      <c r="I271" s="31" t="s">
        <v>1026</v>
      </c>
      <c r="J271" s="31" t="s">
        <v>1026</v>
      </c>
      <c r="K271" s="31" t="s">
        <v>1026</v>
      </c>
      <c r="L271" s="31" t="s">
        <v>1026</v>
      </c>
      <c r="M271" s="31" t="s">
        <v>1026</v>
      </c>
      <c r="N271" s="31" t="s">
        <v>1026</v>
      </c>
      <c r="O271" s="31" t="s">
        <v>1026</v>
      </c>
      <c r="P271" s="31" t="s">
        <v>1026</v>
      </c>
      <c r="Q271" s="31" t="s">
        <v>1026</v>
      </c>
      <c r="R271" s="31" t="s">
        <v>1026</v>
      </c>
      <c r="S271" s="31" t="s">
        <v>1026</v>
      </c>
      <c r="T271" s="31" t="s">
        <v>1026</v>
      </c>
      <c r="U271" s="31" t="s">
        <v>1026</v>
      </c>
      <c r="V271" s="31" t="s">
        <v>1026</v>
      </c>
      <c r="W271" s="31" t="s">
        <v>1026</v>
      </c>
      <c r="X271" s="31" t="s">
        <v>1026</v>
      </c>
      <c r="Y271" s="31" t="s">
        <v>1026</v>
      </c>
      <c r="Z271" s="31" t="s">
        <v>1026</v>
      </c>
      <c r="AA271" s="31" t="s">
        <v>1026</v>
      </c>
      <c r="AB271" s="31" t="s">
        <v>1026</v>
      </c>
      <c r="AC271" s="31" t="s">
        <v>1026</v>
      </c>
    </row>
    <row r="272" spans="1:29" ht="11.5" hidden="1" x14ac:dyDescent="0.25">
      <c r="A272" s="35">
        <v>255</v>
      </c>
      <c r="B272" s="33" t="s">
        <v>1020</v>
      </c>
      <c r="C272" s="34" t="s">
        <v>1051</v>
      </c>
      <c r="D272" s="32" t="s">
        <v>1052</v>
      </c>
      <c r="E272" s="32">
        <v>1840</v>
      </c>
      <c r="F272" s="33" t="s">
        <v>1025</v>
      </c>
      <c r="G272" s="32">
        <v>900</v>
      </c>
      <c r="H272" s="32">
        <v>2020</v>
      </c>
      <c r="I272" s="31" t="s">
        <v>1026</v>
      </c>
      <c r="J272" s="31" t="s">
        <v>1026</v>
      </c>
      <c r="K272" s="31" t="s">
        <v>1026</v>
      </c>
      <c r="L272" s="31" t="s">
        <v>1026</v>
      </c>
      <c r="M272" s="31" t="s">
        <v>1026</v>
      </c>
      <c r="N272" s="31" t="s">
        <v>1026</v>
      </c>
      <c r="O272" s="31" t="s">
        <v>1026</v>
      </c>
      <c r="P272" s="31" t="s">
        <v>1026</v>
      </c>
      <c r="Q272" s="31" t="s">
        <v>1026</v>
      </c>
      <c r="R272" s="31" t="s">
        <v>1026</v>
      </c>
      <c r="S272" s="31" t="s">
        <v>1026</v>
      </c>
      <c r="T272" s="31" t="s">
        <v>1026</v>
      </c>
      <c r="U272" s="31" t="s">
        <v>1026</v>
      </c>
      <c r="V272" s="31" t="s">
        <v>1026</v>
      </c>
      <c r="W272" s="31" t="s">
        <v>1026</v>
      </c>
      <c r="X272" s="31" t="s">
        <v>1026</v>
      </c>
      <c r="Y272" s="31" t="s">
        <v>1026</v>
      </c>
      <c r="Z272" s="31" t="s">
        <v>1026</v>
      </c>
      <c r="AA272" s="31" t="s">
        <v>1026</v>
      </c>
      <c r="AB272" s="31" t="s">
        <v>1026</v>
      </c>
      <c r="AC272" s="31" t="s">
        <v>1026</v>
      </c>
    </row>
    <row r="273" spans="1:29" ht="11.5" hidden="1" x14ac:dyDescent="0.25">
      <c r="A273" s="12">
        <v>256</v>
      </c>
      <c r="B273" s="10" t="s">
        <v>1020</v>
      </c>
      <c r="C273" s="36" t="s">
        <v>1053</v>
      </c>
      <c r="D273" s="9" t="s">
        <v>1054</v>
      </c>
      <c r="E273" s="9">
        <v>903</v>
      </c>
      <c r="F273" s="10" t="s">
        <v>926</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1.5" hidden="1" x14ac:dyDescent="0.25">
      <c r="A274" s="12">
        <v>257</v>
      </c>
      <c r="B274" s="10" t="s">
        <v>1020</v>
      </c>
      <c r="C274" s="36" t="s">
        <v>1053</v>
      </c>
      <c r="D274" s="9" t="s">
        <v>1054</v>
      </c>
      <c r="E274" s="9">
        <v>903</v>
      </c>
      <c r="F274" s="10" t="s">
        <v>926</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1.5" hidden="1" x14ac:dyDescent="0.25">
      <c r="A275" s="12">
        <v>258</v>
      </c>
      <c r="B275" s="10" t="s">
        <v>1020</v>
      </c>
      <c r="C275" s="36" t="s">
        <v>1053</v>
      </c>
      <c r="D275" s="9" t="s">
        <v>1054</v>
      </c>
      <c r="E275" s="9">
        <v>903</v>
      </c>
      <c r="F275" s="10" t="s">
        <v>926</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1.5" hidden="1" x14ac:dyDescent="0.25">
      <c r="A276" s="12">
        <v>259</v>
      </c>
      <c r="B276" s="10" t="s">
        <v>1020</v>
      </c>
      <c r="C276" s="36" t="s">
        <v>1053</v>
      </c>
      <c r="D276" s="9" t="s">
        <v>1054</v>
      </c>
      <c r="E276" s="9">
        <v>903</v>
      </c>
      <c r="F276" s="10" t="s">
        <v>926</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1.5" hidden="1" x14ac:dyDescent="0.25">
      <c r="A277" s="12">
        <v>260</v>
      </c>
      <c r="B277" s="10" t="s">
        <v>1020</v>
      </c>
      <c r="C277" s="36" t="s">
        <v>1053</v>
      </c>
      <c r="D277" s="9" t="s">
        <v>1054</v>
      </c>
      <c r="E277" s="9">
        <v>903</v>
      </c>
      <c r="F277" s="10" t="s">
        <v>926</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1.5" hidden="1" x14ac:dyDescent="0.25">
      <c r="A278" s="12">
        <v>261</v>
      </c>
      <c r="B278" s="10" t="s">
        <v>1020</v>
      </c>
      <c r="C278" s="36" t="s">
        <v>1053</v>
      </c>
      <c r="D278" s="9" t="s">
        <v>1054</v>
      </c>
      <c r="E278" s="9">
        <v>903</v>
      </c>
      <c r="F278" s="10" t="s">
        <v>926</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1.5" hidden="1" x14ac:dyDescent="0.25">
      <c r="A279" s="12">
        <v>262</v>
      </c>
      <c r="B279" s="10" t="s">
        <v>1020</v>
      </c>
      <c r="C279" s="36" t="s">
        <v>1053</v>
      </c>
      <c r="D279" s="9" t="s">
        <v>1054</v>
      </c>
      <c r="E279" s="9">
        <v>903</v>
      </c>
      <c r="F279" s="10" t="s">
        <v>926</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1.5" hidden="1" x14ac:dyDescent="0.25">
      <c r="A280" s="12">
        <v>263</v>
      </c>
      <c r="B280" s="10" t="s">
        <v>1020</v>
      </c>
      <c r="C280" s="36" t="s">
        <v>1053</v>
      </c>
      <c r="D280" s="9" t="s">
        <v>1054</v>
      </c>
      <c r="E280" s="9">
        <v>903</v>
      </c>
      <c r="F280" s="10" t="s">
        <v>926</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1.5" hidden="1" x14ac:dyDescent="0.25">
      <c r="A281" s="12">
        <v>264</v>
      </c>
      <c r="B281" s="10" t="s">
        <v>1020</v>
      </c>
      <c r="C281" s="36" t="s">
        <v>1053</v>
      </c>
      <c r="D281" s="9" t="s">
        <v>1054</v>
      </c>
      <c r="E281" s="9">
        <v>903</v>
      </c>
      <c r="F281" s="10" t="s">
        <v>926</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1.5" hidden="1" x14ac:dyDescent="0.25">
      <c r="A282" s="12">
        <v>265</v>
      </c>
      <c r="B282" s="10" t="s">
        <v>1020</v>
      </c>
      <c r="C282" s="36" t="s">
        <v>1053</v>
      </c>
      <c r="D282" s="9" t="s">
        <v>1054</v>
      </c>
      <c r="E282" s="9">
        <v>903</v>
      </c>
      <c r="F282" s="10" t="s">
        <v>926</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1.5" hidden="1" x14ac:dyDescent="0.25">
      <c r="A283" s="12">
        <v>266</v>
      </c>
      <c r="B283" s="10" t="s">
        <v>1020</v>
      </c>
      <c r="C283" s="36" t="s">
        <v>1053</v>
      </c>
      <c r="D283" s="9" t="s">
        <v>1054</v>
      </c>
      <c r="E283" s="9">
        <v>903</v>
      </c>
      <c r="F283" s="10" t="s">
        <v>926</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1.5" hidden="1" x14ac:dyDescent="0.25">
      <c r="A284" s="12">
        <v>267</v>
      </c>
      <c r="B284" s="10" t="s">
        <v>1020</v>
      </c>
      <c r="C284" s="36" t="s">
        <v>1053</v>
      </c>
      <c r="D284" s="9" t="s">
        <v>1054</v>
      </c>
      <c r="E284" s="9">
        <v>903</v>
      </c>
      <c r="F284" s="10" t="s">
        <v>926</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1.5" hidden="1" x14ac:dyDescent="0.25">
      <c r="A285" s="12">
        <v>268</v>
      </c>
      <c r="B285" s="10" t="s">
        <v>1020</v>
      </c>
      <c r="C285" s="36" t="s">
        <v>1053</v>
      </c>
      <c r="D285" s="9" t="s">
        <v>1054</v>
      </c>
      <c r="E285" s="9">
        <v>903</v>
      </c>
      <c r="F285" s="10" t="s">
        <v>926</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1.5" hidden="1" x14ac:dyDescent="0.25">
      <c r="A286" s="12">
        <v>269</v>
      </c>
      <c r="B286" s="10" t="s">
        <v>1020</v>
      </c>
      <c r="C286" s="36" t="s">
        <v>1053</v>
      </c>
      <c r="D286" s="9" t="s">
        <v>1054</v>
      </c>
      <c r="E286" s="9">
        <v>903</v>
      </c>
      <c r="F286" s="10" t="s">
        <v>926</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1.5" hidden="1" x14ac:dyDescent="0.25">
      <c r="A287" s="12">
        <v>270</v>
      </c>
      <c r="B287" s="10" t="s">
        <v>1020</v>
      </c>
      <c r="C287" s="36" t="s">
        <v>1053</v>
      </c>
      <c r="D287" s="9" t="s">
        <v>1054</v>
      </c>
      <c r="E287" s="9">
        <v>903</v>
      </c>
      <c r="F287" s="10" t="s">
        <v>926</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1.5" hidden="1" x14ac:dyDescent="0.25">
      <c r="A288" s="12">
        <v>271</v>
      </c>
      <c r="B288" s="10" t="s">
        <v>1020</v>
      </c>
      <c r="C288" s="36" t="s">
        <v>1055</v>
      </c>
      <c r="D288" s="9" t="s">
        <v>1056</v>
      </c>
      <c r="E288" s="9">
        <v>935</v>
      </c>
      <c r="F288" s="10" t="s">
        <v>926</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1.5" hidden="1" x14ac:dyDescent="0.25">
      <c r="A289" s="12">
        <v>272</v>
      </c>
      <c r="B289" s="10" t="s">
        <v>1020</v>
      </c>
      <c r="C289" s="36" t="s">
        <v>1055</v>
      </c>
      <c r="D289" s="9" t="s">
        <v>1056</v>
      </c>
      <c r="E289" s="9">
        <v>935</v>
      </c>
      <c r="F289" s="10" t="s">
        <v>926</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1.5" hidden="1" x14ac:dyDescent="0.25">
      <c r="A290" s="12">
        <v>273</v>
      </c>
      <c r="B290" s="10" t="s">
        <v>1020</v>
      </c>
      <c r="C290" s="36" t="s">
        <v>1055</v>
      </c>
      <c r="D290" s="9" t="s">
        <v>1056</v>
      </c>
      <c r="E290" s="9">
        <v>935</v>
      </c>
      <c r="F290" s="10" t="s">
        <v>926</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1.5" hidden="1" x14ac:dyDescent="0.25">
      <c r="A291" s="12">
        <v>274</v>
      </c>
      <c r="B291" s="10" t="s">
        <v>1020</v>
      </c>
      <c r="C291" s="36" t="s">
        <v>1055</v>
      </c>
      <c r="D291" s="9" t="s">
        <v>1056</v>
      </c>
      <c r="E291" s="9">
        <v>935</v>
      </c>
      <c r="F291" s="10" t="s">
        <v>926</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1.5" hidden="1" x14ac:dyDescent="0.25">
      <c r="A292" s="12">
        <v>275</v>
      </c>
      <c r="B292" s="10" t="s">
        <v>1020</v>
      </c>
      <c r="C292" s="36" t="s">
        <v>1055</v>
      </c>
      <c r="D292" s="9" t="s">
        <v>1056</v>
      </c>
      <c r="E292" s="9">
        <v>935</v>
      </c>
      <c r="F292" s="10" t="s">
        <v>926</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1.5" hidden="1" x14ac:dyDescent="0.25">
      <c r="A293" s="12">
        <v>276</v>
      </c>
      <c r="B293" s="10" t="s">
        <v>1020</v>
      </c>
      <c r="C293" s="36" t="s">
        <v>1055</v>
      </c>
      <c r="D293" s="9" t="s">
        <v>1056</v>
      </c>
      <c r="E293" s="9">
        <v>935</v>
      </c>
      <c r="F293" s="10" t="s">
        <v>926</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1.5" hidden="1" x14ac:dyDescent="0.25">
      <c r="A294" s="12">
        <v>277</v>
      </c>
      <c r="B294" s="10" t="s">
        <v>1020</v>
      </c>
      <c r="C294" s="36" t="s">
        <v>1055</v>
      </c>
      <c r="D294" s="9" t="s">
        <v>1056</v>
      </c>
      <c r="E294" s="9">
        <v>935</v>
      </c>
      <c r="F294" s="10" t="s">
        <v>926</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1.5" hidden="1" x14ac:dyDescent="0.25">
      <c r="A295" s="12">
        <v>278</v>
      </c>
      <c r="B295" s="10" t="s">
        <v>1020</v>
      </c>
      <c r="C295" s="36" t="s">
        <v>1055</v>
      </c>
      <c r="D295" s="9" t="s">
        <v>1056</v>
      </c>
      <c r="E295" s="9">
        <v>935</v>
      </c>
      <c r="F295" s="10" t="s">
        <v>926</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1.5" hidden="1" x14ac:dyDescent="0.25">
      <c r="A296" s="12">
        <v>279</v>
      </c>
      <c r="B296" s="10" t="s">
        <v>1020</v>
      </c>
      <c r="C296" s="36" t="s">
        <v>1055</v>
      </c>
      <c r="D296" s="9" t="s">
        <v>1056</v>
      </c>
      <c r="E296" s="9">
        <v>935</v>
      </c>
      <c r="F296" s="10" t="s">
        <v>926</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1.5" hidden="1" x14ac:dyDescent="0.25">
      <c r="A297" s="12">
        <v>280</v>
      </c>
      <c r="B297" s="10" t="s">
        <v>1020</v>
      </c>
      <c r="C297" s="36" t="s">
        <v>1055</v>
      </c>
      <c r="D297" s="9" t="s">
        <v>1056</v>
      </c>
      <c r="E297" s="9">
        <v>935</v>
      </c>
      <c r="F297" s="10" t="s">
        <v>926</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1.5" hidden="1" x14ac:dyDescent="0.25">
      <c r="A298" s="12">
        <v>281</v>
      </c>
      <c r="B298" s="10" t="s">
        <v>1020</v>
      </c>
      <c r="C298" s="36" t="s">
        <v>1055</v>
      </c>
      <c r="D298" s="9" t="s">
        <v>1056</v>
      </c>
      <c r="E298" s="9">
        <v>935</v>
      </c>
      <c r="F298" s="10" t="s">
        <v>926</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1.5" hidden="1" x14ac:dyDescent="0.25">
      <c r="A299" s="12">
        <v>282</v>
      </c>
      <c r="B299" s="10" t="s">
        <v>1020</v>
      </c>
      <c r="C299" s="36" t="s">
        <v>1055</v>
      </c>
      <c r="D299" s="9" t="s">
        <v>1056</v>
      </c>
      <c r="E299" s="9">
        <v>935</v>
      </c>
      <c r="F299" s="10" t="s">
        <v>926</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1.5" hidden="1" x14ac:dyDescent="0.25">
      <c r="A300" s="12">
        <v>283</v>
      </c>
      <c r="B300" s="10" t="s">
        <v>1020</v>
      </c>
      <c r="C300" s="36" t="s">
        <v>1055</v>
      </c>
      <c r="D300" s="9" t="s">
        <v>1056</v>
      </c>
      <c r="E300" s="9">
        <v>935</v>
      </c>
      <c r="F300" s="10" t="s">
        <v>926</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1.5" hidden="1" x14ac:dyDescent="0.25">
      <c r="A301" s="12">
        <v>284</v>
      </c>
      <c r="B301" s="10" t="s">
        <v>1020</v>
      </c>
      <c r="C301" s="36" t="s">
        <v>1055</v>
      </c>
      <c r="D301" s="9" t="s">
        <v>1056</v>
      </c>
      <c r="E301" s="9">
        <v>935</v>
      </c>
      <c r="F301" s="10" t="s">
        <v>926</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1.5" hidden="1" x14ac:dyDescent="0.25">
      <c r="A302" s="12">
        <v>285</v>
      </c>
      <c r="B302" s="10" t="s">
        <v>1020</v>
      </c>
      <c r="C302" s="36" t="s">
        <v>1055</v>
      </c>
      <c r="D302" s="9" t="s">
        <v>1056</v>
      </c>
      <c r="E302" s="9">
        <v>935</v>
      </c>
      <c r="F302" s="10" t="s">
        <v>926</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1.5" hidden="1" x14ac:dyDescent="0.25">
      <c r="A303" s="12">
        <v>286</v>
      </c>
      <c r="B303" s="10" t="s">
        <v>1020</v>
      </c>
      <c r="C303" s="36" t="s">
        <v>1057</v>
      </c>
      <c r="D303" s="9" t="s">
        <v>1058</v>
      </c>
      <c r="E303" s="9">
        <v>908</v>
      </c>
      <c r="F303" s="10" t="s">
        <v>926</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1.5" hidden="1" x14ac:dyDescent="0.25">
      <c r="A304" s="12">
        <v>287</v>
      </c>
      <c r="B304" s="10" t="s">
        <v>1020</v>
      </c>
      <c r="C304" s="36" t="s">
        <v>1057</v>
      </c>
      <c r="D304" s="9" t="s">
        <v>1058</v>
      </c>
      <c r="E304" s="9">
        <v>908</v>
      </c>
      <c r="F304" s="10" t="s">
        <v>926</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1.5" hidden="1" x14ac:dyDescent="0.25">
      <c r="A305" s="12">
        <v>288</v>
      </c>
      <c r="B305" s="10" t="s">
        <v>1020</v>
      </c>
      <c r="C305" s="36" t="s">
        <v>1057</v>
      </c>
      <c r="D305" s="9" t="s">
        <v>1058</v>
      </c>
      <c r="E305" s="9">
        <v>908</v>
      </c>
      <c r="F305" s="10" t="s">
        <v>926</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1.5" hidden="1" x14ac:dyDescent="0.25">
      <c r="A306" s="12">
        <v>289</v>
      </c>
      <c r="B306" s="10" t="s">
        <v>1020</v>
      </c>
      <c r="C306" s="36" t="s">
        <v>1057</v>
      </c>
      <c r="D306" s="9" t="s">
        <v>1058</v>
      </c>
      <c r="E306" s="9">
        <v>908</v>
      </c>
      <c r="F306" s="10" t="s">
        <v>926</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1.5" hidden="1" x14ac:dyDescent="0.25">
      <c r="A307" s="12">
        <v>290</v>
      </c>
      <c r="B307" s="10" t="s">
        <v>1020</v>
      </c>
      <c r="C307" s="36" t="s">
        <v>1057</v>
      </c>
      <c r="D307" s="9" t="s">
        <v>1058</v>
      </c>
      <c r="E307" s="9">
        <v>908</v>
      </c>
      <c r="F307" s="10" t="s">
        <v>926</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1.5" hidden="1" x14ac:dyDescent="0.25">
      <c r="A308" s="12">
        <v>291</v>
      </c>
      <c r="B308" s="10" t="s">
        <v>1020</v>
      </c>
      <c r="C308" s="36" t="s">
        <v>1057</v>
      </c>
      <c r="D308" s="9" t="s">
        <v>1058</v>
      </c>
      <c r="E308" s="9">
        <v>908</v>
      </c>
      <c r="F308" s="10" t="s">
        <v>926</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1.5" hidden="1" x14ac:dyDescent="0.25">
      <c r="A309" s="12">
        <v>292</v>
      </c>
      <c r="B309" s="10" t="s">
        <v>1020</v>
      </c>
      <c r="C309" s="36" t="s">
        <v>1057</v>
      </c>
      <c r="D309" s="9" t="s">
        <v>1058</v>
      </c>
      <c r="E309" s="9">
        <v>908</v>
      </c>
      <c r="F309" s="10" t="s">
        <v>926</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1.5" hidden="1" x14ac:dyDescent="0.25">
      <c r="A310" s="12">
        <v>293</v>
      </c>
      <c r="B310" s="10" t="s">
        <v>1020</v>
      </c>
      <c r="C310" s="36" t="s">
        <v>1057</v>
      </c>
      <c r="D310" s="9" t="s">
        <v>1058</v>
      </c>
      <c r="E310" s="9">
        <v>908</v>
      </c>
      <c r="F310" s="10" t="s">
        <v>926</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1.5" hidden="1" x14ac:dyDescent="0.25">
      <c r="A311" s="12">
        <v>294</v>
      </c>
      <c r="B311" s="10" t="s">
        <v>1020</v>
      </c>
      <c r="C311" s="36" t="s">
        <v>1057</v>
      </c>
      <c r="D311" s="9" t="s">
        <v>1058</v>
      </c>
      <c r="E311" s="9">
        <v>908</v>
      </c>
      <c r="F311" s="10" t="s">
        <v>926</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1.5" hidden="1" x14ac:dyDescent="0.25">
      <c r="A312" s="12">
        <v>295</v>
      </c>
      <c r="B312" s="10" t="s">
        <v>1020</v>
      </c>
      <c r="C312" s="36" t="s">
        <v>1057</v>
      </c>
      <c r="D312" s="9" t="s">
        <v>1058</v>
      </c>
      <c r="E312" s="9">
        <v>908</v>
      </c>
      <c r="F312" s="10" t="s">
        <v>926</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1.5" hidden="1" x14ac:dyDescent="0.25">
      <c r="A313" s="12">
        <v>296</v>
      </c>
      <c r="B313" s="10" t="s">
        <v>1020</v>
      </c>
      <c r="C313" s="36" t="s">
        <v>1057</v>
      </c>
      <c r="D313" s="9" t="s">
        <v>1058</v>
      </c>
      <c r="E313" s="9">
        <v>908</v>
      </c>
      <c r="F313" s="10" t="s">
        <v>926</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1.5" hidden="1" x14ac:dyDescent="0.25">
      <c r="A314" s="12">
        <v>297</v>
      </c>
      <c r="B314" s="10" t="s">
        <v>1020</v>
      </c>
      <c r="C314" s="36" t="s">
        <v>1057</v>
      </c>
      <c r="D314" s="9" t="s">
        <v>1058</v>
      </c>
      <c r="E314" s="9">
        <v>908</v>
      </c>
      <c r="F314" s="10" t="s">
        <v>926</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1.5" hidden="1" x14ac:dyDescent="0.25">
      <c r="A315" s="12">
        <v>298</v>
      </c>
      <c r="B315" s="10" t="s">
        <v>1020</v>
      </c>
      <c r="C315" s="36" t="s">
        <v>1057</v>
      </c>
      <c r="D315" s="9" t="s">
        <v>1058</v>
      </c>
      <c r="E315" s="9">
        <v>908</v>
      </c>
      <c r="F315" s="10" t="s">
        <v>926</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1.5" hidden="1" x14ac:dyDescent="0.25">
      <c r="A316" s="12">
        <v>299</v>
      </c>
      <c r="B316" s="10" t="s">
        <v>1020</v>
      </c>
      <c r="C316" s="36" t="s">
        <v>1057</v>
      </c>
      <c r="D316" s="9" t="s">
        <v>1058</v>
      </c>
      <c r="E316" s="9">
        <v>908</v>
      </c>
      <c r="F316" s="10" t="s">
        <v>926</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1.5" hidden="1" x14ac:dyDescent="0.25">
      <c r="A317" s="12">
        <v>300</v>
      </c>
      <c r="B317" s="10" t="s">
        <v>1020</v>
      </c>
      <c r="C317" s="36" t="s">
        <v>1057</v>
      </c>
      <c r="D317" s="9" t="s">
        <v>1058</v>
      </c>
      <c r="E317" s="9">
        <v>908</v>
      </c>
      <c r="F317" s="10" t="s">
        <v>926</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1.5" hidden="1" x14ac:dyDescent="0.25">
      <c r="A318" s="12">
        <v>301</v>
      </c>
      <c r="B318" s="10" t="s">
        <v>1020</v>
      </c>
      <c r="C318" s="36" t="s">
        <v>1059</v>
      </c>
      <c r="D318" s="9" t="s">
        <v>1060</v>
      </c>
      <c r="E318" s="9">
        <v>904</v>
      </c>
      <c r="F318" s="10" t="s">
        <v>926</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1.5" hidden="1" x14ac:dyDescent="0.25">
      <c r="A319" s="12">
        <v>302</v>
      </c>
      <c r="B319" s="10" t="s">
        <v>1020</v>
      </c>
      <c r="C319" s="36" t="s">
        <v>1059</v>
      </c>
      <c r="D319" s="9" t="s">
        <v>1060</v>
      </c>
      <c r="E319" s="9">
        <v>904</v>
      </c>
      <c r="F319" s="10" t="s">
        <v>926</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1.5" hidden="1" x14ac:dyDescent="0.25">
      <c r="A320" s="12">
        <v>303</v>
      </c>
      <c r="B320" s="10" t="s">
        <v>1020</v>
      </c>
      <c r="C320" s="36" t="s">
        <v>1059</v>
      </c>
      <c r="D320" s="9" t="s">
        <v>1060</v>
      </c>
      <c r="E320" s="9">
        <v>904</v>
      </c>
      <c r="F320" s="10" t="s">
        <v>926</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1.5" hidden="1" x14ac:dyDescent="0.25">
      <c r="A321" s="12">
        <v>304</v>
      </c>
      <c r="B321" s="10" t="s">
        <v>1020</v>
      </c>
      <c r="C321" s="36" t="s">
        <v>1059</v>
      </c>
      <c r="D321" s="9" t="s">
        <v>1060</v>
      </c>
      <c r="E321" s="9">
        <v>904</v>
      </c>
      <c r="F321" s="10" t="s">
        <v>926</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1.5" hidden="1" x14ac:dyDescent="0.25">
      <c r="A322" s="12">
        <v>305</v>
      </c>
      <c r="B322" s="10" t="s">
        <v>1020</v>
      </c>
      <c r="C322" s="36" t="s">
        <v>1059</v>
      </c>
      <c r="D322" s="9" t="s">
        <v>1060</v>
      </c>
      <c r="E322" s="9">
        <v>904</v>
      </c>
      <c r="F322" s="10" t="s">
        <v>926</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1.5" hidden="1" x14ac:dyDescent="0.25">
      <c r="A323" s="12">
        <v>306</v>
      </c>
      <c r="B323" s="10" t="s">
        <v>1020</v>
      </c>
      <c r="C323" s="36" t="s">
        <v>1059</v>
      </c>
      <c r="D323" s="9" t="s">
        <v>1060</v>
      </c>
      <c r="E323" s="9">
        <v>904</v>
      </c>
      <c r="F323" s="10" t="s">
        <v>926</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1.5" hidden="1" x14ac:dyDescent="0.25">
      <c r="A324" s="12">
        <v>307</v>
      </c>
      <c r="B324" s="10" t="s">
        <v>1020</v>
      </c>
      <c r="C324" s="36" t="s">
        <v>1059</v>
      </c>
      <c r="D324" s="9" t="s">
        <v>1060</v>
      </c>
      <c r="E324" s="9">
        <v>904</v>
      </c>
      <c r="F324" s="10" t="s">
        <v>926</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1.5" hidden="1" x14ac:dyDescent="0.25">
      <c r="A325" s="12">
        <v>308</v>
      </c>
      <c r="B325" s="10" t="s">
        <v>1020</v>
      </c>
      <c r="C325" s="36" t="s">
        <v>1059</v>
      </c>
      <c r="D325" s="9" t="s">
        <v>1060</v>
      </c>
      <c r="E325" s="9">
        <v>904</v>
      </c>
      <c r="F325" s="10" t="s">
        <v>926</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1.5" hidden="1" x14ac:dyDescent="0.25">
      <c r="A326" s="12">
        <v>309</v>
      </c>
      <c r="B326" s="10" t="s">
        <v>1020</v>
      </c>
      <c r="C326" s="36" t="s">
        <v>1059</v>
      </c>
      <c r="D326" s="9" t="s">
        <v>1060</v>
      </c>
      <c r="E326" s="9">
        <v>904</v>
      </c>
      <c r="F326" s="10" t="s">
        <v>926</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1.5" hidden="1" x14ac:dyDescent="0.25">
      <c r="A327" s="12">
        <v>310</v>
      </c>
      <c r="B327" s="10" t="s">
        <v>1020</v>
      </c>
      <c r="C327" s="36" t="s">
        <v>1059</v>
      </c>
      <c r="D327" s="9" t="s">
        <v>1060</v>
      </c>
      <c r="E327" s="9">
        <v>904</v>
      </c>
      <c r="F327" s="10" t="s">
        <v>926</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1.5" hidden="1" x14ac:dyDescent="0.25">
      <c r="A328" s="12">
        <v>311</v>
      </c>
      <c r="B328" s="10" t="s">
        <v>1020</v>
      </c>
      <c r="C328" s="36" t="s">
        <v>1059</v>
      </c>
      <c r="D328" s="9" t="s">
        <v>1060</v>
      </c>
      <c r="E328" s="9">
        <v>904</v>
      </c>
      <c r="F328" s="10" t="s">
        <v>926</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1.5" hidden="1" x14ac:dyDescent="0.25">
      <c r="A329" s="12">
        <v>312</v>
      </c>
      <c r="B329" s="10" t="s">
        <v>1020</v>
      </c>
      <c r="C329" s="36" t="s">
        <v>1059</v>
      </c>
      <c r="D329" s="9" t="s">
        <v>1060</v>
      </c>
      <c r="E329" s="9">
        <v>904</v>
      </c>
      <c r="F329" s="10" t="s">
        <v>926</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1.5" hidden="1" x14ac:dyDescent="0.25">
      <c r="A330" s="12">
        <v>313</v>
      </c>
      <c r="B330" s="10" t="s">
        <v>1020</v>
      </c>
      <c r="C330" s="36" t="s">
        <v>1059</v>
      </c>
      <c r="D330" s="9" t="s">
        <v>1060</v>
      </c>
      <c r="E330" s="9">
        <v>904</v>
      </c>
      <c r="F330" s="10" t="s">
        <v>926</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1.5" hidden="1" x14ac:dyDescent="0.25">
      <c r="A331" s="12">
        <v>314</v>
      </c>
      <c r="B331" s="10" t="s">
        <v>1020</v>
      </c>
      <c r="C331" s="36" t="s">
        <v>1059</v>
      </c>
      <c r="D331" s="9" t="s">
        <v>1060</v>
      </c>
      <c r="E331" s="9">
        <v>904</v>
      </c>
      <c r="F331" s="10" t="s">
        <v>926</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1.5" hidden="1" x14ac:dyDescent="0.25">
      <c r="A332" s="12">
        <v>315</v>
      </c>
      <c r="B332" s="10" t="s">
        <v>1020</v>
      </c>
      <c r="C332" s="36" t="s">
        <v>1059</v>
      </c>
      <c r="D332" s="9" t="s">
        <v>1060</v>
      </c>
      <c r="E332" s="9">
        <v>904</v>
      </c>
      <c r="F332" s="10" t="s">
        <v>926</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1.5" hidden="1" x14ac:dyDescent="0.25">
      <c r="A333" s="12">
        <v>316</v>
      </c>
      <c r="B333" s="10" t="s">
        <v>1020</v>
      </c>
      <c r="C333" s="36" t="s">
        <v>1061</v>
      </c>
      <c r="D333" s="9" t="s">
        <v>1062</v>
      </c>
      <c r="E333" s="9">
        <v>905</v>
      </c>
      <c r="F333" s="10" t="s">
        <v>926</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1.5" hidden="1" x14ac:dyDescent="0.25">
      <c r="A334" s="12">
        <v>317</v>
      </c>
      <c r="B334" s="10" t="s">
        <v>1020</v>
      </c>
      <c r="C334" s="36" t="s">
        <v>1061</v>
      </c>
      <c r="D334" s="9" t="s">
        <v>1062</v>
      </c>
      <c r="E334" s="9">
        <v>905</v>
      </c>
      <c r="F334" s="10" t="s">
        <v>926</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1.5" hidden="1" x14ac:dyDescent="0.25">
      <c r="A335" s="12">
        <v>318</v>
      </c>
      <c r="B335" s="10" t="s">
        <v>1020</v>
      </c>
      <c r="C335" s="36" t="s">
        <v>1061</v>
      </c>
      <c r="D335" s="9" t="s">
        <v>1062</v>
      </c>
      <c r="E335" s="9">
        <v>905</v>
      </c>
      <c r="F335" s="10" t="s">
        <v>926</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1.5" hidden="1" x14ac:dyDescent="0.25">
      <c r="A336" s="12">
        <v>319</v>
      </c>
      <c r="B336" s="10" t="s">
        <v>1020</v>
      </c>
      <c r="C336" s="36" t="s">
        <v>1061</v>
      </c>
      <c r="D336" s="9" t="s">
        <v>1062</v>
      </c>
      <c r="E336" s="9">
        <v>905</v>
      </c>
      <c r="F336" s="10" t="s">
        <v>926</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1.5" hidden="1" x14ac:dyDescent="0.25">
      <c r="A337" s="12">
        <v>320</v>
      </c>
      <c r="B337" s="10" t="s">
        <v>1020</v>
      </c>
      <c r="C337" s="36" t="s">
        <v>1061</v>
      </c>
      <c r="D337" s="9" t="s">
        <v>1062</v>
      </c>
      <c r="E337" s="9">
        <v>905</v>
      </c>
      <c r="F337" s="10" t="s">
        <v>926</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1.5" hidden="1" x14ac:dyDescent="0.25">
      <c r="A338" s="12">
        <v>321</v>
      </c>
      <c r="B338" s="10" t="s">
        <v>1020</v>
      </c>
      <c r="C338" s="36" t="s">
        <v>1061</v>
      </c>
      <c r="D338" s="9" t="s">
        <v>1062</v>
      </c>
      <c r="E338" s="9">
        <v>905</v>
      </c>
      <c r="F338" s="10" t="s">
        <v>926</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1.5" hidden="1" x14ac:dyDescent="0.25">
      <c r="A339" s="12">
        <v>322</v>
      </c>
      <c r="B339" s="10" t="s">
        <v>1020</v>
      </c>
      <c r="C339" s="36" t="s">
        <v>1061</v>
      </c>
      <c r="D339" s="9" t="s">
        <v>1062</v>
      </c>
      <c r="E339" s="9">
        <v>905</v>
      </c>
      <c r="F339" s="10" t="s">
        <v>926</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1.5" hidden="1" x14ac:dyDescent="0.25">
      <c r="A340" s="12">
        <v>323</v>
      </c>
      <c r="B340" s="10" t="s">
        <v>1020</v>
      </c>
      <c r="C340" s="36" t="s">
        <v>1061</v>
      </c>
      <c r="D340" s="9" t="s">
        <v>1062</v>
      </c>
      <c r="E340" s="9">
        <v>905</v>
      </c>
      <c r="F340" s="10" t="s">
        <v>926</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1.5" hidden="1" x14ac:dyDescent="0.25">
      <c r="A341" s="12">
        <v>324</v>
      </c>
      <c r="B341" s="10" t="s">
        <v>1020</v>
      </c>
      <c r="C341" s="36" t="s">
        <v>1061</v>
      </c>
      <c r="D341" s="9" t="s">
        <v>1062</v>
      </c>
      <c r="E341" s="9">
        <v>905</v>
      </c>
      <c r="F341" s="10" t="s">
        <v>926</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1.5" hidden="1" x14ac:dyDescent="0.25">
      <c r="A342" s="12">
        <v>325</v>
      </c>
      <c r="B342" s="10" t="s">
        <v>1020</v>
      </c>
      <c r="C342" s="36" t="s">
        <v>1061</v>
      </c>
      <c r="D342" s="9" t="s">
        <v>1062</v>
      </c>
      <c r="E342" s="9">
        <v>905</v>
      </c>
      <c r="F342" s="10" t="s">
        <v>926</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1.5" hidden="1" x14ac:dyDescent="0.25">
      <c r="A343" s="12">
        <v>326</v>
      </c>
      <c r="B343" s="10" t="s">
        <v>1020</v>
      </c>
      <c r="C343" s="36" t="s">
        <v>1061</v>
      </c>
      <c r="D343" s="9" t="s">
        <v>1062</v>
      </c>
      <c r="E343" s="9">
        <v>905</v>
      </c>
      <c r="F343" s="10" t="s">
        <v>926</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1.5" hidden="1" x14ac:dyDescent="0.25">
      <c r="A344" s="12">
        <v>327</v>
      </c>
      <c r="B344" s="10" t="s">
        <v>1020</v>
      </c>
      <c r="C344" s="36" t="s">
        <v>1061</v>
      </c>
      <c r="D344" s="9" t="s">
        <v>1062</v>
      </c>
      <c r="E344" s="9">
        <v>905</v>
      </c>
      <c r="F344" s="10" t="s">
        <v>926</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1.5" hidden="1" x14ac:dyDescent="0.25">
      <c r="A345" s="12">
        <v>328</v>
      </c>
      <c r="B345" s="10" t="s">
        <v>1020</v>
      </c>
      <c r="C345" s="36" t="s">
        <v>1061</v>
      </c>
      <c r="D345" s="9" t="s">
        <v>1062</v>
      </c>
      <c r="E345" s="9">
        <v>905</v>
      </c>
      <c r="F345" s="10" t="s">
        <v>926</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1.5" hidden="1" x14ac:dyDescent="0.25">
      <c r="A346" s="12">
        <v>329</v>
      </c>
      <c r="B346" s="10" t="s">
        <v>1020</v>
      </c>
      <c r="C346" s="36" t="s">
        <v>1061</v>
      </c>
      <c r="D346" s="9" t="s">
        <v>1062</v>
      </c>
      <c r="E346" s="9">
        <v>905</v>
      </c>
      <c r="F346" s="10" t="s">
        <v>926</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1.5" hidden="1" x14ac:dyDescent="0.25">
      <c r="A347" s="12">
        <v>330</v>
      </c>
      <c r="B347" s="10" t="s">
        <v>1020</v>
      </c>
      <c r="C347" s="36" t="s">
        <v>1061</v>
      </c>
      <c r="D347" s="9" t="s">
        <v>1062</v>
      </c>
      <c r="E347" s="9">
        <v>905</v>
      </c>
      <c r="F347" s="10" t="s">
        <v>926</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1.5" hidden="1" x14ac:dyDescent="0.25">
      <c r="A348" s="12">
        <v>331</v>
      </c>
      <c r="B348" s="10" t="s">
        <v>1020</v>
      </c>
      <c r="C348" s="36" t="s">
        <v>1063</v>
      </c>
      <c r="D348" s="9" t="s">
        <v>1064</v>
      </c>
      <c r="E348" s="9">
        <v>909</v>
      </c>
      <c r="F348" s="10" t="s">
        <v>926</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1.5" hidden="1" x14ac:dyDescent="0.25">
      <c r="A349" s="12">
        <v>332</v>
      </c>
      <c r="B349" s="10" t="s">
        <v>1020</v>
      </c>
      <c r="C349" s="36" t="s">
        <v>1063</v>
      </c>
      <c r="D349" s="9" t="s">
        <v>1064</v>
      </c>
      <c r="E349" s="9">
        <v>909</v>
      </c>
      <c r="F349" s="10" t="s">
        <v>926</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1.5" hidden="1" x14ac:dyDescent="0.25">
      <c r="A350" s="12">
        <v>333</v>
      </c>
      <c r="B350" s="10" t="s">
        <v>1020</v>
      </c>
      <c r="C350" s="36" t="s">
        <v>1063</v>
      </c>
      <c r="D350" s="9" t="s">
        <v>1064</v>
      </c>
      <c r="E350" s="9">
        <v>909</v>
      </c>
      <c r="F350" s="10" t="s">
        <v>926</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1.5" hidden="1" x14ac:dyDescent="0.25">
      <c r="A351" s="12">
        <v>334</v>
      </c>
      <c r="B351" s="10" t="s">
        <v>1020</v>
      </c>
      <c r="C351" s="36" t="s">
        <v>1063</v>
      </c>
      <c r="D351" s="9" t="s">
        <v>1064</v>
      </c>
      <c r="E351" s="9">
        <v>909</v>
      </c>
      <c r="F351" s="10" t="s">
        <v>926</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1.5" hidden="1" x14ac:dyDescent="0.25">
      <c r="A352" s="12">
        <v>335</v>
      </c>
      <c r="B352" s="10" t="s">
        <v>1020</v>
      </c>
      <c r="C352" s="36" t="s">
        <v>1063</v>
      </c>
      <c r="D352" s="9" t="s">
        <v>1064</v>
      </c>
      <c r="E352" s="9">
        <v>909</v>
      </c>
      <c r="F352" s="10" t="s">
        <v>926</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1.5" hidden="1" x14ac:dyDescent="0.25">
      <c r="A353" s="12">
        <v>336</v>
      </c>
      <c r="B353" s="10" t="s">
        <v>1020</v>
      </c>
      <c r="C353" s="36" t="s">
        <v>1063</v>
      </c>
      <c r="D353" s="9" t="s">
        <v>1064</v>
      </c>
      <c r="E353" s="9">
        <v>909</v>
      </c>
      <c r="F353" s="10" t="s">
        <v>926</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1.5" hidden="1" x14ac:dyDescent="0.25">
      <c r="A354" s="12">
        <v>337</v>
      </c>
      <c r="B354" s="10" t="s">
        <v>1020</v>
      </c>
      <c r="C354" s="36" t="s">
        <v>1063</v>
      </c>
      <c r="D354" s="9" t="s">
        <v>1064</v>
      </c>
      <c r="E354" s="9">
        <v>909</v>
      </c>
      <c r="F354" s="10" t="s">
        <v>926</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1.5" hidden="1" x14ac:dyDescent="0.25">
      <c r="A355" s="12">
        <v>338</v>
      </c>
      <c r="B355" s="10" t="s">
        <v>1020</v>
      </c>
      <c r="C355" s="36" t="s">
        <v>1063</v>
      </c>
      <c r="D355" s="9" t="s">
        <v>1064</v>
      </c>
      <c r="E355" s="9">
        <v>909</v>
      </c>
      <c r="F355" s="10" t="s">
        <v>926</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1.5" hidden="1" x14ac:dyDescent="0.25">
      <c r="A356" s="12">
        <v>339</v>
      </c>
      <c r="B356" s="10" t="s">
        <v>1020</v>
      </c>
      <c r="C356" s="36" t="s">
        <v>1063</v>
      </c>
      <c r="D356" s="9" t="s">
        <v>1064</v>
      </c>
      <c r="E356" s="9">
        <v>909</v>
      </c>
      <c r="F356" s="10" t="s">
        <v>926</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1.5" hidden="1" x14ac:dyDescent="0.25">
      <c r="A357" s="12">
        <v>340</v>
      </c>
      <c r="B357" s="10" t="s">
        <v>1020</v>
      </c>
      <c r="C357" s="36" t="s">
        <v>1063</v>
      </c>
      <c r="D357" s="9" t="s">
        <v>1064</v>
      </c>
      <c r="E357" s="9">
        <v>909</v>
      </c>
      <c r="F357" s="10" t="s">
        <v>926</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1.5" hidden="1" x14ac:dyDescent="0.25">
      <c r="A358" s="12">
        <v>341</v>
      </c>
      <c r="B358" s="10" t="s">
        <v>1020</v>
      </c>
      <c r="C358" s="36" t="s">
        <v>1063</v>
      </c>
      <c r="D358" s="9" t="s">
        <v>1064</v>
      </c>
      <c r="E358" s="9">
        <v>909</v>
      </c>
      <c r="F358" s="10" t="s">
        <v>926</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1.5" hidden="1" x14ac:dyDescent="0.25">
      <c r="A359" s="12">
        <v>342</v>
      </c>
      <c r="B359" s="10" t="s">
        <v>1020</v>
      </c>
      <c r="C359" s="36" t="s">
        <v>1063</v>
      </c>
      <c r="D359" s="9" t="s">
        <v>1064</v>
      </c>
      <c r="E359" s="9">
        <v>909</v>
      </c>
      <c r="F359" s="10" t="s">
        <v>926</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1.5" hidden="1" x14ac:dyDescent="0.25">
      <c r="A360" s="12">
        <v>343</v>
      </c>
      <c r="B360" s="10" t="s">
        <v>1020</v>
      </c>
      <c r="C360" s="36" t="s">
        <v>1063</v>
      </c>
      <c r="D360" s="9" t="s">
        <v>1064</v>
      </c>
      <c r="E360" s="9">
        <v>909</v>
      </c>
      <c r="F360" s="10" t="s">
        <v>926</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1.5" hidden="1" x14ac:dyDescent="0.25">
      <c r="A361" s="12">
        <v>344</v>
      </c>
      <c r="B361" s="10" t="s">
        <v>1020</v>
      </c>
      <c r="C361" s="36" t="s">
        <v>1063</v>
      </c>
      <c r="D361" s="9" t="s">
        <v>1064</v>
      </c>
      <c r="E361" s="9">
        <v>909</v>
      </c>
      <c r="F361" s="10" t="s">
        <v>926</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1.5" hidden="1" x14ac:dyDescent="0.25">
      <c r="A362" s="12">
        <v>345</v>
      </c>
      <c r="B362" s="10" t="s">
        <v>1020</v>
      </c>
      <c r="C362" s="36" t="s">
        <v>1063</v>
      </c>
      <c r="D362" s="9" t="s">
        <v>1064</v>
      </c>
      <c r="E362" s="9">
        <v>909</v>
      </c>
      <c r="F362" s="10" t="s">
        <v>926</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1.5" hidden="1" x14ac:dyDescent="0.25">
      <c r="A363" s="35">
        <v>346</v>
      </c>
      <c r="B363" s="33" t="s">
        <v>1020</v>
      </c>
      <c r="C363" s="34" t="s">
        <v>1065</v>
      </c>
      <c r="D363" s="32" t="s">
        <v>1066</v>
      </c>
      <c r="E363" s="32">
        <v>1828</v>
      </c>
      <c r="F363" s="33" t="s">
        <v>1025</v>
      </c>
      <c r="G363" s="32">
        <v>900</v>
      </c>
      <c r="H363" s="32">
        <v>1950</v>
      </c>
      <c r="I363" s="31" t="s">
        <v>1026</v>
      </c>
      <c r="J363" s="31" t="s">
        <v>1026</v>
      </c>
      <c r="K363" s="31" t="s">
        <v>1026</v>
      </c>
      <c r="L363" s="31" t="s">
        <v>1026</v>
      </c>
      <c r="M363" s="31" t="s">
        <v>1026</v>
      </c>
      <c r="N363" s="31" t="s">
        <v>1026</v>
      </c>
      <c r="O363" s="31" t="s">
        <v>1026</v>
      </c>
      <c r="P363" s="31" t="s">
        <v>1026</v>
      </c>
      <c r="Q363" s="31" t="s">
        <v>1026</v>
      </c>
      <c r="R363" s="31" t="s">
        <v>1026</v>
      </c>
      <c r="S363" s="31" t="s">
        <v>1026</v>
      </c>
      <c r="T363" s="31" t="s">
        <v>1026</v>
      </c>
      <c r="U363" s="31" t="s">
        <v>1026</v>
      </c>
      <c r="V363" s="31" t="s">
        <v>1026</v>
      </c>
      <c r="W363" s="31" t="s">
        <v>1026</v>
      </c>
      <c r="X363" s="31" t="s">
        <v>1026</v>
      </c>
      <c r="Y363" s="31" t="s">
        <v>1026</v>
      </c>
      <c r="Z363" s="31" t="s">
        <v>1026</v>
      </c>
      <c r="AA363" s="31" t="s">
        <v>1026</v>
      </c>
      <c r="AB363" s="31" t="s">
        <v>1026</v>
      </c>
      <c r="AC363" s="31" t="s">
        <v>1026</v>
      </c>
    </row>
    <row r="364" spans="1:29" ht="11.5" hidden="1" x14ac:dyDescent="0.25">
      <c r="A364" s="35">
        <v>347</v>
      </c>
      <c r="B364" s="33" t="s">
        <v>1020</v>
      </c>
      <c r="C364" s="34" t="s">
        <v>1065</v>
      </c>
      <c r="D364" s="32" t="s">
        <v>1066</v>
      </c>
      <c r="E364" s="32">
        <v>1828</v>
      </c>
      <c r="F364" s="33" t="s">
        <v>1025</v>
      </c>
      <c r="G364" s="32">
        <v>900</v>
      </c>
      <c r="H364" s="32">
        <v>1955</v>
      </c>
      <c r="I364" s="31" t="s">
        <v>1026</v>
      </c>
      <c r="J364" s="31" t="s">
        <v>1026</v>
      </c>
      <c r="K364" s="31" t="s">
        <v>1026</v>
      </c>
      <c r="L364" s="31" t="s">
        <v>1026</v>
      </c>
      <c r="M364" s="31" t="s">
        <v>1026</v>
      </c>
      <c r="N364" s="31" t="s">
        <v>1026</v>
      </c>
      <c r="O364" s="31" t="s">
        <v>1026</v>
      </c>
      <c r="P364" s="31" t="s">
        <v>1026</v>
      </c>
      <c r="Q364" s="31" t="s">
        <v>1026</v>
      </c>
      <c r="R364" s="31" t="s">
        <v>1026</v>
      </c>
      <c r="S364" s="31" t="s">
        <v>1026</v>
      </c>
      <c r="T364" s="31" t="s">
        <v>1026</v>
      </c>
      <c r="U364" s="31" t="s">
        <v>1026</v>
      </c>
      <c r="V364" s="31" t="s">
        <v>1026</v>
      </c>
      <c r="W364" s="31" t="s">
        <v>1026</v>
      </c>
      <c r="X364" s="31" t="s">
        <v>1026</v>
      </c>
      <c r="Y364" s="31" t="s">
        <v>1026</v>
      </c>
      <c r="Z364" s="31" t="s">
        <v>1026</v>
      </c>
      <c r="AA364" s="31" t="s">
        <v>1026</v>
      </c>
      <c r="AB364" s="31" t="s">
        <v>1026</v>
      </c>
      <c r="AC364" s="31" t="s">
        <v>1026</v>
      </c>
    </row>
    <row r="365" spans="1:29" ht="11.5" hidden="1" x14ac:dyDescent="0.25">
      <c r="A365" s="35">
        <v>348</v>
      </c>
      <c r="B365" s="33" t="s">
        <v>1020</v>
      </c>
      <c r="C365" s="34" t="s">
        <v>1065</v>
      </c>
      <c r="D365" s="32" t="s">
        <v>1066</v>
      </c>
      <c r="E365" s="32">
        <v>1828</v>
      </c>
      <c r="F365" s="33" t="s">
        <v>1025</v>
      </c>
      <c r="G365" s="32">
        <v>900</v>
      </c>
      <c r="H365" s="32">
        <v>1960</v>
      </c>
      <c r="I365" s="31" t="s">
        <v>1026</v>
      </c>
      <c r="J365" s="31" t="s">
        <v>1026</v>
      </c>
      <c r="K365" s="31" t="s">
        <v>1026</v>
      </c>
      <c r="L365" s="31" t="s">
        <v>1026</v>
      </c>
      <c r="M365" s="31" t="s">
        <v>1026</v>
      </c>
      <c r="N365" s="31" t="s">
        <v>1026</v>
      </c>
      <c r="O365" s="31" t="s">
        <v>1026</v>
      </c>
      <c r="P365" s="31" t="s">
        <v>1026</v>
      </c>
      <c r="Q365" s="31" t="s">
        <v>1026</v>
      </c>
      <c r="R365" s="31" t="s">
        <v>1026</v>
      </c>
      <c r="S365" s="31" t="s">
        <v>1026</v>
      </c>
      <c r="T365" s="31" t="s">
        <v>1026</v>
      </c>
      <c r="U365" s="31" t="s">
        <v>1026</v>
      </c>
      <c r="V365" s="31" t="s">
        <v>1026</v>
      </c>
      <c r="W365" s="31" t="s">
        <v>1026</v>
      </c>
      <c r="X365" s="31" t="s">
        <v>1026</v>
      </c>
      <c r="Y365" s="31" t="s">
        <v>1026</v>
      </c>
      <c r="Z365" s="31" t="s">
        <v>1026</v>
      </c>
      <c r="AA365" s="31" t="s">
        <v>1026</v>
      </c>
      <c r="AB365" s="31" t="s">
        <v>1026</v>
      </c>
      <c r="AC365" s="31" t="s">
        <v>1026</v>
      </c>
    </row>
    <row r="366" spans="1:29" ht="11.5" hidden="1" x14ac:dyDescent="0.25">
      <c r="A366" s="35">
        <v>349</v>
      </c>
      <c r="B366" s="33" t="s">
        <v>1020</v>
      </c>
      <c r="C366" s="34" t="s">
        <v>1065</v>
      </c>
      <c r="D366" s="32" t="s">
        <v>1066</v>
      </c>
      <c r="E366" s="32">
        <v>1828</v>
      </c>
      <c r="F366" s="33" t="s">
        <v>1025</v>
      </c>
      <c r="G366" s="32">
        <v>900</v>
      </c>
      <c r="H366" s="32">
        <v>1965</v>
      </c>
      <c r="I366" s="31" t="s">
        <v>1026</v>
      </c>
      <c r="J366" s="31" t="s">
        <v>1026</v>
      </c>
      <c r="K366" s="31" t="s">
        <v>1026</v>
      </c>
      <c r="L366" s="31" t="s">
        <v>1026</v>
      </c>
      <c r="M366" s="31" t="s">
        <v>1026</v>
      </c>
      <c r="N366" s="31" t="s">
        <v>1026</v>
      </c>
      <c r="O366" s="31" t="s">
        <v>1026</v>
      </c>
      <c r="P366" s="31" t="s">
        <v>1026</v>
      </c>
      <c r="Q366" s="31" t="s">
        <v>1026</v>
      </c>
      <c r="R366" s="31" t="s">
        <v>1026</v>
      </c>
      <c r="S366" s="31" t="s">
        <v>1026</v>
      </c>
      <c r="T366" s="31" t="s">
        <v>1026</v>
      </c>
      <c r="U366" s="31" t="s">
        <v>1026</v>
      </c>
      <c r="V366" s="31" t="s">
        <v>1026</v>
      </c>
      <c r="W366" s="31" t="s">
        <v>1026</v>
      </c>
      <c r="X366" s="31" t="s">
        <v>1026</v>
      </c>
      <c r="Y366" s="31" t="s">
        <v>1026</v>
      </c>
      <c r="Z366" s="31" t="s">
        <v>1026</v>
      </c>
      <c r="AA366" s="31" t="s">
        <v>1026</v>
      </c>
      <c r="AB366" s="31" t="s">
        <v>1026</v>
      </c>
      <c r="AC366" s="31" t="s">
        <v>1026</v>
      </c>
    </row>
    <row r="367" spans="1:29" ht="11.5" hidden="1" x14ac:dyDescent="0.25">
      <c r="A367" s="35">
        <v>350</v>
      </c>
      <c r="B367" s="33" t="s">
        <v>1020</v>
      </c>
      <c r="C367" s="34" t="s">
        <v>1065</v>
      </c>
      <c r="D367" s="32" t="s">
        <v>1066</v>
      </c>
      <c r="E367" s="32">
        <v>1828</v>
      </c>
      <c r="F367" s="33" t="s">
        <v>1025</v>
      </c>
      <c r="G367" s="32">
        <v>900</v>
      </c>
      <c r="H367" s="32">
        <v>1970</v>
      </c>
      <c r="I367" s="31" t="s">
        <v>1026</v>
      </c>
      <c r="J367" s="31" t="s">
        <v>1026</v>
      </c>
      <c r="K367" s="31" t="s">
        <v>1026</v>
      </c>
      <c r="L367" s="31" t="s">
        <v>1026</v>
      </c>
      <c r="M367" s="31" t="s">
        <v>1026</v>
      </c>
      <c r="N367" s="31" t="s">
        <v>1026</v>
      </c>
      <c r="O367" s="31" t="s">
        <v>1026</v>
      </c>
      <c r="P367" s="31" t="s">
        <v>1026</v>
      </c>
      <c r="Q367" s="31" t="s">
        <v>1026</v>
      </c>
      <c r="R367" s="31" t="s">
        <v>1026</v>
      </c>
      <c r="S367" s="31" t="s">
        <v>1026</v>
      </c>
      <c r="T367" s="31" t="s">
        <v>1026</v>
      </c>
      <c r="U367" s="31" t="s">
        <v>1026</v>
      </c>
      <c r="V367" s="31" t="s">
        <v>1026</v>
      </c>
      <c r="W367" s="31" t="s">
        <v>1026</v>
      </c>
      <c r="X367" s="31" t="s">
        <v>1026</v>
      </c>
      <c r="Y367" s="31" t="s">
        <v>1026</v>
      </c>
      <c r="Z367" s="31" t="s">
        <v>1026</v>
      </c>
      <c r="AA367" s="31" t="s">
        <v>1026</v>
      </c>
      <c r="AB367" s="31" t="s">
        <v>1026</v>
      </c>
      <c r="AC367" s="31" t="s">
        <v>1026</v>
      </c>
    </row>
    <row r="368" spans="1:29" ht="11.5" hidden="1" x14ac:dyDescent="0.25">
      <c r="A368" s="35">
        <v>351</v>
      </c>
      <c r="B368" s="33" t="s">
        <v>1020</v>
      </c>
      <c r="C368" s="34" t="s">
        <v>1065</v>
      </c>
      <c r="D368" s="32" t="s">
        <v>1066</v>
      </c>
      <c r="E368" s="32">
        <v>1828</v>
      </c>
      <c r="F368" s="33" t="s">
        <v>1025</v>
      </c>
      <c r="G368" s="32">
        <v>900</v>
      </c>
      <c r="H368" s="32">
        <v>1975</v>
      </c>
      <c r="I368" s="31" t="s">
        <v>1026</v>
      </c>
      <c r="J368" s="31" t="s">
        <v>1026</v>
      </c>
      <c r="K368" s="31" t="s">
        <v>1026</v>
      </c>
      <c r="L368" s="31" t="s">
        <v>1026</v>
      </c>
      <c r="M368" s="31" t="s">
        <v>1026</v>
      </c>
      <c r="N368" s="31" t="s">
        <v>1026</v>
      </c>
      <c r="O368" s="31" t="s">
        <v>1026</v>
      </c>
      <c r="P368" s="31" t="s">
        <v>1026</v>
      </c>
      <c r="Q368" s="31" t="s">
        <v>1026</v>
      </c>
      <c r="R368" s="31" t="s">
        <v>1026</v>
      </c>
      <c r="S368" s="31" t="s">
        <v>1026</v>
      </c>
      <c r="T368" s="31" t="s">
        <v>1026</v>
      </c>
      <c r="U368" s="31" t="s">
        <v>1026</v>
      </c>
      <c r="V368" s="31" t="s">
        <v>1026</v>
      </c>
      <c r="W368" s="31" t="s">
        <v>1026</v>
      </c>
      <c r="X368" s="31" t="s">
        <v>1026</v>
      </c>
      <c r="Y368" s="31" t="s">
        <v>1026</v>
      </c>
      <c r="Z368" s="31" t="s">
        <v>1026</v>
      </c>
      <c r="AA368" s="31" t="s">
        <v>1026</v>
      </c>
      <c r="AB368" s="31" t="s">
        <v>1026</v>
      </c>
      <c r="AC368" s="31" t="s">
        <v>1026</v>
      </c>
    </row>
    <row r="369" spans="1:29" ht="11.5" hidden="1" x14ac:dyDescent="0.25">
      <c r="A369" s="35">
        <v>352</v>
      </c>
      <c r="B369" s="33" t="s">
        <v>1020</v>
      </c>
      <c r="C369" s="34" t="s">
        <v>1065</v>
      </c>
      <c r="D369" s="32" t="s">
        <v>1066</v>
      </c>
      <c r="E369" s="32">
        <v>1828</v>
      </c>
      <c r="F369" s="33" t="s">
        <v>1025</v>
      </c>
      <c r="G369" s="32">
        <v>900</v>
      </c>
      <c r="H369" s="32">
        <v>1980</v>
      </c>
      <c r="I369" s="31" t="s">
        <v>1026</v>
      </c>
      <c r="J369" s="31" t="s">
        <v>1026</v>
      </c>
      <c r="K369" s="31" t="s">
        <v>1026</v>
      </c>
      <c r="L369" s="31" t="s">
        <v>1026</v>
      </c>
      <c r="M369" s="31" t="s">
        <v>1026</v>
      </c>
      <c r="N369" s="31" t="s">
        <v>1026</v>
      </c>
      <c r="O369" s="31" t="s">
        <v>1026</v>
      </c>
      <c r="P369" s="31" t="s">
        <v>1026</v>
      </c>
      <c r="Q369" s="31" t="s">
        <v>1026</v>
      </c>
      <c r="R369" s="31" t="s">
        <v>1026</v>
      </c>
      <c r="S369" s="31" t="s">
        <v>1026</v>
      </c>
      <c r="T369" s="31" t="s">
        <v>1026</v>
      </c>
      <c r="U369" s="31" t="s">
        <v>1026</v>
      </c>
      <c r="V369" s="31" t="s">
        <v>1026</v>
      </c>
      <c r="W369" s="31" t="s">
        <v>1026</v>
      </c>
      <c r="X369" s="31" t="s">
        <v>1026</v>
      </c>
      <c r="Y369" s="31" t="s">
        <v>1026</v>
      </c>
      <c r="Z369" s="31" t="s">
        <v>1026</v>
      </c>
      <c r="AA369" s="31" t="s">
        <v>1026</v>
      </c>
      <c r="AB369" s="31" t="s">
        <v>1026</v>
      </c>
      <c r="AC369" s="31" t="s">
        <v>1026</v>
      </c>
    </row>
    <row r="370" spans="1:29" ht="11.5" hidden="1" x14ac:dyDescent="0.25">
      <c r="A370" s="35">
        <v>353</v>
      </c>
      <c r="B370" s="33" t="s">
        <v>1020</v>
      </c>
      <c r="C370" s="34" t="s">
        <v>1065</v>
      </c>
      <c r="D370" s="32" t="s">
        <v>1066</v>
      </c>
      <c r="E370" s="32">
        <v>1828</v>
      </c>
      <c r="F370" s="33" t="s">
        <v>1025</v>
      </c>
      <c r="G370" s="32">
        <v>900</v>
      </c>
      <c r="H370" s="32">
        <v>1985</v>
      </c>
      <c r="I370" s="31" t="s">
        <v>1026</v>
      </c>
      <c r="J370" s="31" t="s">
        <v>1026</v>
      </c>
      <c r="K370" s="31" t="s">
        <v>1026</v>
      </c>
      <c r="L370" s="31" t="s">
        <v>1026</v>
      </c>
      <c r="M370" s="31" t="s">
        <v>1026</v>
      </c>
      <c r="N370" s="31" t="s">
        <v>1026</v>
      </c>
      <c r="O370" s="31" t="s">
        <v>1026</v>
      </c>
      <c r="P370" s="31" t="s">
        <v>1026</v>
      </c>
      <c r="Q370" s="31" t="s">
        <v>1026</v>
      </c>
      <c r="R370" s="31" t="s">
        <v>1026</v>
      </c>
      <c r="S370" s="31" t="s">
        <v>1026</v>
      </c>
      <c r="T370" s="31" t="s">
        <v>1026</v>
      </c>
      <c r="U370" s="31" t="s">
        <v>1026</v>
      </c>
      <c r="V370" s="31" t="s">
        <v>1026</v>
      </c>
      <c r="W370" s="31" t="s">
        <v>1026</v>
      </c>
      <c r="X370" s="31" t="s">
        <v>1026</v>
      </c>
      <c r="Y370" s="31" t="s">
        <v>1026</v>
      </c>
      <c r="Z370" s="31" t="s">
        <v>1026</v>
      </c>
      <c r="AA370" s="31" t="s">
        <v>1026</v>
      </c>
      <c r="AB370" s="31" t="s">
        <v>1026</v>
      </c>
      <c r="AC370" s="31" t="s">
        <v>1026</v>
      </c>
    </row>
    <row r="371" spans="1:29" ht="11.5" hidden="1" x14ac:dyDescent="0.25">
      <c r="A371" s="35">
        <v>354</v>
      </c>
      <c r="B371" s="33" t="s">
        <v>1020</v>
      </c>
      <c r="C371" s="34" t="s">
        <v>1065</v>
      </c>
      <c r="D371" s="32" t="s">
        <v>1066</v>
      </c>
      <c r="E371" s="32">
        <v>1828</v>
      </c>
      <c r="F371" s="33" t="s">
        <v>1025</v>
      </c>
      <c r="G371" s="32">
        <v>900</v>
      </c>
      <c r="H371" s="32">
        <v>1990</v>
      </c>
      <c r="I371" s="31" t="s">
        <v>1026</v>
      </c>
      <c r="J371" s="31" t="s">
        <v>1026</v>
      </c>
      <c r="K371" s="31" t="s">
        <v>1026</v>
      </c>
      <c r="L371" s="31" t="s">
        <v>1026</v>
      </c>
      <c r="M371" s="31" t="s">
        <v>1026</v>
      </c>
      <c r="N371" s="31" t="s">
        <v>1026</v>
      </c>
      <c r="O371" s="31" t="s">
        <v>1026</v>
      </c>
      <c r="P371" s="31" t="s">
        <v>1026</v>
      </c>
      <c r="Q371" s="31" t="s">
        <v>1026</v>
      </c>
      <c r="R371" s="31" t="s">
        <v>1026</v>
      </c>
      <c r="S371" s="31" t="s">
        <v>1026</v>
      </c>
      <c r="T371" s="31" t="s">
        <v>1026</v>
      </c>
      <c r="U371" s="31" t="s">
        <v>1026</v>
      </c>
      <c r="V371" s="31" t="s">
        <v>1026</v>
      </c>
      <c r="W371" s="31" t="s">
        <v>1026</v>
      </c>
      <c r="X371" s="31" t="s">
        <v>1026</v>
      </c>
      <c r="Y371" s="31" t="s">
        <v>1026</v>
      </c>
      <c r="Z371" s="31" t="s">
        <v>1026</v>
      </c>
      <c r="AA371" s="31" t="s">
        <v>1026</v>
      </c>
      <c r="AB371" s="31" t="s">
        <v>1026</v>
      </c>
      <c r="AC371" s="31" t="s">
        <v>1026</v>
      </c>
    </row>
    <row r="372" spans="1:29" ht="11.5" hidden="1" x14ac:dyDescent="0.25">
      <c r="A372" s="35">
        <v>355</v>
      </c>
      <c r="B372" s="33" t="s">
        <v>1020</v>
      </c>
      <c r="C372" s="34" t="s">
        <v>1065</v>
      </c>
      <c r="D372" s="32" t="s">
        <v>1066</v>
      </c>
      <c r="E372" s="32">
        <v>1828</v>
      </c>
      <c r="F372" s="33" t="s">
        <v>1025</v>
      </c>
      <c r="G372" s="32">
        <v>900</v>
      </c>
      <c r="H372" s="32">
        <v>1995</v>
      </c>
      <c r="I372" s="31" t="s">
        <v>1026</v>
      </c>
      <c r="J372" s="31" t="s">
        <v>1026</v>
      </c>
      <c r="K372" s="31" t="s">
        <v>1026</v>
      </c>
      <c r="L372" s="31" t="s">
        <v>1026</v>
      </c>
      <c r="M372" s="31" t="s">
        <v>1026</v>
      </c>
      <c r="N372" s="31" t="s">
        <v>1026</v>
      </c>
      <c r="O372" s="31" t="s">
        <v>1026</v>
      </c>
      <c r="P372" s="31" t="s">
        <v>1026</v>
      </c>
      <c r="Q372" s="31" t="s">
        <v>1026</v>
      </c>
      <c r="R372" s="31" t="s">
        <v>1026</v>
      </c>
      <c r="S372" s="31" t="s">
        <v>1026</v>
      </c>
      <c r="T372" s="31" t="s">
        <v>1026</v>
      </c>
      <c r="U372" s="31" t="s">
        <v>1026</v>
      </c>
      <c r="V372" s="31" t="s">
        <v>1026</v>
      </c>
      <c r="W372" s="31" t="s">
        <v>1026</v>
      </c>
      <c r="X372" s="31" t="s">
        <v>1026</v>
      </c>
      <c r="Y372" s="31" t="s">
        <v>1026</v>
      </c>
      <c r="Z372" s="31" t="s">
        <v>1026</v>
      </c>
      <c r="AA372" s="31" t="s">
        <v>1026</v>
      </c>
      <c r="AB372" s="31" t="s">
        <v>1026</v>
      </c>
      <c r="AC372" s="31" t="s">
        <v>1026</v>
      </c>
    </row>
    <row r="373" spans="1:29" ht="11.5" hidden="1" x14ac:dyDescent="0.25">
      <c r="A373" s="35">
        <v>356</v>
      </c>
      <c r="B373" s="33" t="s">
        <v>1020</v>
      </c>
      <c r="C373" s="34" t="s">
        <v>1065</v>
      </c>
      <c r="D373" s="32" t="s">
        <v>1066</v>
      </c>
      <c r="E373" s="32">
        <v>1828</v>
      </c>
      <c r="F373" s="33" t="s">
        <v>1025</v>
      </c>
      <c r="G373" s="32">
        <v>900</v>
      </c>
      <c r="H373" s="32">
        <v>2000</v>
      </c>
      <c r="I373" s="31" t="s">
        <v>1026</v>
      </c>
      <c r="J373" s="31" t="s">
        <v>1026</v>
      </c>
      <c r="K373" s="31" t="s">
        <v>1026</v>
      </c>
      <c r="L373" s="31" t="s">
        <v>1026</v>
      </c>
      <c r="M373" s="31" t="s">
        <v>1026</v>
      </c>
      <c r="N373" s="31" t="s">
        <v>1026</v>
      </c>
      <c r="O373" s="31" t="s">
        <v>1026</v>
      </c>
      <c r="P373" s="31" t="s">
        <v>1026</v>
      </c>
      <c r="Q373" s="31" t="s">
        <v>1026</v>
      </c>
      <c r="R373" s="31" t="s">
        <v>1026</v>
      </c>
      <c r="S373" s="31" t="s">
        <v>1026</v>
      </c>
      <c r="T373" s="31" t="s">
        <v>1026</v>
      </c>
      <c r="U373" s="31" t="s">
        <v>1026</v>
      </c>
      <c r="V373" s="31" t="s">
        <v>1026</v>
      </c>
      <c r="W373" s="31" t="s">
        <v>1026</v>
      </c>
      <c r="X373" s="31" t="s">
        <v>1026</v>
      </c>
      <c r="Y373" s="31" t="s">
        <v>1026</v>
      </c>
      <c r="Z373" s="31" t="s">
        <v>1026</v>
      </c>
      <c r="AA373" s="31" t="s">
        <v>1026</v>
      </c>
      <c r="AB373" s="31" t="s">
        <v>1026</v>
      </c>
      <c r="AC373" s="31" t="s">
        <v>1026</v>
      </c>
    </row>
    <row r="374" spans="1:29" ht="11.5" hidden="1" x14ac:dyDescent="0.25">
      <c r="A374" s="35">
        <v>357</v>
      </c>
      <c r="B374" s="33" t="s">
        <v>1020</v>
      </c>
      <c r="C374" s="34" t="s">
        <v>1065</v>
      </c>
      <c r="D374" s="32" t="s">
        <v>1066</v>
      </c>
      <c r="E374" s="32">
        <v>1828</v>
      </c>
      <c r="F374" s="33" t="s">
        <v>1025</v>
      </c>
      <c r="G374" s="32">
        <v>900</v>
      </c>
      <c r="H374" s="32">
        <v>2005</v>
      </c>
      <c r="I374" s="31" t="s">
        <v>1026</v>
      </c>
      <c r="J374" s="31" t="s">
        <v>1026</v>
      </c>
      <c r="K374" s="31" t="s">
        <v>1026</v>
      </c>
      <c r="L374" s="31" t="s">
        <v>1026</v>
      </c>
      <c r="M374" s="31" t="s">
        <v>1026</v>
      </c>
      <c r="N374" s="31" t="s">
        <v>1026</v>
      </c>
      <c r="O374" s="31" t="s">
        <v>1026</v>
      </c>
      <c r="P374" s="31" t="s">
        <v>1026</v>
      </c>
      <c r="Q374" s="31" t="s">
        <v>1026</v>
      </c>
      <c r="R374" s="31" t="s">
        <v>1026</v>
      </c>
      <c r="S374" s="31" t="s">
        <v>1026</v>
      </c>
      <c r="T374" s="31" t="s">
        <v>1026</v>
      </c>
      <c r="U374" s="31" t="s">
        <v>1026</v>
      </c>
      <c r="V374" s="31" t="s">
        <v>1026</v>
      </c>
      <c r="W374" s="31" t="s">
        <v>1026</v>
      </c>
      <c r="X374" s="31" t="s">
        <v>1026</v>
      </c>
      <c r="Y374" s="31" t="s">
        <v>1026</v>
      </c>
      <c r="Z374" s="31" t="s">
        <v>1026</v>
      </c>
      <c r="AA374" s="31" t="s">
        <v>1026</v>
      </c>
      <c r="AB374" s="31" t="s">
        <v>1026</v>
      </c>
      <c r="AC374" s="31" t="s">
        <v>1026</v>
      </c>
    </row>
    <row r="375" spans="1:29" ht="11.5" hidden="1" x14ac:dyDescent="0.25">
      <c r="A375" s="35">
        <v>358</v>
      </c>
      <c r="B375" s="33" t="s">
        <v>1020</v>
      </c>
      <c r="C375" s="34" t="s">
        <v>1065</v>
      </c>
      <c r="D375" s="32" t="s">
        <v>1066</v>
      </c>
      <c r="E375" s="32">
        <v>1828</v>
      </c>
      <c r="F375" s="33" t="s">
        <v>1025</v>
      </c>
      <c r="G375" s="32">
        <v>900</v>
      </c>
      <c r="H375" s="32">
        <v>2010</v>
      </c>
      <c r="I375" s="31" t="s">
        <v>1026</v>
      </c>
      <c r="J375" s="31" t="s">
        <v>1026</v>
      </c>
      <c r="K375" s="31" t="s">
        <v>1026</v>
      </c>
      <c r="L375" s="31" t="s">
        <v>1026</v>
      </c>
      <c r="M375" s="31" t="s">
        <v>1026</v>
      </c>
      <c r="N375" s="31" t="s">
        <v>1026</v>
      </c>
      <c r="O375" s="31" t="s">
        <v>1026</v>
      </c>
      <c r="P375" s="31" t="s">
        <v>1026</v>
      </c>
      <c r="Q375" s="31" t="s">
        <v>1026</v>
      </c>
      <c r="R375" s="31" t="s">
        <v>1026</v>
      </c>
      <c r="S375" s="31" t="s">
        <v>1026</v>
      </c>
      <c r="T375" s="31" t="s">
        <v>1026</v>
      </c>
      <c r="U375" s="31" t="s">
        <v>1026</v>
      </c>
      <c r="V375" s="31" t="s">
        <v>1026</v>
      </c>
      <c r="W375" s="31" t="s">
        <v>1026</v>
      </c>
      <c r="X375" s="31" t="s">
        <v>1026</v>
      </c>
      <c r="Y375" s="31" t="s">
        <v>1026</v>
      </c>
      <c r="Z375" s="31" t="s">
        <v>1026</v>
      </c>
      <c r="AA375" s="31" t="s">
        <v>1026</v>
      </c>
      <c r="AB375" s="31" t="s">
        <v>1026</v>
      </c>
      <c r="AC375" s="31" t="s">
        <v>1026</v>
      </c>
    </row>
    <row r="376" spans="1:29" ht="11.5" hidden="1" x14ac:dyDescent="0.25">
      <c r="A376" s="35">
        <v>359</v>
      </c>
      <c r="B376" s="33" t="s">
        <v>1020</v>
      </c>
      <c r="C376" s="34" t="s">
        <v>1065</v>
      </c>
      <c r="D376" s="32" t="s">
        <v>1066</v>
      </c>
      <c r="E376" s="32">
        <v>1828</v>
      </c>
      <c r="F376" s="33" t="s">
        <v>1025</v>
      </c>
      <c r="G376" s="32">
        <v>900</v>
      </c>
      <c r="H376" s="32">
        <v>2015</v>
      </c>
      <c r="I376" s="31" t="s">
        <v>1026</v>
      </c>
      <c r="J376" s="31" t="s">
        <v>1026</v>
      </c>
      <c r="K376" s="31" t="s">
        <v>1026</v>
      </c>
      <c r="L376" s="31" t="s">
        <v>1026</v>
      </c>
      <c r="M376" s="31" t="s">
        <v>1026</v>
      </c>
      <c r="N376" s="31" t="s">
        <v>1026</v>
      </c>
      <c r="O376" s="31" t="s">
        <v>1026</v>
      </c>
      <c r="P376" s="31" t="s">
        <v>1026</v>
      </c>
      <c r="Q376" s="31" t="s">
        <v>1026</v>
      </c>
      <c r="R376" s="31" t="s">
        <v>1026</v>
      </c>
      <c r="S376" s="31" t="s">
        <v>1026</v>
      </c>
      <c r="T376" s="31" t="s">
        <v>1026</v>
      </c>
      <c r="U376" s="31" t="s">
        <v>1026</v>
      </c>
      <c r="V376" s="31" t="s">
        <v>1026</v>
      </c>
      <c r="W376" s="31" t="s">
        <v>1026</v>
      </c>
      <c r="X376" s="31" t="s">
        <v>1026</v>
      </c>
      <c r="Y376" s="31" t="s">
        <v>1026</v>
      </c>
      <c r="Z376" s="31" t="s">
        <v>1026</v>
      </c>
      <c r="AA376" s="31" t="s">
        <v>1026</v>
      </c>
      <c r="AB376" s="31" t="s">
        <v>1026</v>
      </c>
      <c r="AC376" s="31" t="s">
        <v>1026</v>
      </c>
    </row>
    <row r="377" spans="1:29" ht="11.5" hidden="1" x14ac:dyDescent="0.25">
      <c r="A377" s="35">
        <v>360</v>
      </c>
      <c r="B377" s="33" t="s">
        <v>1020</v>
      </c>
      <c r="C377" s="34" t="s">
        <v>1065</v>
      </c>
      <c r="D377" s="32" t="s">
        <v>1066</v>
      </c>
      <c r="E377" s="32">
        <v>1828</v>
      </c>
      <c r="F377" s="33" t="s">
        <v>1025</v>
      </c>
      <c r="G377" s="32">
        <v>900</v>
      </c>
      <c r="H377" s="32">
        <v>2020</v>
      </c>
      <c r="I377" s="31" t="s">
        <v>1026</v>
      </c>
      <c r="J377" s="31" t="s">
        <v>1026</v>
      </c>
      <c r="K377" s="31" t="s">
        <v>1026</v>
      </c>
      <c r="L377" s="31" t="s">
        <v>1026</v>
      </c>
      <c r="M377" s="31" t="s">
        <v>1026</v>
      </c>
      <c r="N377" s="31" t="s">
        <v>1026</v>
      </c>
      <c r="O377" s="31" t="s">
        <v>1026</v>
      </c>
      <c r="P377" s="31" t="s">
        <v>1026</v>
      </c>
      <c r="Q377" s="31" t="s">
        <v>1026</v>
      </c>
      <c r="R377" s="31" t="s">
        <v>1026</v>
      </c>
      <c r="S377" s="31" t="s">
        <v>1026</v>
      </c>
      <c r="T377" s="31" t="s">
        <v>1026</v>
      </c>
      <c r="U377" s="31" t="s">
        <v>1026</v>
      </c>
      <c r="V377" s="31" t="s">
        <v>1026</v>
      </c>
      <c r="W377" s="31" t="s">
        <v>1026</v>
      </c>
      <c r="X377" s="31" t="s">
        <v>1026</v>
      </c>
      <c r="Y377" s="31" t="s">
        <v>1026</v>
      </c>
      <c r="Z377" s="31" t="s">
        <v>1026</v>
      </c>
      <c r="AA377" s="31" t="s">
        <v>1026</v>
      </c>
      <c r="AB377" s="31" t="s">
        <v>1026</v>
      </c>
      <c r="AC377" s="31" t="s">
        <v>1026</v>
      </c>
    </row>
    <row r="378" spans="1:29" ht="11.5" hidden="1" x14ac:dyDescent="0.25">
      <c r="A378" s="28">
        <v>361</v>
      </c>
      <c r="B378" s="26" t="s">
        <v>1020</v>
      </c>
      <c r="C378" s="27" t="s">
        <v>1067</v>
      </c>
      <c r="D378" s="25"/>
      <c r="E378" s="25">
        <v>947</v>
      </c>
      <c r="F378" s="26" t="s">
        <v>1068</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1.5" hidden="1" x14ac:dyDescent="0.25">
      <c r="A379" s="28">
        <v>362</v>
      </c>
      <c r="B379" s="26" t="s">
        <v>1020</v>
      </c>
      <c r="C379" s="27" t="s">
        <v>1067</v>
      </c>
      <c r="D379" s="25"/>
      <c r="E379" s="25">
        <v>947</v>
      </c>
      <c r="F379" s="26" t="s">
        <v>1068</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1.5" hidden="1" x14ac:dyDescent="0.25">
      <c r="A380" s="28">
        <v>363</v>
      </c>
      <c r="B380" s="26" t="s">
        <v>1020</v>
      </c>
      <c r="C380" s="27" t="s">
        <v>1067</v>
      </c>
      <c r="D380" s="25"/>
      <c r="E380" s="25">
        <v>947</v>
      </c>
      <c r="F380" s="26" t="s">
        <v>1068</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1.5" hidden="1" x14ac:dyDescent="0.25">
      <c r="A381" s="28">
        <v>364</v>
      </c>
      <c r="B381" s="26" t="s">
        <v>1020</v>
      </c>
      <c r="C381" s="27" t="s">
        <v>1067</v>
      </c>
      <c r="D381" s="25"/>
      <c r="E381" s="25">
        <v>947</v>
      </c>
      <c r="F381" s="26" t="s">
        <v>1068</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1.5" hidden="1" x14ac:dyDescent="0.25">
      <c r="A382" s="28">
        <v>365</v>
      </c>
      <c r="B382" s="26" t="s">
        <v>1020</v>
      </c>
      <c r="C382" s="27" t="s">
        <v>1067</v>
      </c>
      <c r="D382" s="25"/>
      <c r="E382" s="25">
        <v>947</v>
      </c>
      <c r="F382" s="26" t="s">
        <v>1068</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1.5" hidden="1" x14ac:dyDescent="0.25">
      <c r="A383" s="28">
        <v>366</v>
      </c>
      <c r="B383" s="26" t="s">
        <v>1020</v>
      </c>
      <c r="C383" s="27" t="s">
        <v>1067</v>
      </c>
      <c r="D383" s="25"/>
      <c r="E383" s="25">
        <v>947</v>
      </c>
      <c r="F383" s="26" t="s">
        <v>1068</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1.5" hidden="1" x14ac:dyDescent="0.25">
      <c r="A384" s="28">
        <v>367</v>
      </c>
      <c r="B384" s="26" t="s">
        <v>1020</v>
      </c>
      <c r="C384" s="27" t="s">
        <v>1067</v>
      </c>
      <c r="D384" s="25"/>
      <c r="E384" s="25">
        <v>947</v>
      </c>
      <c r="F384" s="26" t="s">
        <v>1068</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1.5" hidden="1" x14ac:dyDescent="0.25">
      <c r="A385" s="28">
        <v>368</v>
      </c>
      <c r="B385" s="26" t="s">
        <v>1020</v>
      </c>
      <c r="C385" s="27" t="s">
        <v>1067</v>
      </c>
      <c r="D385" s="25"/>
      <c r="E385" s="25">
        <v>947</v>
      </c>
      <c r="F385" s="26" t="s">
        <v>1068</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1.5" hidden="1" x14ac:dyDescent="0.25">
      <c r="A386" s="28">
        <v>369</v>
      </c>
      <c r="B386" s="26" t="s">
        <v>1020</v>
      </c>
      <c r="C386" s="27" t="s">
        <v>1067</v>
      </c>
      <c r="D386" s="25"/>
      <c r="E386" s="25">
        <v>947</v>
      </c>
      <c r="F386" s="26" t="s">
        <v>1068</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1.5" hidden="1" x14ac:dyDescent="0.25">
      <c r="A387" s="28">
        <v>370</v>
      </c>
      <c r="B387" s="26" t="s">
        <v>1020</v>
      </c>
      <c r="C387" s="27" t="s">
        <v>1067</v>
      </c>
      <c r="D387" s="25"/>
      <c r="E387" s="25">
        <v>947</v>
      </c>
      <c r="F387" s="26" t="s">
        <v>1068</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1.5" hidden="1" x14ac:dyDescent="0.25">
      <c r="A388" s="28">
        <v>371</v>
      </c>
      <c r="B388" s="26" t="s">
        <v>1020</v>
      </c>
      <c r="C388" s="27" t="s">
        <v>1067</v>
      </c>
      <c r="D388" s="25"/>
      <c r="E388" s="25">
        <v>947</v>
      </c>
      <c r="F388" s="26" t="s">
        <v>1068</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1.5" hidden="1" x14ac:dyDescent="0.25">
      <c r="A389" s="28">
        <v>372</v>
      </c>
      <c r="B389" s="26" t="s">
        <v>1020</v>
      </c>
      <c r="C389" s="27" t="s">
        <v>1067</v>
      </c>
      <c r="D389" s="25"/>
      <c r="E389" s="25">
        <v>947</v>
      </c>
      <c r="F389" s="26" t="s">
        <v>1068</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1.5" hidden="1" x14ac:dyDescent="0.25">
      <c r="A390" s="28">
        <v>373</v>
      </c>
      <c r="B390" s="26" t="s">
        <v>1020</v>
      </c>
      <c r="C390" s="27" t="s">
        <v>1067</v>
      </c>
      <c r="D390" s="25"/>
      <c r="E390" s="25">
        <v>947</v>
      </c>
      <c r="F390" s="26" t="s">
        <v>1068</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1.5" hidden="1" x14ac:dyDescent="0.25">
      <c r="A391" s="28">
        <v>374</v>
      </c>
      <c r="B391" s="26" t="s">
        <v>1020</v>
      </c>
      <c r="C391" s="27" t="s">
        <v>1067</v>
      </c>
      <c r="D391" s="25"/>
      <c r="E391" s="25">
        <v>947</v>
      </c>
      <c r="F391" s="26" t="s">
        <v>1068</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1.5" hidden="1" x14ac:dyDescent="0.25">
      <c r="A392" s="28">
        <v>375</v>
      </c>
      <c r="B392" s="26" t="s">
        <v>1020</v>
      </c>
      <c r="C392" s="27" t="s">
        <v>1067</v>
      </c>
      <c r="D392" s="25"/>
      <c r="E392" s="25">
        <v>947</v>
      </c>
      <c r="F392" s="26" t="s">
        <v>1068</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1.5" hidden="1" x14ac:dyDescent="0.25">
      <c r="A393" s="23">
        <v>376</v>
      </c>
      <c r="B393" s="21" t="s">
        <v>1020</v>
      </c>
      <c r="C393" s="29" t="s">
        <v>1069</v>
      </c>
      <c r="D393" s="20"/>
      <c r="E393" s="20">
        <v>910</v>
      </c>
      <c r="F393" s="21" t="s">
        <v>1070</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1.5" hidden="1" x14ac:dyDescent="0.25">
      <c r="A394" s="23">
        <v>377</v>
      </c>
      <c r="B394" s="21" t="s">
        <v>1020</v>
      </c>
      <c r="C394" s="29" t="s">
        <v>1069</v>
      </c>
      <c r="D394" s="20"/>
      <c r="E394" s="20">
        <v>910</v>
      </c>
      <c r="F394" s="21" t="s">
        <v>1070</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1.5" hidden="1" x14ac:dyDescent="0.25">
      <c r="A395" s="23">
        <v>378</v>
      </c>
      <c r="B395" s="21" t="s">
        <v>1020</v>
      </c>
      <c r="C395" s="29" t="s">
        <v>1069</v>
      </c>
      <c r="D395" s="20"/>
      <c r="E395" s="20">
        <v>910</v>
      </c>
      <c r="F395" s="21" t="s">
        <v>1070</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1.5" hidden="1" x14ac:dyDescent="0.25">
      <c r="A396" s="23">
        <v>379</v>
      </c>
      <c r="B396" s="21" t="s">
        <v>1020</v>
      </c>
      <c r="C396" s="29" t="s">
        <v>1069</v>
      </c>
      <c r="D396" s="20"/>
      <c r="E396" s="20">
        <v>910</v>
      </c>
      <c r="F396" s="21" t="s">
        <v>1070</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1.5" hidden="1" x14ac:dyDescent="0.25">
      <c r="A397" s="23">
        <v>380</v>
      </c>
      <c r="B397" s="21" t="s">
        <v>1020</v>
      </c>
      <c r="C397" s="29" t="s">
        <v>1069</v>
      </c>
      <c r="D397" s="20"/>
      <c r="E397" s="20">
        <v>910</v>
      </c>
      <c r="F397" s="21" t="s">
        <v>1070</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1.5" hidden="1" x14ac:dyDescent="0.25">
      <c r="A398" s="23">
        <v>381</v>
      </c>
      <c r="B398" s="21" t="s">
        <v>1020</v>
      </c>
      <c r="C398" s="29" t="s">
        <v>1069</v>
      </c>
      <c r="D398" s="20"/>
      <c r="E398" s="20">
        <v>910</v>
      </c>
      <c r="F398" s="21" t="s">
        <v>1070</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1.5" hidden="1" x14ac:dyDescent="0.25">
      <c r="A399" s="23">
        <v>382</v>
      </c>
      <c r="B399" s="21" t="s">
        <v>1020</v>
      </c>
      <c r="C399" s="29" t="s">
        <v>1069</v>
      </c>
      <c r="D399" s="20"/>
      <c r="E399" s="20">
        <v>910</v>
      </c>
      <c r="F399" s="21" t="s">
        <v>1070</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1.5" hidden="1" x14ac:dyDescent="0.25">
      <c r="A400" s="23">
        <v>383</v>
      </c>
      <c r="B400" s="21" t="s">
        <v>1020</v>
      </c>
      <c r="C400" s="29" t="s">
        <v>1069</v>
      </c>
      <c r="D400" s="20"/>
      <c r="E400" s="20">
        <v>910</v>
      </c>
      <c r="F400" s="21" t="s">
        <v>1070</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1.5" hidden="1" x14ac:dyDescent="0.25">
      <c r="A401" s="23">
        <v>384</v>
      </c>
      <c r="B401" s="21" t="s">
        <v>1020</v>
      </c>
      <c r="C401" s="29" t="s">
        <v>1069</v>
      </c>
      <c r="D401" s="20"/>
      <c r="E401" s="20">
        <v>910</v>
      </c>
      <c r="F401" s="21" t="s">
        <v>1070</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1.5" hidden="1" x14ac:dyDescent="0.25">
      <c r="A402" s="23">
        <v>385</v>
      </c>
      <c r="B402" s="21" t="s">
        <v>1020</v>
      </c>
      <c r="C402" s="29" t="s">
        <v>1069</v>
      </c>
      <c r="D402" s="20"/>
      <c r="E402" s="20">
        <v>910</v>
      </c>
      <c r="F402" s="21" t="s">
        <v>1070</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1.5" hidden="1" x14ac:dyDescent="0.25">
      <c r="A403" s="23">
        <v>386</v>
      </c>
      <c r="B403" s="21" t="s">
        <v>1020</v>
      </c>
      <c r="C403" s="29" t="s">
        <v>1069</v>
      </c>
      <c r="D403" s="20"/>
      <c r="E403" s="20">
        <v>910</v>
      </c>
      <c r="F403" s="21" t="s">
        <v>1070</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1.5" hidden="1" x14ac:dyDescent="0.25">
      <c r="A404" s="23">
        <v>387</v>
      </c>
      <c r="B404" s="21" t="s">
        <v>1020</v>
      </c>
      <c r="C404" s="29" t="s">
        <v>1069</v>
      </c>
      <c r="D404" s="20"/>
      <c r="E404" s="20">
        <v>910</v>
      </c>
      <c r="F404" s="21" t="s">
        <v>1070</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1.5" hidden="1" x14ac:dyDescent="0.25">
      <c r="A405" s="23">
        <v>388</v>
      </c>
      <c r="B405" s="21" t="s">
        <v>1020</v>
      </c>
      <c r="C405" s="29" t="s">
        <v>1069</v>
      </c>
      <c r="D405" s="20"/>
      <c r="E405" s="20">
        <v>910</v>
      </c>
      <c r="F405" s="21" t="s">
        <v>1070</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1.5" hidden="1" x14ac:dyDescent="0.25">
      <c r="A406" s="23">
        <v>389</v>
      </c>
      <c r="B406" s="21" t="s">
        <v>1020</v>
      </c>
      <c r="C406" s="29" t="s">
        <v>1069</v>
      </c>
      <c r="D406" s="20"/>
      <c r="E406" s="20">
        <v>910</v>
      </c>
      <c r="F406" s="21" t="s">
        <v>1070</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1.5" hidden="1" x14ac:dyDescent="0.25">
      <c r="A407" s="23">
        <v>390</v>
      </c>
      <c r="B407" s="21" t="s">
        <v>1020</v>
      </c>
      <c r="C407" s="29" t="s">
        <v>1069</v>
      </c>
      <c r="D407" s="20"/>
      <c r="E407" s="20">
        <v>910</v>
      </c>
      <c r="F407" s="21" t="s">
        <v>1070</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1.5" hidden="1" x14ac:dyDescent="0.25">
      <c r="A408" s="12">
        <v>391</v>
      </c>
      <c r="B408" s="10" t="s">
        <v>1020</v>
      </c>
      <c r="C408" s="11" t="s">
        <v>587</v>
      </c>
      <c r="D408" s="9"/>
      <c r="E408" s="9">
        <v>108</v>
      </c>
      <c r="F408" s="10" t="s">
        <v>1071</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1.5" hidden="1" x14ac:dyDescent="0.25">
      <c r="A409" s="12">
        <v>392</v>
      </c>
      <c r="B409" s="10" t="s">
        <v>1020</v>
      </c>
      <c r="C409" s="11" t="s">
        <v>587</v>
      </c>
      <c r="D409" s="9"/>
      <c r="E409" s="9">
        <v>108</v>
      </c>
      <c r="F409" s="10" t="s">
        <v>1071</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1.5" hidden="1" x14ac:dyDescent="0.25">
      <c r="A410" s="12">
        <v>393</v>
      </c>
      <c r="B410" s="10" t="s">
        <v>1020</v>
      </c>
      <c r="C410" s="11" t="s">
        <v>587</v>
      </c>
      <c r="D410" s="9"/>
      <c r="E410" s="9">
        <v>108</v>
      </c>
      <c r="F410" s="10" t="s">
        <v>1071</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1.5" hidden="1" x14ac:dyDescent="0.25">
      <c r="A411" s="12">
        <v>394</v>
      </c>
      <c r="B411" s="10" t="s">
        <v>1020</v>
      </c>
      <c r="C411" s="11" t="s">
        <v>587</v>
      </c>
      <c r="D411" s="9"/>
      <c r="E411" s="9">
        <v>108</v>
      </c>
      <c r="F411" s="10" t="s">
        <v>1071</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1.5" hidden="1" x14ac:dyDescent="0.25">
      <c r="A412" s="12">
        <v>395</v>
      </c>
      <c r="B412" s="10" t="s">
        <v>1020</v>
      </c>
      <c r="C412" s="11" t="s">
        <v>587</v>
      </c>
      <c r="D412" s="9"/>
      <c r="E412" s="9">
        <v>108</v>
      </c>
      <c r="F412" s="10" t="s">
        <v>1071</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1.5" hidden="1" x14ac:dyDescent="0.25">
      <c r="A413" s="12">
        <v>396</v>
      </c>
      <c r="B413" s="10" t="s">
        <v>1020</v>
      </c>
      <c r="C413" s="11" t="s">
        <v>587</v>
      </c>
      <c r="D413" s="9"/>
      <c r="E413" s="9">
        <v>108</v>
      </c>
      <c r="F413" s="10" t="s">
        <v>1071</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1.5" hidden="1" x14ac:dyDescent="0.25">
      <c r="A414" s="12">
        <v>397</v>
      </c>
      <c r="B414" s="10" t="s">
        <v>1020</v>
      </c>
      <c r="C414" s="11" t="s">
        <v>587</v>
      </c>
      <c r="D414" s="9"/>
      <c r="E414" s="9">
        <v>108</v>
      </c>
      <c r="F414" s="10" t="s">
        <v>1071</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1.5" hidden="1" x14ac:dyDescent="0.25">
      <c r="A415" s="12">
        <v>398</v>
      </c>
      <c r="B415" s="10" t="s">
        <v>1020</v>
      </c>
      <c r="C415" s="11" t="s">
        <v>587</v>
      </c>
      <c r="D415" s="9"/>
      <c r="E415" s="9">
        <v>108</v>
      </c>
      <c r="F415" s="10" t="s">
        <v>1071</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1.5" hidden="1" x14ac:dyDescent="0.25">
      <c r="A416" s="12">
        <v>399</v>
      </c>
      <c r="B416" s="10" t="s">
        <v>1020</v>
      </c>
      <c r="C416" s="11" t="s">
        <v>587</v>
      </c>
      <c r="D416" s="9"/>
      <c r="E416" s="9">
        <v>108</v>
      </c>
      <c r="F416" s="10" t="s">
        <v>1071</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1.5" hidden="1" x14ac:dyDescent="0.25">
      <c r="A417" s="12">
        <v>400</v>
      </c>
      <c r="B417" s="10" t="s">
        <v>1020</v>
      </c>
      <c r="C417" s="11" t="s">
        <v>587</v>
      </c>
      <c r="D417" s="9"/>
      <c r="E417" s="9">
        <v>108</v>
      </c>
      <c r="F417" s="10" t="s">
        <v>1071</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1.5" hidden="1" x14ac:dyDescent="0.25">
      <c r="A418" s="12">
        <v>401</v>
      </c>
      <c r="B418" s="10" t="s">
        <v>1020</v>
      </c>
      <c r="C418" s="11" t="s">
        <v>587</v>
      </c>
      <c r="D418" s="9"/>
      <c r="E418" s="9">
        <v>108</v>
      </c>
      <c r="F418" s="10" t="s">
        <v>1071</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1.5" hidden="1" x14ac:dyDescent="0.25">
      <c r="A419" s="12">
        <v>402</v>
      </c>
      <c r="B419" s="10" t="s">
        <v>1020</v>
      </c>
      <c r="C419" s="11" t="s">
        <v>587</v>
      </c>
      <c r="D419" s="9"/>
      <c r="E419" s="9">
        <v>108</v>
      </c>
      <c r="F419" s="10" t="s">
        <v>1071</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1.5" hidden="1" x14ac:dyDescent="0.25">
      <c r="A420" s="12">
        <v>403</v>
      </c>
      <c r="B420" s="10" t="s">
        <v>1020</v>
      </c>
      <c r="C420" s="11" t="s">
        <v>587</v>
      </c>
      <c r="D420" s="9"/>
      <c r="E420" s="9">
        <v>108</v>
      </c>
      <c r="F420" s="10" t="s">
        <v>1071</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1.5" hidden="1" x14ac:dyDescent="0.25">
      <c r="A421" s="12">
        <v>404</v>
      </c>
      <c r="B421" s="10" t="s">
        <v>1020</v>
      </c>
      <c r="C421" s="11" t="s">
        <v>587</v>
      </c>
      <c r="D421" s="9"/>
      <c r="E421" s="9">
        <v>108</v>
      </c>
      <c r="F421" s="10" t="s">
        <v>1071</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1.5" hidden="1" x14ac:dyDescent="0.25">
      <c r="A422" s="12">
        <v>405</v>
      </c>
      <c r="B422" s="10" t="s">
        <v>1020</v>
      </c>
      <c r="C422" s="11" t="s">
        <v>587</v>
      </c>
      <c r="D422" s="9"/>
      <c r="E422" s="9">
        <v>108</v>
      </c>
      <c r="F422" s="10" t="s">
        <v>1071</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1.5" hidden="1" x14ac:dyDescent="0.25">
      <c r="A423" s="12">
        <v>406</v>
      </c>
      <c r="B423" s="10" t="s">
        <v>1020</v>
      </c>
      <c r="C423" s="11" t="s">
        <v>1072</v>
      </c>
      <c r="D423" s="9"/>
      <c r="E423" s="9">
        <v>174</v>
      </c>
      <c r="F423" s="10" t="s">
        <v>1071</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1.5" hidden="1" x14ac:dyDescent="0.25">
      <c r="A424" s="12">
        <v>407</v>
      </c>
      <c r="B424" s="10" t="s">
        <v>1020</v>
      </c>
      <c r="C424" s="11" t="s">
        <v>1072</v>
      </c>
      <c r="D424" s="9"/>
      <c r="E424" s="9">
        <v>174</v>
      </c>
      <c r="F424" s="10" t="s">
        <v>1071</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1.5" hidden="1" x14ac:dyDescent="0.25">
      <c r="A425" s="12">
        <v>408</v>
      </c>
      <c r="B425" s="10" t="s">
        <v>1020</v>
      </c>
      <c r="C425" s="11" t="s">
        <v>1072</v>
      </c>
      <c r="D425" s="9"/>
      <c r="E425" s="9">
        <v>174</v>
      </c>
      <c r="F425" s="10" t="s">
        <v>1071</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1.5" hidden="1" x14ac:dyDescent="0.25">
      <c r="A426" s="12">
        <v>409</v>
      </c>
      <c r="B426" s="10" t="s">
        <v>1020</v>
      </c>
      <c r="C426" s="11" t="s">
        <v>1072</v>
      </c>
      <c r="D426" s="9"/>
      <c r="E426" s="9">
        <v>174</v>
      </c>
      <c r="F426" s="10" t="s">
        <v>1071</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1.5" hidden="1" x14ac:dyDescent="0.25">
      <c r="A427" s="12">
        <v>410</v>
      </c>
      <c r="B427" s="10" t="s">
        <v>1020</v>
      </c>
      <c r="C427" s="11" t="s">
        <v>1072</v>
      </c>
      <c r="D427" s="9"/>
      <c r="E427" s="9">
        <v>174</v>
      </c>
      <c r="F427" s="10" t="s">
        <v>1071</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1.5" hidden="1" x14ac:dyDescent="0.25">
      <c r="A428" s="12">
        <v>411</v>
      </c>
      <c r="B428" s="10" t="s">
        <v>1020</v>
      </c>
      <c r="C428" s="11" t="s">
        <v>1072</v>
      </c>
      <c r="D428" s="9"/>
      <c r="E428" s="9">
        <v>174</v>
      </c>
      <c r="F428" s="10" t="s">
        <v>1071</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1.5" hidden="1" x14ac:dyDescent="0.25">
      <c r="A429" s="12">
        <v>412</v>
      </c>
      <c r="B429" s="10" t="s">
        <v>1020</v>
      </c>
      <c r="C429" s="11" t="s">
        <v>1072</v>
      </c>
      <c r="D429" s="9"/>
      <c r="E429" s="9">
        <v>174</v>
      </c>
      <c r="F429" s="10" t="s">
        <v>1071</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1.5" hidden="1" x14ac:dyDescent="0.25">
      <c r="A430" s="12">
        <v>413</v>
      </c>
      <c r="B430" s="10" t="s">
        <v>1020</v>
      </c>
      <c r="C430" s="11" t="s">
        <v>1072</v>
      </c>
      <c r="D430" s="9"/>
      <c r="E430" s="9">
        <v>174</v>
      </c>
      <c r="F430" s="10" t="s">
        <v>1071</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1.5" hidden="1" x14ac:dyDescent="0.25">
      <c r="A431" s="12">
        <v>414</v>
      </c>
      <c r="B431" s="10" t="s">
        <v>1020</v>
      </c>
      <c r="C431" s="11" t="s">
        <v>1072</v>
      </c>
      <c r="D431" s="9"/>
      <c r="E431" s="9">
        <v>174</v>
      </c>
      <c r="F431" s="10" t="s">
        <v>1071</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1.5" hidden="1" x14ac:dyDescent="0.25">
      <c r="A432" s="12">
        <v>415</v>
      </c>
      <c r="B432" s="10" t="s">
        <v>1020</v>
      </c>
      <c r="C432" s="11" t="s">
        <v>1072</v>
      </c>
      <c r="D432" s="9"/>
      <c r="E432" s="9">
        <v>174</v>
      </c>
      <c r="F432" s="10" t="s">
        <v>1071</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1.5" hidden="1" x14ac:dyDescent="0.25">
      <c r="A433" s="12">
        <v>416</v>
      </c>
      <c r="B433" s="10" t="s">
        <v>1020</v>
      </c>
      <c r="C433" s="11" t="s">
        <v>1072</v>
      </c>
      <c r="D433" s="9"/>
      <c r="E433" s="9">
        <v>174</v>
      </c>
      <c r="F433" s="10" t="s">
        <v>1071</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1.5" hidden="1" x14ac:dyDescent="0.25">
      <c r="A434" s="12">
        <v>417</v>
      </c>
      <c r="B434" s="10" t="s">
        <v>1020</v>
      </c>
      <c r="C434" s="11" t="s">
        <v>1072</v>
      </c>
      <c r="D434" s="9"/>
      <c r="E434" s="9">
        <v>174</v>
      </c>
      <c r="F434" s="10" t="s">
        <v>1071</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1.5" hidden="1" x14ac:dyDescent="0.25">
      <c r="A435" s="12">
        <v>418</v>
      </c>
      <c r="B435" s="10" t="s">
        <v>1020</v>
      </c>
      <c r="C435" s="11" t="s">
        <v>1072</v>
      </c>
      <c r="D435" s="9"/>
      <c r="E435" s="9">
        <v>174</v>
      </c>
      <c r="F435" s="10" t="s">
        <v>1071</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1.5" hidden="1" x14ac:dyDescent="0.25">
      <c r="A436" s="12">
        <v>419</v>
      </c>
      <c r="B436" s="10" t="s">
        <v>1020</v>
      </c>
      <c r="C436" s="11" t="s">
        <v>1072</v>
      </c>
      <c r="D436" s="9"/>
      <c r="E436" s="9">
        <v>174</v>
      </c>
      <c r="F436" s="10" t="s">
        <v>1071</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1.5" hidden="1" x14ac:dyDescent="0.25">
      <c r="A437" s="12">
        <v>420</v>
      </c>
      <c r="B437" s="10" t="s">
        <v>1020</v>
      </c>
      <c r="C437" s="11" t="s">
        <v>1072</v>
      </c>
      <c r="D437" s="9"/>
      <c r="E437" s="9">
        <v>174</v>
      </c>
      <c r="F437" s="10" t="s">
        <v>1071</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1.5" hidden="1" x14ac:dyDescent="0.25">
      <c r="A438" s="12">
        <v>421</v>
      </c>
      <c r="B438" s="10" t="s">
        <v>1020</v>
      </c>
      <c r="C438" s="11" t="s">
        <v>1073</v>
      </c>
      <c r="D438" s="9"/>
      <c r="E438" s="9">
        <v>262</v>
      </c>
      <c r="F438" s="10" t="s">
        <v>1071</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1.5" hidden="1" x14ac:dyDescent="0.25">
      <c r="A439" s="12">
        <v>422</v>
      </c>
      <c r="B439" s="10" t="s">
        <v>1020</v>
      </c>
      <c r="C439" s="11" t="s">
        <v>1073</v>
      </c>
      <c r="D439" s="9"/>
      <c r="E439" s="9">
        <v>262</v>
      </c>
      <c r="F439" s="10" t="s">
        <v>1071</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1.5" hidden="1" x14ac:dyDescent="0.25">
      <c r="A440" s="12">
        <v>423</v>
      </c>
      <c r="B440" s="10" t="s">
        <v>1020</v>
      </c>
      <c r="C440" s="11" t="s">
        <v>1073</v>
      </c>
      <c r="D440" s="9"/>
      <c r="E440" s="9">
        <v>262</v>
      </c>
      <c r="F440" s="10" t="s">
        <v>1071</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1.5" hidden="1" x14ac:dyDescent="0.25">
      <c r="A441" s="12">
        <v>424</v>
      </c>
      <c r="B441" s="10" t="s">
        <v>1020</v>
      </c>
      <c r="C441" s="11" t="s">
        <v>1073</v>
      </c>
      <c r="D441" s="9"/>
      <c r="E441" s="9">
        <v>262</v>
      </c>
      <c r="F441" s="10" t="s">
        <v>1071</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1.5" hidden="1" x14ac:dyDescent="0.25">
      <c r="A442" s="12">
        <v>425</v>
      </c>
      <c r="B442" s="10" t="s">
        <v>1020</v>
      </c>
      <c r="C442" s="11" t="s">
        <v>1073</v>
      </c>
      <c r="D442" s="9"/>
      <c r="E442" s="9">
        <v>262</v>
      </c>
      <c r="F442" s="10" t="s">
        <v>1071</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1.5" hidden="1" x14ac:dyDescent="0.25">
      <c r="A443" s="12">
        <v>426</v>
      </c>
      <c r="B443" s="10" t="s">
        <v>1020</v>
      </c>
      <c r="C443" s="11" t="s">
        <v>1073</v>
      </c>
      <c r="D443" s="9"/>
      <c r="E443" s="9">
        <v>262</v>
      </c>
      <c r="F443" s="10" t="s">
        <v>1071</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1.5" hidden="1" x14ac:dyDescent="0.25">
      <c r="A444" s="12">
        <v>427</v>
      </c>
      <c r="B444" s="10" t="s">
        <v>1020</v>
      </c>
      <c r="C444" s="11" t="s">
        <v>1073</v>
      </c>
      <c r="D444" s="9"/>
      <c r="E444" s="9">
        <v>262</v>
      </c>
      <c r="F444" s="10" t="s">
        <v>1071</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1.5" hidden="1" x14ac:dyDescent="0.25">
      <c r="A445" s="12">
        <v>428</v>
      </c>
      <c r="B445" s="10" t="s">
        <v>1020</v>
      </c>
      <c r="C445" s="11" t="s">
        <v>1073</v>
      </c>
      <c r="D445" s="9"/>
      <c r="E445" s="9">
        <v>262</v>
      </c>
      <c r="F445" s="10" t="s">
        <v>1071</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1.5" hidden="1" x14ac:dyDescent="0.25">
      <c r="A446" s="12">
        <v>429</v>
      </c>
      <c r="B446" s="10" t="s">
        <v>1020</v>
      </c>
      <c r="C446" s="11" t="s">
        <v>1073</v>
      </c>
      <c r="D446" s="9"/>
      <c r="E446" s="9">
        <v>262</v>
      </c>
      <c r="F446" s="10" t="s">
        <v>1071</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1.5" hidden="1" x14ac:dyDescent="0.25">
      <c r="A447" s="12">
        <v>430</v>
      </c>
      <c r="B447" s="10" t="s">
        <v>1020</v>
      </c>
      <c r="C447" s="11" t="s">
        <v>1073</v>
      </c>
      <c r="D447" s="9"/>
      <c r="E447" s="9">
        <v>262</v>
      </c>
      <c r="F447" s="10" t="s">
        <v>1071</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1.5" hidden="1" x14ac:dyDescent="0.25">
      <c r="A448" s="12">
        <v>431</v>
      </c>
      <c r="B448" s="10" t="s">
        <v>1020</v>
      </c>
      <c r="C448" s="11" t="s">
        <v>1073</v>
      </c>
      <c r="D448" s="9"/>
      <c r="E448" s="9">
        <v>262</v>
      </c>
      <c r="F448" s="10" t="s">
        <v>1071</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1.5" hidden="1" x14ac:dyDescent="0.25">
      <c r="A449" s="12">
        <v>432</v>
      </c>
      <c r="B449" s="10" t="s">
        <v>1020</v>
      </c>
      <c r="C449" s="11" t="s">
        <v>1073</v>
      </c>
      <c r="D449" s="9"/>
      <c r="E449" s="9">
        <v>262</v>
      </c>
      <c r="F449" s="10" t="s">
        <v>1071</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1.5" hidden="1" x14ac:dyDescent="0.25">
      <c r="A450" s="12">
        <v>433</v>
      </c>
      <c r="B450" s="10" t="s">
        <v>1020</v>
      </c>
      <c r="C450" s="11" t="s">
        <v>1073</v>
      </c>
      <c r="D450" s="9"/>
      <c r="E450" s="9">
        <v>262</v>
      </c>
      <c r="F450" s="10" t="s">
        <v>1071</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1.5" hidden="1" x14ac:dyDescent="0.25">
      <c r="A451" s="12">
        <v>434</v>
      </c>
      <c r="B451" s="10" t="s">
        <v>1020</v>
      </c>
      <c r="C451" s="11" t="s">
        <v>1073</v>
      </c>
      <c r="D451" s="9"/>
      <c r="E451" s="9">
        <v>262</v>
      </c>
      <c r="F451" s="10" t="s">
        <v>1071</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1.5" hidden="1" x14ac:dyDescent="0.25">
      <c r="A452" s="12">
        <v>435</v>
      </c>
      <c r="B452" s="10" t="s">
        <v>1020</v>
      </c>
      <c r="C452" s="11" t="s">
        <v>1073</v>
      </c>
      <c r="D452" s="9"/>
      <c r="E452" s="9">
        <v>262</v>
      </c>
      <c r="F452" s="10" t="s">
        <v>1071</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1.5" hidden="1" x14ac:dyDescent="0.25">
      <c r="A453" s="12">
        <v>436</v>
      </c>
      <c r="B453" s="10" t="s">
        <v>1020</v>
      </c>
      <c r="C453" s="11" t="s">
        <v>597</v>
      </c>
      <c r="D453" s="9"/>
      <c r="E453" s="9">
        <v>232</v>
      </c>
      <c r="F453" s="10" t="s">
        <v>1071</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1.5" hidden="1" x14ac:dyDescent="0.25">
      <c r="A454" s="12">
        <v>437</v>
      </c>
      <c r="B454" s="10" t="s">
        <v>1020</v>
      </c>
      <c r="C454" s="11" t="s">
        <v>597</v>
      </c>
      <c r="D454" s="9"/>
      <c r="E454" s="9">
        <v>232</v>
      </c>
      <c r="F454" s="10" t="s">
        <v>1071</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1.5" hidden="1" x14ac:dyDescent="0.25">
      <c r="A455" s="12">
        <v>438</v>
      </c>
      <c r="B455" s="10" t="s">
        <v>1020</v>
      </c>
      <c r="C455" s="11" t="s">
        <v>597</v>
      </c>
      <c r="D455" s="9"/>
      <c r="E455" s="9">
        <v>232</v>
      </c>
      <c r="F455" s="10" t="s">
        <v>1071</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1.5" hidden="1" x14ac:dyDescent="0.25">
      <c r="A456" s="12">
        <v>439</v>
      </c>
      <c r="B456" s="10" t="s">
        <v>1020</v>
      </c>
      <c r="C456" s="11" t="s">
        <v>597</v>
      </c>
      <c r="D456" s="9"/>
      <c r="E456" s="9">
        <v>232</v>
      </c>
      <c r="F456" s="10" t="s">
        <v>1071</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1.5" hidden="1" x14ac:dyDescent="0.25">
      <c r="A457" s="12">
        <v>440</v>
      </c>
      <c r="B457" s="10" t="s">
        <v>1020</v>
      </c>
      <c r="C457" s="11" t="s">
        <v>597</v>
      </c>
      <c r="D457" s="9"/>
      <c r="E457" s="9">
        <v>232</v>
      </c>
      <c r="F457" s="10" t="s">
        <v>1071</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1.5" hidden="1" x14ac:dyDescent="0.25">
      <c r="A458" s="12">
        <v>441</v>
      </c>
      <c r="B458" s="10" t="s">
        <v>1020</v>
      </c>
      <c r="C458" s="11" t="s">
        <v>597</v>
      </c>
      <c r="D458" s="9"/>
      <c r="E458" s="9">
        <v>232</v>
      </c>
      <c r="F458" s="10" t="s">
        <v>1071</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1.5" hidden="1" x14ac:dyDescent="0.25">
      <c r="A459" s="12">
        <v>442</v>
      </c>
      <c r="B459" s="10" t="s">
        <v>1020</v>
      </c>
      <c r="C459" s="11" t="s">
        <v>597</v>
      </c>
      <c r="D459" s="9"/>
      <c r="E459" s="9">
        <v>232</v>
      </c>
      <c r="F459" s="10" t="s">
        <v>1071</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1.5" hidden="1" x14ac:dyDescent="0.25">
      <c r="A460" s="12">
        <v>443</v>
      </c>
      <c r="B460" s="10" t="s">
        <v>1020</v>
      </c>
      <c r="C460" s="11" t="s">
        <v>597</v>
      </c>
      <c r="D460" s="9"/>
      <c r="E460" s="9">
        <v>232</v>
      </c>
      <c r="F460" s="10" t="s">
        <v>1071</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1.5" hidden="1" x14ac:dyDescent="0.25">
      <c r="A461" s="12">
        <v>444</v>
      </c>
      <c r="B461" s="10" t="s">
        <v>1020</v>
      </c>
      <c r="C461" s="11" t="s">
        <v>597</v>
      </c>
      <c r="D461" s="9"/>
      <c r="E461" s="9">
        <v>232</v>
      </c>
      <c r="F461" s="10" t="s">
        <v>1071</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1.5" hidden="1" x14ac:dyDescent="0.25">
      <c r="A462" s="12">
        <v>445</v>
      </c>
      <c r="B462" s="10" t="s">
        <v>1020</v>
      </c>
      <c r="C462" s="11" t="s">
        <v>597</v>
      </c>
      <c r="D462" s="9"/>
      <c r="E462" s="9">
        <v>232</v>
      </c>
      <c r="F462" s="10" t="s">
        <v>1071</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1.5" hidden="1" x14ac:dyDescent="0.25">
      <c r="A463" s="12">
        <v>446</v>
      </c>
      <c r="B463" s="10" t="s">
        <v>1020</v>
      </c>
      <c r="C463" s="11" t="s">
        <v>597</v>
      </c>
      <c r="D463" s="9"/>
      <c r="E463" s="9">
        <v>232</v>
      </c>
      <c r="F463" s="10" t="s">
        <v>1071</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1.5" hidden="1" x14ac:dyDescent="0.25">
      <c r="A464" s="12">
        <v>447</v>
      </c>
      <c r="B464" s="10" t="s">
        <v>1020</v>
      </c>
      <c r="C464" s="11" t="s">
        <v>597</v>
      </c>
      <c r="D464" s="9"/>
      <c r="E464" s="9">
        <v>232</v>
      </c>
      <c r="F464" s="10" t="s">
        <v>1071</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1.5" hidden="1" x14ac:dyDescent="0.25">
      <c r="A465" s="12">
        <v>448</v>
      </c>
      <c r="B465" s="10" t="s">
        <v>1020</v>
      </c>
      <c r="C465" s="11" t="s">
        <v>597</v>
      </c>
      <c r="D465" s="9"/>
      <c r="E465" s="9">
        <v>232</v>
      </c>
      <c r="F465" s="10" t="s">
        <v>1071</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1.5" hidden="1" x14ac:dyDescent="0.25">
      <c r="A466" s="12">
        <v>449</v>
      </c>
      <c r="B466" s="10" t="s">
        <v>1020</v>
      </c>
      <c r="C466" s="11" t="s">
        <v>597</v>
      </c>
      <c r="D466" s="9"/>
      <c r="E466" s="9">
        <v>232</v>
      </c>
      <c r="F466" s="10" t="s">
        <v>1071</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1.5" hidden="1" x14ac:dyDescent="0.25">
      <c r="A467" s="12">
        <v>450</v>
      </c>
      <c r="B467" s="10" t="s">
        <v>1020</v>
      </c>
      <c r="C467" s="11" t="s">
        <v>597</v>
      </c>
      <c r="D467" s="9"/>
      <c r="E467" s="9">
        <v>232</v>
      </c>
      <c r="F467" s="10" t="s">
        <v>1071</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1.5" x14ac:dyDescent="0.25">
      <c r="A468" s="12">
        <v>451</v>
      </c>
      <c r="B468" s="10" t="s">
        <v>1020</v>
      </c>
      <c r="C468" s="11" t="s">
        <v>599</v>
      </c>
      <c r="D468" s="9"/>
      <c r="E468" s="9">
        <v>231</v>
      </c>
      <c r="F468" s="10" t="s">
        <v>1071</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1.5" x14ac:dyDescent="0.25">
      <c r="A469" s="12">
        <v>452</v>
      </c>
      <c r="B469" s="10" t="s">
        <v>1020</v>
      </c>
      <c r="C469" s="11" t="s">
        <v>599</v>
      </c>
      <c r="D469" s="9"/>
      <c r="E469" s="9">
        <v>231</v>
      </c>
      <c r="F469" s="10" t="s">
        <v>1071</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1.5" x14ac:dyDescent="0.25">
      <c r="A470" s="12">
        <v>453</v>
      </c>
      <c r="B470" s="10" t="s">
        <v>1020</v>
      </c>
      <c r="C470" s="11" t="s">
        <v>599</v>
      </c>
      <c r="D470" s="9"/>
      <c r="E470" s="9">
        <v>231</v>
      </c>
      <c r="F470" s="10" t="s">
        <v>1071</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1.5" x14ac:dyDescent="0.25">
      <c r="A471" s="12">
        <v>454</v>
      </c>
      <c r="B471" s="10" t="s">
        <v>1020</v>
      </c>
      <c r="C471" s="11" t="s">
        <v>599</v>
      </c>
      <c r="D471" s="9"/>
      <c r="E471" s="9">
        <v>231</v>
      </c>
      <c r="F471" s="10" t="s">
        <v>1071</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1.5" x14ac:dyDescent="0.25">
      <c r="A472" s="12">
        <v>455</v>
      </c>
      <c r="B472" s="10" t="s">
        <v>1020</v>
      </c>
      <c r="C472" s="11" t="s">
        <v>599</v>
      </c>
      <c r="D472" s="9"/>
      <c r="E472" s="9">
        <v>231</v>
      </c>
      <c r="F472" s="10" t="s">
        <v>1071</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1.5" x14ac:dyDescent="0.25">
      <c r="A473" s="12">
        <v>456</v>
      </c>
      <c r="B473" s="10" t="s">
        <v>1020</v>
      </c>
      <c r="C473" s="11" t="s">
        <v>599</v>
      </c>
      <c r="D473" s="9"/>
      <c r="E473" s="9">
        <v>231</v>
      </c>
      <c r="F473" s="10" t="s">
        <v>1071</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1.5" x14ac:dyDescent="0.25">
      <c r="A474" s="12">
        <v>457</v>
      </c>
      <c r="B474" s="10" t="s">
        <v>1020</v>
      </c>
      <c r="C474" s="11" t="s">
        <v>599</v>
      </c>
      <c r="D474" s="9"/>
      <c r="E474" s="9">
        <v>231</v>
      </c>
      <c r="F474" s="10" t="s">
        <v>1071</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1.5" x14ac:dyDescent="0.25">
      <c r="A475" s="12">
        <v>458</v>
      </c>
      <c r="B475" s="10" t="s">
        <v>1020</v>
      </c>
      <c r="C475" s="11" t="s">
        <v>599</v>
      </c>
      <c r="D475" s="9"/>
      <c r="E475" s="9">
        <v>231</v>
      </c>
      <c r="F475" s="10" t="s">
        <v>1071</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1.5" x14ac:dyDescent="0.25">
      <c r="A476" s="12">
        <v>459</v>
      </c>
      <c r="B476" s="10" t="s">
        <v>1020</v>
      </c>
      <c r="C476" s="11" t="s">
        <v>599</v>
      </c>
      <c r="D476" s="9"/>
      <c r="E476" s="9">
        <v>231</v>
      </c>
      <c r="F476" s="10" t="s">
        <v>1071</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1.5" x14ac:dyDescent="0.25">
      <c r="A477" s="12">
        <v>460</v>
      </c>
      <c r="B477" s="10" t="s">
        <v>1020</v>
      </c>
      <c r="C477" s="11" t="s">
        <v>599</v>
      </c>
      <c r="D477" s="9"/>
      <c r="E477" s="9">
        <v>231</v>
      </c>
      <c r="F477" s="10" t="s">
        <v>1071</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1.5" x14ac:dyDescent="0.25">
      <c r="A478" s="12">
        <v>461</v>
      </c>
      <c r="B478" s="10" t="s">
        <v>1020</v>
      </c>
      <c r="C478" s="11" t="s">
        <v>599</v>
      </c>
      <c r="D478" s="9"/>
      <c r="E478" s="9">
        <v>231</v>
      </c>
      <c r="F478" s="10" t="s">
        <v>1071</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1.5" x14ac:dyDescent="0.25">
      <c r="A479" s="12">
        <v>462</v>
      </c>
      <c r="B479" s="10" t="s">
        <v>1020</v>
      </c>
      <c r="C479" s="11" t="s">
        <v>599</v>
      </c>
      <c r="D479" s="9"/>
      <c r="E479" s="9">
        <v>231</v>
      </c>
      <c r="F479" s="10" t="s">
        <v>1071</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1.5" x14ac:dyDescent="0.25">
      <c r="A480" s="12">
        <v>463</v>
      </c>
      <c r="B480" s="10" t="s">
        <v>1020</v>
      </c>
      <c r="C480" s="11" t="s">
        <v>599</v>
      </c>
      <c r="D480" s="9"/>
      <c r="E480" s="9">
        <v>231</v>
      </c>
      <c r="F480" s="10" t="s">
        <v>1071</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1.5" x14ac:dyDescent="0.25">
      <c r="A481" s="12">
        <v>464</v>
      </c>
      <c r="B481" s="10" t="s">
        <v>1020</v>
      </c>
      <c r="C481" s="11" t="s">
        <v>599</v>
      </c>
      <c r="D481" s="9"/>
      <c r="E481" s="9">
        <v>231</v>
      </c>
      <c r="F481" s="10" t="s">
        <v>1071</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1.5" x14ac:dyDescent="0.25">
      <c r="A482" s="12">
        <v>465</v>
      </c>
      <c r="B482" s="10" t="s">
        <v>1020</v>
      </c>
      <c r="C482" s="11" t="s">
        <v>599</v>
      </c>
      <c r="D482" s="9"/>
      <c r="E482" s="9">
        <v>231</v>
      </c>
      <c r="F482" s="10" t="s">
        <v>1071</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1.5" hidden="1" x14ac:dyDescent="0.25">
      <c r="A483" s="12">
        <v>466</v>
      </c>
      <c r="B483" s="10" t="s">
        <v>1020</v>
      </c>
      <c r="C483" s="11" t="s">
        <v>1074</v>
      </c>
      <c r="D483" s="9"/>
      <c r="E483" s="9">
        <v>404</v>
      </c>
      <c r="F483" s="10" t="s">
        <v>1071</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1.5" hidden="1" x14ac:dyDescent="0.25">
      <c r="A484" s="12">
        <v>467</v>
      </c>
      <c r="B484" s="10" t="s">
        <v>1020</v>
      </c>
      <c r="C484" s="11" t="s">
        <v>1074</v>
      </c>
      <c r="D484" s="9"/>
      <c r="E484" s="9">
        <v>404</v>
      </c>
      <c r="F484" s="10" t="s">
        <v>1071</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1.5" hidden="1" x14ac:dyDescent="0.25">
      <c r="A485" s="12">
        <v>468</v>
      </c>
      <c r="B485" s="10" t="s">
        <v>1020</v>
      </c>
      <c r="C485" s="11" t="s">
        <v>1074</v>
      </c>
      <c r="D485" s="9"/>
      <c r="E485" s="9">
        <v>404</v>
      </c>
      <c r="F485" s="10" t="s">
        <v>1071</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1.5" hidden="1" x14ac:dyDescent="0.25">
      <c r="A486" s="12">
        <v>469</v>
      </c>
      <c r="B486" s="10" t="s">
        <v>1020</v>
      </c>
      <c r="C486" s="11" t="s">
        <v>1074</v>
      </c>
      <c r="D486" s="9"/>
      <c r="E486" s="9">
        <v>404</v>
      </c>
      <c r="F486" s="10" t="s">
        <v>1071</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1.5" hidden="1" x14ac:dyDescent="0.25">
      <c r="A487" s="12">
        <v>470</v>
      </c>
      <c r="B487" s="10" t="s">
        <v>1020</v>
      </c>
      <c r="C487" s="11" t="s">
        <v>1074</v>
      </c>
      <c r="D487" s="9"/>
      <c r="E487" s="9">
        <v>404</v>
      </c>
      <c r="F487" s="10" t="s">
        <v>1071</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1.5" hidden="1" x14ac:dyDescent="0.25">
      <c r="A488" s="12">
        <v>471</v>
      </c>
      <c r="B488" s="10" t="s">
        <v>1020</v>
      </c>
      <c r="C488" s="11" t="s">
        <v>1074</v>
      </c>
      <c r="D488" s="9"/>
      <c r="E488" s="9">
        <v>404</v>
      </c>
      <c r="F488" s="10" t="s">
        <v>1071</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1.5" hidden="1" x14ac:dyDescent="0.25">
      <c r="A489" s="12">
        <v>472</v>
      </c>
      <c r="B489" s="10" t="s">
        <v>1020</v>
      </c>
      <c r="C489" s="11" t="s">
        <v>1074</v>
      </c>
      <c r="D489" s="9"/>
      <c r="E489" s="9">
        <v>404</v>
      </c>
      <c r="F489" s="10" t="s">
        <v>1071</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1.5" hidden="1" x14ac:dyDescent="0.25">
      <c r="A490" s="12">
        <v>473</v>
      </c>
      <c r="B490" s="10" t="s">
        <v>1020</v>
      </c>
      <c r="C490" s="11" t="s">
        <v>1074</v>
      </c>
      <c r="D490" s="9"/>
      <c r="E490" s="9">
        <v>404</v>
      </c>
      <c r="F490" s="10" t="s">
        <v>1071</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1.5" hidden="1" x14ac:dyDescent="0.25">
      <c r="A491" s="12">
        <v>474</v>
      </c>
      <c r="B491" s="10" t="s">
        <v>1020</v>
      </c>
      <c r="C491" s="11" t="s">
        <v>1074</v>
      </c>
      <c r="D491" s="9"/>
      <c r="E491" s="9">
        <v>404</v>
      </c>
      <c r="F491" s="10" t="s">
        <v>1071</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1.5" hidden="1" x14ac:dyDescent="0.25">
      <c r="A492" s="12">
        <v>475</v>
      </c>
      <c r="B492" s="10" t="s">
        <v>1020</v>
      </c>
      <c r="C492" s="11" t="s">
        <v>1074</v>
      </c>
      <c r="D492" s="9"/>
      <c r="E492" s="9">
        <v>404</v>
      </c>
      <c r="F492" s="10" t="s">
        <v>1071</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1.5" hidden="1" x14ac:dyDescent="0.25">
      <c r="A493" s="12">
        <v>476</v>
      </c>
      <c r="B493" s="10" t="s">
        <v>1020</v>
      </c>
      <c r="C493" s="11" t="s">
        <v>1074</v>
      </c>
      <c r="D493" s="9"/>
      <c r="E493" s="9">
        <v>404</v>
      </c>
      <c r="F493" s="10" t="s">
        <v>1071</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1.5" hidden="1" x14ac:dyDescent="0.25">
      <c r="A494" s="12">
        <v>477</v>
      </c>
      <c r="B494" s="10" t="s">
        <v>1020</v>
      </c>
      <c r="C494" s="11" t="s">
        <v>1074</v>
      </c>
      <c r="D494" s="9"/>
      <c r="E494" s="9">
        <v>404</v>
      </c>
      <c r="F494" s="10" t="s">
        <v>1071</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1.5" hidden="1" x14ac:dyDescent="0.25">
      <c r="A495" s="12">
        <v>478</v>
      </c>
      <c r="B495" s="10" t="s">
        <v>1020</v>
      </c>
      <c r="C495" s="11" t="s">
        <v>1074</v>
      </c>
      <c r="D495" s="9"/>
      <c r="E495" s="9">
        <v>404</v>
      </c>
      <c r="F495" s="10" t="s">
        <v>1071</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1.5" hidden="1" x14ac:dyDescent="0.25">
      <c r="A496" s="12">
        <v>479</v>
      </c>
      <c r="B496" s="10" t="s">
        <v>1020</v>
      </c>
      <c r="C496" s="11" t="s">
        <v>1074</v>
      </c>
      <c r="D496" s="9"/>
      <c r="E496" s="9">
        <v>404</v>
      </c>
      <c r="F496" s="10" t="s">
        <v>1071</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1.5" hidden="1" x14ac:dyDescent="0.25">
      <c r="A497" s="12">
        <v>480</v>
      </c>
      <c r="B497" s="10" t="s">
        <v>1020</v>
      </c>
      <c r="C497" s="11" t="s">
        <v>1074</v>
      </c>
      <c r="D497" s="9"/>
      <c r="E497" s="9">
        <v>404</v>
      </c>
      <c r="F497" s="10" t="s">
        <v>1071</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1.5" hidden="1" x14ac:dyDescent="0.25">
      <c r="A498" s="12">
        <v>481</v>
      </c>
      <c r="B498" s="10" t="s">
        <v>1020</v>
      </c>
      <c r="C498" s="11" t="s">
        <v>1075</v>
      </c>
      <c r="D498" s="9"/>
      <c r="E498" s="9">
        <v>450</v>
      </c>
      <c r="F498" s="10" t="s">
        <v>1071</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1.5" hidden="1" x14ac:dyDescent="0.25">
      <c r="A499" s="12">
        <v>482</v>
      </c>
      <c r="B499" s="10" t="s">
        <v>1020</v>
      </c>
      <c r="C499" s="11" t="s">
        <v>1075</v>
      </c>
      <c r="D499" s="9"/>
      <c r="E499" s="9">
        <v>450</v>
      </c>
      <c r="F499" s="10" t="s">
        <v>1071</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1.5" hidden="1" x14ac:dyDescent="0.25">
      <c r="A500" s="12">
        <v>483</v>
      </c>
      <c r="B500" s="10" t="s">
        <v>1020</v>
      </c>
      <c r="C500" s="11" t="s">
        <v>1075</v>
      </c>
      <c r="D500" s="9"/>
      <c r="E500" s="9">
        <v>450</v>
      </c>
      <c r="F500" s="10" t="s">
        <v>1071</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1.5" hidden="1" x14ac:dyDescent="0.25">
      <c r="A501" s="12">
        <v>484</v>
      </c>
      <c r="B501" s="10" t="s">
        <v>1020</v>
      </c>
      <c r="C501" s="11" t="s">
        <v>1075</v>
      </c>
      <c r="D501" s="9"/>
      <c r="E501" s="9">
        <v>450</v>
      </c>
      <c r="F501" s="10" t="s">
        <v>1071</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1.5" hidden="1" x14ac:dyDescent="0.25">
      <c r="A502" s="12">
        <v>485</v>
      </c>
      <c r="B502" s="10" t="s">
        <v>1020</v>
      </c>
      <c r="C502" s="11" t="s">
        <v>1075</v>
      </c>
      <c r="D502" s="9"/>
      <c r="E502" s="9">
        <v>450</v>
      </c>
      <c r="F502" s="10" t="s">
        <v>1071</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1.5" hidden="1" x14ac:dyDescent="0.25">
      <c r="A503" s="12">
        <v>486</v>
      </c>
      <c r="B503" s="10" t="s">
        <v>1020</v>
      </c>
      <c r="C503" s="11" t="s">
        <v>1075</v>
      </c>
      <c r="D503" s="9"/>
      <c r="E503" s="9">
        <v>450</v>
      </c>
      <c r="F503" s="10" t="s">
        <v>1071</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1.5" hidden="1" x14ac:dyDescent="0.25">
      <c r="A504" s="12">
        <v>487</v>
      </c>
      <c r="B504" s="10" t="s">
        <v>1020</v>
      </c>
      <c r="C504" s="11" t="s">
        <v>1075</v>
      </c>
      <c r="D504" s="9"/>
      <c r="E504" s="9">
        <v>450</v>
      </c>
      <c r="F504" s="10" t="s">
        <v>1071</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1.5" hidden="1" x14ac:dyDescent="0.25">
      <c r="A505" s="12">
        <v>488</v>
      </c>
      <c r="B505" s="10" t="s">
        <v>1020</v>
      </c>
      <c r="C505" s="11" t="s">
        <v>1075</v>
      </c>
      <c r="D505" s="9"/>
      <c r="E505" s="9">
        <v>450</v>
      </c>
      <c r="F505" s="10" t="s">
        <v>1071</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1.5" hidden="1" x14ac:dyDescent="0.25">
      <c r="A506" s="12">
        <v>489</v>
      </c>
      <c r="B506" s="10" t="s">
        <v>1020</v>
      </c>
      <c r="C506" s="11" t="s">
        <v>1075</v>
      </c>
      <c r="D506" s="9"/>
      <c r="E506" s="9">
        <v>450</v>
      </c>
      <c r="F506" s="10" t="s">
        <v>1071</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1.5" hidden="1" x14ac:dyDescent="0.25">
      <c r="A507" s="12">
        <v>490</v>
      </c>
      <c r="B507" s="10" t="s">
        <v>1020</v>
      </c>
      <c r="C507" s="11" t="s">
        <v>1075</v>
      </c>
      <c r="D507" s="9"/>
      <c r="E507" s="9">
        <v>450</v>
      </c>
      <c r="F507" s="10" t="s">
        <v>1071</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1.5" hidden="1" x14ac:dyDescent="0.25">
      <c r="A508" s="12">
        <v>491</v>
      </c>
      <c r="B508" s="10" t="s">
        <v>1020</v>
      </c>
      <c r="C508" s="11" t="s">
        <v>1075</v>
      </c>
      <c r="D508" s="9"/>
      <c r="E508" s="9">
        <v>450</v>
      </c>
      <c r="F508" s="10" t="s">
        <v>1071</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1.5" hidden="1" x14ac:dyDescent="0.25">
      <c r="A509" s="12">
        <v>492</v>
      </c>
      <c r="B509" s="10" t="s">
        <v>1020</v>
      </c>
      <c r="C509" s="11" t="s">
        <v>1075</v>
      </c>
      <c r="D509" s="9"/>
      <c r="E509" s="9">
        <v>450</v>
      </c>
      <c r="F509" s="10" t="s">
        <v>1071</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1.5" hidden="1" x14ac:dyDescent="0.25">
      <c r="A510" s="12">
        <v>493</v>
      </c>
      <c r="B510" s="10" t="s">
        <v>1020</v>
      </c>
      <c r="C510" s="11" t="s">
        <v>1075</v>
      </c>
      <c r="D510" s="9"/>
      <c r="E510" s="9">
        <v>450</v>
      </c>
      <c r="F510" s="10" t="s">
        <v>1071</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1.5" hidden="1" x14ac:dyDescent="0.25">
      <c r="A511" s="12">
        <v>494</v>
      </c>
      <c r="B511" s="10" t="s">
        <v>1020</v>
      </c>
      <c r="C511" s="11" t="s">
        <v>1075</v>
      </c>
      <c r="D511" s="9"/>
      <c r="E511" s="9">
        <v>450</v>
      </c>
      <c r="F511" s="10" t="s">
        <v>1071</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1.5" hidden="1" x14ac:dyDescent="0.25">
      <c r="A512" s="12">
        <v>495</v>
      </c>
      <c r="B512" s="10" t="s">
        <v>1020</v>
      </c>
      <c r="C512" s="11" t="s">
        <v>1075</v>
      </c>
      <c r="D512" s="9"/>
      <c r="E512" s="9">
        <v>450</v>
      </c>
      <c r="F512" s="10" t="s">
        <v>1071</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1.5" hidden="1" x14ac:dyDescent="0.25">
      <c r="A513" s="12">
        <v>496</v>
      </c>
      <c r="B513" s="10" t="s">
        <v>1020</v>
      </c>
      <c r="C513" s="11" t="s">
        <v>884</v>
      </c>
      <c r="D513" s="9"/>
      <c r="E513" s="9">
        <v>454</v>
      </c>
      <c r="F513" s="10" t="s">
        <v>1071</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1.5" hidden="1" x14ac:dyDescent="0.25">
      <c r="A514" s="12">
        <v>497</v>
      </c>
      <c r="B514" s="10" t="s">
        <v>1020</v>
      </c>
      <c r="C514" s="11" t="s">
        <v>884</v>
      </c>
      <c r="D514" s="9"/>
      <c r="E514" s="9">
        <v>454</v>
      </c>
      <c r="F514" s="10" t="s">
        <v>1071</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1.5" hidden="1" x14ac:dyDescent="0.25">
      <c r="A515" s="12">
        <v>498</v>
      </c>
      <c r="B515" s="10" t="s">
        <v>1020</v>
      </c>
      <c r="C515" s="11" t="s">
        <v>884</v>
      </c>
      <c r="D515" s="9"/>
      <c r="E515" s="9">
        <v>454</v>
      </c>
      <c r="F515" s="10" t="s">
        <v>1071</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1.5" hidden="1" x14ac:dyDescent="0.25">
      <c r="A516" s="12">
        <v>499</v>
      </c>
      <c r="B516" s="10" t="s">
        <v>1020</v>
      </c>
      <c r="C516" s="11" t="s">
        <v>884</v>
      </c>
      <c r="D516" s="9"/>
      <c r="E516" s="9">
        <v>454</v>
      </c>
      <c r="F516" s="10" t="s">
        <v>1071</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1.5" hidden="1" x14ac:dyDescent="0.25">
      <c r="A517" s="12">
        <v>500</v>
      </c>
      <c r="B517" s="10" t="s">
        <v>1020</v>
      </c>
      <c r="C517" s="11" t="s">
        <v>884</v>
      </c>
      <c r="D517" s="9"/>
      <c r="E517" s="9">
        <v>454</v>
      </c>
      <c r="F517" s="10" t="s">
        <v>1071</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1.5" hidden="1" x14ac:dyDescent="0.25">
      <c r="A518" s="12">
        <v>501</v>
      </c>
      <c r="B518" s="10" t="s">
        <v>1020</v>
      </c>
      <c r="C518" s="11" t="s">
        <v>884</v>
      </c>
      <c r="D518" s="9"/>
      <c r="E518" s="9">
        <v>454</v>
      </c>
      <c r="F518" s="10" t="s">
        <v>1071</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1.5" hidden="1" x14ac:dyDescent="0.25">
      <c r="A519" s="12">
        <v>502</v>
      </c>
      <c r="B519" s="10" t="s">
        <v>1020</v>
      </c>
      <c r="C519" s="11" t="s">
        <v>884</v>
      </c>
      <c r="D519" s="9"/>
      <c r="E519" s="9">
        <v>454</v>
      </c>
      <c r="F519" s="10" t="s">
        <v>1071</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1.5" hidden="1" x14ac:dyDescent="0.25">
      <c r="A520" s="12">
        <v>503</v>
      </c>
      <c r="B520" s="10" t="s">
        <v>1020</v>
      </c>
      <c r="C520" s="11" t="s">
        <v>884</v>
      </c>
      <c r="D520" s="9"/>
      <c r="E520" s="9">
        <v>454</v>
      </c>
      <c r="F520" s="10" t="s">
        <v>1071</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1.5" hidden="1" x14ac:dyDescent="0.25">
      <c r="A521" s="12">
        <v>504</v>
      </c>
      <c r="B521" s="10" t="s">
        <v>1020</v>
      </c>
      <c r="C521" s="11" t="s">
        <v>884</v>
      </c>
      <c r="D521" s="9"/>
      <c r="E521" s="9">
        <v>454</v>
      </c>
      <c r="F521" s="10" t="s">
        <v>1071</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1.5" hidden="1" x14ac:dyDescent="0.25">
      <c r="A522" s="12">
        <v>505</v>
      </c>
      <c r="B522" s="10" t="s">
        <v>1020</v>
      </c>
      <c r="C522" s="11" t="s">
        <v>884</v>
      </c>
      <c r="D522" s="9"/>
      <c r="E522" s="9">
        <v>454</v>
      </c>
      <c r="F522" s="10" t="s">
        <v>1071</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1.5" hidden="1" x14ac:dyDescent="0.25">
      <c r="A523" s="12">
        <v>506</v>
      </c>
      <c r="B523" s="10" t="s">
        <v>1020</v>
      </c>
      <c r="C523" s="11" t="s">
        <v>884</v>
      </c>
      <c r="D523" s="9"/>
      <c r="E523" s="9">
        <v>454</v>
      </c>
      <c r="F523" s="10" t="s">
        <v>1071</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1.5" hidden="1" x14ac:dyDescent="0.25">
      <c r="A524" s="12">
        <v>507</v>
      </c>
      <c r="B524" s="10" t="s">
        <v>1020</v>
      </c>
      <c r="C524" s="11" t="s">
        <v>884</v>
      </c>
      <c r="D524" s="9"/>
      <c r="E524" s="9">
        <v>454</v>
      </c>
      <c r="F524" s="10" t="s">
        <v>1071</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1.5" hidden="1" x14ac:dyDescent="0.25">
      <c r="A525" s="12">
        <v>508</v>
      </c>
      <c r="B525" s="10" t="s">
        <v>1020</v>
      </c>
      <c r="C525" s="11" t="s">
        <v>884</v>
      </c>
      <c r="D525" s="9"/>
      <c r="E525" s="9">
        <v>454</v>
      </c>
      <c r="F525" s="10" t="s">
        <v>1071</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1.5" hidden="1" x14ac:dyDescent="0.25">
      <c r="A526" s="12">
        <v>509</v>
      </c>
      <c r="B526" s="10" t="s">
        <v>1020</v>
      </c>
      <c r="C526" s="11" t="s">
        <v>884</v>
      </c>
      <c r="D526" s="9"/>
      <c r="E526" s="9">
        <v>454</v>
      </c>
      <c r="F526" s="10" t="s">
        <v>1071</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1.5" hidden="1" x14ac:dyDescent="0.25">
      <c r="A527" s="12">
        <v>510</v>
      </c>
      <c r="B527" s="10" t="s">
        <v>1020</v>
      </c>
      <c r="C527" s="11" t="s">
        <v>884</v>
      </c>
      <c r="D527" s="9"/>
      <c r="E527" s="9">
        <v>454</v>
      </c>
      <c r="F527" s="10" t="s">
        <v>1071</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1.5" hidden="1" x14ac:dyDescent="0.25">
      <c r="A528" s="12">
        <v>511</v>
      </c>
      <c r="B528" s="10" t="s">
        <v>1020</v>
      </c>
      <c r="C528" s="11" t="s">
        <v>1076</v>
      </c>
      <c r="D528" s="9">
        <v>1</v>
      </c>
      <c r="E528" s="9">
        <v>480</v>
      </c>
      <c r="F528" s="10" t="s">
        <v>1071</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1.5" hidden="1" x14ac:dyDescent="0.25">
      <c r="A529" s="12">
        <v>512</v>
      </c>
      <c r="B529" s="10" t="s">
        <v>1020</v>
      </c>
      <c r="C529" s="11" t="s">
        <v>1076</v>
      </c>
      <c r="D529" s="9">
        <v>1</v>
      </c>
      <c r="E529" s="9">
        <v>480</v>
      </c>
      <c r="F529" s="10" t="s">
        <v>1071</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1.5" hidden="1" x14ac:dyDescent="0.25">
      <c r="A530" s="12">
        <v>513</v>
      </c>
      <c r="B530" s="10" t="s">
        <v>1020</v>
      </c>
      <c r="C530" s="11" t="s">
        <v>1076</v>
      </c>
      <c r="D530" s="9">
        <v>1</v>
      </c>
      <c r="E530" s="9">
        <v>480</v>
      </c>
      <c r="F530" s="10" t="s">
        <v>1071</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1.5" hidden="1" x14ac:dyDescent="0.25">
      <c r="A531" s="12">
        <v>514</v>
      </c>
      <c r="B531" s="10" t="s">
        <v>1020</v>
      </c>
      <c r="C531" s="11" t="s">
        <v>1076</v>
      </c>
      <c r="D531" s="9">
        <v>1</v>
      </c>
      <c r="E531" s="9">
        <v>480</v>
      </c>
      <c r="F531" s="10" t="s">
        <v>1071</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1.5" hidden="1" x14ac:dyDescent="0.25">
      <c r="A532" s="12">
        <v>515</v>
      </c>
      <c r="B532" s="10" t="s">
        <v>1020</v>
      </c>
      <c r="C532" s="11" t="s">
        <v>1076</v>
      </c>
      <c r="D532" s="9">
        <v>1</v>
      </c>
      <c r="E532" s="9">
        <v>480</v>
      </c>
      <c r="F532" s="10" t="s">
        <v>1071</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1.5" hidden="1" x14ac:dyDescent="0.25">
      <c r="A533" s="12">
        <v>516</v>
      </c>
      <c r="B533" s="10" t="s">
        <v>1020</v>
      </c>
      <c r="C533" s="11" t="s">
        <v>1076</v>
      </c>
      <c r="D533" s="9">
        <v>1</v>
      </c>
      <c r="E533" s="9">
        <v>480</v>
      </c>
      <c r="F533" s="10" t="s">
        <v>1071</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1.5" hidden="1" x14ac:dyDescent="0.25">
      <c r="A534" s="12">
        <v>517</v>
      </c>
      <c r="B534" s="10" t="s">
        <v>1020</v>
      </c>
      <c r="C534" s="11" t="s">
        <v>1076</v>
      </c>
      <c r="D534" s="9">
        <v>1</v>
      </c>
      <c r="E534" s="9">
        <v>480</v>
      </c>
      <c r="F534" s="10" t="s">
        <v>1071</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1.5" hidden="1" x14ac:dyDescent="0.25">
      <c r="A535" s="12">
        <v>518</v>
      </c>
      <c r="B535" s="10" t="s">
        <v>1020</v>
      </c>
      <c r="C535" s="11" t="s">
        <v>1076</v>
      </c>
      <c r="D535" s="9">
        <v>1</v>
      </c>
      <c r="E535" s="9">
        <v>480</v>
      </c>
      <c r="F535" s="10" t="s">
        <v>1071</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1.5" hidden="1" x14ac:dyDescent="0.25">
      <c r="A536" s="12">
        <v>519</v>
      </c>
      <c r="B536" s="10" t="s">
        <v>1020</v>
      </c>
      <c r="C536" s="11" t="s">
        <v>1076</v>
      </c>
      <c r="D536" s="9">
        <v>1</v>
      </c>
      <c r="E536" s="9">
        <v>480</v>
      </c>
      <c r="F536" s="10" t="s">
        <v>1071</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1.5" hidden="1" x14ac:dyDescent="0.25">
      <c r="A537" s="12">
        <v>520</v>
      </c>
      <c r="B537" s="10" t="s">
        <v>1020</v>
      </c>
      <c r="C537" s="11" t="s">
        <v>1076</v>
      </c>
      <c r="D537" s="9">
        <v>1</v>
      </c>
      <c r="E537" s="9">
        <v>480</v>
      </c>
      <c r="F537" s="10" t="s">
        <v>1071</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1.5" hidden="1" x14ac:dyDescent="0.25">
      <c r="A538" s="12">
        <v>521</v>
      </c>
      <c r="B538" s="10" t="s">
        <v>1020</v>
      </c>
      <c r="C538" s="11" t="s">
        <v>1076</v>
      </c>
      <c r="D538" s="9">
        <v>1</v>
      </c>
      <c r="E538" s="9">
        <v>480</v>
      </c>
      <c r="F538" s="10" t="s">
        <v>1071</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1.5" hidden="1" x14ac:dyDescent="0.25">
      <c r="A539" s="12">
        <v>522</v>
      </c>
      <c r="B539" s="10" t="s">
        <v>1020</v>
      </c>
      <c r="C539" s="11" t="s">
        <v>1076</v>
      </c>
      <c r="D539" s="9">
        <v>1</v>
      </c>
      <c r="E539" s="9">
        <v>480</v>
      </c>
      <c r="F539" s="10" t="s">
        <v>1071</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1.5" hidden="1" x14ac:dyDescent="0.25">
      <c r="A540" s="12">
        <v>523</v>
      </c>
      <c r="B540" s="10" t="s">
        <v>1020</v>
      </c>
      <c r="C540" s="11" t="s">
        <v>1076</v>
      </c>
      <c r="D540" s="9">
        <v>1</v>
      </c>
      <c r="E540" s="9">
        <v>480</v>
      </c>
      <c r="F540" s="10" t="s">
        <v>1071</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1.5" hidden="1" x14ac:dyDescent="0.25">
      <c r="A541" s="12">
        <v>524</v>
      </c>
      <c r="B541" s="10" t="s">
        <v>1020</v>
      </c>
      <c r="C541" s="11" t="s">
        <v>1076</v>
      </c>
      <c r="D541" s="9">
        <v>1</v>
      </c>
      <c r="E541" s="9">
        <v>480</v>
      </c>
      <c r="F541" s="10" t="s">
        <v>1071</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1.5" hidden="1" x14ac:dyDescent="0.25">
      <c r="A542" s="12">
        <v>525</v>
      </c>
      <c r="B542" s="10" t="s">
        <v>1020</v>
      </c>
      <c r="C542" s="11" t="s">
        <v>1076</v>
      </c>
      <c r="D542" s="9">
        <v>1</v>
      </c>
      <c r="E542" s="9">
        <v>480</v>
      </c>
      <c r="F542" s="10" t="s">
        <v>1071</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1.5" hidden="1" x14ac:dyDescent="0.25">
      <c r="A543" s="12">
        <v>526</v>
      </c>
      <c r="B543" s="10" t="s">
        <v>1020</v>
      </c>
      <c r="C543" s="11" t="s">
        <v>1077</v>
      </c>
      <c r="D543" s="9">
        <v>2</v>
      </c>
      <c r="E543" s="9">
        <v>175</v>
      </c>
      <c r="F543" s="10" t="s">
        <v>1071</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1.5" hidden="1" x14ac:dyDescent="0.25">
      <c r="A544" s="12">
        <v>527</v>
      </c>
      <c r="B544" s="10" t="s">
        <v>1020</v>
      </c>
      <c r="C544" s="11" t="s">
        <v>1077</v>
      </c>
      <c r="D544" s="9">
        <v>2</v>
      </c>
      <c r="E544" s="9">
        <v>175</v>
      </c>
      <c r="F544" s="10" t="s">
        <v>1071</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1.5" hidden="1" x14ac:dyDescent="0.25">
      <c r="A545" s="12">
        <v>528</v>
      </c>
      <c r="B545" s="10" t="s">
        <v>1020</v>
      </c>
      <c r="C545" s="11" t="s">
        <v>1077</v>
      </c>
      <c r="D545" s="9">
        <v>2</v>
      </c>
      <c r="E545" s="9">
        <v>175</v>
      </c>
      <c r="F545" s="10" t="s">
        <v>1071</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1.5" hidden="1" x14ac:dyDescent="0.25">
      <c r="A546" s="12">
        <v>529</v>
      </c>
      <c r="B546" s="10" t="s">
        <v>1020</v>
      </c>
      <c r="C546" s="11" t="s">
        <v>1077</v>
      </c>
      <c r="D546" s="9">
        <v>2</v>
      </c>
      <c r="E546" s="9">
        <v>175</v>
      </c>
      <c r="F546" s="10" t="s">
        <v>1071</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1.5" hidden="1" x14ac:dyDescent="0.25">
      <c r="A547" s="12">
        <v>530</v>
      </c>
      <c r="B547" s="10" t="s">
        <v>1020</v>
      </c>
      <c r="C547" s="11" t="s">
        <v>1077</v>
      </c>
      <c r="D547" s="9">
        <v>2</v>
      </c>
      <c r="E547" s="9">
        <v>175</v>
      </c>
      <c r="F547" s="10" t="s">
        <v>1071</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1.5" hidden="1" x14ac:dyDescent="0.25">
      <c r="A548" s="12">
        <v>531</v>
      </c>
      <c r="B548" s="10" t="s">
        <v>1020</v>
      </c>
      <c r="C548" s="11" t="s">
        <v>1077</v>
      </c>
      <c r="D548" s="9">
        <v>2</v>
      </c>
      <c r="E548" s="9">
        <v>175</v>
      </c>
      <c r="F548" s="10" t="s">
        <v>1071</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1.5" hidden="1" x14ac:dyDescent="0.25">
      <c r="A549" s="12">
        <v>532</v>
      </c>
      <c r="B549" s="10" t="s">
        <v>1020</v>
      </c>
      <c r="C549" s="11" t="s">
        <v>1077</v>
      </c>
      <c r="D549" s="9">
        <v>2</v>
      </c>
      <c r="E549" s="9">
        <v>175</v>
      </c>
      <c r="F549" s="10" t="s">
        <v>1071</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1.5" hidden="1" x14ac:dyDescent="0.25">
      <c r="A550" s="12">
        <v>533</v>
      </c>
      <c r="B550" s="10" t="s">
        <v>1020</v>
      </c>
      <c r="C550" s="11" t="s">
        <v>1077</v>
      </c>
      <c r="D550" s="9">
        <v>2</v>
      </c>
      <c r="E550" s="9">
        <v>175</v>
      </c>
      <c r="F550" s="10" t="s">
        <v>1071</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1.5" hidden="1" x14ac:dyDescent="0.25">
      <c r="A551" s="12">
        <v>534</v>
      </c>
      <c r="B551" s="10" t="s">
        <v>1020</v>
      </c>
      <c r="C551" s="11" t="s">
        <v>1077</v>
      </c>
      <c r="D551" s="9">
        <v>2</v>
      </c>
      <c r="E551" s="9">
        <v>175</v>
      </c>
      <c r="F551" s="10" t="s">
        <v>1071</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1.5" hidden="1" x14ac:dyDescent="0.25">
      <c r="A552" s="12">
        <v>535</v>
      </c>
      <c r="B552" s="10" t="s">
        <v>1020</v>
      </c>
      <c r="C552" s="11" t="s">
        <v>1077</v>
      </c>
      <c r="D552" s="9">
        <v>2</v>
      </c>
      <c r="E552" s="9">
        <v>175</v>
      </c>
      <c r="F552" s="10" t="s">
        <v>1071</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1.5" hidden="1" x14ac:dyDescent="0.25">
      <c r="A553" s="12">
        <v>536</v>
      </c>
      <c r="B553" s="10" t="s">
        <v>1020</v>
      </c>
      <c r="C553" s="11" t="s">
        <v>1077</v>
      </c>
      <c r="D553" s="9">
        <v>2</v>
      </c>
      <c r="E553" s="9">
        <v>175</v>
      </c>
      <c r="F553" s="10" t="s">
        <v>1071</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1.5" hidden="1" x14ac:dyDescent="0.25">
      <c r="A554" s="12">
        <v>537</v>
      </c>
      <c r="B554" s="10" t="s">
        <v>1020</v>
      </c>
      <c r="C554" s="11" t="s">
        <v>1077</v>
      </c>
      <c r="D554" s="9">
        <v>2</v>
      </c>
      <c r="E554" s="9">
        <v>175</v>
      </c>
      <c r="F554" s="10" t="s">
        <v>1071</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1.5" hidden="1" x14ac:dyDescent="0.25">
      <c r="A555" s="12">
        <v>538</v>
      </c>
      <c r="B555" s="10" t="s">
        <v>1020</v>
      </c>
      <c r="C555" s="11" t="s">
        <v>1077</v>
      </c>
      <c r="D555" s="9">
        <v>2</v>
      </c>
      <c r="E555" s="9">
        <v>175</v>
      </c>
      <c r="F555" s="10" t="s">
        <v>1071</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1.5" hidden="1" x14ac:dyDescent="0.25">
      <c r="A556" s="12">
        <v>539</v>
      </c>
      <c r="B556" s="10" t="s">
        <v>1020</v>
      </c>
      <c r="C556" s="11" t="s">
        <v>1077</v>
      </c>
      <c r="D556" s="9">
        <v>2</v>
      </c>
      <c r="E556" s="9">
        <v>175</v>
      </c>
      <c r="F556" s="10" t="s">
        <v>1071</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1.5" hidden="1" x14ac:dyDescent="0.25">
      <c r="A557" s="12">
        <v>540</v>
      </c>
      <c r="B557" s="10" t="s">
        <v>1020</v>
      </c>
      <c r="C557" s="11" t="s">
        <v>1077</v>
      </c>
      <c r="D557" s="9">
        <v>2</v>
      </c>
      <c r="E557" s="9">
        <v>175</v>
      </c>
      <c r="F557" s="10" t="s">
        <v>1071</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1.5" hidden="1" x14ac:dyDescent="0.25">
      <c r="A558" s="12">
        <v>541</v>
      </c>
      <c r="B558" s="10" t="s">
        <v>1020</v>
      </c>
      <c r="C558" s="11" t="s">
        <v>601</v>
      </c>
      <c r="D558" s="9"/>
      <c r="E558" s="9">
        <v>508</v>
      </c>
      <c r="F558" s="10" t="s">
        <v>1071</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1.5" hidden="1" x14ac:dyDescent="0.25">
      <c r="A559" s="12">
        <v>542</v>
      </c>
      <c r="B559" s="10" t="s">
        <v>1020</v>
      </c>
      <c r="C559" s="11" t="s">
        <v>601</v>
      </c>
      <c r="D559" s="9"/>
      <c r="E559" s="9">
        <v>508</v>
      </c>
      <c r="F559" s="10" t="s">
        <v>1071</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1.5" hidden="1" x14ac:dyDescent="0.25">
      <c r="A560" s="12">
        <v>543</v>
      </c>
      <c r="B560" s="10" t="s">
        <v>1020</v>
      </c>
      <c r="C560" s="11" t="s">
        <v>601</v>
      </c>
      <c r="D560" s="9"/>
      <c r="E560" s="9">
        <v>508</v>
      </c>
      <c r="F560" s="10" t="s">
        <v>1071</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1.5" hidden="1" x14ac:dyDescent="0.25">
      <c r="A561" s="12">
        <v>544</v>
      </c>
      <c r="B561" s="10" t="s">
        <v>1020</v>
      </c>
      <c r="C561" s="11" t="s">
        <v>601</v>
      </c>
      <c r="D561" s="9"/>
      <c r="E561" s="9">
        <v>508</v>
      </c>
      <c r="F561" s="10" t="s">
        <v>1071</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1.5" hidden="1" x14ac:dyDescent="0.25">
      <c r="A562" s="12">
        <v>545</v>
      </c>
      <c r="B562" s="10" t="s">
        <v>1020</v>
      </c>
      <c r="C562" s="11" t="s">
        <v>601</v>
      </c>
      <c r="D562" s="9"/>
      <c r="E562" s="9">
        <v>508</v>
      </c>
      <c r="F562" s="10" t="s">
        <v>1071</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1.5" hidden="1" x14ac:dyDescent="0.25">
      <c r="A563" s="12">
        <v>546</v>
      </c>
      <c r="B563" s="10" t="s">
        <v>1020</v>
      </c>
      <c r="C563" s="11" t="s">
        <v>601</v>
      </c>
      <c r="D563" s="9"/>
      <c r="E563" s="9">
        <v>508</v>
      </c>
      <c r="F563" s="10" t="s">
        <v>1071</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1.5" hidden="1" x14ac:dyDescent="0.25">
      <c r="A564" s="12">
        <v>547</v>
      </c>
      <c r="B564" s="10" t="s">
        <v>1020</v>
      </c>
      <c r="C564" s="11" t="s">
        <v>601</v>
      </c>
      <c r="D564" s="9"/>
      <c r="E564" s="9">
        <v>508</v>
      </c>
      <c r="F564" s="10" t="s">
        <v>1071</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1.5" hidden="1" x14ac:dyDescent="0.25">
      <c r="A565" s="12">
        <v>548</v>
      </c>
      <c r="B565" s="10" t="s">
        <v>1020</v>
      </c>
      <c r="C565" s="11" t="s">
        <v>601</v>
      </c>
      <c r="D565" s="9"/>
      <c r="E565" s="9">
        <v>508</v>
      </c>
      <c r="F565" s="10" t="s">
        <v>1071</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1.5" hidden="1" x14ac:dyDescent="0.25">
      <c r="A566" s="12">
        <v>549</v>
      </c>
      <c r="B566" s="10" t="s">
        <v>1020</v>
      </c>
      <c r="C566" s="11" t="s">
        <v>601</v>
      </c>
      <c r="D566" s="9"/>
      <c r="E566" s="9">
        <v>508</v>
      </c>
      <c r="F566" s="10" t="s">
        <v>1071</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1.5" hidden="1" x14ac:dyDescent="0.25">
      <c r="A567" s="12">
        <v>550</v>
      </c>
      <c r="B567" s="10" t="s">
        <v>1020</v>
      </c>
      <c r="C567" s="11" t="s">
        <v>601</v>
      </c>
      <c r="D567" s="9"/>
      <c r="E567" s="9">
        <v>508</v>
      </c>
      <c r="F567" s="10" t="s">
        <v>1071</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1.5" hidden="1" x14ac:dyDescent="0.25">
      <c r="A568" s="12">
        <v>551</v>
      </c>
      <c r="B568" s="10" t="s">
        <v>1020</v>
      </c>
      <c r="C568" s="11" t="s">
        <v>601</v>
      </c>
      <c r="D568" s="9"/>
      <c r="E568" s="9">
        <v>508</v>
      </c>
      <c r="F568" s="10" t="s">
        <v>1071</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1.5" hidden="1" x14ac:dyDescent="0.25">
      <c r="A569" s="12">
        <v>552</v>
      </c>
      <c r="B569" s="10" t="s">
        <v>1020</v>
      </c>
      <c r="C569" s="11" t="s">
        <v>601</v>
      </c>
      <c r="D569" s="9"/>
      <c r="E569" s="9">
        <v>508</v>
      </c>
      <c r="F569" s="10" t="s">
        <v>1071</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1.5" hidden="1" x14ac:dyDescent="0.25">
      <c r="A570" s="12">
        <v>553</v>
      </c>
      <c r="B570" s="10" t="s">
        <v>1020</v>
      </c>
      <c r="C570" s="11" t="s">
        <v>601</v>
      </c>
      <c r="D570" s="9"/>
      <c r="E570" s="9">
        <v>508</v>
      </c>
      <c r="F570" s="10" t="s">
        <v>1071</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1.5" hidden="1" x14ac:dyDescent="0.25">
      <c r="A571" s="12">
        <v>554</v>
      </c>
      <c r="B571" s="10" t="s">
        <v>1020</v>
      </c>
      <c r="C571" s="11" t="s">
        <v>601</v>
      </c>
      <c r="D571" s="9"/>
      <c r="E571" s="9">
        <v>508</v>
      </c>
      <c r="F571" s="10" t="s">
        <v>1071</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1.5" hidden="1" x14ac:dyDescent="0.25">
      <c r="A572" s="12">
        <v>555</v>
      </c>
      <c r="B572" s="10" t="s">
        <v>1020</v>
      </c>
      <c r="C572" s="11" t="s">
        <v>601</v>
      </c>
      <c r="D572" s="9"/>
      <c r="E572" s="9">
        <v>508</v>
      </c>
      <c r="F572" s="10" t="s">
        <v>1071</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1.5" hidden="1" x14ac:dyDescent="0.25">
      <c r="A573" s="12">
        <v>556</v>
      </c>
      <c r="B573" s="10" t="s">
        <v>1020</v>
      </c>
      <c r="C573" s="11" t="s">
        <v>1078</v>
      </c>
      <c r="D573" s="9">
        <v>2</v>
      </c>
      <c r="E573" s="9">
        <v>638</v>
      </c>
      <c r="F573" s="10" t="s">
        <v>1071</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1.5" hidden="1" x14ac:dyDescent="0.25">
      <c r="A574" s="12">
        <v>557</v>
      </c>
      <c r="B574" s="10" t="s">
        <v>1020</v>
      </c>
      <c r="C574" s="11" t="s">
        <v>1078</v>
      </c>
      <c r="D574" s="9">
        <v>2</v>
      </c>
      <c r="E574" s="9">
        <v>638</v>
      </c>
      <c r="F574" s="10" t="s">
        <v>1071</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1.5" hidden="1" x14ac:dyDescent="0.25">
      <c r="A575" s="12">
        <v>558</v>
      </c>
      <c r="B575" s="10" t="s">
        <v>1020</v>
      </c>
      <c r="C575" s="11" t="s">
        <v>1078</v>
      </c>
      <c r="D575" s="9">
        <v>2</v>
      </c>
      <c r="E575" s="9">
        <v>638</v>
      </c>
      <c r="F575" s="10" t="s">
        <v>1071</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1.5" hidden="1" x14ac:dyDescent="0.25">
      <c r="A576" s="12">
        <v>559</v>
      </c>
      <c r="B576" s="10" t="s">
        <v>1020</v>
      </c>
      <c r="C576" s="11" t="s">
        <v>1078</v>
      </c>
      <c r="D576" s="9">
        <v>2</v>
      </c>
      <c r="E576" s="9">
        <v>638</v>
      </c>
      <c r="F576" s="10" t="s">
        <v>1071</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1.5" hidden="1" x14ac:dyDescent="0.25">
      <c r="A577" s="12">
        <v>560</v>
      </c>
      <c r="B577" s="10" t="s">
        <v>1020</v>
      </c>
      <c r="C577" s="11" t="s">
        <v>1078</v>
      </c>
      <c r="D577" s="9">
        <v>2</v>
      </c>
      <c r="E577" s="9">
        <v>638</v>
      </c>
      <c r="F577" s="10" t="s">
        <v>1071</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1.5" hidden="1" x14ac:dyDescent="0.25">
      <c r="A578" s="12">
        <v>561</v>
      </c>
      <c r="B578" s="10" t="s">
        <v>1020</v>
      </c>
      <c r="C578" s="11" t="s">
        <v>1078</v>
      </c>
      <c r="D578" s="9">
        <v>2</v>
      </c>
      <c r="E578" s="9">
        <v>638</v>
      </c>
      <c r="F578" s="10" t="s">
        <v>1071</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1.5" hidden="1" x14ac:dyDescent="0.25">
      <c r="A579" s="12">
        <v>562</v>
      </c>
      <c r="B579" s="10" t="s">
        <v>1020</v>
      </c>
      <c r="C579" s="11" t="s">
        <v>1078</v>
      </c>
      <c r="D579" s="9">
        <v>2</v>
      </c>
      <c r="E579" s="9">
        <v>638</v>
      </c>
      <c r="F579" s="10" t="s">
        <v>1071</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1.5" hidden="1" x14ac:dyDescent="0.25">
      <c r="A580" s="12">
        <v>563</v>
      </c>
      <c r="B580" s="10" t="s">
        <v>1020</v>
      </c>
      <c r="C580" s="11" t="s">
        <v>1078</v>
      </c>
      <c r="D580" s="9">
        <v>2</v>
      </c>
      <c r="E580" s="9">
        <v>638</v>
      </c>
      <c r="F580" s="10" t="s">
        <v>1071</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1.5" hidden="1" x14ac:dyDescent="0.25">
      <c r="A581" s="12">
        <v>564</v>
      </c>
      <c r="B581" s="10" t="s">
        <v>1020</v>
      </c>
      <c r="C581" s="11" t="s">
        <v>1078</v>
      </c>
      <c r="D581" s="9">
        <v>2</v>
      </c>
      <c r="E581" s="9">
        <v>638</v>
      </c>
      <c r="F581" s="10" t="s">
        <v>1071</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1.5" hidden="1" x14ac:dyDescent="0.25">
      <c r="A582" s="12">
        <v>565</v>
      </c>
      <c r="B582" s="10" t="s">
        <v>1020</v>
      </c>
      <c r="C582" s="11" t="s">
        <v>1078</v>
      </c>
      <c r="D582" s="9">
        <v>2</v>
      </c>
      <c r="E582" s="9">
        <v>638</v>
      </c>
      <c r="F582" s="10" t="s">
        <v>1071</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1.5" hidden="1" x14ac:dyDescent="0.25">
      <c r="A583" s="12">
        <v>566</v>
      </c>
      <c r="B583" s="10" t="s">
        <v>1020</v>
      </c>
      <c r="C583" s="11" t="s">
        <v>1078</v>
      </c>
      <c r="D583" s="9">
        <v>2</v>
      </c>
      <c r="E583" s="9">
        <v>638</v>
      </c>
      <c r="F583" s="10" t="s">
        <v>1071</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1.5" hidden="1" x14ac:dyDescent="0.25">
      <c r="A584" s="12">
        <v>567</v>
      </c>
      <c r="B584" s="10" t="s">
        <v>1020</v>
      </c>
      <c r="C584" s="11" t="s">
        <v>1078</v>
      </c>
      <c r="D584" s="9">
        <v>2</v>
      </c>
      <c r="E584" s="9">
        <v>638</v>
      </c>
      <c r="F584" s="10" t="s">
        <v>1071</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1.5" hidden="1" x14ac:dyDescent="0.25">
      <c r="A585" s="12">
        <v>568</v>
      </c>
      <c r="B585" s="10" t="s">
        <v>1020</v>
      </c>
      <c r="C585" s="11" t="s">
        <v>1078</v>
      </c>
      <c r="D585" s="9">
        <v>2</v>
      </c>
      <c r="E585" s="9">
        <v>638</v>
      </c>
      <c r="F585" s="10" t="s">
        <v>1071</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1.5" hidden="1" x14ac:dyDescent="0.25">
      <c r="A586" s="12">
        <v>569</v>
      </c>
      <c r="B586" s="10" t="s">
        <v>1020</v>
      </c>
      <c r="C586" s="11" t="s">
        <v>1078</v>
      </c>
      <c r="D586" s="9">
        <v>2</v>
      </c>
      <c r="E586" s="9">
        <v>638</v>
      </c>
      <c r="F586" s="10" t="s">
        <v>1071</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1.5" hidden="1" x14ac:dyDescent="0.25">
      <c r="A587" s="12">
        <v>570</v>
      </c>
      <c r="B587" s="10" t="s">
        <v>1020</v>
      </c>
      <c r="C587" s="11" t="s">
        <v>1078</v>
      </c>
      <c r="D587" s="9">
        <v>2</v>
      </c>
      <c r="E587" s="9">
        <v>638</v>
      </c>
      <c r="F587" s="10" t="s">
        <v>1071</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1.5" hidden="1" x14ac:dyDescent="0.25">
      <c r="A588" s="12">
        <v>571</v>
      </c>
      <c r="B588" s="10" t="s">
        <v>1020</v>
      </c>
      <c r="C588" s="11" t="s">
        <v>605</v>
      </c>
      <c r="D588" s="9"/>
      <c r="E588" s="9">
        <v>646</v>
      </c>
      <c r="F588" s="10" t="s">
        <v>1071</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1.5" hidden="1" x14ac:dyDescent="0.25">
      <c r="A589" s="12">
        <v>572</v>
      </c>
      <c r="B589" s="10" t="s">
        <v>1020</v>
      </c>
      <c r="C589" s="11" t="s">
        <v>605</v>
      </c>
      <c r="D589" s="9"/>
      <c r="E589" s="9">
        <v>646</v>
      </c>
      <c r="F589" s="10" t="s">
        <v>1071</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1.5" hidden="1" x14ac:dyDescent="0.25">
      <c r="A590" s="12">
        <v>573</v>
      </c>
      <c r="B590" s="10" t="s">
        <v>1020</v>
      </c>
      <c r="C590" s="11" t="s">
        <v>605</v>
      </c>
      <c r="D590" s="9"/>
      <c r="E590" s="9">
        <v>646</v>
      </c>
      <c r="F590" s="10" t="s">
        <v>1071</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1.5" hidden="1" x14ac:dyDescent="0.25">
      <c r="A591" s="12">
        <v>574</v>
      </c>
      <c r="B591" s="10" t="s">
        <v>1020</v>
      </c>
      <c r="C591" s="11" t="s">
        <v>605</v>
      </c>
      <c r="D591" s="9"/>
      <c r="E591" s="9">
        <v>646</v>
      </c>
      <c r="F591" s="10" t="s">
        <v>1071</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1.5" hidden="1" x14ac:dyDescent="0.25">
      <c r="A592" s="12">
        <v>575</v>
      </c>
      <c r="B592" s="10" t="s">
        <v>1020</v>
      </c>
      <c r="C592" s="11" t="s">
        <v>605</v>
      </c>
      <c r="D592" s="9"/>
      <c r="E592" s="9">
        <v>646</v>
      </c>
      <c r="F592" s="10" t="s">
        <v>1071</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1.5" hidden="1" x14ac:dyDescent="0.25">
      <c r="A593" s="12">
        <v>576</v>
      </c>
      <c r="B593" s="10" t="s">
        <v>1020</v>
      </c>
      <c r="C593" s="11" t="s">
        <v>605</v>
      </c>
      <c r="D593" s="9"/>
      <c r="E593" s="9">
        <v>646</v>
      </c>
      <c r="F593" s="10" t="s">
        <v>1071</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1.5" hidden="1" x14ac:dyDescent="0.25">
      <c r="A594" s="12">
        <v>577</v>
      </c>
      <c r="B594" s="10" t="s">
        <v>1020</v>
      </c>
      <c r="C594" s="11" t="s">
        <v>605</v>
      </c>
      <c r="D594" s="9"/>
      <c r="E594" s="9">
        <v>646</v>
      </c>
      <c r="F594" s="10" t="s">
        <v>1071</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1.5" hidden="1" x14ac:dyDescent="0.25">
      <c r="A595" s="12">
        <v>578</v>
      </c>
      <c r="B595" s="10" t="s">
        <v>1020</v>
      </c>
      <c r="C595" s="11" t="s">
        <v>605</v>
      </c>
      <c r="D595" s="9"/>
      <c r="E595" s="9">
        <v>646</v>
      </c>
      <c r="F595" s="10" t="s">
        <v>1071</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1.5" hidden="1" x14ac:dyDescent="0.25">
      <c r="A596" s="12">
        <v>579</v>
      </c>
      <c r="B596" s="10" t="s">
        <v>1020</v>
      </c>
      <c r="C596" s="11" t="s">
        <v>605</v>
      </c>
      <c r="D596" s="9"/>
      <c r="E596" s="9">
        <v>646</v>
      </c>
      <c r="F596" s="10" t="s">
        <v>1071</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1.5" hidden="1" x14ac:dyDescent="0.25">
      <c r="A597" s="12">
        <v>580</v>
      </c>
      <c r="B597" s="10" t="s">
        <v>1020</v>
      </c>
      <c r="C597" s="11" t="s">
        <v>605</v>
      </c>
      <c r="D597" s="9"/>
      <c r="E597" s="9">
        <v>646</v>
      </c>
      <c r="F597" s="10" t="s">
        <v>1071</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1.5" hidden="1" x14ac:dyDescent="0.25">
      <c r="A598" s="12">
        <v>581</v>
      </c>
      <c r="B598" s="10" t="s">
        <v>1020</v>
      </c>
      <c r="C598" s="11" t="s">
        <v>605</v>
      </c>
      <c r="D598" s="9"/>
      <c r="E598" s="9">
        <v>646</v>
      </c>
      <c r="F598" s="10" t="s">
        <v>1071</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1.5" hidden="1" x14ac:dyDescent="0.25">
      <c r="A599" s="12">
        <v>582</v>
      </c>
      <c r="B599" s="10" t="s">
        <v>1020</v>
      </c>
      <c r="C599" s="11" t="s">
        <v>605</v>
      </c>
      <c r="D599" s="9"/>
      <c r="E599" s="9">
        <v>646</v>
      </c>
      <c r="F599" s="10" t="s">
        <v>1071</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1.5" hidden="1" x14ac:dyDescent="0.25">
      <c r="A600" s="12">
        <v>583</v>
      </c>
      <c r="B600" s="10" t="s">
        <v>1020</v>
      </c>
      <c r="C600" s="11" t="s">
        <v>605</v>
      </c>
      <c r="D600" s="9"/>
      <c r="E600" s="9">
        <v>646</v>
      </c>
      <c r="F600" s="10" t="s">
        <v>1071</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1.5" hidden="1" x14ac:dyDescent="0.25">
      <c r="A601" s="12">
        <v>584</v>
      </c>
      <c r="B601" s="10" t="s">
        <v>1020</v>
      </c>
      <c r="C601" s="11" t="s">
        <v>605</v>
      </c>
      <c r="D601" s="9"/>
      <c r="E601" s="9">
        <v>646</v>
      </c>
      <c r="F601" s="10" t="s">
        <v>1071</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1.5" hidden="1" x14ac:dyDescent="0.25">
      <c r="A602" s="12">
        <v>585</v>
      </c>
      <c r="B602" s="10" t="s">
        <v>1020</v>
      </c>
      <c r="C602" s="11" t="s">
        <v>605</v>
      </c>
      <c r="D602" s="9"/>
      <c r="E602" s="9">
        <v>646</v>
      </c>
      <c r="F602" s="10" t="s">
        <v>1071</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1.5" hidden="1" x14ac:dyDescent="0.25">
      <c r="A603" s="12">
        <v>586</v>
      </c>
      <c r="B603" s="10" t="s">
        <v>1020</v>
      </c>
      <c r="C603" s="11" t="s">
        <v>1079</v>
      </c>
      <c r="D603" s="9"/>
      <c r="E603" s="9">
        <v>690</v>
      </c>
      <c r="F603" s="10" t="s">
        <v>1071</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1.5" hidden="1" x14ac:dyDescent="0.25">
      <c r="A604" s="12">
        <v>587</v>
      </c>
      <c r="B604" s="10" t="s">
        <v>1020</v>
      </c>
      <c r="C604" s="11" t="s">
        <v>1079</v>
      </c>
      <c r="D604" s="9"/>
      <c r="E604" s="9">
        <v>690</v>
      </c>
      <c r="F604" s="10" t="s">
        <v>1071</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1.5" hidden="1" x14ac:dyDescent="0.25">
      <c r="A605" s="12">
        <v>588</v>
      </c>
      <c r="B605" s="10" t="s">
        <v>1020</v>
      </c>
      <c r="C605" s="11" t="s">
        <v>1079</v>
      </c>
      <c r="D605" s="9"/>
      <c r="E605" s="9">
        <v>690</v>
      </c>
      <c r="F605" s="10" t="s">
        <v>1071</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1.5" hidden="1" x14ac:dyDescent="0.25">
      <c r="A606" s="12">
        <v>589</v>
      </c>
      <c r="B606" s="10" t="s">
        <v>1020</v>
      </c>
      <c r="C606" s="11" t="s">
        <v>1079</v>
      </c>
      <c r="D606" s="9"/>
      <c r="E606" s="9">
        <v>690</v>
      </c>
      <c r="F606" s="10" t="s">
        <v>1071</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1.5" hidden="1" x14ac:dyDescent="0.25">
      <c r="A607" s="12">
        <v>590</v>
      </c>
      <c r="B607" s="10" t="s">
        <v>1020</v>
      </c>
      <c r="C607" s="11" t="s">
        <v>1079</v>
      </c>
      <c r="D607" s="9"/>
      <c r="E607" s="9">
        <v>690</v>
      </c>
      <c r="F607" s="10" t="s">
        <v>1071</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1.5" hidden="1" x14ac:dyDescent="0.25">
      <c r="A608" s="12">
        <v>591</v>
      </c>
      <c r="B608" s="10" t="s">
        <v>1020</v>
      </c>
      <c r="C608" s="11" t="s">
        <v>1079</v>
      </c>
      <c r="D608" s="9"/>
      <c r="E608" s="9">
        <v>690</v>
      </c>
      <c r="F608" s="10" t="s">
        <v>1071</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1.5" hidden="1" x14ac:dyDescent="0.25">
      <c r="A609" s="12">
        <v>592</v>
      </c>
      <c r="B609" s="10" t="s">
        <v>1020</v>
      </c>
      <c r="C609" s="11" t="s">
        <v>1079</v>
      </c>
      <c r="D609" s="9"/>
      <c r="E609" s="9">
        <v>690</v>
      </c>
      <c r="F609" s="10" t="s">
        <v>1071</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1.5" hidden="1" x14ac:dyDescent="0.25">
      <c r="A610" s="12">
        <v>593</v>
      </c>
      <c r="B610" s="10" t="s">
        <v>1020</v>
      </c>
      <c r="C610" s="11" t="s">
        <v>1079</v>
      </c>
      <c r="D610" s="9"/>
      <c r="E610" s="9">
        <v>690</v>
      </c>
      <c r="F610" s="10" t="s">
        <v>1071</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1.5" hidden="1" x14ac:dyDescent="0.25">
      <c r="A611" s="12">
        <v>594</v>
      </c>
      <c r="B611" s="10" t="s">
        <v>1020</v>
      </c>
      <c r="C611" s="11" t="s">
        <v>1079</v>
      </c>
      <c r="D611" s="9"/>
      <c r="E611" s="9">
        <v>690</v>
      </c>
      <c r="F611" s="10" t="s">
        <v>1071</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1.5" hidden="1" x14ac:dyDescent="0.25">
      <c r="A612" s="12">
        <v>595</v>
      </c>
      <c r="B612" s="10" t="s">
        <v>1020</v>
      </c>
      <c r="C612" s="11" t="s">
        <v>1079</v>
      </c>
      <c r="D612" s="9"/>
      <c r="E612" s="9">
        <v>690</v>
      </c>
      <c r="F612" s="10" t="s">
        <v>1071</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1.5" hidden="1" x14ac:dyDescent="0.25">
      <c r="A613" s="12">
        <v>596</v>
      </c>
      <c r="B613" s="10" t="s">
        <v>1020</v>
      </c>
      <c r="C613" s="11" t="s">
        <v>1079</v>
      </c>
      <c r="D613" s="9"/>
      <c r="E613" s="9">
        <v>690</v>
      </c>
      <c r="F613" s="10" t="s">
        <v>1071</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1.5" hidden="1" x14ac:dyDescent="0.25">
      <c r="A614" s="12">
        <v>597</v>
      </c>
      <c r="B614" s="10" t="s">
        <v>1020</v>
      </c>
      <c r="C614" s="11" t="s">
        <v>1079</v>
      </c>
      <c r="D614" s="9"/>
      <c r="E614" s="9">
        <v>690</v>
      </c>
      <c r="F614" s="10" t="s">
        <v>1071</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1.5" hidden="1" x14ac:dyDescent="0.25">
      <c r="A615" s="12">
        <v>598</v>
      </c>
      <c r="B615" s="10" t="s">
        <v>1020</v>
      </c>
      <c r="C615" s="11" t="s">
        <v>1079</v>
      </c>
      <c r="D615" s="9"/>
      <c r="E615" s="9">
        <v>690</v>
      </c>
      <c r="F615" s="10" t="s">
        <v>1071</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1.5" hidden="1" x14ac:dyDescent="0.25">
      <c r="A616" s="12">
        <v>599</v>
      </c>
      <c r="B616" s="10" t="s">
        <v>1020</v>
      </c>
      <c r="C616" s="11" t="s">
        <v>1079</v>
      </c>
      <c r="D616" s="9"/>
      <c r="E616" s="9">
        <v>690</v>
      </c>
      <c r="F616" s="10" t="s">
        <v>1071</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1.5" hidden="1" x14ac:dyDescent="0.25">
      <c r="A617" s="12">
        <v>600</v>
      </c>
      <c r="B617" s="10" t="s">
        <v>1020</v>
      </c>
      <c r="C617" s="11" t="s">
        <v>1079</v>
      </c>
      <c r="D617" s="9"/>
      <c r="E617" s="9">
        <v>690</v>
      </c>
      <c r="F617" s="10" t="s">
        <v>1071</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1.5" hidden="1" x14ac:dyDescent="0.25">
      <c r="A618" s="12">
        <v>601</v>
      </c>
      <c r="B618" s="10" t="s">
        <v>1020</v>
      </c>
      <c r="C618" s="11" t="s">
        <v>1080</v>
      </c>
      <c r="D618" s="9"/>
      <c r="E618" s="9">
        <v>706</v>
      </c>
      <c r="F618" s="10" t="s">
        <v>1071</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1.5" hidden="1" x14ac:dyDescent="0.25">
      <c r="A619" s="12">
        <v>602</v>
      </c>
      <c r="B619" s="10" t="s">
        <v>1020</v>
      </c>
      <c r="C619" s="11" t="s">
        <v>1080</v>
      </c>
      <c r="D619" s="9"/>
      <c r="E619" s="9">
        <v>706</v>
      </c>
      <c r="F619" s="10" t="s">
        <v>1071</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1.5" hidden="1" x14ac:dyDescent="0.25">
      <c r="A620" s="12">
        <v>603</v>
      </c>
      <c r="B620" s="10" t="s">
        <v>1020</v>
      </c>
      <c r="C620" s="11" t="s">
        <v>1080</v>
      </c>
      <c r="D620" s="9"/>
      <c r="E620" s="9">
        <v>706</v>
      </c>
      <c r="F620" s="10" t="s">
        <v>1071</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1.5" hidden="1" x14ac:dyDescent="0.25">
      <c r="A621" s="12">
        <v>604</v>
      </c>
      <c r="B621" s="10" t="s">
        <v>1020</v>
      </c>
      <c r="C621" s="11" t="s">
        <v>1080</v>
      </c>
      <c r="D621" s="9"/>
      <c r="E621" s="9">
        <v>706</v>
      </c>
      <c r="F621" s="10" t="s">
        <v>1071</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1.5" hidden="1" x14ac:dyDescent="0.25">
      <c r="A622" s="12">
        <v>605</v>
      </c>
      <c r="B622" s="10" t="s">
        <v>1020</v>
      </c>
      <c r="C622" s="11" t="s">
        <v>1080</v>
      </c>
      <c r="D622" s="9"/>
      <c r="E622" s="9">
        <v>706</v>
      </c>
      <c r="F622" s="10" t="s">
        <v>1071</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1.5" hidden="1" x14ac:dyDescent="0.25">
      <c r="A623" s="12">
        <v>606</v>
      </c>
      <c r="B623" s="10" t="s">
        <v>1020</v>
      </c>
      <c r="C623" s="11" t="s">
        <v>1080</v>
      </c>
      <c r="D623" s="9"/>
      <c r="E623" s="9">
        <v>706</v>
      </c>
      <c r="F623" s="10" t="s">
        <v>1071</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1.5" hidden="1" x14ac:dyDescent="0.25">
      <c r="A624" s="12">
        <v>607</v>
      </c>
      <c r="B624" s="10" t="s">
        <v>1020</v>
      </c>
      <c r="C624" s="11" t="s">
        <v>1080</v>
      </c>
      <c r="D624" s="9"/>
      <c r="E624" s="9">
        <v>706</v>
      </c>
      <c r="F624" s="10" t="s">
        <v>1071</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1.5" hidden="1" x14ac:dyDescent="0.25">
      <c r="A625" s="12">
        <v>608</v>
      </c>
      <c r="B625" s="10" t="s">
        <v>1020</v>
      </c>
      <c r="C625" s="11" t="s">
        <v>1080</v>
      </c>
      <c r="D625" s="9"/>
      <c r="E625" s="9">
        <v>706</v>
      </c>
      <c r="F625" s="10" t="s">
        <v>1071</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1.5" hidden="1" x14ac:dyDescent="0.25">
      <c r="A626" s="12">
        <v>609</v>
      </c>
      <c r="B626" s="10" t="s">
        <v>1020</v>
      </c>
      <c r="C626" s="11" t="s">
        <v>1080</v>
      </c>
      <c r="D626" s="9"/>
      <c r="E626" s="9">
        <v>706</v>
      </c>
      <c r="F626" s="10" t="s">
        <v>1071</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1.5" hidden="1" x14ac:dyDescent="0.25">
      <c r="A627" s="12">
        <v>610</v>
      </c>
      <c r="B627" s="10" t="s">
        <v>1020</v>
      </c>
      <c r="C627" s="11" t="s">
        <v>1080</v>
      </c>
      <c r="D627" s="9"/>
      <c r="E627" s="9">
        <v>706</v>
      </c>
      <c r="F627" s="10" t="s">
        <v>1071</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1.5" hidden="1" x14ac:dyDescent="0.25">
      <c r="A628" s="12">
        <v>611</v>
      </c>
      <c r="B628" s="10" t="s">
        <v>1020</v>
      </c>
      <c r="C628" s="11" t="s">
        <v>1080</v>
      </c>
      <c r="D628" s="9"/>
      <c r="E628" s="9">
        <v>706</v>
      </c>
      <c r="F628" s="10" t="s">
        <v>1071</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1.5" hidden="1" x14ac:dyDescent="0.25">
      <c r="A629" s="12">
        <v>612</v>
      </c>
      <c r="B629" s="10" t="s">
        <v>1020</v>
      </c>
      <c r="C629" s="11" t="s">
        <v>1080</v>
      </c>
      <c r="D629" s="9"/>
      <c r="E629" s="9">
        <v>706</v>
      </c>
      <c r="F629" s="10" t="s">
        <v>1071</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1.5" hidden="1" x14ac:dyDescent="0.25">
      <c r="A630" s="12">
        <v>613</v>
      </c>
      <c r="B630" s="10" t="s">
        <v>1020</v>
      </c>
      <c r="C630" s="11" t="s">
        <v>1080</v>
      </c>
      <c r="D630" s="9"/>
      <c r="E630" s="9">
        <v>706</v>
      </c>
      <c r="F630" s="10" t="s">
        <v>1071</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1.5" hidden="1" x14ac:dyDescent="0.25">
      <c r="A631" s="12">
        <v>614</v>
      </c>
      <c r="B631" s="10" t="s">
        <v>1020</v>
      </c>
      <c r="C631" s="11" t="s">
        <v>1080</v>
      </c>
      <c r="D631" s="9"/>
      <c r="E631" s="9">
        <v>706</v>
      </c>
      <c r="F631" s="10" t="s">
        <v>1071</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1.5" hidden="1" x14ac:dyDescent="0.25">
      <c r="A632" s="12">
        <v>615</v>
      </c>
      <c r="B632" s="10" t="s">
        <v>1020</v>
      </c>
      <c r="C632" s="11" t="s">
        <v>1080</v>
      </c>
      <c r="D632" s="9"/>
      <c r="E632" s="9">
        <v>706</v>
      </c>
      <c r="F632" s="10" t="s">
        <v>1071</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1.5" hidden="1" x14ac:dyDescent="0.25">
      <c r="A633" s="12">
        <v>616</v>
      </c>
      <c r="B633" s="10" t="s">
        <v>1020</v>
      </c>
      <c r="C633" s="11" t="s">
        <v>1081</v>
      </c>
      <c r="D633" s="9"/>
      <c r="E633" s="9">
        <v>728</v>
      </c>
      <c r="F633" s="10" t="s">
        <v>1071</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1.5" hidden="1" x14ac:dyDescent="0.25">
      <c r="A634" s="12">
        <v>617</v>
      </c>
      <c r="B634" s="10" t="s">
        <v>1020</v>
      </c>
      <c r="C634" s="11" t="s">
        <v>1081</v>
      </c>
      <c r="D634" s="9"/>
      <c r="E634" s="9">
        <v>728</v>
      </c>
      <c r="F634" s="10" t="s">
        <v>1071</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1.5" hidden="1" x14ac:dyDescent="0.25">
      <c r="A635" s="12">
        <v>618</v>
      </c>
      <c r="B635" s="10" t="s">
        <v>1020</v>
      </c>
      <c r="C635" s="11" t="s">
        <v>1081</v>
      </c>
      <c r="D635" s="9"/>
      <c r="E635" s="9">
        <v>728</v>
      </c>
      <c r="F635" s="10" t="s">
        <v>1071</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1.5" hidden="1" x14ac:dyDescent="0.25">
      <c r="A636" s="12">
        <v>619</v>
      </c>
      <c r="B636" s="10" t="s">
        <v>1020</v>
      </c>
      <c r="C636" s="11" t="s">
        <v>1081</v>
      </c>
      <c r="D636" s="9"/>
      <c r="E636" s="9">
        <v>728</v>
      </c>
      <c r="F636" s="10" t="s">
        <v>1071</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1.5" hidden="1" x14ac:dyDescent="0.25">
      <c r="A637" s="12">
        <v>620</v>
      </c>
      <c r="B637" s="10" t="s">
        <v>1020</v>
      </c>
      <c r="C637" s="11" t="s">
        <v>1081</v>
      </c>
      <c r="D637" s="9"/>
      <c r="E637" s="9">
        <v>728</v>
      </c>
      <c r="F637" s="10" t="s">
        <v>1071</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1.5" hidden="1" x14ac:dyDescent="0.25">
      <c r="A638" s="12">
        <v>621</v>
      </c>
      <c r="B638" s="10" t="s">
        <v>1020</v>
      </c>
      <c r="C638" s="11" t="s">
        <v>1081</v>
      </c>
      <c r="D638" s="9"/>
      <c r="E638" s="9">
        <v>728</v>
      </c>
      <c r="F638" s="10" t="s">
        <v>1071</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1.5" hidden="1" x14ac:dyDescent="0.25">
      <c r="A639" s="12">
        <v>622</v>
      </c>
      <c r="B639" s="10" t="s">
        <v>1020</v>
      </c>
      <c r="C639" s="11" t="s">
        <v>1081</v>
      </c>
      <c r="D639" s="9"/>
      <c r="E639" s="9">
        <v>728</v>
      </c>
      <c r="F639" s="10" t="s">
        <v>1071</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1.5" hidden="1" x14ac:dyDescent="0.25">
      <c r="A640" s="12">
        <v>623</v>
      </c>
      <c r="B640" s="10" t="s">
        <v>1020</v>
      </c>
      <c r="C640" s="11" t="s">
        <v>1081</v>
      </c>
      <c r="D640" s="9"/>
      <c r="E640" s="9">
        <v>728</v>
      </c>
      <c r="F640" s="10" t="s">
        <v>1071</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1.5" hidden="1" x14ac:dyDescent="0.25">
      <c r="A641" s="12">
        <v>624</v>
      </c>
      <c r="B641" s="10" t="s">
        <v>1020</v>
      </c>
      <c r="C641" s="11" t="s">
        <v>1081</v>
      </c>
      <c r="D641" s="9"/>
      <c r="E641" s="9">
        <v>728</v>
      </c>
      <c r="F641" s="10" t="s">
        <v>1071</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1.5" hidden="1" x14ac:dyDescent="0.25">
      <c r="A642" s="12">
        <v>625</v>
      </c>
      <c r="B642" s="10" t="s">
        <v>1020</v>
      </c>
      <c r="C642" s="11" t="s">
        <v>1081</v>
      </c>
      <c r="D642" s="9"/>
      <c r="E642" s="9">
        <v>728</v>
      </c>
      <c r="F642" s="10" t="s">
        <v>1071</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1.5" hidden="1" x14ac:dyDescent="0.25">
      <c r="A643" s="12">
        <v>626</v>
      </c>
      <c r="B643" s="10" t="s">
        <v>1020</v>
      </c>
      <c r="C643" s="11" t="s">
        <v>1081</v>
      </c>
      <c r="D643" s="9"/>
      <c r="E643" s="9">
        <v>728</v>
      </c>
      <c r="F643" s="10" t="s">
        <v>1071</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1.5" hidden="1" x14ac:dyDescent="0.25">
      <c r="A644" s="12">
        <v>627</v>
      </c>
      <c r="B644" s="10" t="s">
        <v>1020</v>
      </c>
      <c r="C644" s="11" t="s">
        <v>1081</v>
      </c>
      <c r="D644" s="9"/>
      <c r="E644" s="9">
        <v>728</v>
      </c>
      <c r="F644" s="10" t="s">
        <v>1071</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1.5" hidden="1" x14ac:dyDescent="0.25">
      <c r="A645" s="12">
        <v>628</v>
      </c>
      <c r="B645" s="10" t="s">
        <v>1020</v>
      </c>
      <c r="C645" s="11" t="s">
        <v>1081</v>
      </c>
      <c r="D645" s="9"/>
      <c r="E645" s="9">
        <v>728</v>
      </c>
      <c r="F645" s="10" t="s">
        <v>1071</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1.5" hidden="1" x14ac:dyDescent="0.25">
      <c r="A646" s="12">
        <v>629</v>
      </c>
      <c r="B646" s="10" t="s">
        <v>1020</v>
      </c>
      <c r="C646" s="11" t="s">
        <v>1081</v>
      </c>
      <c r="D646" s="9"/>
      <c r="E646" s="9">
        <v>728</v>
      </c>
      <c r="F646" s="10" t="s">
        <v>1071</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1.5" hidden="1" x14ac:dyDescent="0.25">
      <c r="A647" s="12">
        <v>630</v>
      </c>
      <c r="B647" s="10" t="s">
        <v>1020</v>
      </c>
      <c r="C647" s="11" t="s">
        <v>1081</v>
      </c>
      <c r="D647" s="9"/>
      <c r="E647" s="9">
        <v>728</v>
      </c>
      <c r="F647" s="10" t="s">
        <v>1071</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1.5" hidden="1" x14ac:dyDescent="0.25">
      <c r="A648" s="12">
        <v>631</v>
      </c>
      <c r="B648" s="10" t="s">
        <v>1020</v>
      </c>
      <c r="C648" s="11" t="s">
        <v>609</v>
      </c>
      <c r="D648" s="9"/>
      <c r="E648" s="9">
        <v>800</v>
      </c>
      <c r="F648" s="10" t="s">
        <v>1071</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1.5" hidden="1" x14ac:dyDescent="0.25">
      <c r="A649" s="12">
        <v>632</v>
      </c>
      <c r="B649" s="10" t="s">
        <v>1020</v>
      </c>
      <c r="C649" s="11" t="s">
        <v>609</v>
      </c>
      <c r="D649" s="9"/>
      <c r="E649" s="9">
        <v>800</v>
      </c>
      <c r="F649" s="10" t="s">
        <v>1071</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1.5" hidden="1" x14ac:dyDescent="0.25">
      <c r="A650" s="12">
        <v>633</v>
      </c>
      <c r="B650" s="10" t="s">
        <v>1020</v>
      </c>
      <c r="C650" s="11" t="s">
        <v>609</v>
      </c>
      <c r="D650" s="9"/>
      <c r="E650" s="9">
        <v>800</v>
      </c>
      <c r="F650" s="10" t="s">
        <v>1071</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1.5" hidden="1" x14ac:dyDescent="0.25">
      <c r="A651" s="12">
        <v>634</v>
      </c>
      <c r="B651" s="10" t="s">
        <v>1020</v>
      </c>
      <c r="C651" s="11" t="s">
        <v>609</v>
      </c>
      <c r="D651" s="9"/>
      <c r="E651" s="9">
        <v>800</v>
      </c>
      <c r="F651" s="10" t="s">
        <v>1071</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1.5" hidden="1" x14ac:dyDescent="0.25">
      <c r="A652" s="12">
        <v>635</v>
      </c>
      <c r="B652" s="10" t="s">
        <v>1020</v>
      </c>
      <c r="C652" s="11" t="s">
        <v>609</v>
      </c>
      <c r="D652" s="9"/>
      <c r="E652" s="9">
        <v>800</v>
      </c>
      <c r="F652" s="10" t="s">
        <v>1071</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1.5" hidden="1" x14ac:dyDescent="0.25">
      <c r="A653" s="12">
        <v>636</v>
      </c>
      <c r="B653" s="10" t="s">
        <v>1020</v>
      </c>
      <c r="C653" s="11" t="s">
        <v>609</v>
      </c>
      <c r="D653" s="9"/>
      <c r="E653" s="9">
        <v>800</v>
      </c>
      <c r="F653" s="10" t="s">
        <v>1071</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1.5" hidden="1" x14ac:dyDescent="0.25">
      <c r="A654" s="12">
        <v>637</v>
      </c>
      <c r="B654" s="10" t="s">
        <v>1020</v>
      </c>
      <c r="C654" s="11" t="s">
        <v>609</v>
      </c>
      <c r="D654" s="9"/>
      <c r="E654" s="9">
        <v>800</v>
      </c>
      <c r="F654" s="10" t="s">
        <v>1071</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1.5" hidden="1" x14ac:dyDescent="0.25">
      <c r="A655" s="12">
        <v>638</v>
      </c>
      <c r="B655" s="10" t="s">
        <v>1020</v>
      </c>
      <c r="C655" s="11" t="s">
        <v>609</v>
      </c>
      <c r="D655" s="9"/>
      <c r="E655" s="9">
        <v>800</v>
      </c>
      <c r="F655" s="10" t="s">
        <v>1071</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1.5" hidden="1" x14ac:dyDescent="0.25">
      <c r="A656" s="12">
        <v>639</v>
      </c>
      <c r="B656" s="10" t="s">
        <v>1020</v>
      </c>
      <c r="C656" s="11" t="s">
        <v>609</v>
      </c>
      <c r="D656" s="9"/>
      <c r="E656" s="9">
        <v>800</v>
      </c>
      <c r="F656" s="10" t="s">
        <v>1071</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1.5" hidden="1" x14ac:dyDescent="0.25">
      <c r="A657" s="12">
        <v>640</v>
      </c>
      <c r="B657" s="10" t="s">
        <v>1020</v>
      </c>
      <c r="C657" s="11" t="s">
        <v>609</v>
      </c>
      <c r="D657" s="9"/>
      <c r="E657" s="9">
        <v>800</v>
      </c>
      <c r="F657" s="10" t="s">
        <v>1071</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1.5" hidden="1" x14ac:dyDescent="0.25">
      <c r="A658" s="12">
        <v>641</v>
      </c>
      <c r="B658" s="10" t="s">
        <v>1020</v>
      </c>
      <c r="C658" s="11" t="s">
        <v>609</v>
      </c>
      <c r="D658" s="9"/>
      <c r="E658" s="9">
        <v>800</v>
      </c>
      <c r="F658" s="10" t="s">
        <v>1071</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1.5" hidden="1" x14ac:dyDescent="0.25">
      <c r="A659" s="12">
        <v>642</v>
      </c>
      <c r="B659" s="10" t="s">
        <v>1020</v>
      </c>
      <c r="C659" s="11" t="s">
        <v>609</v>
      </c>
      <c r="D659" s="9"/>
      <c r="E659" s="9">
        <v>800</v>
      </c>
      <c r="F659" s="10" t="s">
        <v>1071</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1.5" hidden="1" x14ac:dyDescent="0.25">
      <c r="A660" s="12">
        <v>643</v>
      </c>
      <c r="B660" s="10" t="s">
        <v>1020</v>
      </c>
      <c r="C660" s="11" t="s">
        <v>609</v>
      </c>
      <c r="D660" s="9"/>
      <c r="E660" s="9">
        <v>800</v>
      </c>
      <c r="F660" s="10" t="s">
        <v>1071</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1.5" hidden="1" x14ac:dyDescent="0.25">
      <c r="A661" s="12">
        <v>644</v>
      </c>
      <c r="B661" s="10" t="s">
        <v>1020</v>
      </c>
      <c r="C661" s="11" t="s">
        <v>609</v>
      </c>
      <c r="D661" s="9"/>
      <c r="E661" s="9">
        <v>800</v>
      </c>
      <c r="F661" s="10" t="s">
        <v>1071</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1.5" hidden="1" x14ac:dyDescent="0.25">
      <c r="A662" s="12">
        <v>645</v>
      </c>
      <c r="B662" s="10" t="s">
        <v>1020</v>
      </c>
      <c r="C662" s="11" t="s">
        <v>609</v>
      </c>
      <c r="D662" s="9"/>
      <c r="E662" s="9">
        <v>800</v>
      </c>
      <c r="F662" s="10" t="s">
        <v>1071</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1.5" hidden="1" x14ac:dyDescent="0.25">
      <c r="A663" s="12">
        <v>646</v>
      </c>
      <c r="B663" s="10" t="s">
        <v>1020</v>
      </c>
      <c r="C663" s="11" t="s">
        <v>610</v>
      </c>
      <c r="D663" s="9">
        <v>3</v>
      </c>
      <c r="E663" s="9">
        <v>834</v>
      </c>
      <c r="F663" s="10" t="s">
        <v>1071</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1.5" hidden="1" x14ac:dyDescent="0.25">
      <c r="A664" s="12">
        <v>647</v>
      </c>
      <c r="B664" s="10" t="s">
        <v>1020</v>
      </c>
      <c r="C664" s="11" t="s">
        <v>610</v>
      </c>
      <c r="D664" s="9">
        <v>3</v>
      </c>
      <c r="E664" s="9">
        <v>834</v>
      </c>
      <c r="F664" s="10" t="s">
        <v>1071</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1.5" hidden="1" x14ac:dyDescent="0.25">
      <c r="A665" s="12">
        <v>648</v>
      </c>
      <c r="B665" s="10" t="s">
        <v>1020</v>
      </c>
      <c r="C665" s="11" t="s">
        <v>610</v>
      </c>
      <c r="D665" s="9">
        <v>3</v>
      </c>
      <c r="E665" s="9">
        <v>834</v>
      </c>
      <c r="F665" s="10" t="s">
        <v>1071</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1.5" hidden="1" x14ac:dyDescent="0.25">
      <c r="A666" s="12">
        <v>649</v>
      </c>
      <c r="B666" s="10" t="s">
        <v>1020</v>
      </c>
      <c r="C666" s="11" t="s">
        <v>610</v>
      </c>
      <c r="D666" s="9">
        <v>3</v>
      </c>
      <c r="E666" s="9">
        <v>834</v>
      </c>
      <c r="F666" s="10" t="s">
        <v>1071</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1.5" hidden="1" x14ac:dyDescent="0.25">
      <c r="A667" s="12">
        <v>650</v>
      </c>
      <c r="B667" s="10" t="s">
        <v>1020</v>
      </c>
      <c r="C667" s="11" t="s">
        <v>610</v>
      </c>
      <c r="D667" s="9">
        <v>3</v>
      </c>
      <c r="E667" s="9">
        <v>834</v>
      </c>
      <c r="F667" s="10" t="s">
        <v>1071</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1.5" hidden="1" x14ac:dyDescent="0.25">
      <c r="A668" s="12">
        <v>651</v>
      </c>
      <c r="B668" s="10" t="s">
        <v>1020</v>
      </c>
      <c r="C668" s="11" t="s">
        <v>610</v>
      </c>
      <c r="D668" s="9">
        <v>3</v>
      </c>
      <c r="E668" s="9">
        <v>834</v>
      </c>
      <c r="F668" s="10" t="s">
        <v>1071</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1.5" hidden="1" x14ac:dyDescent="0.25">
      <c r="A669" s="12">
        <v>652</v>
      </c>
      <c r="B669" s="10" t="s">
        <v>1020</v>
      </c>
      <c r="C669" s="11" t="s">
        <v>610</v>
      </c>
      <c r="D669" s="9">
        <v>3</v>
      </c>
      <c r="E669" s="9">
        <v>834</v>
      </c>
      <c r="F669" s="10" t="s">
        <v>1071</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1.5" hidden="1" x14ac:dyDescent="0.25">
      <c r="A670" s="12">
        <v>653</v>
      </c>
      <c r="B670" s="10" t="s">
        <v>1020</v>
      </c>
      <c r="C670" s="11" t="s">
        <v>610</v>
      </c>
      <c r="D670" s="9">
        <v>3</v>
      </c>
      <c r="E670" s="9">
        <v>834</v>
      </c>
      <c r="F670" s="10" t="s">
        <v>1071</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1.5" hidden="1" x14ac:dyDescent="0.25">
      <c r="A671" s="12">
        <v>654</v>
      </c>
      <c r="B671" s="10" t="s">
        <v>1020</v>
      </c>
      <c r="C671" s="11" t="s">
        <v>610</v>
      </c>
      <c r="D671" s="9">
        <v>3</v>
      </c>
      <c r="E671" s="9">
        <v>834</v>
      </c>
      <c r="F671" s="10" t="s">
        <v>1071</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1.5" hidden="1" x14ac:dyDescent="0.25">
      <c r="A672" s="12">
        <v>655</v>
      </c>
      <c r="B672" s="10" t="s">
        <v>1020</v>
      </c>
      <c r="C672" s="11" t="s">
        <v>610</v>
      </c>
      <c r="D672" s="9">
        <v>3</v>
      </c>
      <c r="E672" s="9">
        <v>834</v>
      </c>
      <c r="F672" s="10" t="s">
        <v>1071</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1.5" hidden="1" x14ac:dyDescent="0.25">
      <c r="A673" s="12">
        <v>656</v>
      </c>
      <c r="B673" s="10" t="s">
        <v>1020</v>
      </c>
      <c r="C673" s="11" t="s">
        <v>610</v>
      </c>
      <c r="D673" s="9">
        <v>3</v>
      </c>
      <c r="E673" s="9">
        <v>834</v>
      </c>
      <c r="F673" s="10" t="s">
        <v>1071</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1.5" hidden="1" x14ac:dyDescent="0.25">
      <c r="A674" s="12">
        <v>657</v>
      </c>
      <c r="B674" s="10" t="s">
        <v>1020</v>
      </c>
      <c r="C674" s="11" t="s">
        <v>610</v>
      </c>
      <c r="D674" s="9">
        <v>3</v>
      </c>
      <c r="E674" s="9">
        <v>834</v>
      </c>
      <c r="F674" s="10" t="s">
        <v>1071</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1.5" hidden="1" x14ac:dyDescent="0.25">
      <c r="A675" s="12">
        <v>658</v>
      </c>
      <c r="B675" s="10" t="s">
        <v>1020</v>
      </c>
      <c r="C675" s="11" t="s">
        <v>610</v>
      </c>
      <c r="D675" s="9">
        <v>3</v>
      </c>
      <c r="E675" s="9">
        <v>834</v>
      </c>
      <c r="F675" s="10" t="s">
        <v>1071</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1.5" hidden="1" x14ac:dyDescent="0.25">
      <c r="A676" s="12">
        <v>659</v>
      </c>
      <c r="B676" s="10" t="s">
        <v>1020</v>
      </c>
      <c r="C676" s="11" t="s">
        <v>610</v>
      </c>
      <c r="D676" s="9">
        <v>3</v>
      </c>
      <c r="E676" s="9">
        <v>834</v>
      </c>
      <c r="F676" s="10" t="s">
        <v>1071</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1.5" hidden="1" x14ac:dyDescent="0.25">
      <c r="A677" s="12">
        <v>660</v>
      </c>
      <c r="B677" s="10" t="s">
        <v>1020</v>
      </c>
      <c r="C677" s="11" t="s">
        <v>610</v>
      </c>
      <c r="D677" s="9">
        <v>3</v>
      </c>
      <c r="E677" s="9">
        <v>834</v>
      </c>
      <c r="F677" s="10" t="s">
        <v>1071</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1.5" hidden="1" x14ac:dyDescent="0.25">
      <c r="A678" s="12">
        <v>661</v>
      </c>
      <c r="B678" s="10" t="s">
        <v>1020</v>
      </c>
      <c r="C678" s="11" t="s">
        <v>611</v>
      </c>
      <c r="D678" s="9"/>
      <c r="E678" s="9">
        <v>894</v>
      </c>
      <c r="F678" s="10" t="s">
        <v>1071</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1.5" hidden="1" x14ac:dyDescent="0.25">
      <c r="A679" s="12">
        <v>662</v>
      </c>
      <c r="B679" s="10" t="s">
        <v>1020</v>
      </c>
      <c r="C679" s="11" t="s">
        <v>611</v>
      </c>
      <c r="D679" s="9"/>
      <c r="E679" s="9">
        <v>894</v>
      </c>
      <c r="F679" s="10" t="s">
        <v>1071</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1.5" hidden="1" x14ac:dyDescent="0.25">
      <c r="A680" s="12">
        <v>663</v>
      </c>
      <c r="B680" s="10" t="s">
        <v>1020</v>
      </c>
      <c r="C680" s="11" t="s">
        <v>611</v>
      </c>
      <c r="D680" s="9"/>
      <c r="E680" s="9">
        <v>894</v>
      </c>
      <c r="F680" s="10" t="s">
        <v>1071</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1.5" hidden="1" x14ac:dyDescent="0.25">
      <c r="A681" s="12">
        <v>664</v>
      </c>
      <c r="B681" s="10" t="s">
        <v>1020</v>
      </c>
      <c r="C681" s="11" t="s">
        <v>611</v>
      </c>
      <c r="D681" s="9"/>
      <c r="E681" s="9">
        <v>894</v>
      </c>
      <c r="F681" s="10" t="s">
        <v>1071</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1.5" hidden="1" x14ac:dyDescent="0.25">
      <c r="A682" s="12">
        <v>665</v>
      </c>
      <c r="B682" s="10" t="s">
        <v>1020</v>
      </c>
      <c r="C682" s="11" t="s">
        <v>611</v>
      </c>
      <c r="D682" s="9"/>
      <c r="E682" s="9">
        <v>894</v>
      </c>
      <c r="F682" s="10" t="s">
        <v>1071</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1.5" hidden="1" x14ac:dyDescent="0.25">
      <c r="A683" s="12">
        <v>666</v>
      </c>
      <c r="B683" s="10" t="s">
        <v>1020</v>
      </c>
      <c r="C683" s="11" t="s">
        <v>611</v>
      </c>
      <c r="D683" s="9"/>
      <c r="E683" s="9">
        <v>894</v>
      </c>
      <c r="F683" s="10" t="s">
        <v>1071</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1.5" hidden="1" x14ac:dyDescent="0.25">
      <c r="A684" s="12">
        <v>667</v>
      </c>
      <c r="B684" s="10" t="s">
        <v>1020</v>
      </c>
      <c r="C684" s="11" t="s">
        <v>611</v>
      </c>
      <c r="D684" s="9"/>
      <c r="E684" s="9">
        <v>894</v>
      </c>
      <c r="F684" s="10" t="s">
        <v>1071</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1.5" hidden="1" x14ac:dyDescent="0.25">
      <c r="A685" s="12">
        <v>668</v>
      </c>
      <c r="B685" s="10" t="s">
        <v>1020</v>
      </c>
      <c r="C685" s="11" t="s">
        <v>611</v>
      </c>
      <c r="D685" s="9"/>
      <c r="E685" s="9">
        <v>894</v>
      </c>
      <c r="F685" s="10" t="s">
        <v>1071</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1.5" hidden="1" x14ac:dyDescent="0.25">
      <c r="A686" s="12">
        <v>669</v>
      </c>
      <c r="B686" s="10" t="s">
        <v>1020</v>
      </c>
      <c r="C686" s="11" t="s">
        <v>611</v>
      </c>
      <c r="D686" s="9"/>
      <c r="E686" s="9">
        <v>894</v>
      </c>
      <c r="F686" s="10" t="s">
        <v>1071</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1.5" hidden="1" x14ac:dyDescent="0.25">
      <c r="A687" s="12">
        <v>670</v>
      </c>
      <c r="B687" s="10" t="s">
        <v>1020</v>
      </c>
      <c r="C687" s="11" t="s">
        <v>611</v>
      </c>
      <c r="D687" s="9"/>
      <c r="E687" s="9">
        <v>894</v>
      </c>
      <c r="F687" s="10" t="s">
        <v>1071</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1.5" hidden="1" x14ac:dyDescent="0.25">
      <c r="A688" s="12">
        <v>671</v>
      </c>
      <c r="B688" s="10" t="s">
        <v>1020</v>
      </c>
      <c r="C688" s="11" t="s">
        <v>611</v>
      </c>
      <c r="D688" s="9"/>
      <c r="E688" s="9">
        <v>894</v>
      </c>
      <c r="F688" s="10" t="s">
        <v>1071</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1.5" hidden="1" x14ac:dyDescent="0.25">
      <c r="A689" s="12">
        <v>672</v>
      </c>
      <c r="B689" s="10" t="s">
        <v>1020</v>
      </c>
      <c r="C689" s="11" t="s">
        <v>611</v>
      </c>
      <c r="D689" s="9"/>
      <c r="E689" s="9">
        <v>894</v>
      </c>
      <c r="F689" s="10" t="s">
        <v>1071</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1.5" hidden="1" x14ac:dyDescent="0.25">
      <c r="A690" s="12">
        <v>673</v>
      </c>
      <c r="B690" s="10" t="s">
        <v>1020</v>
      </c>
      <c r="C690" s="11" t="s">
        <v>611</v>
      </c>
      <c r="D690" s="9"/>
      <c r="E690" s="9">
        <v>894</v>
      </c>
      <c r="F690" s="10" t="s">
        <v>1071</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1.5" hidden="1" x14ac:dyDescent="0.25">
      <c r="A691" s="12">
        <v>674</v>
      </c>
      <c r="B691" s="10" t="s">
        <v>1020</v>
      </c>
      <c r="C691" s="11" t="s">
        <v>611</v>
      </c>
      <c r="D691" s="9"/>
      <c r="E691" s="9">
        <v>894</v>
      </c>
      <c r="F691" s="10" t="s">
        <v>1071</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1.5" hidden="1" x14ac:dyDescent="0.25">
      <c r="A692" s="12">
        <v>675</v>
      </c>
      <c r="B692" s="10" t="s">
        <v>1020</v>
      </c>
      <c r="C692" s="11" t="s">
        <v>611</v>
      </c>
      <c r="D692" s="9"/>
      <c r="E692" s="9">
        <v>894</v>
      </c>
      <c r="F692" s="10" t="s">
        <v>1071</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1.5" hidden="1" x14ac:dyDescent="0.25">
      <c r="A693" s="12">
        <v>676</v>
      </c>
      <c r="B693" s="10" t="s">
        <v>1020</v>
      </c>
      <c r="C693" s="11" t="s">
        <v>612</v>
      </c>
      <c r="D693" s="9"/>
      <c r="E693" s="9">
        <v>716</v>
      </c>
      <c r="F693" s="10" t="s">
        <v>1071</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1.5" hidden="1" x14ac:dyDescent="0.25">
      <c r="A694" s="12">
        <v>677</v>
      </c>
      <c r="B694" s="10" t="s">
        <v>1020</v>
      </c>
      <c r="C694" s="11" t="s">
        <v>612</v>
      </c>
      <c r="D694" s="9"/>
      <c r="E694" s="9">
        <v>716</v>
      </c>
      <c r="F694" s="10" t="s">
        <v>1071</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1.5" hidden="1" x14ac:dyDescent="0.25">
      <c r="A695" s="12">
        <v>678</v>
      </c>
      <c r="B695" s="10" t="s">
        <v>1020</v>
      </c>
      <c r="C695" s="11" t="s">
        <v>612</v>
      </c>
      <c r="D695" s="9"/>
      <c r="E695" s="9">
        <v>716</v>
      </c>
      <c r="F695" s="10" t="s">
        <v>1071</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1.5" hidden="1" x14ac:dyDescent="0.25">
      <c r="A696" s="12">
        <v>679</v>
      </c>
      <c r="B696" s="10" t="s">
        <v>1020</v>
      </c>
      <c r="C696" s="11" t="s">
        <v>612</v>
      </c>
      <c r="D696" s="9"/>
      <c r="E696" s="9">
        <v>716</v>
      </c>
      <c r="F696" s="10" t="s">
        <v>1071</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1.5" hidden="1" x14ac:dyDescent="0.25">
      <c r="A697" s="12">
        <v>680</v>
      </c>
      <c r="B697" s="10" t="s">
        <v>1020</v>
      </c>
      <c r="C697" s="11" t="s">
        <v>612</v>
      </c>
      <c r="D697" s="9"/>
      <c r="E697" s="9">
        <v>716</v>
      </c>
      <c r="F697" s="10" t="s">
        <v>1071</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1.5" hidden="1" x14ac:dyDescent="0.25">
      <c r="A698" s="12">
        <v>681</v>
      </c>
      <c r="B698" s="10" t="s">
        <v>1020</v>
      </c>
      <c r="C698" s="11" t="s">
        <v>612</v>
      </c>
      <c r="D698" s="9"/>
      <c r="E698" s="9">
        <v>716</v>
      </c>
      <c r="F698" s="10" t="s">
        <v>1071</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1.5" hidden="1" x14ac:dyDescent="0.25">
      <c r="A699" s="12">
        <v>682</v>
      </c>
      <c r="B699" s="10" t="s">
        <v>1020</v>
      </c>
      <c r="C699" s="11" t="s">
        <v>612</v>
      </c>
      <c r="D699" s="9"/>
      <c r="E699" s="9">
        <v>716</v>
      </c>
      <c r="F699" s="10" t="s">
        <v>1071</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1.5" hidden="1" x14ac:dyDescent="0.25">
      <c r="A700" s="12">
        <v>683</v>
      </c>
      <c r="B700" s="10" t="s">
        <v>1020</v>
      </c>
      <c r="C700" s="11" t="s">
        <v>612</v>
      </c>
      <c r="D700" s="9"/>
      <c r="E700" s="9">
        <v>716</v>
      </c>
      <c r="F700" s="10" t="s">
        <v>1071</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1.5" hidden="1" x14ac:dyDescent="0.25">
      <c r="A701" s="12">
        <v>684</v>
      </c>
      <c r="B701" s="10" t="s">
        <v>1020</v>
      </c>
      <c r="C701" s="11" t="s">
        <v>612</v>
      </c>
      <c r="D701" s="9"/>
      <c r="E701" s="9">
        <v>716</v>
      </c>
      <c r="F701" s="10" t="s">
        <v>1071</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1.5" hidden="1" x14ac:dyDescent="0.25">
      <c r="A702" s="12">
        <v>685</v>
      </c>
      <c r="B702" s="10" t="s">
        <v>1020</v>
      </c>
      <c r="C702" s="11" t="s">
        <v>612</v>
      </c>
      <c r="D702" s="9"/>
      <c r="E702" s="9">
        <v>716</v>
      </c>
      <c r="F702" s="10" t="s">
        <v>1071</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1.5" hidden="1" x14ac:dyDescent="0.25">
      <c r="A703" s="12">
        <v>686</v>
      </c>
      <c r="B703" s="10" t="s">
        <v>1020</v>
      </c>
      <c r="C703" s="11" t="s">
        <v>612</v>
      </c>
      <c r="D703" s="9"/>
      <c r="E703" s="9">
        <v>716</v>
      </c>
      <c r="F703" s="10" t="s">
        <v>1071</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1.5" hidden="1" x14ac:dyDescent="0.25">
      <c r="A704" s="12">
        <v>687</v>
      </c>
      <c r="B704" s="10" t="s">
        <v>1020</v>
      </c>
      <c r="C704" s="11" t="s">
        <v>612</v>
      </c>
      <c r="D704" s="9"/>
      <c r="E704" s="9">
        <v>716</v>
      </c>
      <c r="F704" s="10" t="s">
        <v>1071</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1.5" hidden="1" x14ac:dyDescent="0.25">
      <c r="A705" s="12">
        <v>688</v>
      </c>
      <c r="B705" s="10" t="s">
        <v>1020</v>
      </c>
      <c r="C705" s="11" t="s">
        <v>612</v>
      </c>
      <c r="D705" s="9"/>
      <c r="E705" s="9">
        <v>716</v>
      </c>
      <c r="F705" s="10" t="s">
        <v>1071</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1.5" hidden="1" x14ac:dyDescent="0.25">
      <c r="A706" s="12">
        <v>689</v>
      </c>
      <c r="B706" s="10" t="s">
        <v>1020</v>
      </c>
      <c r="C706" s="11" t="s">
        <v>612</v>
      </c>
      <c r="D706" s="9"/>
      <c r="E706" s="9">
        <v>716</v>
      </c>
      <c r="F706" s="10" t="s">
        <v>1071</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1.5" hidden="1" x14ac:dyDescent="0.25">
      <c r="A707" s="12">
        <v>690</v>
      </c>
      <c r="B707" s="10" t="s">
        <v>1020</v>
      </c>
      <c r="C707" s="11" t="s">
        <v>612</v>
      </c>
      <c r="D707" s="9"/>
      <c r="E707" s="9">
        <v>716</v>
      </c>
      <c r="F707" s="10" t="s">
        <v>1071</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1.5" hidden="1" x14ac:dyDescent="0.25">
      <c r="A708" s="23">
        <v>691</v>
      </c>
      <c r="B708" s="21" t="s">
        <v>1020</v>
      </c>
      <c r="C708" s="29" t="s">
        <v>1082</v>
      </c>
      <c r="D708" s="20"/>
      <c r="E708" s="20">
        <v>911</v>
      </c>
      <c r="F708" s="21" t="s">
        <v>1070</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1.5" hidden="1" x14ac:dyDescent="0.25">
      <c r="A709" s="23">
        <v>692</v>
      </c>
      <c r="B709" s="21" t="s">
        <v>1020</v>
      </c>
      <c r="C709" s="29" t="s">
        <v>1082</v>
      </c>
      <c r="D709" s="20"/>
      <c r="E709" s="20">
        <v>911</v>
      </c>
      <c r="F709" s="21" t="s">
        <v>1070</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1.5" hidden="1" x14ac:dyDescent="0.25">
      <c r="A710" s="23">
        <v>693</v>
      </c>
      <c r="B710" s="21" t="s">
        <v>1020</v>
      </c>
      <c r="C710" s="29" t="s">
        <v>1082</v>
      </c>
      <c r="D710" s="20"/>
      <c r="E710" s="20">
        <v>911</v>
      </c>
      <c r="F710" s="21" t="s">
        <v>1070</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1.5" hidden="1" x14ac:dyDescent="0.25">
      <c r="A711" s="23">
        <v>694</v>
      </c>
      <c r="B711" s="21" t="s">
        <v>1020</v>
      </c>
      <c r="C711" s="29" t="s">
        <v>1082</v>
      </c>
      <c r="D711" s="20"/>
      <c r="E711" s="20">
        <v>911</v>
      </c>
      <c r="F711" s="21" t="s">
        <v>1070</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1.5" hidden="1" x14ac:dyDescent="0.25">
      <c r="A712" s="23">
        <v>695</v>
      </c>
      <c r="B712" s="21" t="s">
        <v>1020</v>
      </c>
      <c r="C712" s="29" t="s">
        <v>1082</v>
      </c>
      <c r="D712" s="20"/>
      <c r="E712" s="20">
        <v>911</v>
      </c>
      <c r="F712" s="21" t="s">
        <v>1070</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1.5" hidden="1" x14ac:dyDescent="0.25">
      <c r="A713" s="23">
        <v>696</v>
      </c>
      <c r="B713" s="21" t="s">
        <v>1020</v>
      </c>
      <c r="C713" s="29" t="s">
        <v>1082</v>
      </c>
      <c r="D713" s="20"/>
      <c r="E713" s="20">
        <v>911</v>
      </c>
      <c r="F713" s="21" t="s">
        <v>1070</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1.5" hidden="1" x14ac:dyDescent="0.25">
      <c r="A714" s="23">
        <v>697</v>
      </c>
      <c r="B714" s="21" t="s">
        <v>1020</v>
      </c>
      <c r="C714" s="29" t="s">
        <v>1082</v>
      </c>
      <c r="D714" s="20"/>
      <c r="E714" s="20">
        <v>911</v>
      </c>
      <c r="F714" s="21" t="s">
        <v>1070</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1.5" hidden="1" x14ac:dyDescent="0.25">
      <c r="A715" s="23">
        <v>698</v>
      </c>
      <c r="B715" s="21" t="s">
        <v>1020</v>
      </c>
      <c r="C715" s="29" t="s">
        <v>1082</v>
      </c>
      <c r="D715" s="20"/>
      <c r="E715" s="20">
        <v>911</v>
      </c>
      <c r="F715" s="21" t="s">
        <v>1070</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1.5" hidden="1" x14ac:dyDescent="0.25">
      <c r="A716" s="23">
        <v>699</v>
      </c>
      <c r="B716" s="21" t="s">
        <v>1020</v>
      </c>
      <c r="C716" s="29" t="s">
        <v>1082</v>
      </c>
      <c r="D716" s="20"/>
      <c r="E716" s="20">
        <v>911</v>
      </c>
      <c r="F716" s="21" t="s">
        <v>1070</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1.5" hidden="1" x14ac:dyDescent="0.25">
      <c r="A717" s="23">
        <v>700</v>
      </c>
      <c r="B717" s="21" t="s">
        <v>1020</v>
      </c>
      <c r="C717" s="29" t="s">
        <v>1082</v>
      </c>
      <c r="D717" s="20"/>
      <c r="E717" s="20">
        <v>911</v>
      </c>
      <c r="F717" s="21" t="s">
        <v>1070</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1.5" hidden="1" x14ac:dyDescent="0.25">
      <c r="A718" s="23">
        <v>701</v>
      </c>
      <c r="B718" s="21" t="s">
        <v>1020</v>
      </c>
      <c r="C718" s="29" t="s">
        <v>1082</v>
      </c>
      <c r="D718" s="20"/>
      <c r="E718" s="20">
        <v>911</v>
      </c>
      <c r="F718" s="21" t="s">
        <v>1070</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1.5" hidden="1" x14ac:dyDescent="0.25">
      <c r="A719" s="23">
        <v>702</v>
      </c>
      <c r="B719" s="21" t="s">
        <v>1020</v>
      </c>
      <c r="C719" s="29" t="s">
        <v>1082</v>
      </c>
      <c r="D719" s="20"/>
      <c r="E719" s="20">
        <v>911</v>
      </c>
      <c r="F719" s="21" t="s">
        <v>1070</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1.5" hidden="1" x14ac:dyDescent="0.25">
      <c r="A720" s="23">
        <v>703</v>
      </c>
      <c r="B720" s="21" t="s">
        <v>1020</v>
      </c>
      <c r="C720" s="29" t="s">
        <v>1082</v>
      </c>
      <c r="D720" s="20"/>
      <c r="E720" s="20">
        <v>911</v>
      </c>
      <c r="F720" s="21" t="s">
        <v>1070</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1.5" hidden="1" x14ac:dyDescent="0.25">
      <c r="A721" s="23">
        <v>704</v>
      </c>
      <c r="B721" s="21" t="s">
        <v>1020</v>
      </c>
      <c r="C721" s="29" t="s">
        <v>1082</v>
      </c>
      <c r="D721" s="20"/>
      <c r="E721" s="20">
        <v>911</v>
      </c>
      <c r="F721" s="21" t="s">
        <v>1070</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1.5" hidden="1" x14ac:dyDescent="0.25">
      <c r="A722" s="23">
        <v>705</v>
      </c>
      <c r="B722" s="21" t="s">
        <v>1020</v>
      </c>
      <c r="C722" s="29" t="s">
        <v>1082</v>
      </c>
      <c r="D722" s="20"/>
      <c r="E722" s="20">
        <v>911</v>
      </c>
      <c r="F722" s="21" t="s">
        <v>1070</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1.5" hidden="1" x14ac:dyDescent="0.25">
      <c r="A723" s="12">
        <v>706</v>
      </c>
      <c r="B723" s="10" t="s">
        <v>1020</v>
      </c>
      <c r="C723" s="11" t="s">
        <v>1083</v>
      </c>
      <c r="D723" s="9"/>
      <c r="E723" s="9">
        <v>24</v>
      </c>
      <c r="F723" s="10" t="s">
        <v>1071</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1.5" hidden="1" x14ac:dyDescent="0.25">
      <c r="A724" s="12">
        <v>707</v>
      </c>
      <c r="B724" s="10" t="s">
        <v>1020</v>
      </c>
      <c r="C724" s="11" t="s">
        <v>1083</v>
      </c>
      <c r="D724" s="9"/>
      <c r="E724" s="9">
        <v>24</v>
      </c>
      <c r="F724" s="10" t="s">
        <v>1071</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1.5" hidden="1" x14ac:dyDescent="0.25">
      <c r="A725" s="12">
        <v>708</v>
      </c>
      <c r="B725" s="10" t="s">
        <v>1020</v>
      </c>
      <c r="C725" s="11" t="s">
        <v>1083</v>
      </c>
      <c r="D725" s="9"/>
      <c r="E725" s="9">
        <v>24</v>
      </c>
      <c r="F725" s="10" t="s">
        <v>1071</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1.5" hidden="1" x14ac:dyDescent="0.25">
      <c r="A726" s="12">
        <v>709</v>
      </c>
      <c r="B726" s="10" t="s">
        <v>1020</v>
      </c>
      <c r="C726" s="11" t="s">
        <v>1083</v>
      </c>
      <c r="D726" s="9"/>
      <c r="E726" s="9">
        <v>24</v>
      </c>
      <c r="F726" s="10" t="s">
        <v>1071</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1.5" hidden="1" x14ac:dyDescent="0.25">
      <c r="A727" s="12">
        <v>710</v>
      </c>
      <c r="B727" s="10" t="s">
        <v>1020</v>
      </c>
      <c r="C727" s="11" t="s">
        <v>1083</v>
      </c>
      <c r="D727" s="9"/>
      <c r="E727" s="9">
        <v>24</v>
      </c>
      <c r="F727" s="10" t="s">
        <v>1071</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1.5" hidden="1" x14ac:dyDescent="0.25">
      <c r="A728" s="12">
        <v>711</v>
      </c>
      <c r="B728" s="10" t="s">
        <v>1020</v>
      </c>
      <c r="C728" s="11" t="s">
        <v>1083</v>
      </c>
      <c r="D728" s="9"/>
      <c r="E728" s="9">
        <v>24</v>
      </c>
      <c r="F728" s="10" t="s">
        <v>1071</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1.5" hidden="1" x14ac:dyDescent="0.25">
      <c r="A729" s="12">
        <v>712</v>
      </c>
      <c r="B729" s="10" t="s">
        <v>1020</v>
      </c>
      <c r="C729" s="11" t="s">
        <v>1083</v>
      </c>
      <c r="D729" s="9"/>
      <c r="E729" s="9">
        <v>24</v>
      </c>
      <c r="F729" s="10" t="s">
        <v>1071</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1.5" hidden="1" x14ac:dyDescent="0.25">
      <c r="A730" s="12">
        <v>713</v>
      </c>
      <c r="B730" s="10" t="s">
        <v>1020</v>
      </c>
      <c r="C730" s="11" t="s">
        <v>1083</v>
      </c>
      <c r="D730" s="9"/>
      <c r="E730" s="9">
        <v>24</v>
      </c>
      <c r="F730" s="10" t="s">
        <v>1071</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1.5" hidden="1" x14ac:dyDescent="0.25">
      <c r="A731" s="12">
        <v>714</v>
      </c>
      <c r="B731" s="10" t="s">
        <v>1020</v>
      </c>
      <c r="C731" s="11" t="s">
        <v>1083</v>
      </c>
      <c r="D731" s="9"/>
      <c r="E731" s="9">
        <v>24</v>
      </c>
      <c r="F731" s="10" t="s">
        <v>1071</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1.5" hidden="1" x14ac:dyDescent="0.25">
      <c r="A732" s="12">
        <v>715</v>
      </c>
      <c r="B732" s="10" t="s">
        <v>1020</v>
      </c>
      <c r="C732" s="11" t="s">
        <v>1083</v>
      </c>
      <c r="D732" s="9"/>
      <c r="E732" s="9">
        <v>24</v>
      </c>
      <c r="F732" s="10" t="s">
        <v>1071</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1.5" hidden="1" x14ac:dyDescent="0.25">
      <c r="A733" s="12">
        <v>716</v>
      </c>
      <c r="B733" s="10" t="s">
        <v>1020</v>
      </c>
      <c r="C733" s="11" t="s">
        <v>1083</v>
      </c>
      <c r="D733" s="9"/>
      <c r="E733" s="9">
        <v>24</v>
      </c>
      <c r="F733" s="10" t="s">
        <v>1071</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1.5" hidden="1" x14ac:dyDescent="0.25">
      <c r="A734" s="12">
        <v>717</v>
      </c>
      <c r="B734" s="10" t="s">
        <v>1020</v>
      </c>
      <c r="C734" s="11" t="s">
        <v>1083</v>
      </c>
      <c r="D734" s="9"/>
      <c r="E734" s="9">
        <v>24</v>
      </c>
      <c r="F734" s="10" t="s">
        <v>1071</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1.5" hidden="1" x14ac:dyDescent="0.25">
      <c r="A735" s="12">
        <v>718</v>
      </c>
      <c r="B735" s="10" t="s">
        <v>1020</v>
      </c>
      <c r="C735" s="11" t="s">
        <v>1083</v>
      </c>
      <c r="D735" s="9"/>
      <c r="E735" s="9">
        <v>24</v>
      </c>
      <c r="F735" s="10" t="s">
        <v>1071</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1.5" hidden="1" x14ac:dyDescent="0.25">
      <c r="A736" s="12">
        <v>719</v>
      </c>
      <c r="B736" s="10" t="s">
        <v>1020</v>
      </c>
      <c r="C736" s="11" t="s">
        <v>1083</v>
      </c>
      <c r="D736" s="9"/>
      <c r="E736" s="9">
        <v>24</v>
      </c>
      <c r="F736" s="10" t="s">
        <v>1071</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1.5" hidden="1" x14ac:dyDescent="0.25">
      <c r="A737" s="12">
        <v>720</v>
      </c>
      <c r="B737" s="10" t="s">
        <v>1020</v>
      </c>
      <c r="C737" s="11" t="s">
        <v>1083</v>
      </c>
      <c r="D737" s="9"/>
      <c r="E737" s="9">
        <v>24</v>
      </c>
      <c r="F737" s="10" t="s">
        <v>1071</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1.5" hidden="1" x14ac:dyDescent="0.25">
      <c r="A738" s="12">
        <v>721</v>
      </c>
      <c r="B738" s="10" t="s">
        <v>1020</v>
      </c>
      <c r="C738" s="11" t="s">
        <v>1084</v>
      </c>
      <c r="D738" s="9"/>
      <c r="E738" s="9">
        <v>120</v>
      </c>
      <c r="F738" s="10" t="s">
        <v>1071</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1.5" hidden="1" x14ac:dyDescent="0.25">
      <c r="A739" s="12">
        <v>722</v>
      </c>
      <c r="B739" s="10" t="s">
        <v>1020</v>
      </c>
      <c r="C739" s="11" t="s">
        <v>1084</v>
      </c>
      <c r="D739" s="9"/>
      <c r="E739" s="9">
        <v>120</v>
      </c>
      <c r="F739" s="10" t="s">
        <v>1071</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1.5" hidden="1" x14ac:dyDescent="0.25">
      <c r="A740" s="12">
        <v>723</v>
      </c>
      <c r="B740" s="10" t="s">
        <v>1020</v>
      </c>
      <c r="C740" s="11" t="s">
        <v>1084</v>
      </c>
      <c r="D740" s="9"/>
      <c r="E740" s="9">
        <v>120</v>
      </c>
      <c r="F740" s="10" t="s">
        <v>1071</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1.5" hidden="1" x14ac:dyDescent="0.25">
      <c r="A741" s="12">
        <v>724</v>
      </c>
      <c r="B741" s="10" t="s">
        <v>1020</v>
      </c>
      <c r="C741" s="11" t="s">
        <v>1084</v>
      </c>
      <c r="D741" s="9"/>
      <c r="E741" s="9">
        <v>120</v>
      </c>
      <c r="F741" s="10" t="s">
        <v>1071</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1.5" hidden="1" x14ac:dyDescent="0.25">
      <c r="A742" s="12">
        <v>725</v>
      </c>
      <c r="B742" s="10" t="s">
        <v>1020</v>
      </c>
      <c r="C742" s="11" t="s">
        <v>1084</v>
      </c>
      <c r="D742" s="9"/>
      <c r="E742" s="9">
        <v>120</v>
      </c>
      <c r="F742" s="10" t="s">
        <v>1071</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1.5" hidden="1" x14ac:dyDescent="0.25">
      <c r="A743" s="12">
        <v>726</v>
      </c>
      <c r="B743" s="10" t="s">
        <v>1020</v>
      </c>
      <c r="C743" s="11" t="s">
        <v>1084</v>
      </c>
      <c r="D743" s="9"/>
      <c r="E743" s="9">
        <v>120</v>
      </c>
      <c r="F743" s="10" t="s">
        <v>1071</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1.5" hidden="1" x14ac:dyDescent="0.25">
      <c r="A744" s="12">
        <v>727</v>
      </c>
      <c r="B744" s="10" t="s">
        <v>1020</v>
      </c>
      <c r="C744" s="11" t="s">
        <v>1084</v>
      </c>
      <c r="D744" s="9"/>
      <c r="E744" s="9">
        <v>120</v>
      </c>
      <c r="F744" s="10" t="s">
        <v>1071</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1.5" hidden="1" x14ac:dyDescent="0.25">
      <c r="A745" s="12">
        <v>728</v>
      </c>
      <c r="B745" s="10" t="s">
        <v>1020</v>
      </c>
      <c r="C745" s="11" t="s">
        <v>1084</v>
      </c>
      <c r="D745" s="9"/>
      <c r="E745" s="9">
        <v>120</v>
      </c>
      <c r="F745" s="10" t="s">
        <v>1071</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1.5" hidden="1" x14ac:dyDescent="0.25">
      <c r="A746" s="12">
        <v>729</v>
      </c>
      <c r="B746" s="10" t="s">
        <v>1020</v>
      </c>
      <c r="C746" s="11" t="s">
        <v>1084</v>
      </c>
      <c r="D746" s="9"/>
      <c r="E746" s="9">
        <v>120</v>
      </c>
      <c r="F746" s="10" t="s">
        <v>1071</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1.5" hidden="1" x14ac:dyDescent="0.25">
      <c r="A747" s="12">
        <v>730</v>
      </c>
      <c r="B747" s="10" t="s">
        <v>1020</v>
      </c>
      <c r="C747" s="11" t="s">
        <v>1084</v>
      </c>
      <c r="D747" s="9"/>
      <c r="E747" s="9">
        <v>120</v>
      </c>
      <c r="F747" s="10" t="s">
        <v>1071</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1.5" hidden="1" x14ac:dyDescent="0.25">
      <c r="A748" s="12">
        <v>731</v>
      </c>
      <c r="B748" s="10" t="s">
        <v>1020</v>
      </c>
      <c r="C748" s="11" t="s">
        <v>1084</v>
      </c>
      <c r="D748" s="9"/>
      <c r="E748" s="9">
        <v>120</v>
      </c>
      <c r="F748" s="10" t="s">
        <v>1071</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1.5" hidden="1" x14ac:dyDescent="0.25">
      <c r="A749" s="12">
        <v>732</v>
      </c>
      <c r="B749" s="10" t="s">
        <v>1020</v>
      </c>
      <c r="C749" s="11" t="s">
        <v>1084</v>
      </c>
      <c r="D749" s="9"/>
      <c r="E749" s="9">
        <v>120</v>
      </c>
      <c r="F749" s="10" t="s">
        <v>1071</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1.5" hidden="1" x14ac:dyDescent="0.25">
      <c r="A750" s="12">
        <v>733</v>
      </c>
      <c r="B750" s="10" t="s">
        <v>1020</v>
      </c>
      <c r="C750" s="11" t="s">
        <v>1084</v>
      </c>
      <c r="D750" s="9"/>
      <c r="E750" s="9">
        <v>120</v>
      </c>
      <c r="F750" s="10" t="s">
        <v>1071</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1.5" hidden="1" x14ac:dyDescent="0.25">
      <c r="A751" s="12">
        <v>734</v>
      </c>
      <c r="B751" s="10" t="s">
        <v>1020</v>
      </c>
      <c r="C751" s="11" t="s">
        <v>1084</v>
      </c>
      <c r="D751" s="9"/>
      <c r="E751" s="9">
        <v>120</v>
      </c>
      <c r="F751" s="10" t="s">
        <v>1071</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1.5" hidden="1" x14ac:dyDescent="0.25">
      <c r="A752" s="12">
        <v>735</v>
      </c>
      <c r="B752" s="10" t="s">
        <v>1020</v>
      </c>
      <c r="C752" s="11" t="s">
        <v>1084</v>
      </c>
      <c r="D752" s="9"/>
      <c r="E752" s="9">
        <v>120</v>
      </c>
      <c r="F752" s="10" t="s">
        <v>1071</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1.5" hidden="1" x14ac:dyDescent="0.25">
      <c r="A753" s="12">
        <v>736</v>
      </c>
      <c r="B753" s="10" t="s">
        <v>1020</v>
      </c>
      <c r="C753" s="11" t="s">
        <v>589</v>
      </c>
      <c r="D753" s="9"/>
      <c r="E753" s="9">
        <v>140</v>
      </c>
      <c r="F753" s="10" t="s">
        <v>1071</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1.5" hidden="1" x14ac:dyDescent="0.25">
      <c r="A754" s="12">
        <v>737</v>
      </c>
      <c r="B754" s="10" t="s">
        <v>1020</v>
      </c>
      <c r="C754" s="11" t="s">
        <v>589</v>
      </c>
      <c r="D754" s="9"/>
      <c r="E754" s="9">
        <v>140</v>
      </c>
      <c r="F754" s="10" t="s">
        <v>1071</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1.5" hidden="1" x14ac:dyDescent="0.25">
      <c r="A755" s="12">
        <v>738</v>
      </c>
      <c r="B755" s="10" t="s">
        <v>1020</v>
      </c>
      <c r="C755" s="11" t="s">
        <v>589</v>
      </c>
      <c r="D755" s="9"/>
      <c r="E755" s="9">
        <v>140</v>
      </c>
      <c r="F755" s="10" t="s">
        <v>1071</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1.5" hidden="1" x14ac:dyDescent="0.25">
      <c r="A756" s="12">
        <v>739</v>
      </c>
      <c r="B756" s="10" t="s">
        <v>1020</v>
      </c>
      <c r="C756" s="11" t="s">
        <v>589</v>
      </c>
      <c r="D756" s="9"/>
      <c r="E756" s="9">
        <v>140</v>
      </c>
      <c r="F756" s="10" t="s">
        <v>1071</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1.5" hidden="1" x14ac:dyDescent="0.25">
      <c r="A757" s="12">
        <v>740</v>
      </c>
      <c r="B757" s="10" t="s">
        <v>1020</v>
      </c>
      <c r="C757" s="11" t="s">
        <v>589</v>
      </c>
      <c r="D757" s="9"/>
      <c r="E757" s="9">
        <v>140</v>
      </c>
      <c r="F757" s="10" t="s">
        <v>1071</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1.5" hidden="1" x14ac:dyDescent="0.25">
      <c r="A758" s="12">
        <v>741</v>
      </c>
      <c r="B758" s="10" t="s">
        <v>1020</v>
      </c>
      <c r="C758" s="11" t="s">
        <v>589</v>
      </c>
      <c r="D758" s="9"/>
      <c r="E758" s="9">
        <v>140</v>
      </c>
      <c r="F758" s="10" t="s">
        <v>1071</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1.5" hidden="1" x14ac:dyDescent="0.25">
      <c r="A759" s="12">
        <v>742</v>
      </c>
      <c r="B759" s="10" t="s">
        <v>1020</v>
      </c>
      <c r="C759" s="11" t="s">
        <v>589</v>
      </c>
      <c r="D759" s="9"/>
      <c r="E759" s="9">
        <v>140</v>
      </c>
      <c r="F759" s="10" t="s">
        <v>1071</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1.5" hidden="1" x14ac:dyDescent="0.25">
      <c r="A760" s="12">
        <v>743</v>
      </c>
      <c r="B760" s="10" t="s">
        <v>1020</v>
      </c>
      <c r="C760" s="11" t="s">
        <v>589</v>
      </c>
      <c r="D760" s="9"/>
      <c r="E760" s="9">
        <v>140</v>
      </c>
      <c r="F760" s="10" t="s">
        <v>1071</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1.5" hidden="1" x14ac:dyDescent="0.25">
      <c r="A761" s="12">
        <v>744</v>
      </c>
      <c r="B761" s="10" t="s">
        <v>1020</v>
      </c>
      <c r="C761" s="11" t="s">
        <v>589</v>
      </c>
      <c r="D761" s="9"/>
      <c r="E761" s="9">
        <v>140</v>
      </c>
      <c r="F761" s="10" t="s">
        <v>1071</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1.5" hidden="1" x14ac:dyDescent="0.25">
      <c r="A762" s="12">
        <v>745</v>
      </c>
      <c r="B762" s="10" t="s">
        <v>1020</v>
      </c>
      <c r="C762" s="11" t="s">
        <v>589</v>
      </c>
      <c r="D762" s="9"/>
      <c r="E762" s="9">
        <v>140</v>
      </c>
      <c r="F762" s="10" t="s">
        <v>1071</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1.5" hidden="1" x14ac:dyDescent="0.25">
      <c r="A763" s="12">
        <v>746</v>
      </c>
      <c r="B763" s="10" t="s">
        <v>1020</v>
      </c>
      <c r="C763" s="11" t="s">
        <v>589</v>
      </c>
      <c r="D763" s="9"/>
      <c r="E763" s="9">
        <v>140</v>
      </c>
      <c r="F763" s="10" t="s">
        <v>1071</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1.5" hidden="1" x14ac:dyDescent="0.25">
      <c r="A764" s="12">
        <v>747</v>
      </c>
      <c r="B764" s="10" t="s">
        <v>1020</v>
      </c>
      <c r="C764" s="11" t="s">
        <v>589</v>
      </c>
      <c r="D764" s="9"/>
      <c r="E764" s="9">
        <v>140</v>
      </c>
      <c r="F764" s="10" t="s">
        <v>1071</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1.5" hidden="1" x14ac:dyDescent="0.25">
      <c r="A765" s="12">
        <v>748</v>
      </c>
      <c r="B765" s="10" t="s">
        <v>1020</v>
      </c>
      <c r="C765" s="11" t="s">
        <v>589</v>
      </c>
      <c r="D765" s="9"/>
      <c r="E765" s="9">
        <v>140</v>
      </c>
      <c r="F765" s="10" t="s">
        <v>1071</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1.5" hidden="1" x14ac:dyDescent="0.25">
      <c r="A766" s="12">
        <v>749</v>
      </c>
      <c r="B766" s="10" t="s">
        <v>1020</v>
      </c>
      <c r="C766" s="11" t="s">
        <v>589</v>
      </c>
      <c r="D766" s="9"/>
      <c r="E766" s="9">
        <v>140</v>
      </c>
      <c r="F766" s="10" t="s">
        <v>1071</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1.5" hidden="1" x14ac:dyDescent="0.25">
      <c r="A767" s="12">
        <v>750</v>
      </c>
      <c r="B767" s="10" t="s">
        <v>1020</v>
      </c>
      <c r="C767" s="11" t="s">
        <v>589</v>
      </c>
      <c r="D767" s="9"/>
      <c r="E767" s="9">
        <v>140</v>
      </c>
      <c r="F767" s="10" t="s">
        <v>1071</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1.5" hidden="1" x14ac:dyDescent="0.25">
      <c r="A768" s="12">
        <v>751</v>
      </c>
      <c r="B768" s="10" t="s">
        <v>1020</v>
      </c>
      <c r="C768" s="11" t="s">
        <v>1085</v>
      </c>
      <c r="D768" s="9"/>
      <c r="E768" s="9">
        <v>148</v>
      </c>
      <c r="F768" s="10" t="s">
        <v>1071</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1.5" hidden="1" x14ac:dyDescent="0.25">
      <c r="A769" s="12">
        <v>752</v>
      </c>
      <c r="B769" s="10" t="s">
        <v>1020</v>
      </c>
      <c r="C769" s="11" t="s">
        <v>1085</v>
      </c>
      <c r="D769" s="9"/>
      <c r="E769" s="9">
        <v>148</v>
      </c>
      <c r="F769" s="10" t="s">
        <v>1071</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1.5" hidden="1" x14ac:dyDescent="0.25">
      <c r="A770" s="12">
        <v>753</v>
      </c>
      <c r="B770" s="10" t="s">
        <v>1020</v>
      </c>
      <c r="C770" s="11" t="s">
        <v>1085</v>
      </c>
      <c r="D770" s="9"/>
      <c r="E770" s="9">
        <v>148</v>
      </c>
      <c r="F770" s="10" t="s">
        <v>1071</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1.5" hidden="1" x14ac:dyDescent="0.25">
      <c r="A771" s="12">
        <v>754</v>
      </c>
      <c r="B771" s="10" t="s">
        <v>1020</v>
      </c>
      <c r="C771" s="11" t="s">
        <v>1085</v>
      </c>
      <c r="D771" s="9"/>
      <c r="E771" s="9">
        <v>148</v>
      </c>
      <c r="F771" s="10" t="s">
        <v>1071</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1.5" hidden="1" x14ac:dyDescent="0.25">
      <c r="A772" s="12">
        <v>755</v>
      </c>
      <c r="B772" s="10" t="s">
        <v>1020</v>
      </c>
      <c r="C772" s="11" t="s">
        <v>1085</v>
      </c>
      <c r="D772" s="9"/>
      <c r="E772" s="9">
        <v>148</v>
      </c>
      <c r="F772" s="10" t="s">
        <v>1071</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1.5" hidden="1" x14ac:dyDescent="0.25">
      <c r="A773" s="12">
        <v>756</v>
      </c>
      <c r="B773" s="10" t="s">
        <v>1020</v>
      </c>
      <c r="C773" s="11" t="s">
        <v>1085</v>
      </c>
      <c r="D773" s="9"/>
      <c r="E773" s="9">
        <v>148</v>
      </c>
      <c r="F773" s="10" t="s">
        <v>1071</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1.5" hidden="1" x14ac:dyDescent="0.25">
      <c r="A774" s="12">
        <v>757</v>
      </c>
      <c r="B774" s="10" t="s">
        <v>1020</v>
      </c>
      <c r="C774" s="11" t="s">
        <v>1085</v>
      </c>
      <c r="D774" s="9"/>
      <c r="E774" s="9">
        <v>148</v>
      </c>
      <c r="F774" s="10" t="s">
        <v>1071</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1.5" hidden="1" x14ac:dyDescent="0.25">
      <c r="A775" s="12">
        <v>758</v>
      </c>
      <c r="B775" s="10" t="s">
        <v>1020</v>
      </c>
      <c r="C775" s="11" t="s">
        <v>1085</v>
      </c>
      <c r="D775" s="9"/>
      <c r="E775" s="9">
        <v>148</v>
      </c>
      <c r="F775" s="10" t="s">
        <v>1071</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1.5" hidden="1" x14ac:dyDescent="0.25">
      <c r="A776" s="12">
        <v>759</v>
      </c>
      <c r="B776" s="10" t="s">
        <v>1020</v>
      </c>
      <c r="C776" s="11" t="s">
        <v>1085</v>
      </c>
      <c r="D776" s="9"/>
      <c r="E776" s="9">
        <v>148</v>
      </c>
      <c r="F776" s="10" t="s">
        <v>1071</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1.5" hidden="1" x14ac:dyDescent="0.25">
      <c r="A777" s="12">
        <v>760</v>
      </c>
      <c r="B777" s="10" t="s">
        <v>1020</v>
      </c>
      <c r="C777" s="11" t="s">
        <v>1085</v>
      </c>
      <c r="D777" s="9"/>
      <c r="E777" s="9">
        <v>148</v>
      </c>
      <c r="F777" s="10" t="s">
        <v>1071</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1.5" hidden="1" x14ac:dyDescent="0.25">
      <c r="A778" s="12">
        <v>761</v>
      </c>
      <c r="B778" s="10" t="s">
        <v>1020</v>
      </c>
      <c r="C778" s="11" t="s">
        <v>1085</v>
      </c>
      <c r="D778" s="9"/>
      <c r="E778" s="9">
        <v>148</v>
      </c>
      <c r="F778" s="10" t="s">
        <v>1071</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1.5" hidden="1" x14ac:dyDescent="0.25">
      <c r="A779" s="12">
        <v>762</v>
      </c>
      <c r="B779" s="10" t="s">
        <v>1020</v>
      </c>
      <c r="C779" s="11" t="s">
        <v>1085</v>
      </c>
      <c r="D779" s="9"/>
      <c r="E779" s="9">
        <v>148</v>
      </c>
      <c r="F779" s="10" t="s">
        <v>1071</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1.5" hidden="1" x14ac:dyDescent="0.25">
      <c r="A780" s="12">
        <v>763</v>
      </c>
      <c r="B780" s="10" t="s">
        <v>1020</v>
      </c>
      <c r="C780" s="11" t="s">
        <v>1085</v>
      </c>
      <c r="D780" s="9"/>
      <c r="E780" s="9">
        <v>148</v>
      </c>
      <c r="F780" s="10" t="s">
        <v>1071</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1.5" hidden="1" x14ac:dyDescent="0.25">
      <c r="A781" s="12">
        <v>764</v>
      </c>
      <c r="B781" s="10" t="s">
        <v>1020</v>
      </c>
      <c r="C781" s="11" t="s">
        <v>1085</v>
      </c>
      <c r="D781" s="9"/>
      <c r="E781" s="9">
        <v>148</v>
      </c>
      <c r="F781" s="10" t="s">
        <v>1071</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1.5" hidden="1" x14ac:dyDescent="0.25">
      <c r="A782" s="12">
        <v>765</v>
      </c>
      <c r="B782" s="10" t="s">
        <v>1020</v>
      </c>
      <c r="C782" s="11" t="s">
        <v>1085</v>
      </c>
      <c r="D782" s="9"/>
      <c r="E782" s="9">
        <v>148</v>
      </c>
      <c r="F782" s="10" t="s">
        <v>1071</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1.5" hidden="1" x14ac:dyDescent="0.25">
      <c r="A783" s="12">
        <v>766</v>
      </c>
      <c r="B783" s="10" t="s">
        <v>1020</v>
      </c>
      <c r="C783" s="11" t="s">
        <v>591</v>
      </c>
      <c r="D783" s="9"/>
      <c r="E783" s="9">
        <v>178</v>
      </c>
      <c r="F783" s="10" t="s">
        <v>1071</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1.5" hidden="1" x14ac:dyDescent="0.25">
      <c r="A784" s="12">
        <v>767</v>
      </c>
      <c r="B784" s="10" t="s">
        <v>1020</v>
      </c>
      <c r="C784" s="11" t="s">
        <v>591</v>
      </c>
      <c r="D784" s="9"/>
      <c r="E784" s="9">
        <v>178</v>
      </c>
      <c r="F784" s="10" t="s">
        <v>1071</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1.5" hidden="1" x14ac:dyDescent="0.25">
      <c r="A785" s="12">
        <v>768</v>
      </c>
      <c r="B785" s="10" t="s">
        <v>1020</v>
      </c>
      <c r="C785" s="11" t="s">
        <v>591</v>
      </c>
      <c r="D785" s="9"/>
      <c r="E785" s="9">
        <v>178</v>
      </c>
      <c r="F785" s="10" t="s">
        <v>1071</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1.5" hidden="1" x14ac:dyDescent="0.25">
      <c r="A786" s="12">
        <v>769</v>
      </c>
      <c r="B786" s="10" t="s">
        <v>1020</v>
      </c>
      <c r="C786" s="11" t="s">
        <v>591</v>
      </c>
      <c r="D786" s="9"/>
      <c r="E786" s="9">
        <v>178</v>
      </c>
      <c r="F786" s="10" t="s">
        <v>1071</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1.5" hidden="1" x14ac:dyDescent="0.25">
      <c r="A787" s="12">
        <v>770</v>
      </c>
      <c r="B787" s="10" t="s">
        <v>1020</v>
      </c>
      <c r="C787" s="11" t="s">
        <v>591</v>
      </c>
      <c r="D787" s="9"/>
      <c r="E787" s="9">
        <v>178</v>
      </c>
      <c r="F787" s="10" t="s">
        <v>1071</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1.5" hidden="1" x14ac:dyDescent="0.25">
      <c r="A788" s="12">
        <v>771</v>
      </c>
      <c r="B788" s="10" t="s">
        <v>1020</v>
      </c>
      <c r="C788" s="11" t="s">
        <v>591</v>
      </c>
      <c r="D788" s="9"/>
      <c r="E788" s="9">
        <v>178</v>
      </c>
      <c r="F788" s="10" t="s">
        <v>1071</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1.5" hidden="1" x14ac:dyDescent="0.25">
      <c r="A789" s="12">
        <v>772</v>
      </c>
      <c r="B789" s="10" t="s">
        <v>1020</v>
      </c>
      <c r="C789" s="11" t="s">
        <v>591</v>
      </c>
      <c r="D789" s="9"/>
      <c r="E789" s="9">
        <v>178</v>
      </c>
      <c r="F789" s="10" t="s">
        <v>1071</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1.5" hidden="1" x14ac:dyDescent="0.25">
      <c r="A790" s="12">
        <v>773</v>
      </c>
      <c r="B790" s="10" t="s">
        <v>1020</v>
      </c>
      <c r="C790" s="11" t="s">
        <v>591</v>
      </c>
      <c r="D790" s="9"/>
      <c r="E790" s="9">
        <v>178</v>
      </c>
      <c r="F790" s="10" t="s">
        <v>1071</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1.5" hidden="1" x14ac:dyDescent="0.25">
      <c r="A791" s="12">
        <v>774</v>
      </c>
      <c r="B791" s="10" t="s">
        <v>1020</v>
      </c>
      <c r="C791" s="11" t="s">
        <v>591</v>
      </c>
      <c r="D791" s="9"/>
      <c r="E791" s="9">
        <v>178</v>
      </c>
      <c r="F791" s="10" t="s">
        <v>1071</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1.5" hidden="1" x14ac:dyDescent="0.25">
      <c r="A792" s="12">
        <v>775</v>
      </c>
      <c r="B792" s="10" t="s">
        <v>1020</v>
      </c>
      <c r="C792" s="11" t="s">
        <v>591</v>
      </c>
      <c r="D792" s="9"/>
      <c r="E792" s="9">
        <v>178</v>
      </c>
      <c r="F792" s="10" t="s">
        <v>1071</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1.5" hidden="1" x14ac:dyDescent="0.25">
      <c r="A793" s="12">
        <v>776</v>
      </c>
      <c r="B793" s="10" t="s">
        <v>1020</v>
      </c>
      <c r="C793" s="11" t="s">
        <v>591</v>
      </c>
      <c r="D793" s="9"/>
      <c r="E793" s="9">
        <v>178</v>
      </c>
      <c r="F793" s="10" t="s">
        <v>1071</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1.5" hidden="1" x14ac:dyDescent="0.25">
      <c r="A794" s="12">
        <v>777</v>
      </c>
      <c r="B794" s="10" t="s">
        <v>1020</v>
      </c>
      <c r="C794" s="11" t="s">
        <v>591</v>
      </c>
      <c r="D794" s="9"/>
      <c r="E794" s="9">
        <v>178</v>
      </c>
      <c r="F794" s="10" t="s">
        <v>1071</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1.5" hidden="1" x14ac:dyDescent="0.25">
      <c r="A795" s="12">
        <v>778</v>
      </c>
      <c r="B795" s="10" t="s">
        <v>1020</v>
      </c>
      <c r="C795" s="11" t="s">
        <v>591</v>
      </c>
      <c r="D795" s="9"/>
      <c r="E795" s="9">
        <v>178</v>
      </c>
      <c r="F795" s="10" t="s">
        <v>1071</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1.5" hidden="1" x14ac:dyDescent="0.25">
      <c r="A796" s="12">
        <v>779</v>
      </c>
      <c r="B796" s="10" t="s">
        <v>1020</v>
      </c>
      <c r="C796" s="11" t="s">
        <v>591</v>
      </c>
      <c r="D796" s="9"/>
      <c r="E796" s="9">
        <v>178</v>
      </c>
      <c r="F796" s="10" t="s">
        <v>1071</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1.5" hidden="1" x14ac:dyDescent="0.25">
      <c r="A797" s="12">
        <v>780</v>
      </c>
      <c r="B797" s="10" t="s">
        <v>1020</v>
      </c>
      <c r="C797" s="11" t="s">
        <v>591</v>
      </c>
      <c r="D797" s="9"/>
      <c r="E797" s="9">
        <v>178</v>
      </c>
      <c r="F797" s="10" t="s">
        <v>1071</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1.5" hidden="1" x14ac:dyDescent="0.25">
      <c r="A798" s="12">
        <v>781</v>
      </c>
      <c r="B798" s="10" t="s">
        <v>1020</v>
      </c>
      <c r="C798" s="11" t="s">
        <v>1086</v>
      </c>
      <c r="D798" s="9"/>
      <c r="E798" s="9">
        <v>180</v>
      </c>
      <c r="F798" s="10" t="s">
        <v>1071</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1.5" hidden="1" x14ac:dyDescent="0.25">
      <c r="A799" s="12">
        <v>782</v>
      </c>
      <c r="B799" s="10" t="s">
        <v>1020</v>
      </c>
      <c r="C799" s="11" t="s">
        <v>1086</v>
      </c>
      <c r="D799" s="9"/>
      <c r="E799" s="9">
        <v>180</v>
      </c>
      <c r="F799" s="10" t="s">
        <v>1071</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1.5" hidden="1" x14ac:dyDescent="0.25">
      <c r="A800" s="12">
        <v>783</v>
      </c>
      <c r="B800" s="10" t="s">
        <v>1020</v>
      </c>
      <c r="C800" s="11" t="s">
        <v>1086</v>
      </c>
      <c r="D800" s="9"/>
      <c r="E800" s="9">
        <v>180</v>
      </c>
      <c r="F800" s="10" t="s">
        <v>1071</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1.5" hidden="1" x14ac:dyDescent="0.25">
      <c r="A801" s="12">
        <v>784</v>
      </c>
      <c r="B801" s="10" t="s">
        <v>1020</v>
      </c>
      <c r="C801" s="11" t="s">
        <v>1086</v>
      </c>
      <c r="D801" s="9"/>
      <c r="E801" s="9">
        <v>180</v>
      </c>
      <c r="F801" s="10" t="s">
        <v>1071</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1.5" hidden="1" x14ac:dyDescent="0.25">
      <c r="A802" s="12">
        <v>785</v>
      </c>
      <c r="B802" s="10" t="s">
        <v>1020</v>
      </c>
      <c r="C802" s="11" t="s">
        <v>1086</v>
      </c>
      <c r="D802" s="9"/>
      <c r="E802" s="9">
        <v>180</v>
      </c>
      <c r="F802" s="10" t="s">
        <v>1071</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1.5" hidden="1" x14ac:dyDescent="0.25">
      <c r="A803" s="12">
        <v>786</v>
      </c>
      <c r="B803" s="10" t="s">
        <v>1020</v>
      </c>
      <c r="C803" s="11" t="s">
        <v>1086</v>
      </c>
      <c r="D803" s="9"/>
      <c r="E803" s="9">
        <v>180</v>
      </c>
      <c r="F803" s="10" t="s">
        <v>1071</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1.5" hidden="1" x14ac:dyDescent="0.25">
      <c r="A804" s="12">
        <v>787</v>
      </c>
      <c r="B804" s="10" t="s">
        <v>1020</v>
      </c>
      <c r="C804" s="11" t="s">
        <v>1086</v>
      </c>
      <c r="D804" s="9"/>
      <c r="E804" s="9">
        <v>180</v>
      </c>
      <c r="F804" s="10" t="s">
        <v>1071</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1.5" hidden="1" x14ac:dyDescent="0.25">
      <c r="A805" s="12">
        <v>788</v>
      </c>
      <c r="B805" s="10" t="s">
        <v>1020</v>
      </c>
      <c r="C805" s="11" t="s">
        <v>1086</v>
      </c>
      <c r="D805" s="9"/>
      <c r="E805" s="9">
        <v>180</v>
      </c>
      <c r="F805" s="10" t="s">
        <v>1071</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1.5" hidden="1" x14ac:dyDescent="0.25">
      <c r="A806" s="12">
        <v>789</v>
      </c>
      <c r="B806" s="10" t="s">
        <v>1020</v>
      </c>
      <c r="C806" s="11" t="s">
        <v>1086</v>
      </c>
      <c r="D806" s="9"/>
      <c r="E806" s="9">
        <v>180</v>
      </c>
      <c r="F806" s="10" t="s">
        <v>1071</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1.5" hidden="1" x14ac:dyDescent="0.25">
      <c r="A807" s="12">
        <v>790</v>
      </c>
      <c r="B807" s="10" t="s">
        <v>1020</v>
      </c>
      <c r="C807" s="11" t="s">
        <v>1086</v>
      </c>
      <c r="D807" s="9"/>
      <c r="E807" s="9">
        <v>180</v>
      </c>
      <c r="F807" s="10" t="s">
        <v>1071</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1.5" hidden="1" x14ac:dyDescent="0.25">
      <c r="A808" s="12">
        <v>791</v>
      </c>
      <c r="B808" s="10" t="s">
        <v>1020</v>
      </c>
      <c r="C808" s="11" t="s">
        <v>1086</v>
      </c>
      <c r="D808" s="9"/>
      <c r="E808" s="9">
        <v>180</v>
      </c>
      <c r="F808" s="10" t="s">
        <v>1071</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1.5" hidden="1" x14ac:dyDescent="0.25">
      <c r="A809" s="12">
        <v>792</v>
      </c>
      <c r="B809" s="10" t="s">
        <v>1020</v>
      </c>
      <c r="C809" s="11" t="s">
        <v>1086</v>
      </c>
      <c r="D809" s="9"/>
      <c r="E809" s="9">
        <v>180</v>
      </c>
      <c r="F809" s="10" t="s">
        <v>1071</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1.5" hidden="1" x14ac:dyDescent="0.25">
      <c r="A810" s="12">
        <v>793</v>
      </c>
      <c r="B810" s="10" t="s">
        <v>1020</v>
      </c>
      <c r="C810" s="11" t="s">
        <v>1086</v>
      </c>
      <c r="D810" s="9"/>
      <c r="E810" s="9">
        <v>180</v>
      </c>
      <c r="F810" s="10" t="s">
        <v>1071</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1.5" hidden="1" x14ac:dyDescent="0.25">
      <c r="A811" s="12">
        <v>794</v>
      </c>
      <c r="B811" s="10" t="s">
        <v>1020</v>
      </c>
      <c r="C811" s="11" t="s">
        <v>1086</v>
      </c>
      <c r="D811" s="9"/>
      <c r="E811" s="9">
        <v>180</v>
      </c>
      <c r="F811" s="10" t="s">
        <v>1071</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1.5" hidden="1" x14ac:dyDescent="0.25">
      <c r="A812" s="12">
        <v>795</v>
      </c>
      <c r="B812" s="10" t="s">
        <v>1020</v>
      </c>
      <c r="C812" s="11" t="s">
        <v>1086</v>
      </c>
      <c r="D812" s="9"/>
      <c r="E812" s="9">
        <v>180</v>
      </c>
      <c r="F812" s="10" t="s">
        <v>1071</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1.5" hidden="1" x14ac:dyDescent="0.25">
      <c r="A813" s="12">
        <v>796</v>
      </c>
      <c r="B813" s="10" t="s">
        <v>1020</v>
      </c>
      <c r="C813" s="11" t="s">
        <v>1087</v>
      </c>
      <c r="D813" s="9"/>
      <c r="E813" s="9">
        <v>226</v>
      </c>
      <c r="F813" s="10" t="s">
        <v>1071</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1.5" hidden="1" x14ac:dyDescent="0.25">
      <c r="A814" s="12">
        <v>797</v>
      </c>
      <c r="B814" s="10" t="s">
        <v>1020</v>
      </c>
      <c r="C814" s="11" t="s">
        <v>1087</v>
      </c>
      <c r="D814" s="9"/>
      <c r="E814" s="9">
        <v>226</v>
      </c>
      <c r="F814" s="10" t="s">
        <v>1071</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1.5" hidden="1" x14ac:dyDescent="0.25">
      <c r="A815" s="12">
        <v>798</v>
      </c>
      <c r="B815" s="10" t="s">
        <v>1020</v>
      </c>
      <c r="C815" s="11" t="s">
        <v>1087</v>
      </c>
      <c r="D815" s="9"/>
      <c r="E815" s="9">
        <v>226</v>
      </c>
      <c r="F815" s="10" t="s">
        <v>1071</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1.5" hidden="1" x14ac:dyDescent="0.25">
      <c r="A816" s="12">
        <v>799</v>
      </c>
      <c r="B816" s="10" t="s">
        <v>1020</v>
      </c>
      <c r="C816" s="11" t="s">
        <v>1087</v>
      </c>
      <c r="D816" s="9"/>
      <c r="E816" s="9">
        <v>226</v>
      </c>
      <c r="F816" s="10" t="s">
        <v>1071</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1.5" hidden="1" x14ac:dyDescent="0.25">
      <c r="A817" s="12">
        <v>800</v>
      </c>
      <c r="B817" s="10" t="s">
        <v>1020</v>
      </c>
      <c r="C817" s="11" t="s">
        <v>1087</v>
      </c>
      <c r="D817" s="9"/>
      <c r="E817" s="9">
        <v>226</v>
      </c>
      <c r="F817" s="10" t="s">
        <v>1071</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1.5" hidden="1" x14ac:dyDescent="0.25">
      <c r="A818" s="12">
        <v>801</v>
      </c>
      <c r="B818" s="10" t="s">
        <v>1020</v>
      </c>
      <c r="C818" s="11" t="s">
        <v>1087</v>
      </c>
      <c r="D818" s="9"/>
      <c r="E818" s="9">
        <v>226</v>
      </c>
      <c r="F818" s="10" t="s">
        <v>1071</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1.5" hidden="1" x14ac:dyDescent="0.25">
      <c r="A819" s="12">
        <v>802</v>
      </c>
      <c r="B819" s="10" t="s">
        <v>1020</v>
      </c>
      <c r="C819" s="11" t="s">
        <v>1087</v>
      </c>
      <c r="D819" s="9"/>
      <c r="E819" s="9">
        <v>226</v>
      </c>
      <c r="F819" s="10" t="s">
        <v>1071</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1.5" hidden="1" x14ac:dyDescent="0.25">
      <c r="A820" s="12">
        <v>803</v>
      </c>
      <c r="B820" s="10" t="s">
        <v>1020</v>
      </c>
      <c r="C820" s="11" t="s">
        <v>1087</v>
      </c>
      <c r="D820" s="9"/>
      <c r="E820" s="9">
        <v>226</v>
      </c>
      <c r="F820" s="10" t="s">
        <v>1071</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1.5" hidden="1" x14ac:dyDescent="0.25">
      <c r="A821" s="12">
        <v>804</v>
      </c>
      <c r="B821" s="10" t="s">
        <v>1020</v>
      </c>
      <c r="C821" s="11" t="s">
        <v>1087</v>
      </c>
      <c r="D821" s="9"/>
      <c r="E821" s="9">
        <v>226</v>
      </c>
      <c r="F821" s="10" t="s">
        <v>1071</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1.5" hidden="1" x14ac:dyDescent="0.25">
      <c r="A822" s="12">
        <v>805</v>
      </c>
      <c r="B822" s="10" t="s">
        <v>1020</v>
      </c>
      <c r="C822" s="11" t="s">
        <v>1087</v>
      </c>
      <c r="D822" s="9"/>
      <c r="E822" s="9">
        <v>226</v>
      </c>
      <c r="F822" s="10" t="s">
        <v>1071</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1.5" hidden="1" x14ac:dyDescent="0.25">
      <c r="A823" s="12">
        <v>806</v>
      </c>
      <c r="B823" s="10" t="s">
        <v>1020</v>
      </c>
      <c r="C823" s="11" t="s">
        <v>1087</v>
      </c>
      <c r="D823" s="9"/>
      <c r="E823" s="9">
        <v>226</v>
      </c>
      <c r="F823" s="10" t="s">
        <v>1071</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1.5" hidden="1" x14ac:dyDescent="0.25">
      <c r="A824" s="12">
        <v>807</v>
      </c>
      <c r="B824" s="10" t="s">
        <v>1020</v>
      </c>
      <c r="C824" s="11" t="s">
        <v>1087</v>
      </c>
      <c r="D824" s="9"/>
      <c r="E824" s="9">
        <v>226</v>
      </c>
      <c r="F824" s="10" t="s">
        <v>1071</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1.5" hidden="1" x14ac:dyDescent="0.25">
      <c r="A825" s="12">
        <v>808</v>
      </c>
      <c r="B825" s="10" t="s">
        <v>1020</v>
      </c>
      <c r="C825" s="11" t="s">
        <v>1087</v>
      </c>
      <c r="D825" s="9"/>
      <c r="E825" s="9">
        <v>226</v>
      </c>
      <c r="F825" s="10" t="s">
        <v>1071</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1.5" hidden="1" x14ac:dyDescent="0.25">
      <c r="A826" s="12">
        <v>809</v>
      </c>
      <c r="B826" s="10" t="s">
        <v>1020</v>
      </c>
      <c r="C826" s="11" t="s">
        <v>1087</v>
      </c>
      <c r="D826" s="9"/>
      <c r="E826" s="9">
        <v>226</v>
      </c>
      <c r="F826" s="10" t="s">
        <v>1071</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1.5" hidden="1" x14ac:dyDescent="0.25">
      <c r="A827" s="12">
        <v>810</v>
      </c>
      <c r="B827" s="10" t="s">
        <v>1020</v>
      </c>
      <c r="C827" s="11" t="s">
        <v>1087</v>
      </c>
      <c r="D827" s="9"/>
      <c r="E827" s="9">
        <v>226</v>
      </c>
      <c r="F827" s="10" t="s">
        <v>1071</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1.5" hidden="1" x14ac:dyDescent="0.25">
      <c r="A828" s="12">
        <v>811</v>
      </c>
      <c r="B828" s="10" t="s">
        <v>1020</v>
      </c>
      <c r="C828" s="11" t="s">
        <v>1088</v>
      </c>
      <c r="D828" s="9"/>
      <c r="E828" s="9">
        <v>266</v>
      </c>
      <c r="F828" s="10" t="s">
        <v>1071</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1.5" hidden="1" x14ac:dyDescent="0.25">
      <c r="A829" s="12">
        <v>812</v>
      </c>
      <c r="B829" s="10" t="s">
        <v>1020</v>
      </c>
      <c r="C829" s="11" t="s">
        <v>1088</v>
      </c>
      <c r="D829" s="9"/>
      <c r="E829" s="9">
        <v>266</v>
      </c>
      <c r="F829" s="10" t="s">
        <v>1071</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1.5" hidden="1" x14ac:dyDescent="0.25">
      <c r="A830" s="12">
        <v>813</v>
      </c>
      <c r="B830" s="10" t="s">
        <v>1020</v>
      </c>
      <c r="C830" s="11" t="s">
        <v>1088</v>
      </c>
      <c r="D830" s="9"/>
      <c r="E830" s="9">
        <v>266</v>
      </c>
      <c r="F830" s="10" t="s">
        <v>1071</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1.5" hidden="1" x14ac:dyDescent="0.25">
      <c r="A831" s="12">
        <v>814</v>
      </c>
      <c r="B831" s="10" t="s">
        <v>1020</v>
      </c>
      <c r="C831" s="11" t="s">
        <v>1088</v>
      </c>
      <c r="D831" s="9"/>
      <c r="E831" s="9">
        <v>266</v>
      </c>
      <c r="F831" s="10" t="s">
        <v>1071</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1.5" hidden="1" x14ac:dyDescent="0.25">
      <c r="A832" s="12">
        <v>815</v>
      </c>
      <c r="B832" s="10" t="s">
        <v>1020</v>
      </c>
      <c r="C832" s="11" t="s">
        <v>1088</v>
      </c>
      <c r="D832" s="9"/>
      <c r="E832" s="9">
        <v>266</v>
      </c>
      <c r="F832" s="10" t="s">
        <v>1071</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1.5" hidden="1" x14ac:dyDescent="0.25">
      <c r="A833" s="12">
        <v>816</v>
      </c>
      <c r="B833" s="10" t="s">
        <v>1020</v>
      </c>
      <c r="C833" s="11" t="s">
        <v>1088</v>
      </c>
      <c r="D833" s="9"/>
      <c r="E833" s="9">
        <v>266</v>
      </c>
      <c r="F833" s="10" t="s">
        <v>1071</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1.5" hidden="1" x14ac:dyDescent="0.25">
      <c r="A834" s="12">
        <v>817</v>
      </c>
      <c r="B834" s="10" t="s">
        <v>1020</v>
      </c>
      <c r="C834" s="11" t="s">
        <v>1088</v>
      </c>
      <c r="D834" s="9"/>
      <c r="E834" s="9">
        <v>266</v>
      </c>
      <c r="F834" s="10" t="s">
        <v>1071</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1.5" hidden="1" x14ac:dyDescent="0.25">
      <c r="A835" s="12">
        <v>818</v>
      </c>
      <c r="B835" s="10" t="s">
        <v>1020</v>
      </c>
      <c r="C835" s="11" t="s">
        <v>1088</v>
      </c>
      <c r="D835" s="9"/>
      <c r="E835" s="9">
        <v>266</v>
      </c>
      <c r="F835" s="10" t="s">
        <v>1071</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1.5" hidden="1" x14ac:dyDescent="0.25">
      <c r="A836" s="12">
        <v>819</v>
      </c>
      <c r="B836" s="10" t="s">
        <v>1020</v>
      </c>
      <c r="C836" s="11" t="s">
        <v>1088</v>
      </c>
      <c r="D836" s="9"/>
      <c r="E836" s="9">
        <v>266</v>
      </c>
      <c r="F836" s="10" t="s">
        <v>1071</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1.5" hidden="1" x14ac:dyDescent="0.25">
      <c r="A837" s="12">
        <v>820</v>
      </c>
      <c r="B837" s="10" t="s">
        <v>1020</v>
      </c>
      <c r="C837" s="11" t="s">
        <v>1088</v>
      </c>
      <c r="D837" s="9"/>
      <c r="E837" s="9">
        <v>266</v>
      </c>
      <c r="F837" s="10" t="s">
        <v>1071</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1.5" hidden="1" x14ac:dyDescent="0.25">
      <c r="A838" s="12">
        <v>821</v>
      </c>
      <c r="B838" s="10" t="s">
        <v>1020</v>
      </c>
      <c r="C838" s="11" t="s">
        <v>1088</v>
      </c>
      <c r="D838" s="9"/>
      <c r="E838" s="9">
        <v>266</v>
      </c>
      <c r="F838" s="10" t="s">
        <v>1071</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1.5" hidden="1" x14ac:dyDescent="0.25">
      <c r="A839" s="12">
        <v>822</v>
      </c>
      <c r="B839" s="10" t="s">
        <v>1020</v>
      </c>
      <c r="C839" s="11" t="s">
        <v>1088</v>
      </c>
      <c r="D839" s="9"/>
      <c r="E839" s="9">
        <v>266</v>
      </c>
      <c r="F839" s="10" t="s">
        <v>1071</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1.5" hidden="1" x14ac:dyDescent="0.25">
      <c r="A840" s="12">
        <v>823</v>
      </c>
      <c r="B840" s="10" t="s">
        <v>1020</v>
      </c>
      <c r="C840" s="11" t="s">
        <v>1088</v>
      </c>
      <c r="D840" s="9"/>
      <c r="E840" s="9">
        <v>266</v>
      </c>
      <c r="F840" s="10" t="s">
        <v>1071</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1.5" hidden="1" x14ac:dyDescent="0.25">
      <c r="A841" s="12">
        <v>824</v>
      </c>
      <c r="B841" s="10" t="s">
        <v>1020</v>
      </c>
      <c r="C841" s="11" t="s">
        <v>1088</v>
      </c>
      <c r="D841" s="9"/>
      <c r="E841" s="9">
        <v>266</v>
      </c>
      <c r="F841" s="10" t="s">
        <v>1071</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1.5" hidden="1" x14ac:dyDescent="0.25">
      <c r="A842" s="12">
        <v>825</v>
      </c>
      <c r="B842" s="10" t="s">
        <v>1020</v>
      </c>
      <c r="C842" s="11" t="s">
        <v>1088</v>
      </c>
      <c r="D842" s="9"/>
      <c r="E842" s="9">
        <v>266</v>
      </c>
      <c r="F842" s="10" t="s">
        <v>1071</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1.5" hidden="1" x14ac:dyDescent="0.25">
      <c r="A843" s="12">
        <v>826</v>
      </c>
      <c r="B843" s="10" t="s">
        <v>1020</v>
      </c>
      <c r="C843" s="11" t="s">
        <v>1089</v>
      </c>
      <c r="D843" s="9"/>
      <c r="E843" s="9">
        <v>678</v>
      </c>
      <c r="F843" s="10" t="s">
        <v>1071</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1.5" hidden="1" x14ac:dyDescent="0.25">
      <c r="A844" s="12">
        <v>827</v>
      </c>
      <c r="B844" s="10" t="s">
        <v>1020</v>
      </c>
      <c r="C844" s="11" t="s">
        <v>1089</v>
      </c>
      <c r="D844" s="9"/>
      <c r="E844" s="9">
        <v>678</v>
      </c>
      <c r="F844" s="10" t="s">
        <v>1071</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1.5" hidden="1" x14ac:dyDescent="0.25">
      <c r="A845" s="12">
        <v>828</v>
      </c>
      <c r="B845" s="10" t="s">
        <v>1020</v>
      </c>
      <c r="C845" s="11" t="s">
        <v>1089</v>
      </c>
      <c r="D845" s="9"/>
      <c r="E845" s="9">
        <v>678</v>
      </c>
      <c r="F845" s="10" t="s">
        <v>1071</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1.5" hidden="1" x14ac:dyDescent="0.25">
      <c r="A846" s="12">
        <v>829</v>
      </c>
      <c r="B846" s="10" t="s">
        <v>1020</v>
      </c>
      <c r="C846" s="11" t="s">
        <v>1089</v>
      </c>
      <c r="D846" s="9"/>
      <c r="E846" s="9">
        <v>678</v>
      </c>
      <c r="F846" s="10" t="s">
        <v>1071</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1.5" hidden="1" x14ac:dyDescent="0.25">
      <c r="A847" s="12">
        <v>830</v>
      </c>
      <c r="B847" s="10" t="s">
        <v>1020</v>
      </c>
      <c r="C847" s="11" t="s">
        <v>1089</v>
      </c>
      <c r="D847" s="9"/>
      <c r="E847" s="9">
        <v>678</v>
      </c>
      <c r="F847" s="10" t="s">
        <v>1071</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1.5" hidden="1" x14ac:dyDescent="0.25">
      <c r="A848" s="12">
        <v>831</v>
      </c>
      <c r="B848" s="10" t="s">
        <v>1020</v>
      </c>
      <c r="C848" s="11" t="s">
        <v>1089</v>
      </c>
      <c r="D848" s="9"/>
      <c r="E848" s="9">
        <v>678</v>
      </c>
      <c r="F848" s="10" t="s">
        <v>1071</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1.5" hidden="1" x14ac:dyDescent="0.25">
      <c r="A849" s="12">
        <v>832</v>
      </c>
      <c r="B849" s="10" t="s">
        <v>1020</v>
      </c>
      <c r="C849" s="11" t="s">
        <v>1089</v>
      </c>
      <c r="D849" s="9"/>
      <c r="E849" s="9">
        <v>678</v>
      </c>
      <c r="F849" s="10" t="s">
        <v>1071</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1.5" hidden="1" x14ac:dyDescent="0.25">
      <c r="A850" s="12">
        <v>833</v>
      </c>
      <c r="B850" s="10" t="s">
        <v>1020</v>
      </c>
      <c r="C850" s="11" t="s">
        <v>1089</v>
      </c>
      <c r="D850" s="9"/>
      <c r="E850" s="9">
        <v>678</v>
      </c>
      <c r="F850" s="10" t="s">
        <v>1071</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1.5" hidden="1" x14ac:dyDescent="0.25">
      <c r="A851" s="12">
        <v>834</v>
      </c>
      <c r="B851" s="10" t="s">
        <v>1020</v>
      </c>
      <c r="C851" s="11" t="s">
        <v>1089</v>
      </c>
      <c r="D851" s="9"/>
      <c r="E851" s="9">
        <v>678</v>
      </c>
      <c r="F851" s="10" t="s">
        <v>1071</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1.5" hidden="1" x14ac:dyDescent="0.25">
      <c r="A852" s="12">
        <v>835</v>
      </c>
      <c r="B852" s="10" t="s">
        <v>1020</v>
      </c>
      <c r="C852" s="11" t="s">
        <v>1089</v>
      </c>
      <c r="D852" s="9"/>
      <c r="E852" s="9">
        <v>678</v>
      </c>
      <c r="F852" s="10" t="s">
        <v>1071</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1.5" hidden="1" x14ac:dyDescent="0.25">
      <c r="A853" s="12">
        <v>836</v>
      </c>
      <c r="B853" s="10" t="s">
        <v>1020</v>
      </c>
      <c r="C853" s="11" t="s">
        <v>1089</v>
      </c>
      <c r="D853" s="9"/>
      <c r="E853" s="9">
        <v>678</v>
      </c>
      <c r="F853" s="10" t="s">
        <v>1071</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1.5" hidden="1" x14ac:dyDescent="0.25">
      <c r="A854" s="12">
        <v>837</v>
      </c>
      <c r="B854" s="10" t="s">
        <v>1020</v>
      </c>
      <c r="C854" s="11" t="s">
        <v>1089</v>
      </c>
      <c r="D854" s="9"/>
      <c r="E854" s="9">
        <v>678</v>
      </c>
      <c r="F854" s="10" t="s">
        <v>1071</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1.5" hidden="1" x14ac:dyDescent="0.25">
      <c r="A855" s="12">
        <v>838</v>
      </c>
      <c r="B855" s="10" t="s">
        <v>1020</v>
      </c>
      <c r="C855" s="11" t="s">
        <v>1089</v>
      </c>
      <c r="D855" s="9"/>
      <c r="E855" s="9">
        <v>678</v>
      </c>
      <c r="F855" s="10" t="s">
        <v>1071</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1.5" hidden="1" x14ac:dyDescent="0.25">
      <c r="A856" s="12">
        <v>839</v>
      </c>
      <c r="B856" s="10" t="s">
        <v>1020</v>
      </c>
      <c r="C856" s="11" t="s">
        <v>1089</v>
      </c>
      <c r="D856" s="9"/>
      <c r="E856" s="9">
        <v>678</v>
      </c>
      <c r="F856" s="10" t="s">
        <v>1071</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1.5" hidden="1" x14ac:dyDescent="0.25">
      <c r="A857" s="12">
        <v>840</v>
      </c>
      <c r="B857" s="10" t="s">
        <v>1020</v>
      </c>
      <c r="C857" s="11" t="s">
        <v>1089</v>
      </c>
      <c r="D857" s="9"/>
      <c r="E857" s="9">
        <v>678</v>
      </c>
      <c r="F857" s="10" t="s">
        <v>1071</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1.5" hidden="1" x14ac:dyDescent="0.25">
      <c r="A858" s="23">
        <v>841</v>
      </c>
      <c r="B858" s="21" t="s">
        <v>1020</v>
      </c>
      <c r="C858" s="29" t="s">
        <v>1090</v>
      </c>
      <c r="D858" s="20"/>
      <c r="E858" s="20">
        <v>913</v>
      </c>
      <c r="F858" s="21" t="s">
        <v>1070</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1.5" hidden="1" x14ac:dyDescent="0.25">
      <c r="A859" s="23">
        <v>842</v>
      </c>
      <c r="B859" s="21" t="s">
        <v>1020</v>
      </c>
      <c r="C859" s="29" t="s">
        <v>1090</v>
      </c>
      <c r="D859" s="20"/>
      <c r="E859" s="20">
        <v>913</v>
      </c>
      <c r="F859" s="21" t="s">
        <v>1070</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1.5" hidden="1" x14ac:dyDescent="0.25">
      <c r="A860" s="23">
        <v>843</v>
      </c>
      <c r="B860" s="21" t="s">
        <v>1020</v>
      </c>
      <c r="C860" s="29" t="s">
        <v>1090</v>
      </c>
      <c r="D860" s="20"/>
      <c r="E860" s="20">
        <v>913</v>
      </c>
      <c r="F860" s="21" t="s">
        <v>1070</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1.5" hidden="1" x14ac:dyDescent="0.25">
      <c r="A861" s="23">
        <v>844</v>
      </c>
      <c r="B861" s="21" t="s">
        <v>1020</v>
      </c>
      <c r="C861" s="29" t="s">
        <v>1090</v>
      </c>
      <c r="D861" s="20"/>
      <c r="E861" s="20">
        <v>913</v>
      </c>
      <c r="F861" s="21" t="s">
        <v>1070</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1.5" hidden="1" x14ac:dyDescent="0.25">
      <c r="A862" s="23">
        <v>845</v>
      </c>
      <c r="B862" s="21" t="s">
        <v>1020</v>
      </c>
      <c r="C862" s="29" t="s">
        <v>1090</v>
      </c>
      <c r="D862" s="20"/>
      <c r="E862" s="20">
        <v>913</v>
      </c>
      <c r="F862" s="21" t="s">
        <v>1070</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1.5" hidden="1" x14ac:dyDescent="0.25">
      <c r="A863" s="23">
        <v>846</v>
      </c>
      <c r="B863" s="21" t="s">
        <v>1020</v>
      </c>
      <c r="C863" s="29" t="s">
        <v>1090</v>
      </c>
      <c r="D863" s="20"/>
      <c r="E863" s="20">
        <v>913</v>
      </c>
      <c r="F863" s="21" t="s">
        <v>1070</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1.5" hidden="1" x14ac:dyDescent="0.25">
      <c r="A864" s="23">
        <v>847</v>
      </c>
      <c r="B864" s="21" t="s">
        <v>1020</v>
      </c>
      <c r="C864" s="29" t="s">
        <v>1090</v>
      </c>
      <c r="D864" s="20"/>
      <c r="E864" s="20">
        <v>913</v>
      </c>
      <c r="F864" s="21" t="s">
        <v>1070</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1.5" hidden="1" x14ac:dyDescent="0.25">
      <c r="A865" s="23">
        <v>848</v>
      </c>
      <c r="B865" s="21" t="s">
        <v>1020</v>
      </c>
      <c r="C865" s="29" t="s">
        <v>1090</v>
      </c>
      <c r="D865" s="20"/>
      <c r="E865" s="20">
        <v>913</v>
      </c>
      <c r="F865" s="21" t="s">
        <v>1070</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1.5" hidden="1" x14ac:dyDescent="0.25">
      <c r="A866" s="23">
        <v>849</v>
      </c>
      <c r="B866" s="21" t="s">
        <v>1020</v>
      </c>
      <c r="C866" s="29" t="s">
        <v>1090</v>
      </c>
      <c r="D866" s="20"/>
      <c r="E866" s="20">
        <v>913</v>
      </c>
      <c r="F866" s="21" t="s">
        <v>1070</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1.5" hidden="1" x14ac:dyDescent="0.25">
      <c r="A867" s="23">
        <v>850</v>
      </c>
      <c r="B867" s="21" t="s">
        <v>1020</v>
      </c>
      <c r="C867" s="29" t="s">
        <v>1090</v>
      </c>
      <c r="D867" s="20"/>
      <c r="E867" s="20">
        <v>913</v>
      </c>
      <c r="F867" s="21" t="s">
        <v>1070</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1.5" hidden="1" x14ac:dyDescent="0.25">
      <c r="A868" s="23">
        <v>851</v>
      </c>
      <c r="B868" s="21" t="s">
        <v>1020</v>
      </c>
      <c r="C868" s="29" t="s">
        <v>1090</v>
      </c>
      <c r="D868" s="20"/>
      <c r="E868" s="20">
        <v>913</v>
      </c>
      <c r="F868" s="21" t="s">
        <v>1070</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1.5" hidden="1" x14ac:dyDescent="0.25">
      <c r="A869" s="23">
        <v>852</v>
      </c>
      <c r="B869" s="21" t="s">
        <v>1020</v>
      </c>
      <c r="C869" s="29" t="s">
        <v>1090</v>
      </c>
      <c r="D869" s="20"/>
      <c r="E869" s="20">
        <v>913</v>
      </c>
      <c r="F869" s="21" t="s">
        <v>1070</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1.5" hidden="1" x14ac:dyDescent="0.25">
      <c r="A870" s="23">
        <v>853</v>
      </c>
      <c r="B870" s="21" t="s">
        <v>1020</v>
      </c>
      <c r="C870" s="29" t="s">
        <v>1090</v>
      </c>
      <c r="D870" s="20"/>
      <c r="E870" s="20">
        <v>913</v>
      </c>
      <c r="F870" s="21" t="s">
        <v>1070</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1.5" hidden="1" x14ac:dyDescent="0.25">
      <c r="A871" s="23">
        <v>854</v>
      </c>
      <c r="B871" s="21" t="s">
        <v>1020</v>
      </c>
      <c r="C871" s="29" t="s">
        <v>1090</v>
      </c>
      <c r="D871" s="20"/>
      <c r="E871" s="20">
        <v>913</v>
      </c>
      <c r="F871" s="21" t="s">
        <v>1070</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1.5" hidden="1" x14ac:dyDescent="0.25">
      <c r="A872" s="23">
        <v>855</v>
      </c>
      <c r="B872" s="21" t="s">
        <v>1020</v>
      </c>
      <c r="C872" s="29" t="s">
        <v>1090</v>
      </c>
      <c r="D872" s="20"/>
      <c r="E872" s="20">
        <v>913</v>
      </c>
      <c r="F872" s="21" t="s">
        <v>1070</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1.5" hidden="1" x14ac:dyDescent="0.25">
      <c r="A873" s="12">
        <v>856</v>
      </c>
      <c r="B873" s="10" t="s">
        <v>1020</v>
      </c>
      <c r="C873" s="11" t="s">
        <v>585</v>
      </c>
      <c r="D873" s="9"/>
      <c r="E873" s="9">
        <v>72</v>
      </c>
      <c r="F873" s="10" t="s">
        <v>1071</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1.5" hidden="1" x14ac:dyDescent="0.25">
      <c r="A874" s="12">
        <v>857</v>
      </c>
      <c r="B874" s="10" t="s">
        <v>1020</v>
      </c>
      <c r="C874" s="11" t="s">
        <v>585</v>
      </c>
      <c r="D874" s="9"/>
      <c r="E874" s="9">
        <v>72</v>
      </c>
      <c r="F874" s="10" t="s">
        <v>1071</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1.5" hidden="1" x14ac:dyDescent="0.25">
      <c r="A875" s="12">
        <v>858</v>
      </c>
      <c r="B875" s="10" t="s">
        <v>1020</v>
      </c>
      <c r="C875" s="11" t="s">
        <v>585</v>
      </c>
      <c r="D875" s="9"/>
      <c r="E875" s="9">
        <v>72</v>
      </c>
      <c r="F875" s="10" t="s">
        <v>1071</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1.5" hidden="1" x14ac:dyDescent="0.25">
      <c r="A876" s="12">
        <v>859</v>
      </c>
      <c r="B876" s="10" t="s">
        <v>1020</v>
      </c>
      <c r="C876" s="11" t="s">
        <v>585</v>
      </c>
      <c r="D876" s="9"/>
      <c r="E876" s="9">
        <v>72</v>
      </c>
      <c r="F876" s="10" t="s">
        <v>1071</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1.5" hidden="1" x14ac:dyDescent="0.25">
      <c r="A877" s="12">
        <v>860</v>
      </c>
      <c r="B877" s="10" t="s">
        <v>1020</v>
      </c>
      <c r="C877" s="11" t="s">
        <v>585</v>
      </c>
      <c r="D877" s="9"/>
      <c r="E877" s="9">
        <v>72</v>
      </c>
      <c r="F877" s="10" t="s">
        <v>1071</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1.5" hidden="1" x14ac:dyDescent="0.25">
      <c r="A878" s="12">
        <v>861</v>
      </c>
      <c r="B878" s="10" t="s">
        <v>1020</v>
      </c>
      <c r="C878" s="11" t="s">
        <v>585</v>
      </c>
      <c r="D878" s="9"/>
      <c r="E878" s="9">
        <v>72</v>
      </c>
      <c r="F878" s="10" t="s">
        <v>1071</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1.5" hidden="1" x14ac:dyDescent="0.25">
      <c r="A879" s="12">
        <v>862</v>
      </c>
      <c r="B879" s="10" t="s">
        <v>1020</v>
      </c>
      <c r="C879" s="11" t="s">
        <v>585</v>
      </c>
      <c r="D879" s="9"/>
      <c r="E879" s="9">
        <v>72</v>
      </c>
      <c r="F879" s="10" t="s">
        <v>1071</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1.5" hidden="1" x14ac:dyDescent="0.25">
      <c r="A880" s="12">
        <v>863</v>
      </c>
      <c r="B880" s="10" t="s">
        <v>1020</v>
      </c>
      <c r="C880" s="11" t="s">
        <v>585</v>
      </c>
      <c r="D880" s="9"/>
      <c r="E880" s="9">
        <v>72</v>
      </c>
      <c r="F880" s="10" t="s">
        <v>1071</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1.5" hidden="1" x14ac:dyDescent="0.25">
      <c r="A881" s="12">
        <v>864</v>
      </c>
      <c r="B881" s="10" t="s">
        <v>1020</v>
      </c>
      <c r="C881" s="11" t="s">
        <v>585</v>
      </c>
      <c r="D881" s="9"/>
      <c r="E881" s="9">
        <v>72</v>
      </c>
      <c r="F881" s="10" t="s">
        <v>1071</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1.5" hidden="1" x14ac:dyDescent="0.25">
      <c r="A882" s="12">
        <v>865</v>
      </c>
      <c r="B882" s="10" t="s">
        <v>1020</v>
      </c>
      <c r="C882" s="11" t="s">
        <v>585</v>
      </c>
      <c r="D882" s="9"/>
      <c r="E882" s="9">
        <v>72</v>
      </c>
      <c r="F882" s="10" t="s">
        <v>1071</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1.5" hidden="1" x14ac:dyDescent="0.25">
      <c r="A883" s="12">
        <v>866</v>
      </c>
      <c r="B883" s="10" t="s">
        <v>1020</v>
      </c>
      <c r="C883" s="11" t="s">
        <v>585</v>
      </c>
      <c r="D883" s="9"/>
      <c r="E883" s="9">
        <v>72</v>
      </c>
      <c r="F883" s="10" t="s">
        <v>1071</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1.5" hidden="1" x14ac:dyDescent="0.25">
      <c r="A884" s="12">
        <v>867</v>
      </c>
      <c r="B884" s="10" t="s">
        <v>1020</v>
      </c>
      <c r="C884" s="11" t="s">
        <v>585</v>
      </c>
      <c r="D884" s="9"/>
      <c r="E884" s="9">
        <v>72</v>
      </c>
      <c r="F884" s="10" t="s">
        <v>1071</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1.5" hidden="1" x14ac:dyDescent="0.25">
      <c r="A885" s="12">
        <v>868</v>
      </c>
      <c r="B885" s="10" t="s">
        <v>1020</v>
      </c>
      <c r="C885" s="11" t="s">
        <v>585</v>
      </c>
      <c r="D885" s="9"/>
      <c r="E885" s="9">
        <v>72</v>
      </c>
      <c r="F885" s="10" t="s">
        <v>1071</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1.5" hidden="1" x14ac:dyDescent="0.25">
      <c r="A886" s="12">
        <v>869</v>
      </c>
      <c r="B886" s="10" t="s">
        <v>1020</v>
      </c>
      <c r="C886" s="11" t="s">
        <v>585</v>
      </c>
      <c r="D886" s="9"/>
      <c r="E886" s="9">
        <v>72</v>
      </c>
      <c r="F886" s="10" t="s">
        <v>1071</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1.5" hidden="1" x14ac:dyDescent="0.25">
      <c r="A887" s="12">
        <v>870</v>
      </c>
      <c r="B887" s="10" t="s">
        <v>1020</v>
      </c>
      <c r="C887" s="11" t="s">
        <v>585</v>
      </c>
      <c r="D887" s="9"/>
      <c r="E887" s="9">
        <v>72</v>
      </c>
      <c r="F887" s="10" t="s">
        <v>1071</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1.5" hidden="1" x14ac:dyDescent="0.25">
      <c r="A888" s="12">
        <v>871</v>
      </c>
      <c r="B888" s="10" t="s">
        <v>1020</v>
      </c>
      <c r="C888" s="11" t="s">
        <v>608</v>
      </c>
      <c r="D888" s="9"/>
      <c r="E888" s="9">
        <v>748</v>
      </c>
      <c r="F888" s="10" t="s">
        <v>1071</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1.5" hidden="1" x14ac:dyDescent="0.25">
      <c r="A889" s="12">
        <v>872</v>
      </c>
      <c r="B889" s="10" t="s">
        <v>1020</v>
      </c>
      <c r="C889" s="11" t="s">
        <v>608</v>
      </c>
      <c r="D889" s="9"/>
      <c r="E889" s="9">
        <v>748</v>
      </c>
      <c r="F889" s="10" t="s">
        <v>1071</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1.5" hidden="1" x14ac:dyDescent="0.25">
      <c r="A890" s="12">
        <v>873</v>
      </c>
      <c r="B890" s="10" t="s">
        <v>1020</v>
      </c>
      <c r="C890" s="11" t="s">
        <v>608</v>
      </c>
      <c r="D890" s="9"/>
      <c r="E890" s="9">
        <v>748</v>
      </c>
      <c r="F890" s="10" t="s">
        <v>1071</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1.5" hidden="1" x14ac:dyDescent="0.25">
      <c r="A891" s="12">
        <v>874</v>
      </c>
      <c r="B891" s="10" t="s">
        <v>1020</v>
      </c>
      <c r="C891" s="11" t="s">
        <v>608</v>
      </c>
      <c r="D891" s="9"/>
      <c r="E891" s="9">
        <v>748</v>
      </c>
      <c r="F891" s="10" t="s">
        <v>1071</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1.5" hidden="1" x14ac:dyDescent="0.25">
      <c r="A892" s="12">
        <v>875</v>
      </c>
      <c r="B892" s="10" t="s">
        <v>1020</v>
      </c>
      <c r="C892" s="11" t="s">
        <v>608</v>
      </c>
      <c r="D892" s="9"/>
      <c r="E892" s="9">
        <v>748</v>
      </c>
      <c r="F892" s="10" t="s">
        <v>1071</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1.5" hidden="1" x14ac:dyDescent="0.25">
      <c r="A893" s="12">
        <v>876</v>
      </c>
      <c r="B893" s="10" t="s">
        <v>1020</v>
      </c>
      <c r="C893" s="11" t="s">
        <v>608</v>
      </c>
      <c r="D893" s="9"/>
      <c r="E893" s="9">
        <v>748</v>
      </c>
      <c r="F893" s="10" t="s">
        <v>1071</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1.5" hidden="1" x14ac:dyDescent="0.25">
      <c r="A894" s="12">
        <v>877</v>
      </c>
      <c r="B894" s="10" t="s">
        <v>1020</v>
      </c>
      <c r="C894" s="11" t="s">
        <v>608</v>
      </c>
      <c r="D894" s="9"/>
      <c r="E894" s="9">
        <v>748</v>
      </c>
      <c r="F894" s="10" t="s">
        <v>1071</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1.5" hidden="1" x14ac:dyDescent="0.25">
      <c r="A895" s="12">
        <v>878</v>
      </c>
      <c r="B895" s="10" t="s">
        <v>1020</v>
      </c>
      <c r="C895" s="11" t="s">
        <v>608</v>
      </c>
      <c r="D895" s="9"/>
      <c r="E895" s="9">
        <v>748</v>
      </c>
      <c r="F895" s="10" t="s">
        <v>1071</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1.5" hidden="1" x14ac:dyDescent="0.25">
      <c r="A896" s="12">
        <v>879</v>
      </c>
      <c r="B896" s="10" t="s">
        <v>1020</v>
      </c>
      <c r="C896" s="11" t="s">
        <v>608</v>
      </c>
      <c r="D896" s="9"/>
      <c r="E896" s="9">
        <v>748</v>
      </c>
      <c r="F896" s="10" t="s">
        <v>1071</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1.5" hidden="1" x14ac:dyDescent="0.25">
      <c r="A897" s="12">
        <v>880</v>
      </c>
      <c r="B897" s="10" t="s">
        <v>1020</v>
      </c>
      <c r="C897" s="11" t="s">
        <v>608</v>
      </c>
      <c r="D897" s="9"/>
      <c r="E897" s="9">
        <v>748</v>
      </c>
      <c r="F897" s="10" t="s">
        <v>1071</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1.5" hidden="1" x14ac:dyDescent="0.25">
      <c r="A898" s="12">
        <v>881</v>
      </c>
      <c r="B898" s="10" t="s">
        <v>1020</v>
      </c>
      <c r="C898" s="11" t="s">
        <v>608</v>
      </c>
      <c r="D898" s="9"/>
      <c r="E898" s="9">
        <v>748</v>
      </c>
      <c r="F898" s="10" t="s">
        <v>1071</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1.5" hidden="1" x14ac:dyDescent="0.25">
      <c r="A899" s="12">
        <v>882</v>
      </c>
      <c r="B899" s="10" t="s">
        <v>1020</v>
      </c>
      <c r="C899" s="11" t="s">
        <v>608</v>
      </c>
      <c r="D899" s="9"/>
      <c r="E899" s="9">
        <v>748</v>
      </c>
      <c r="F899" s="10" t="s">
        <v>1071</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1.5" hidden="1" x14ac:dyDescent="0.25">
      <c r="A900" s="12">
        <v>883</v>
      </c>
      <c r="B900" s="10" t="s">
        <v>1020</v>
      </c>
      <c r="C900" s="11" t="s">
        <v>608</v>
      </c>
      <c r="D900" s="9"/>
      <c r="E900" s="9">
        <v>748</v>
      </c>
      <c r="F900" s="10" t="s">
        <v>1071</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1.5" hidden="1" x14ac:dyDescent="0.25">
      <c r="A901" s="12">
        <v>884</v>
      </c>
      <c r="B901" s="10" t="s">
        <v>1020</v>
      </c>
      <c r="C901" s="11" t="s">
        <v>608</v>
      </c>
      <c r="D901" s="9"/>
      <c r="E901" s="9">
        <v>748</v>
      </c>
      <c r="F901" s="10" t="s">
        <v>1071</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1.5" hidden="1" x14ac:dyDescent="0.25">
      <c r="A902" s="12">
        <v>885</v>
      </c>
      <c r="B902" s="10" t="s">
        <v>1020</v>
      </c>
      <c r="C902" s="11" t="s">
        <v>608</v>
      </c>
      <c r="D902" s="9"/>
      <c r="E902" s="9">
        <v>748</v>
      </c>
      <c r="F902" s="10" t="s">
        <v>1071</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1.5" hidden="1" x14ac:dyDescent="0.25">
      <c r="A903" s="12">
        <v>886</v>
      </c>
      <c r="B903" s="10" t="s">
        <v>1020</v>
      </c>
      <c r="C903" s="11" t="s">
        <v>1091</v>
      </c>
      <c r="D903" s="9"/>
      <c r="E903" s="9">
        <v>426</v>
      </c>
      <c r="F903" s="10" t="s">
        <v>1071</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1.5" hidden="1" x14ac:dyDescent="0.25">
      <c r="A904" s="12">
        <v>887</v>
      </c>
      <c r="B904" s="10" t="s">
        <v>1020</v>
      </c>
      <c r="C904" s="11" t="s">
        <v>1091</v>
      </c>
      <c r="D904" s="9"/>
      <c r="E904" s="9">
        <v>426</v>
      </c>
      <c r="F904" s="10" t="s">
        <v>1071</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1.5" hidden="1" x14ac:dyDescent="0.25">
      <c r="A905" s="12">
        <v>888</v>
      </c>
      <c r="B905" s="10" t="s">
        <v>1020</v>
      </c>
      <c r="C905" s="11" t="s">
        <v>1091</v>
      </c>
      <c r="D905" s="9"/>
      <c r="E905" s="9">
        <v>426</v>
      </c>
      <c r="F905" s="10" t="s">
        <v>1071</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1.5" hidden="1" x14ac:dyDescent="0.25">
      <c r="A906" s="12">
        <v>889</v>
      </c>
      <c r="B906" s="10" t="s">
        <v>1020</v>
      </c>
      <c r="C906" s="11" t="s">
        <v>1091</v>
      </c>
      <c r="D906" s="9"/>
      <c r="E906" s="9">
        <v>426</v>
      </c>
      <c r="F906" s="10" t="s">
        <v>1071</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1.5" hidden="1" x14ac:dyDescent="0.25">
      <c r="A907" s="12">
        <v>890</v>
      </c>
      <c r="B907" s="10" t="s">
        <v>1020</v>
      </c>
      <c r="C907" s="11" t="s">
        <v>1091</v>
      </c>
      <c r="D907" s="9"/>
      <c r="E907" s="9">
        <v>426</v>
      </c>
      <c r="F907" s="10" t="s">
        <v>1071</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1.5" hidden="1" x14ac:dyDescent="0.25">
      <c r="A908" s="12">
        <v>891</v>
      </c>
      <c r="B908" s="10" t="s">
        <v>1020</v>
      </c>
      <c r="C908" s="11" t="s">
        <v>1091</v>
      </c>
      <c r="D908" s="9"/>
      <c r="E908" s="9">
        <v>426</v>
      </c>
      <c r="F908" s="10" t="s">
        <v>1071</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1.5" hidden="1" x14ac:dyDescent="0.25">
      <c r="A909" s="12">
        <v>892</v>
      </c>
      <c r="B909" s="10" t="s">
        <v>1020</v>
      </c>
      <c r="C909" s="11" t="s">
        <v>1091</v>
      </c>
      <c r="D909" s="9"/>
      <c r="E909" s="9">
        <v>426</v>
      </c>
      <c r="F909" s="10" t="s">
        <v>1071</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1.5" hidden="1" x14ac:dyDescent="0.25">
      <c r="A910" s="12">
        <v>893</v>
      </c>
      <c r="B910" s="10" t="s">
        <v>1020</v>
      </c>
      <c r="C910" s="11" t="s">
        <v>1091</v>
      </c>
      <c r="D910" s="9"/>
      <c r="E910" s="9">
        <v>426</v>
      </c>
      <c r="F910" s="10" t="s">
        <v>1071</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1.5" hidden="1" x14ac:dyDescent="0.25">
      <c r="A911" s="12">
        <v>894</v>
      </c>
      <c r="B911" s="10" t="s">
        <v>1020</v>
      </c>
      <c r="C911" s="11" t="s">
        <v>1091</v>
      </c>
      <c r="D911" s="9"/>
      <c r="E911" s="9">
        <v>426</v>
      </c>
      <c r="F911" s="10" t="s">
        <v>1071</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1.5" hidden="1" x14ac:dyDescent="0.25">
      <c r="A912" s="12">
        <v>895</v>
      </c>
      <c r="B912" s="10" t="s">
        <v>1020</v>
      </c>
      <c r="C912" s="11" t="s">
        <v>1091</v>
      </c>
      <c r="D912" s="9"/>
      <c r="E912" s="9">
        <v>426</v>
      </c>
      <c r="F912" s="10" t="s">
        <v>1071</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1.5" hidden="1" x14ac:dyDescent="0.25">
      <c r="A913" s="12">
        <v>896</v>
      </c>
      <c r="B913" s="10" t="s">
        <v>1020</v>
      </c>
      <c r="C913" s="11" t="s">
        <v>1091</v>
      </c>
      <c r="D913" s="9"/>
      <c r="E913" s="9">
        <v>426</v>
      </c>
      <c r="F913" s="10" t="s">
        <v>1071</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1.5" hidden="1" x14ac:dyDescent="0.25">
      <c r="A914" s="12">
        <v>897</v>
      </c>
      <c r="B914" s="10" t="s">
        <v>1020</v>
      </c>
      <c r="C914" s="11" t="s">
        <v>1091</v>
      </c>
      <c r="D914" s="9"/>
      <c r="E914" s="9">
        <v>426</v>
      </c>
      <c r="F914" s="10" t="s">
        <v>1071</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1.5" hidden="1" x14ac:dyDescent="0.25">
      <c r="A915" s="12">
        <v>898</v>
      </c>
      <c r="B915" s="10" t="s">
        <v>1020</v>
      </c>
      <c r="C915" s="11" t="s">
        <v>1091</v>
      </c>
      <c r="D915" s="9"/>
      <c r="E915" s="9">
        <v>426</v>
      </c>
      <c r="F915" s="10" t="s">
        <v>1071</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1.5" hidden="1" x14ac:dyDescent="0.25">
      <c r="A916" s="12">
        <v>899</v>
      </c>
      <c r="B916" s="10" t="s">
        <v>1020</v>
      </c>
      <c r="C916" s="11" t="s">
        <v>1091</v>
      </c>
      <c r="D916" s="9"/>
      <c r="E916" s="9">
        <v>426</v>
      </c>
      <c r="F916" s="10" t="s">
        <v>1071</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1.5" hidden="1" x14ac:dyDescent="0.25">
      <c r="A917" s="12">
        <v>900</v>
      </c>
      <c r="B917" s="10" t="s">
        <v>1020</v>
      </c>
      <c r="C917" s="11" t="s">
        <v>1091</v>
      </c>
      <c r="D917" s="9"/>
      <c r="E917" s="9">
        <v>426</v>
      </c>
      <c r="F917" s="10" t="s">
        <v>1071</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1.5" hidden="1" x14ac:dyDescent="0.25">
      <c r="A918" s="12">
        <v>901</v>
      </c>
      <c r="B918" s="10" t="s">
        <v>1020</v>
      </c>
      <c r="C918" s="11" t="s">
        <v>603</v>
      </c>
      <c r="D918" s="9"/>
      <c r="E918" s="9">
        <v>516</v>
      </c>
      <c r="F918" s="10" t="s">
        <v>1071</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1.5" hidden="1" x14ac:dyDescent="0.25">
      <c r="A919" s="12">
        <v>902</v>
      </c>
      <c r="B919" s="10" t="s">
        <v>1020</v>
      </c>
      <c r="C919" s="11" t="s">
        <v>603</v>
      </c>
      <c r="D919" s="9"/>
      <c r="E919" s="9">
        <v>516</v>
      </c>
      <c r="F919" s="10" t="s">
        <v>1071</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1.5" hidden="1" x14ac:dyDescent="0.25">
      <c r="A920" s="12">
        <v>903</v>
      </c>
      <c r="B920" s="10" t="s">
        <v>1020</v>
      </c>
      <c r="C920" s="11" t="s">
        <v>603</v>
      </c>
      <c r="D920" s="9"/>
      <c r="E920" s="9">
        <v>516</v>
      </c>
      <c r="F920" s="10" t="s">
        <v>1071</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1.5" hidden="1" x14ac:dyDescent="0.25">
      <c r="A921" s="12">
        <v>904</v>
      </c>
      <c r="B921" s="10" t="s">
        <v>1020</v>
      </c>
      <c r="C921" s="11" t="s">
        <v>603</v>
      </c>
      <c r="D921" s="9"/>
      <c r="E921" s="9">
        <v>516</v>
      </c>
      <c r="F921" s="10" t="s">
        <v>1071</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1.5" hidden="1" x14ac:dyDescent="0.25">
      <c r="A922" s="12">
        <v>905</v>
      </c>
      <c r="B922" s="10" t="s">
        <v>1020</v>
      </c>
      <c r="C922" s="11" t="s">
        <v>603</v>
      </c>
      <c r="D922" s="9"/>
      <c r="E922" s="9">
        <v>516</v>
      </c>
      <c r="F922" s="10" t="s">
        <v>1071</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1.5" hidden="1" x14ac:dyDescent="0.25">
      <c r="A923" s="12">
        <v>906</v>
      </c>
      <c r="B923" s="10" t="s">
        <v>1020</v>
      </c>
      <c r="C923" s="11" t="s">
        <v>603</v>
      </c>
      <c r="D923" s="9"/>
      <c r="E923" s="9">
        <v>516</v>
      </c>
      <c r="F923" s="10" t="s">
        <v>1071</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1.5" hidden="1" x14ac:dyDescent="0.25">
      <c r="A924" s="12">
        <v>907</v>
      </c>
      <c r="B924" s="10" t="s">
        <v>1020</v>
      </c>
      <c r="C924" s="11" t="s">
        <v>603</v>
      </c>
      <c r="D924" s="9"/>
      <c r="E924" s="9">
        <v>516</v>
      </c>
      <c r="F924" s="10" t="s">
        <v>1071</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1.5" hidden="1" x14ac:dyDescent="0.25">
      <c r="A925" s="12">
        <v>908</v>
      </c>
      <c r="B925" s="10" t="s">
        <v>1020</v>
      </c>
      <c r="C925" s="11" t="s">
        <v>603</v>
      </c>
      <c r="D925" s="9"/>
      <c r="E925" s="9">
        <v>516</v>
      </c>
      <c r="F925" s="10" t="s">
        <v>1071</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1.5" hidden="1" x14ac:dyDescent="0.25">
      <c r="A926" s="12">
        <v>909</v>
      </c>
      <c r="B926" s="10" t="s">
        <v>1020</v>
      </c>
      <c r="C926" s="11" t="s">
        <v>603</v>
      </c>
      <c r="D926" s="9"/>
      <c r="E926" s="9">
        <v>516</v>
      </c>
      <c r="F926" s="10" t="s">
        <v>1071</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1.5" hidden="1" x14ac:dyDescent="0.25">
      <c r="A927" s="12">
        <v>910</v>
      </c>
      <c r="B927" s="10" t="s">
        <v>1020</v>
      </c>
      <c r="C927" s="11" t="s">
        <v>603</v>
      </c>
      <c r="D927" s="9"/>
      <c r="E927" s="9">
        <v>516</v>
      </c>
      <c r="F927" s="10" t="s">
        <v>1071</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1.5" hidden="1" x14ac:dyDescent="0.25">
      <c r="A928" s="12">
        <v>911</v>
      </c>
      <c r="B928" s="10" t="s">
        <v>1020</v>
      </c>
      <c r="C928" s="11" t="s">
        <v>603</v>
      </c>
      <c r="D928" s="9"/>
      <c r="E928" s="9">
        <v>516</v>
      </c>
      <c r="F928" s="10" t="s">
        <v>1071</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1.5" hidden="1" x14ac:dyDescent="0.25">
      <c r="A929" s="12">
        <v>912</v>
      </c>
      <c r="B929" s="10" t="s">
        <v>1020</v>
      </c>
      <c r="C929" s="11" t="s">
        <v>603</v>
      </c>
      <c r="D929" s="9"/>
      <c r="E929" s="9">
        <v>516</v>
      </c>
      <c r="F929" s="10" t="s">
        <v>1071</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1.5" hidden="1" x14ac:dyDescent="0.25">
      <c r="A930" s="12">
        <v>913</v>
      </c>
      <c r="B930" s="10" t="s">
        <v>1020</v>
      </c>
      <c r="C930" s="11" t="s">
        <v>603</v>
      </c>
      <c r="D930" s="9"/>
      <c r="E930" s="9">
        <v>516</v>
      </c>
      <c r="F930" s="10" t="s">
        <v>1071</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1.5" hidden="1" x14ac:dyDescent="0.25">
      <c r="A931" s="12">
        <v>914</v>
      </c>
      <c r="B931" s="10" t="s">
        <v>1020</v>
      </c>
      <c r="C931" s="11" t="s">
        <v>603</v>
      </c>
      <c r="D931" s="9"/>
      <c r="E931" s="9">
        <v>516</v>
      </c>
      <c r="F931" s="10" t="s">
        <v>1071</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1.5" hidden="1" x14ac:dyDescent="0.25">
      <c r="A932" s="12">
        <v>915</v>
      </c>
      <c r="B932" s="10" t="s">
        <v>1020</v>
      </c>
      <c r="C932" s="11" t="s">
        <v>603</v>
      </c>
      <c r="D932" s="9"/>
      <c r="E932" s="9">
        <v>516</v>
      </c>
      <c r="F932" s="10" t="s">
        <v>1071</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1.5" hidden="1" x14ac:dyDescent="0.25">
      <c r="A933" s="12">
        <v>916</v>
      </c>
      <c r="B933" s="10" t="s">
        <v>1020</v>
      </c>
      <c r="C933" s="11" t="s">
        <v>607</v>
      </c>
      <c r="D933" s="9"/>
      <c r="E933" s="9">
        <v>710</v>
      </c>
      <c r="F933" s="10" t="s">
        <v>1071</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1.5" hidden="1" x14ac:dyDescent="0.25">
      <c r="A934" s="12">
        <v>917</v>
      </c>
      <c r="B934" s="10" t="s">
        <v>1020</v>
      </c>
      <c r="C934" s="11" t="s">
        <v>607</v>
      </c>
      <c r="D934" s="9"/>
      <c r="E934" s="9">
        <v>710</v>
      </c>
      <c r="F934" s="10" t="s">
        <v>1071</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1.5" hidden="1" x14ac:dyDescent="0.25">
      <c r="A935" s="12">
        <v>918</v>
      </c>
      <c r="B935" s="10" t="s">
        <v>1020</v>
      </c>
      <c r="C935" s="11" t="s">
        <v>607</v>
      </c>
      <c r="D935" s="9"/>
      <c r="E935" s="9">
        <v>710</v>
      </c>
      <c r="F935" s="10" t="s">
        <v>1071</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1.5" hidden="1" x14ac:dyDescent="0.25">
      <c r="A936" s="12">
        <v>919</v>
      </c>
      <c r="B936" s="10" t="s">
        <v>1020</v>
      </c>
      <c r="C936" s="11" t="s">
        <v>607</v>
      </c>
      <c r="D936" s="9"/>
      <c r="E936" s="9">
        <v>710</v>
      </c>
      <c r="F936" s="10" t="s">
        <v>1071</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1.5" hidden="1" x14ac:dyDescent="0.25">
      <c r="A937" s="12">
        <v>920</v>
      </c>
      <c r="B937" s="10" t="s">
        <v>1020</v>
      </c>
      <c r="C937" s="11" t="s">
        <v>607</v>
      </c>
      <c r="D937" s="9"/>
      <c r="E937" s="9">
        <v>710</v>
      </c>
      <c r="F937" s="10" t="s">
        <v>1071</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1.5" hidden="1" x14ac:dyDescent="0.25">
      <c r="A938" s="12">
        <v>921</v>
      </c>
      <c r="B938" s="10" t="s">
        <v>1020</v>
      </c>
      <c r="C938" s="11" t="s">
        <v>607</v>
      </c>
      <c r="D938" s="9"/>
      <c r="E938" s="9">
        <v>710</v>
      </c>
      <c r="F938" s="10" t="s">
        <v>1071</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1.5" hidden="1" x14ac:dyDescent="0.25">
      <c r="A939" s="12">
        <v>922</v>
      </c>
      <c r="B939" s="10" t="s">
        <v>1020</v>
      </c>
      <c r="C939" s="11" t="s">
        <v>607</v>
      </c>
      <c r="D939" s="9"/>
      <c r="E939" s="9">
        <v>710</v>
      </c>
      <c r="F939" s="10" t="s">
        <v>1071</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1.5" hidden="1" x14ac:dyDescent="0.25">
      <c r="A940" s="12">
        <v>923</v>
      </c>
      <c r="B940" s="10" t="s">
        <v>1020</v>
      </c>
      <c r="C940" s="11" t="s">
        <v>607</v>
      </c>
      <c r="D940" s="9"/>
      <c r="E940" s="9">
        <v>710</v>
      </c>
      <c r="F940" s="10" t="s">
        <v>1071</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1.5" hidden="1" x14ac:dyDescent="0.25">
      <c r="A941" s="12">
        <v>924</v>
      </c>
      <c r="B941" s="10" t="s">
        <v>1020</v>
      </c>
      <c r="C941" s="11" t="s">
        <v>607</v>
      </c>
      <c r="D941" s="9"/>
      <c r="E941" s="9">
        <v>710</v>
      </c>
      <c r="F941" s="10" t="s">
        <v>1071</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1.5" hidden="1" x14ac:dyDescent="0.25">
      <c r="A942" s="12">
        <v>925</v>
      </c>
      <c r="B942" s="10" t="s">
        <v>1020</v>
      </c>
      <c r="C942" s="11" t="s">
        <v>607</v>
      </c>
      <c r="D942" s="9"/>
      <c r="E942" s="9">
        <v>710</v>
      </c>
      <c r="F942" s="10" t="s">
        <v>1071</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1.5" hidden="1" x14ac:dyDescent="0.25">
      <c r="A943" s="12">
        <v>926</v>
      </c>
      <c r="B943" s="10" t="s">
        <v>1020</v>
      </c>
      <c r="C943" s="11" t="s">
        <v>607</v>
      </c>
      <c r="D943" s="9"/>
      <c r="E943" s="9">
        <v>710</v>
      </c>
      <c r="F943" s="10" t="s">
        <v>1071</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1.5" hidden="1" x14ac:dyDescent="0.25">
      <c r="A944" s="12">
        <v>927</v>
      </c>
      <c r="B944" s="10" t="s">
        <v>1020</v>
      </c>
      <c r="C944" s="11" t="s">
        <v>607</v>
      </c>
      <c r="D944" s="9"/>
      <c r="E944" s="9">
        <v>710</v>
      </c>
      <c r="F944" s="10" t="s">
        <v>1071</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1.5" hidden="1" x14ac:dyDescent="0.25">
      <c r="A945" s="12">
        <v>928</v>
      </c>
      <c r="B945" s="10" t="s">
        <v>1020</v>
      </c>
      <c r="C945" s="11" t="s">
        <v>607</v>
      </c>
      <c r="D945" s="9"/>
      <c r="E945" s="9">
        <v>710</v>
      </c>
      <c r="F945" s="10" t="s">
        <v>1071</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1.5" hidden="1" x14ac:dyDescent="0.25">
      <c r="A946" s="12">
        <v>929</v>
      </c>
      <c r="B946" s="10" t="s">
        <v>1020</v>
      </c>
      <c r="C946" s="11" t="s">
        <v>607</v>
      </c>
      <c r="D946" s="9"/>
      <c r="E946" s="9">
        <v>710</v>
      </c>
      <c r="F946" s="10" t="s">
        <v>1071</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1.5" hidden="1" x14ac:dyDescent="0.25">
      <c r="A947" s="12">
        <v>930</v>
      </c>
      <c r="B947" s="10" t="s">
        <v>1020</v>
      </c>
      <c r="C947" s="11" t="s">
        <v>607</v>
      </c>
      <c r="D947" s="9"/>
      <c r="E947" s="9">
        <v>710</v>
      </c>
      <c r="F947" s="10" t="s">
        <v>1071</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1.5" hidden="1" x14ac:dyDescent="0.25">
      <c r="A948" s="23">
        <v>931</v>
      </c>
      <c r="B948" s="21" t="s">
        <v>1020</v>
      </c>
      <c r="C948" s="29" t="s">
        <v>1092</v>
      </c>
      <c r="D948" s="20"/>
      <c r="E948" s="20">
        <v>914</v>
      </c>
      <c r="F948" s="21" t="s">
        <v>1070</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1.5" hidden="1" x14ac:dyDescent="0.25">
      <c r="A949" s="23">
        <v>932</v>
      </c>
      <c r="B949" s="21" t="s">
        <v>1020</v>
      </c>
      <c r="C949" s="29" t="s">
        <v>1092</v>
      </c>
      <c r="D949" s="20"/>
      <c r="E949" s="20">
        <v>914</v>
      </c>
      <c r="F949" s="21" t="s">
        <v>1070</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1.5" hidden="1" x14ac:dyDescent="0.25">
      <c r="A950" s="23">
        <v>933</v>
      </c>
      <c r="B950" s="21" t="s">
        <v>1020</v>
      </c>
      <c r="C950" s="29" t="s">
        <v>1092</v>
      </c>
      <c r="D950" s="20"/>
      <c r="E950" s="20">
        <v>914</v>
      </c>
      <c r="F950" s="21" t="s">
        <v>1070</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1.5" hidden="1" x14ac:dyDescent="0.25">
      <c r="A951" s="23">
        <v>934</v>
      </c>
      <c r="B951" s="21" t="s">
        <v>1020</v>
      </c>
      <c r="C951" s="29" t="s">
        <v>1092</v>
      </c>
      <c r="D951" s="20"/>
      <c r="E951" s="20">
        <v>914</v>
      </c>
      <c r="F951" s="21" t="s">
        <v>1070</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1.5" hidden="1" x14ac:dyDescent="0.25">
      <c r="A952" s="23">
        <v>935</v>
      </c>
      <c r="B952" s="21" t="s">
        <v>1020</v>
      </c>
      <c r="C952" s="29" t="s">
        <v>1092</v>
      </c>
      <c r="D952" s="20"/>
      <c r="E952" s="20">
        <v>914</v>
      </c>
      <c r="F952" s="21" t="s">
        <v>1070</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1.5" hidden="1" x14ac:dyDescent="0.25">
      <c r="A953" s="23">
        <v>936</v>
      </c>
      <c r="B953" s="21" t="s">
        <v>1020</v>
      </c>
      <c r="C953" s="29" t="s">
        <v>1092</v>
      </c>
      <c r="D953" s="20"/>
      <c r="E953" s="20">
        <v>914</v>
      </c>
      <c r="F953" s="21" t="s">
        <v>1070</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1.5" hidden="1" x14ac:dyDescent="0.25">
      <c r="A954" s="23">
        <v>937</v>
      </c>
      <c r="B954" s="21" t="s">
        <v>1020</v>
      </c>
      <c r="C954" s="29" t="s">
        <v>1092</v>
      </c>
      <c r="D954" s="20"/>
      <c r="E954" s="20">
        <v>914</v>
      </c>
      <c r="F954" s="21" t="s">
        <v>1070</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1.5" hidden="1" x14ac:dyDescent="0.25">
      <c r="A955" s="23">
        <v>938</v>
      </c>
      <c r="B955" s="21" t="s">
        <v>1020</v>
      </c>
      <c r="C955" s="29" t="s">
        <v>1092</v>
      </c>
      <c r="D955" s="20"/>
      <c r="E955" s="20">
        <v>914</v>
      </c>
      <c r="F955" s="21" t="s">
        <v>1070</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1.5" hidden="1" x14ac:dyDescent="0.25">
      <c r="A956" s="23">
        <v>939</v>
      </c>
      <c r="B956" s="21" t="s">
        <v>1020</v>
      </c>
      <c r="C956" s="29" t="s">
        <v>1092</v>
      </c>
      <c r="D956" s="20"/>
      <c r="E956" s="20">
        <v>914</v>
      </c>
      <c r="F956" s="21" t="s">
        <v>1070</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1.5" hidden="1" x14ac:dyDescent="0.25">
      <c r="A957" s="23">
        <v>940</v>
      </c>
      <c r="B957" s="21" t="s">
        <v>1020</v>
      </c>
      <c r="C957" s="29" t="s">
        <v>1092</v>
      </c>
      <c r="D957" s="20"/>
      <c r="E957" s="20">
        <v>914</v>
      </c>
      <c r="F957" s="21" t="s">
        <v>1070</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1.5" hidden="1" x14ac:dyDescent="0.25">
      <c r="A958" s="23">
        <v>941</v>
      </c>
      <c r="B958" s="21" t="s">
        <v>1020</v>
      </c>
      <c r="C958" s="29" t="s">
        <v>1092</v>
      </c>
      <c r="D958" s="20"/>
      <c r="E958" s="20">
        <v>914</v>
      </c>
      <c r="F958" s="21" t="s">
        <v>1070</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1.5" hidden="1" x14ac:dyDescent="0.25">
      <c r="A959" s="23">
        <v>942</v>
      </c>
      <c r="B959" s="21" t="s">
        <v>1020</v>
      </c>
      <c r="C959" s="29" t="s">
        <v>1092</v>
      </c>
      <c r="D959" s="20"/>
      <c r="E959" s="20">
        <v>914</v>
      </c>
      <c r="F959" s="21" t="s">
        <v>1070</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1.5" hidden="1" x14ac:dyDescent="0.25">
      <c r="A960" s="23">
        <v>943</v>
      </c>
      <c r="B960" s="21" t="s">
        <v>1020</v>
      </c>
      <c r="C960" s="29" t="s">
        <v>1092</v>
      </c>
      <c r="D960" s="20"/>
      <c r="E960" s="20">
        <v>914</v>
      </c>
      <c r="F960" s="21" t="s">
        <v>1070</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1.5" hidden="1" x14ac:dyDescent="0.25">
      <c r="A961" s="23">
        <v>944</v>
      </c>
      <c r="B961" s="21" t="s">
        <v>1020</v>
      </c>
      <c r="C961" s="29" t="s">
        <v>1092</v>
      </c>
      <c r="D961" s="20"/>
      <c r="E961" s="20">
        <v>914</v>
      </c>
      <c r="F961" s="21" t="s">
        <v>1070</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1.5" hidden="1" x14ac:dyDescent="0.25">
      <c r="A962" s="23">
        <v>945</v>
      </c>
      <c r="B962" s="21" t="s">
        <v>1020</v>
      </c>
      <c r="C962" s="29" t="s">
        <v>1092</v>
      </c>
      <c r="D962" s="20"/>
      <c r="E962" s="20">
        <v>914</v>
      </c>
      <c r="F962" s="21" t="s">
        <v>1070</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1.5" hidden="1" x14ac:dyDescent="0.25">
      <c r="A963" s="12">
        <v>946</v>
      </c>
      <c r="B963" s="10" t="s">
        <v>1020</v>
      </c>
      <c r="C963" s="11" t="s">
        <v>1093</v>
      </c>
      <c r="D963" s="9"/>
      <c r="E963" s="9">
        <v>204</v>
      </c>
      <c r="F963" s="10" t="s">
        <v>1071</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1.5" hidden="1" x14ac:dyDescent="0.25">
      <c r="A964" s="12">
        <v>947</v>
      </c>
      <c r="B964" s="10" t="s">
        <v>1020</v>
      </c>
      <c r="C964" s="11" t="s">
        <v>1093</v>
      </c>
      <c r="D964" s="9"/>
      <c r="E964" s="9">
        <v>204</v>
      </c>
      <c r="F964" s="10" t="s">
        <v>1071</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1.5" hidden="1" x14ac:dyDescent="0.25">
      <c r="A965" s="12">
        <v>948</v>
      </c>
      <c r="B965" s="10" t="s">
        <v>1020</v>
      </c>
      <c r="C965" s="11" t="s">
        <v>1093</v>
      </c>
      <c r="D965" s="9"/>
      <c r="E965" s="9">
        <v>204</v>
      </c>
      <c r="F965" s="10" t="s">
        <v>1071</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1.5" hidden="1" x14ac:dyDescent="0.25">
      <c r="A966" s="12">
        <v>949</v>
      </c>
      <c r="B966" s="10" t="s">
        <v>1020</v>
      </c>
      <c r="C966" s="11" t="s">
        <v>1093</v>
      </c>
      <c r="D966" s="9"/>
      <c r="E966" s="9">
        <v>204</v>
      </c>
      <c r="F966" s="10" t="s">
        <v>1071</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1.5" hidden="1" x14ac:dyDescent="0.25">
      <c r="A967" s="12">
        <v>950</v>
      </c>
      <c r="B967" s="10" t="s">
        <v>1020</v>
      </c>
      <c r="C967" s="11" t="s">
        <v>1093</v>
      </c>
      <c r="D967" s="9"/>
      <c r="E967" s="9">
        <v>204</v>
      </c>
      <c r="F967" s="10" t="s">
        <v>1071</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1.5" hidden="1" x14ac:dyDescent="0.25">
      <c r="A968" s="12">
        <v>951</v>
      </c>
      <c r="B968" s="10" t="s">
        <v>1020</v>
      </c>
      <c r="C968" s="11" t="s">
        <v>1093</v>
      </c>
      <c r="D968" s="9"/>
      <c r="E968" s="9">
        <v>204</v>
      </c>
      <c r="F968" s="10" t="s">
        <v>1071</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1.5" hidden="1" x14ac:dyDescent="0.25">
      <c r="A969" s="12">
        <v>952</v>
      </c>
      <c r="B969" s="10" t="s">
        <v>1020</v>
      </c>
      <c r="C969" s="11" t="s">
        <v>1093</v>
      </c>
      <c r="D969" s="9"/>
      <c r="E969" s="9">
        <v>204</v>
      </c>
      <c r="F969" s="10" t="s">
        <v>1071</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1.5" hidden="1" x14ac:dyDescent="0.25">
      <c r="A970" s="12">
        <v>953</v>
      </c>
      <c r="B970" s="10" t="s">
        <v>1020</v>
      </c>
      <c r="C970" s="11" t="s">
        <v>1093</v>
      </c>
      <c r="D970" s="9"/>
      <c r="E970" s="9">
        <v>204</v>
      </c>
      <c r="F970" s="10" t="s">
        <v>1071</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1.5" hidden="1" x14ac:dyDescent="0.25">
      <c r="A971" s="12">
        <v>954</v>
      </c>
      <c r="B971" s="10" t="s">
        <v>1020</v>
      </c>
      <c r="C971" s="11" t="s">
        <v>1093</v>
      </c>
      <c r="D971" s="9"/>
      <c r="E971" s="9">
        <v>204</v>
      </c>
      <c r="F971" s="10" t="s">
        <v>1071</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1.5" hidden="1" x14ac:dyDescent="0.25">
      <c r="A972" s="12">
        <v>955</v>
      </c>
      <c r="B972" s="10" t="s">
        <v>1020</v>
      </c>
      <c r="C972" s="11" t="s">
        <v>1093</v>
      </c>
      <c r="D972" s="9"/>
      <c r="E972" s="9">
        <v>204</v>
      </c>
      <c r="F972" s="10" t="s">
        <v>1071</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1.5" hidden="1" x14ac:dyDescent="0.25">
      <c r="A973" s="12">
        <v>956</v>
      </c>
      <c r="B973" s="10" t="s">
        <v>1020</v>
      </c>
      <c r="C973" s="11" t="s">
        <v>1093</v>
      </c>
      <c r="D973" s="9"/>
      <c r="E973" s="9">
        <v>204</v>
      </c>
      <c r="F973" s="10" t="s">
        <v>1071</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1.5" hidden="1" x14ac:dyDescent="0.25">
      <c r="A974" s="12">
        <v>957</v>
      </c>
      <c r="B974" s="10" t="s">
        <v>1020</v>
      </c>
      <c r="C974" s="11" t="s">
        <v>1093</v>
      </c>
      <c r="D974" s="9"/>
      <c r="E974" s="9">
        <v>204</v>
      </c>
      <c r="F974" s="10" t="s">
        <v>1071</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1.5" hidden="1" x14ac:dyDescent="0.25">
      <c r="A975" s="12">
        <v>958</v>
      </c>
      <c r="B975" s="10" t="s">
        <v>1020</v>
      </c>
      <c r="C975" s="11" t="s">
        <v>1093</v>
      </c>
      <c r="D975" s="9"/>
      <c r="E975" s="9">
        <v>204</v>
      </c>
      <c r="F975" s="10" t="s">
        <v>1071</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1.5" hidden="1" x14ac:dyDescent="0.25">
      <c r="A976" s="12">
        <v>959</v>
      </c>
      <c r="B976" s="10" t="s">
        <v>1020</v>
      </c>
      <c r="C976" s="11" t="s">
        <v>1093</v>
      </c>
      <c r="D976" s="9"/>
      <c r="E976" s="9">
        <v>204</v>
      </c>
      <c r="F976" s="10" t="s">
        <v>1071</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1.5" hidden="1" x14ac:dyDescent="0.25">
      <c r="A977" s="12">
        <v>960</v>
      </c>
      <c r="B977" s="10" t="s">
        <v>1020</v>
      </c>
      <c r="C977" s="11" t="s">
        <v>1093</v>
      </c>
      <c r="D977" s="9"/>
      <c r="E977" s="9">
        <v>204</v>
      </c>
      <c r="F977" s="10" t="s">
        <v>1071</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1.5" hidden="1" x14ac:dyDescent="0.25">
      <c r="A978" s="12">
        <v>961</v>
      </c>
      <c r="B978" s="10" t="s">
        <v>1020</v>
      </c>
      <c r="C978" s="11" t="s">
        <v>1094</v>
      </c>
      <c r="D978" s="9"/>
      <c r="E978" s="9">
        <v>854</v>
      </c>
      <c r="F978" s="10" t="s">
        <v>1071</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1.5" hidden="1" x14ac:dyDescent="0.25">
      <c r="A979" s="12">
        <v>962</v>
      </c>
      <c r="B979" s="10" t="s">
        <v>1020</v>
      </c>
      <c r="C979" s="11" t="s">
        <v>1094</v>
      </c>
      <c r="D979" s="9"/>
      <c r="E979" s="9">
        <v>854</v>
      </c>
      <c r="F979" s="10" t="s">
        <v>1071</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1.5" hidden="1" x14ac:dyDescent="0.25">
      <c r="A980" s="12">
        <v>963</v>
      </c>
      <c r="B980" s="10" t="s">
        <v>1020</v>
      </c>
      <c r="C980" s="11" t="s">
        <v>1094</v>
      </c>
      <c r="D980" s="9"/>
      <c r="E980" s="9">
        <v>854</v>
      </c>
      <c r="F980" s="10" t="s">
        <v>1071</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1.5" hidden="1" x14ac:dyDescent="0.25">
      <c r="A981" s="12">
        <v>964</v>
      </c>
      <c r="B981" s="10" t="s">
        <v>1020</v>
      </c>
      <c r="C981" s="11" t="s">
        <v>1094</v>
      </c>
      <c r="D981" s="9"/>
      <c r="E981" s="9">
        <v>854</v>
      </c>
      <c r="F981" s="10" t="s">
        <v>1071</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1.5" hidden="1" x14ac:dyDescent="0.25">
      <c r="A982" s="12">
        <v>965</v>
      </c>
      <c r="B982" s="10" t="s">
        <v>1020</v>
      </c>
      <c r="C982" s="11" t="s">
        <v>1094</v>
      </c>
      <c r="D982" s="9"/>
      <c r="E982" s="9">
        <v>854</v>
      </c>
      <c r="F982" s="10" t="s">
        <v>1071</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1.5" hidden="1" x14ac:dyDescent="0.25">
      <c r="A983" s="12">
        <v>966</v>
      </c>
      <c r="B983" s="10" t="s">
        <v>1020</v>
      </c>
      <c r="C983" s="11" t="s">
        <v>1094</v>
      </c>
      <c r="D983" s="9"/>
      <c r="E983" s="9">
        <v>854</v>
      </c>
      <c r="F983" s="10" t="s">
        <v>1071</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1.5" hidden="1" x14ac:dyDescent="0.25">
      <c r="A984" s="12">
        <v>967</v>
      </c>
      <c r="B984" s="10" t="s">
        <v>1020</v>
      </c>
      <c r="C984" s="11" t="s">
        <v>1094</v>
      </c>
      <c r="D984" s="9"/>
      <c r="E984" s="9">
        <v>854</v>
      </c>
      <c r="F984" s="10" t="s">
        <v>1071</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1.5" hidden="1" x14ac:dyDescent="0.25">
      <c r="A985" s="12">
        <v>968</v>
      </c>
      <c r="B985" s="10" t="s">
        <v>1020</v>
      </c>
      <c r="C985" s="11" t="s">
        <v>1094</v>
      </c>
      <c r="D985" s="9"/>
      <c r="E985" s="9">
        <v>854</v>
      </c>
      <c r="F985" s="10" t="s">
        <v>1071</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1.5" hidden="1" x14ac:dyDescent="0.25">
      <c r="A986" s="12">
        <v>969</v>
      </c>
      <c r="B986" s="10" t="s">
        <v>1020</v>
      </c>
      <c r="C986" s="11" t="s">
        <v>1094</v>
      </c>
      <c r="D986" s="9"/>
      <c r="E986" s="9">
        <v>854</v>
      </c>
      <c r="F986" s="10" t="s">
        <v>1071</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1.5" hidden="1" x14ac:dyDescent="0.25">
      <c r="A987" s="12">
        <v>970</v>
      </c>
      <c r="B987" s="10" t="s">
        <v>1020</v>
      </c>
      <c r="C987" s="11" t="s">
        <v>1094</v>
      </c>
      <c r="D987" s="9"/>
      <c r="E987" s="9">
        <v>854</v>
      </c>
      <c r="F987" s="10" t="s">
        <v>1071</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1.5" hidden="1" x14ac:dyDescent="0.25">
      <c r="A988" s="12">
        <v>971</v>
      </c>
      <c r="B988" s="10" t="s">
        <v>1020</v>
      </c>
      <c r="C988" s="11" t="s">
        <v>1094</v>
      </c>
      <c r="D988" s="9"/>
      <c r="E988" s="9">
        <v>854</v>
      </c>
      <c r="F988" s="10" t="s">
        <v>1071</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1.5" hidden="1" x14ac:dyDescent="0.25">
      <c r="A989" s="12">
        <v>972</v>
      </c>
      <c r="B989" s="10" t="s">
        <v>1020</v>
      </c>
      <c r="C989" s="11" t="s">
        <v>1094</v>
      </c>
      <c r="D989" s="9"/>
      <c r="E989" s="9">
        <v>854</v>
      </c>
      <c r="F989" s="10" t="s">
        <v>1071</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1.5" hidden="1" x14ac:dyDescent="0.25">
      <c r="A990" s="12">
        <v>973</v>
      </c>
      <c r="B990" s="10" t="s">
        <v>1020</v>
      </c>
      <c r="C990" s="11" t="s">
        <v>1094</v>
      </c>
      <c r="D990" s="9"/>
      <c r="E990" s="9">
        <v>854</v>
      </c>
      <c r="F990" s="10" t="s">
        <v>1071</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1.5" hidden="1" x14ac:dyDescent="0.25">
      <c r="A991" s="12">
        <v>974</v>
      </c>
      <c r="B991" s="10" t="s">
        <v>1020</v>
      </c>
      <c r="C991" s="11" t="s">
        <v>1094</v>
      </c>
      <c r="D991" s="9"/>
      <c r="E991" s="9">
        <v>854</v>
      </c>
      <c r="F991" s="10" t="s">
        <v>1071</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1.5" hidden="1" x14ac:dyDescent="0.25">
      <c r="A992" s="12">
        <v>975</v>
      </c>
      <c r="B992" s="10" t="s">
        <v>1020</v>
      </c>
      <c r="C992" s="11" t="s">
        <v>1094</v>
      </c>
      <c r="D992" s="9"/>
      <c r="E992" s="9">
        <v>854</v>
      </c>
      <c r="F992" s="10" t="s">
        <v>1071</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1.5" hidden="1" x14ac:dyDescent="0.25">
      <c r="A993" s="12">
        <v>976</v>
      </c>
      <c r="B993" s="10" t="s">
        <v>1020</v>
      </c>
      <c r="C993" s="11" t="s">
        <v>1095</v>
      </c>
      <c r="D993" s="9"/>
      <c r="E993" s="9">
        <v>132</v>
      </c>
      <c r="F993" s="10" t="s">
        <v>1071</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1.5" hidden="1" x14ac:dyDescent="0.25">
      <c r="A994" s="12">
        <v>977</v>
      </c>
      <c r="B994" s="10" t="s">
        <v>1020</v>
      </c>
      <c r="C994" s="11" t="s">
        <v>1095</v>
      </c>
      <c r="D994" s="9"/>
      <c r="E994" s="9">
        <v>132</v>
      </c>
      <c r="F994" s="10" t="s">
        <v>1071</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1.5" hidden="1" x14ac:dyDescent="0.25">
      <c r="A995" s="12">
        <v>978</v>
      </c>
      <c r="B995" s="10" t="s">
        <v>1020</v>
      </c>
      <c r="C995" s="11" t="s">
        <v>1095</v>
      </c>
      <c r="D995" s="9"/>
      <c r="E995" s="9">
        <v>132</v>
      </c>
      <c r="F995" s="10" t="s">
        <v>1071</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1.5" hidden="1" x14ac:dyDescent="0.25">
      <c r="A996" s="12">
        <v>979</v>
      </c>
      <c r="B996" s="10" t="s">
        <v>1020</v>
      </c>
      <c r="C996" s="11" t="s">
        <v>1095</v>
      </c>
      <c r="D996" s="9"/>
      <c r="E996" s="9">
        <v>132</v>
      </c>
      <c r="F996" s="10" t="s">
        <v>1071</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1.5" hidden="1" x14ac:dyDescent="0.25">
      <c r="A997" s="12">
        <v>980</v>
      </c>
      <c r="B997" s="10" t="s">
        <v>1020</v>
      </c>
      <c r="C997" s="11" t="s">
        <v>1095</v>
      </c>
      <c r="D997" s="9"/>
      <c r="E997" s="9">
        <v>132</v>
      </c>
      <c r="F997" s="10" t="s">
        <v>1071</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1.5" hidden="1" x14ac:dyDescent="0.25">
      <c r="A998" s="12">
        <v>981</v>
      </c>
      <c r="B998" s="10" t="s">
        <v>1020</v>
      </c>
      <c r="C998" s="11" t="s">
        <v>1095</v>
      </c>
      <c r="D998" s="9"/>
      <c r="E998" s="9">
        <v>132</v>
      </c>
      <c r="F998" s="10" t="s">
        <v>1071</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1.5" hidden="1" x14ac:dyDescent="0.25">
      <c r="A999" s="12">
        <v>982</v>
      </c>
      <c r="B999" s="10" t="s">
        <v>1020</v>
      </c>
      <c r="C999" s="11" t="s">
        <v>1095</v>
      </c>
      <c r="D999" s="9"/>
      <c r="E999" s="9">
        <v>132</v>
      </c>
      <c r="F999" s="10" t="s">
        <v>1071</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1.5" hidden="1" x14ac:dyDescent="0.25">
      <c r="A1000" s="12">
        <v>983</v>
      </c>
      <c r="B1000" s="10" t="s">
        <v>1020</v>
      </c>
      <c r="C1000" s="11" t="s">
        <v>1095</v>
      </c>
      <c r="D1000" s="9"/>
      <c r="E1000" s="9">
        <v>132</v>
      </c>
      <c r="F1000" s="10" t="s">
        <v>1071</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1.5" hidden="1" x14ac:dyDescent="0.25">
      <c r="A1001" s="12">
        <v>984</v>
      </c>
      <c r="B1001" s="10" t="s">
        <v>1020</v>
      </c>
      <c r="C1001" s="11" t="s">
        <v>1095</v>
      </c>
      <c r="D1001" s="9"/>
      <c r="E1001" s="9">
        <v>132</v>
      </c>
      <c r="F1001" s="10" t="s">
        <v>1071</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1.5" hidden="1" x14ac:dyDescent="0.25">
      <c r="A1002" s="12">
        <v>985</v>
      </c>
      <c r="B1002" s="10" t="s">
        <v>1020</v>
      </c>
      <c r="C1002" s="11" t="s">
        <v>1095</v>
      </c>
      <c r="D1002" s="9"/>
      <c r="E1002" s="9">
        <v>132</v>
      </c>
      <c r="F1002" s="10" t="s">
        <v>1071</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1.5" hidden="1" x14ac:dyDescent="0.25">
      <c r="A1003" s="12">
        <v>986</v>
      </c>
      <c r="B1003" s="10" t="s">
        <v>1020</v>
      </c>
      <c r="C1003" s="11" t="s">
        <v>1095</v>
      </c>
      <c r="D1003" s="9"/>
      <c r="E1003" s="9">
        <v>132</v>
      </c>
      <c r="F1003" s="10" t="s">
        <v>1071</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1.5" hidden="1" x14ac:dyDescent="0.25">
      <c r="A1004" s="12">
        <v>987</v>
      </c>
      <c r="B1004" s="10" t="s">
        <v>1020</v>
      </c>
      <c r="C1004" s="11" t="s">
        <v>1095</v>
      </c>
      <c r="D1004" s="9"/>
      <c r="E1004" s="9">
        <v>132</v>
      </c>
      <c r="F1004" s="10" t="s">
        <v>1071</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1.5" hidden="1" x14ac:dyDescent="0.25">
      <c r="A1005" s="12">
        <v>988</v>
      </c>
      <c r="B1005" s="10" t="s">
        <v>1020</v>
      </c>
      <c r="C1005" s="11" t="s">
        <v>1095</v>
      </c>
      <c r="D1005" s="9"/>
      <c r="E1005" s="9">
        <v>132</v>
      </c>
      <c r="F1005" s="10" t="s">
        <v>1071</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1.5" hidden="1" x14ac:dyDescent="0.25">
      <c r="A1006" s="12">
        <v>989</v>
      </c>
      <c r="B1006" s="10" t="s">
        <v>1020</v>
      </c>
      <c r="C1006" s="11" t="s">
        <v>1095</v>
      </c>
      <c r="D1006" s="9"/>
      <c r="E1006" s="9">
        <v>132</v>
      </c>
      <c r="F1006" s="10" t="s">
        <v>1071</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1.5" hidden="1" x14ac:dyDescent="0.25">
      <c r="A1007" s="12">
        <v>990</v>
      </c>
      <c r="B1007" s="10" t="s">
        <v>1020</v>
      </c>
      <c r="C1007" s="11" t="s">
        <v>1095</v>
      </c>
      <c r="D1007" s="9"/>
      <c r="E1007" s="9">
        <v>132</v>
      </c>
      <c r="F1007" s="10" t="s">
        <v>1071</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1.5" hidden="1" x14ac:dyDescent="0.25">
      <c r="A1008" s="12">
        <v>991</v>
      </c>
      <c r="B1008" s="10" t="s">
        <v>1020</v>
      </c>
      <c r="C1008" s="11" t="s">
        <v>593</v>
      </c>
      <c r="D1008" s="9"/>
      <c r="E1008" s="9">
        <v>384</v>
      </c>
      <c r="F1008" s="10" t="s">
        <v>1071</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1.5" hidden="1" x14ac:dyDescent="0.25">
      <c r="A1009" s="12">
        <v>992</v>
      </c>
      <c r="B1009" s="10" t="s">
        <v>1020</v>
      </c>
      <c r="C1009" s="11" t="s">
        <v>593</v>
      </c>
      <c r="D1009" s="9"/>
      <c r="E1009" s="9">
        <v>384</v>
      </c>
      <c r="F1009" s="10" t="s">
        <v>1071</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1.5" hidden="1" x14ac:dyDescent="0.25">
      <c r="A1010" s="12">
        <v>993</v>
      </c>
      <c r="B1010" s="10" t="s">
        <v>1020</v>
      </c>
      <c r="C1010" s="11" t="s">
        <v>593</v>
      </c>
      <c r="D1010" s="9"/>
      <c r="E1010" s="9">
        <v>384</v>
      </c>
      <c r="F1010" s="10" t="s">
        <v>1071</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1.5" hidden="1" x14ac:dyDescent="0.25">
      <c r="A1011" s="12">
        <v>994</v>
      </c>
      <c r="B1011" s="10" t="s">
        <v>1020</v>
      </c>
      <c r="C1011" s="11" t="s">
        <v>593</v>
      </c>
      <c r="D1011" s="9"/>
      <c r="E1011" s="9">
        <v>384</v>
      </c>
      <c r="F1011" s="10" t="s">
        <v>1071</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1.5" hidden="1" x14ac:dyDescent="0.25">
      <c r="A1012" s="12">
        <v>995</v>
      </c>
      <c r="B1012" s="10" t="s">
        <v>1020</v>
      </c>
      <c r="C1012" s="11" t="s">
        <v>593</v>
      </c>
      <c r="D1012" s="9"/>
      <c r="E1012" s="9">
        <v>384</v>
      </c>
      <c r="F1012" s="10" t="s">
        <v>1071</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1.5" hidden="1" x14ac:dyDescent="0.25">
      <c r="A1013" s="12">
        <v>996</v>
      </c>
      <c r="B1013" s="10" t="s">
        <v>1020</v>
      </c>
      <c r="C1013" s="11" t="s">
        <v>593</v>
      </c>
      <c r="D1013" s="9"/>
      <c r="E1013" s="9">
        <v>384</v>
      </c>
      <c r="F1013" s="10" t="s">
        <v>1071</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1.5" hidden="1" x14ac:dyDescent="0.25">
      <c r="A1014" s="12">
        <v>997</v>
      </c>
      <c r="B1014" s="10" t="s">
        <v>1020</v>
      </c>
      <c r="C1014" s="11" t="s">
        <v>593</v>
      </c>
      <c r="D1014" s="9"/>
      <c r="E1014" s="9">
        <v>384</v>
      </c>
      <c r="F1014" s="10" t="s">
        <v>1071</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1.5" hidden="1" x14ac:dyDescent="0.25">
      <c r="A1015" s="12">
        <v>998</v>
      </c>
      <c r="B1015" s="10" t="s">
        <v>1020</v>
      </c>
      <c r="C1015" s="11" t="s">
        <v>593</v>
      </c>
      <c r="D1015" s="9"/>
      <c r="E1015" s="9">
        <v>384</v>
      </c>
      <c r="F1015" s="10" t="s">
        <v>1071</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1.5" hidden="1" x14ac:dyDescent="0.25">
      <c r="A1016" s="12">
        <v>999</v>
      </c>
      <c r="B1016" s="10" t="s">
        <v>1020</v>
      </c>
      <c r="C1016" s="11" t="s">
        <v>593</v>
      </c>
      <c r="D1016" s="9"/>
      <c r="E1016" s="9">
        <v>384</v>
      </c>
      <c r="F1016" s="10" t="s">
        <v>1071</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1.5" hidden="1" x14ac:dyDescent="0.25">
      <c r="A1017" s="12">
        <v>1000</v>
      </c>
      <c r="B1017" s="10" t="s">
        <v>1020</v>
      </c>
      <c r="C1017" s="11" t="s">
        <v>593</v>
      </c>
      <c r="D1017" s="9"/>
      <c r="E1017" s="9">
        <v>384</v>
      </c>
      <c r="F1017" s="10" t="s">
        <v>1071</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1.5" hidden="1" x14ac:dyDescent="0.25">
      <c r="A1018" s="12">
        <v>1001</v>
      </c>
      <c r="B1018" s="10" t="s">
        <v>1020</v>
      </c>
      <c r="C1018" s="11" t="s">
        <v>593</v>
      </c>
      <c r="D1018" s="9"/>
      <c r="E1018" s="9">
        <v>384</v>
      </c>
      <c r="F1018" s="10" t="s">
        <v>1071</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1.5" hidden="1" x14ac:dyDescent="0.25">
      <c r="A1019" s="12">
        <v>1002</v>
      </c>
      <c r="B1019" s="10" t="s">
        <v>1020</v>
      </c>
      <c r="C1019" s="11" t="s">
        <v>593</v>
      </c>
      <c r="D1019" s="9"/>
      <c r="E1019" s="9">
        <v>384</v>
      </c>
      <c r="F1019" s="10" t="s">
        <v>1071</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1.5" hidden="1" x14ac:dyDescent="0.25">
      <c r="A1020" s="12">
        <v>1003</v>
      </c>
      <c r="B1020" s="10" t="s">
        <v>1020</v>
      </c>
      <c r="C1020" s="11" t="s">
        <v>593</v>
      </c>
      <c r="D1020" s="9"/>
      <c r="E1020" s="9">
        <v>384</v>
      </c>
      <c r="F1020" s="10" t="s">
        <v>1071</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1.5" hidden="1" x14ac:dyDescent="0.25">
      <c r="A1021" s="12">
        <v>1004</v>
      </c>
      <c r="B1021" s="10" t="s">
        <v>1020</v>
      </c>
      <c r="C1021" s="11" t="s">
        <v>593</v>
      </c>
      <c r="D1021" s="9"/>
      <c r="E1021" s="9">
        <v>384</v>
      </c>
      <c r="F1021" s="10" t="s">
        <v>1071</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1.5" hidden="1" x14ac:dyDescent="0.25">
      <c r="A1022" s="12">
        <v>1005</v>
      </c>
      <c r="B1022" s="10" t="s">
        <v>1020</v>
      </c>
      <c r="C1022" s="11" t="s">
        <v>593</v>
      </c>
      <c r="D1022" s="9"/>
      <c r="E1022" s="9">
        <v>384</v>
      </c>
      <c r="F1022" s="10" t="s">
        <v>1071</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1.5" hidden="1" x14ac:dyDescent="0.25">
      <c r="A1023" s="12">
        <v>1006</v>
      </c>
      <c r="B1023" s="10" t="s">
        <v>1020</v>
      </c>
      <c r="C1023" s="11" t="s">
        <v>1096</v>
      </c>
      <c r="D1023" s="9"/>
      <c r="E1023" s="9">
        <v>270</v>
      </c>
      <c r="F1023" s="10" t="s">
        <v>1071</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1.5" hidden="1" x14ac:dyDescent="0.25">
      <c r="A1024" s="12">
        <v>1007</v>
      </c>
      <c r="B1024" s="10" t="s">
        <v>1020</v>
      </c>
      <c r="C1024" s="11" t="s">
        <v>1096</v>
      </c>
      <c r="D1024" s="9"/>
      <c r="E1024" s="9">
        <v>270</v>
      </c>
      <c r="F1024" s="10" t="s">
        <v>1071</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1.5" hidden="1" x14ac:dyDescent="0.25">
      <c r="A1025" s="12">
        <v>1008</v>
      </c>
      <c r="B1025" s="10" t="s">
        <v>1020</v>
      </c>
      <c r="C1025" s="11" t="s">
        <v>1096</v>
      </c>
      <c r="D1025" s="9"/>
      <c r="E1025" s="9">
        <v>270</v>
      </c>
      <c r="F1025" s="10" t="s">
        <v>1071</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1.5" hidden="1" x14ac:dyDescent="0.25">
      <c r="A1026" s="12">
        <v>1009</v>
      </c>
      <c r="B1026" s="10" t="s">
        <v>1020</v>
      </c>
      <c r="C1026" s="11" t="s">
        <v>1096</v>
      </c>
      <c r="D1026" s="9"/>
      <c r="E1026" s="9">
        <v>270</v>
      </c>
      <c r="F1026" s="10" t="s">
        <v>1071</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1.5" hidden="1" x14ac:dyDescent="0.25">
      <c r="A1027" s="12">
        <v>1010</v>
      </c>
      <c r="B1027" s="10" t="s">
        <v>1020</v>
      </c>
      <c r="C1027" s="11" t="s">
        <v>1096</v>
      </c>
      <c r="D1027" s="9"/>
      <c r="E1027" s="9">
        <v>270</v>
      </c>
      <c r="F1027" s="10" t="s">
        <v>1071</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1.5" hidden="1" x14ac:dyDescent="0.25">
      <c r="A1028" s="12">
        <v>1011</v>
      </c>
      <c r="B1028" s="10" t="s">
        <v>1020</v>
      </c>
      <c r="C1028" s="11" t="s">
        <v>1096</v>
      </c>
      <c r="D1028" s="9"/>
      <c r="E1028" s="9">
        <v>270</v>
      </c>
      <c r="F1028" s="10" t="s">
        <v>1071</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1.5" hidden="1" x14ac:dyDescent="0.25">
      <c r="A1029" s="12">
        <v>1012</v>
      </c>
      <c r="B1029" s="10" t="s">
        <v>1020</v>
      </c>
      <c r="C1029" s="11" t="s">
        <v>1096</v>
      </c>
      <c r="D1029" s="9"/>
      <c r="E1029" s="9">
        <v>270</v>
      </c>
      <c r="F1029" s="10" t="s">
        <v>1071</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1.5" hidden="1" x14ac:dyDescent="0.25">
      <c r="A1030" s="12">
        <v>1013</v>
      </c>
      <c r="B1030" s="10" t="s">
        <v>1020</v>
      </c>
      <c r="C1030" s="11" t="s">
        <v>1096</v>
      </c>
      <c r="D1030" s="9"/>
      <c r="E1030" s="9">
        <v>270</v>
      </c>
      <c r="F1030" s="10" t="s">
        <v>1071</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1.5" hidden="1" x14ac:dyDescent="0.25">
      <c r="A1031" s="12">
        <v>1014</v>
      </c>
      <c r="B1031" s="10" t="s">
        <v>1020</v>
      </c>
      <c r="C1031" s="11" t="s">
        <v>1096</v>
      </c>
      <c r="D1031" s="9"/>
      <c r="E1031" s="9">
        <v>270</v>
      </c>
      <c r="F1031" s="10" t="s">
        <v>1071</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1.5" hidden="1" x14ac:dyDescent="0.25">
      <c r="A1032" s="12">
        <v>1015</v>
      </c>
      <c r="B1032" s="10" t="s">
        <v>1020</v>
      </c>
      <c r="C1032" s="11" t="s">
        <v>1096</v>
      </c>
      <c r="D1032" s="9"/>
      <c r="E1032" s="9">
        <v>270</v>
      </c>
      <c r="F1032" s="10" t="s">
        <v>1071</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1.5" hidden="1" x14ac:dyDescent="0.25">
      <c r="A1033" s="12">
        <v>1016</v>
      </c>
      <c r="B1033" s="10" t="s">
        <v>1020</v>
      </c>
      <c r="C1033" s="11" t="s">
        <v>1096</v>
      </c>
      <c r="D1033" s="9"/>
      <c r="E1033" s="9">
        <v>270</v>
      </c>
      <c r="F1033" s="10" t="s">
        <v>1071</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1.5" hidden="1" x14ac:dyDescent="0.25">
      <c r="A1034" s="12">
        <v>1017</v>
      </c>
      <c r="B1034" s="10" t="s">
        <v>1020</v>
      </c>
      <c r="C1034" s="11" t="s">
        <v>1096</v>
      </c>
      <c r="D1034" s="9"/>
      <c r="E1034" s="9">
        <v>270</v>
      </c>
      <c r="F1034" s="10" t="s">
        <v>1071</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1.5" hidden="1" x14ac:dyDescent="0.25">
      <c r="A1035" s="12">
        <v>1018</v>
      </c>
      <c r="B1035" s="10" t="s">
        <v>1020</v>
      </c>
      <c r="C1035" s="11" t="s">
        <v>1096</v>
      </c>
      <c r="D1035" s="9"/>
      <c r="E1035" s="9">
        <v>270</v>
      </c>
      <c r="F1035" s="10" t="s">
        <v>1071</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1.5" hidden="1" x14ac:dyDescent="0.25">
      <c r="A1036" s="12">
        <v>1019</v>
      </c>
      <c r="B1036" s="10" t="s">
        <v>1020</v>
      </c>
      <c r="C1036" s="11" t="s">
        <v>1096</v>
      </c>
      <c r="D1036" s="9"/>
      <c r="E1036" s="9">
        <v>270</v>
      </c>
      <c r="F1036" s="10" t="s">
        <v>1071</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1.5" hidden="1" x14ac:dyDescent="0.25">
      <c r="A1037" s="12">
        <v>1020</v>
      </c>
      <c r="B1037" s="10" t="s">
        <v>1020</v>
      </c>
      <c r="C1037" s="11" t="s">
        <v>1096</v>
      </c>
      <c r="D1037" s="9"/>
      <c r="E1037" s="9">
        <v>270</v>
      </c>
      <c r="F1037" s="10" t="s">
        <v>1071</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1.5" hidden="1" x14ac:dyDescent="0.25">
      <c r="A1038" s="12">
        <v>1021</v>
      </c>
      <c r="B1038" s="10" t="s">
        <v>1020</v>
      </c>
      <c r="C1038" s="11" t="s">
        <v>1097</v>
      </c>
      <c r="D1038" s="9"/>
      <c r="E1038" s="9">
        <v>288</v>
      </c>
      <c r="F1038" s="10" t="s">
        <v>1071</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1.5" hidden="1" x14ac:dyDescent="0.25">
      <c r="A1039" s="12">
        <v>1022</v>
      </c>
      <c r="B1039" s="10" t="s">
        <v>1020</v>
      </c>
      <c r="C1039" s="11" t="s">
        <v>1097</v>
      </c>
      <c r="D1039" s="9"/>
      <c r="E1039" s="9">
        <v>288</v>
      </c>
      <c r="F1039" s="10" t="s">
        <v>1071</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1.5" hidden="1" x14ac:dyDescent="0.25">
      <c r="A1040" s="12">
        <v>1023</v>
      </c>
      <c r="B1040" s="10" t="s">
        <v>1020</v>
      </c>
      <c r="C1040" s="11" t="s">
        <v>1097</v>
      </c>
      <c r="D1040" s="9"/>
      <c r="E1040" s="9">
        <v>288</v>
      </c>
      <c r="F1040" s="10" t="s">
        <v>1071</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1.5" hidden="1" x14ac:dyDescent="0.25">
      <c r="A1041" s="12">
        <v>1024</v>
      </c>
      <c r="B1041" s="10" t="s">
        <v>1020</v>
      </c>
      <c r="C1041" s="11" t="s">
        <v>1097</v>
      </c>
      <c r="D1041" s="9"/>
      <c r="E1041" s="9">
        <v>288</v>
      </c>
      <c r="F1041" s="10" t="s">
        <v>1071</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1.5" hidden="1" x14ac:dyDescent="0.25">
      <c r="A1042" s="12">
        <v>1025</v>
      </c>
      <c r="B1042" s="10" t="s">
        <v>1020</v>
      </c>
      <c r="C1042" s="11" t="s">
        <v>1097</v>
      </c>
      <c r="D1042" s="9"/>
      <c r="E1042" s="9">
        <v>288</v>
      </c>
      <c r="F1042" s="10" t="s">
        <v>1071</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1.5" hidden="1" x14ac:dyDescent="0.25">
      <c r="A1043" s="12">
        <v>1026</v>
      </c>
      <c r="B1043" s="10" t="s">
        <v>1020</v>
      </c>
      <c r="C1043" s="11" t="s">
        <v>1097</v>
      </c>
      <c r="D1043" s="9"/>
      <c r="E1043" s="9">
        <v>288</v>
      </c>
      <c r="F1043" s="10" t="s">
        <v>1071</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1.5" hidden="1" x14ac:dyDescent="0.25">
      <c r="A1044" s="12">
        <v>1027</v>
      </c>
      <c r="B1044" s="10" t="s">
        <v>1020</v>
      </c>
      <c r="C1044" s="11" t="s">
        <v>1097</v>
      </c>
      <c r="D1044" s="9"/>
      <c r="E1044" s="9">
        <v>288</v>
      </c>
      <c r="F1044" s="10" t="s">
        <v>1071</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1.5" hidden="1" x14ac:dyDescent="0.25">
      <c r="A1045" s="12">
        <v>1028</v>
      </c>
      <c r="B1045" s="10" t="s">
        <v>1020</v>
      </c>
      <c r="C1045" s="11" t="s">
        <v>1097</v>
      </c>
      <c r="D1045" s="9"/>
      <c r="E1045" s="9">
        <v>288</v>
      </c>
      <c r="F1045" s="10" t="s">
        <v>1071</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1.5" hidden="1" x14ac:dyDescent="0.25">
      <c r="A1046" s="12">
        <v>1029</v>
      </c>
      <c r="B1046" s="10" t="s">
        <v>1020</v>
      </c>
      <c r="C1046" s="11" t="s">
        <v>1097</v>
      </c>
      <c r="D1046" s="9"/>
      <c r="E1046" s="9">
        <v>288</v>
      </c>
      <c r="F1046" s="10" t="s">
        <v>1071</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1.5" hidden="1" x14ac:dyDescent="0.25">
      <c r="A1047" s="12">
        <v>1030</v>
      </c>
      <c r="B1047" s="10" t="s">
        <v>1020</v>
      </c>
      <c r="C1047" s="11" t="s">
        <v>1097</v>
      </c>
      <c r="D1047" s="9"/>
      <c r="E1047" s="9">
        <v>288</v>
      </c>
      <c r="F1047" s="10" t="s">
        <v>1071</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1.5" hidden="1" x14ac:dyDescent="0.25">
      <c r="A1048" s="12">
        <v>1031</v>
      </c>
      <c r="B1048" s="10" t="s">
        <v>1020</v>
      </c>
      <c r="C1048" s="11" t="s">
        <v>1097</v>
      </c>
      <c r="D1048" s="9"/>
      <c r="E1048" s="9">
        <v>288</v>
      </c>
      <c r="F1048" s="10" t="s">
        <v>1071</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1.5" hidden="1" x14ac:dyDescent="0.25">
      <c r="A1049" s="12">
        <v>1032</v>
      </c>
      <c r="B1049" s="10" t="s">
        <v>1020</v>
      </c>
      <c r="C1049" s="11" t="s">
        <v>1097</v>
      </c>
      <c r="D1049" s="9"/>
      <c r="E1049" s="9">
        <v>288</v>
      </c>
      <c r="F1049" s="10" t="s">
        <v>1071</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1.5" hidden="1" x14ac:dyDescent="0.25">
      <c r="A1050" s="12">
        <v>1033</v>
      </c>
      <c r="B1050" s="10" t="s">
        <v>1020</v>
      </c>
      <c r="C1050" s="11" t="s">
        <v>1097</v>
      </c>
      <c r="D1050" s="9"/>
      <c r="E1050" s="9">
        <v>288</v>
      </c>
      <c r="F1050" s="10" t="s">
        <v>1071</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1.5" hidden="1" x14ac:dyDescent="0.25">
      <c r="A1051" s="12">
        <v>1034</v>
      </c>
      <c r="B1051" s="10" t="s">
        <v>1020</v>
      </c>
      <c r="C1051" s="11" t="s">
        <v>1097</v>
      </c>
      <c r="D1051" s="9"/>
      <c r="E1051" s="9">
        <v>288</v>
      </c>
      <c r="F1051" s="10" t="s">
        <v>1071</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1.5" hidden="1" x14ac:dyDescent="0.25">
      <c r="A1052" s="12">
        <v>1035</v>
      </c>
      <c r="B1052" s="10" t="s">
        <v>1020</v>
      </c>
      <c r="C1052" s="11" t="s">
        <v>1097</v>
      </c>
      <c r="D1052" s="9"/>
      <c r="E1052" s="9">
        <v>288</v>
      </c>
      <c r="F1052" s="10" t="s">
        <v>1071</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1.5" hidden="1" x14ac:dyDescent="0.25">
      <c r="A1053" s="12">
        <v>1036</v>
      </c>
      <c r="B1053" s="10" t="s">
        <v>1020</v>
      </c>
      <c r="C1053" s="11" t="s">
        <v>1098</v>
      </c>
      <c r="D1053" s="9"/>
      <c r="E1053" s="9">
        <v>324</v>
      </c>
      <c r="F1053" s="10" t="s">
        <v>1071</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1.5" hidden="1" x14ac:dyDescent="0.25">
      <c r="A1054" s="12">
        <v>1037</v>
      </c>
      <c r="B1054" s="10" t="s">
        <v>1020</v>
      </c>
      <c r="C1054" s="11" t="s">
        <v>1098</v>
      </c>
      <c r="D1054" s="9"/>
      <c r="E1054" s="9">
        <v>324</v>
      </c>
      <c r="F1054" s="10" t="s">
        <v>1071</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1.5" hidden="1" x14ac:dyDescent="0.25">
      <c r="A1055" s="12">
        <v>1038</v>
      </c>
      <c r="B1055" s="10" t="s">
        <v>1020</v>
      </c>
      <c r="C1055" s="11" t="s">
        <v>1098</v>
      </c>
      <c r="D1055" s="9"/>
      <c r="E1055" s="9">
        <v>324</v>
      </c>
      <c r="F1055" s="10" t="s">
        <v>1071</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1.5" hidden="1" x14ac:dyDescent="0.25">
      <c r="A1056" s="12">
        <v>1039</v>
      </c>
      <c r="B1056" s="10" t="s">
        <v>1020</v>
      </c>
      <c r="C1056" s="11" t="s">
        <v>1098</v>
      </c>
      <c r="D1056" s="9"/>
      <c r="E1056" s="9">
        <v>324</v>
      </c>
      <c r="F1056" s="10" t="s">
        <v>1071</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1.5" hidden="1" x14ac:dyDescent="0.25">
      <c r="A1057" s="12">
        <v>1040</v>
      </c>
      <c r="B1057" s="10" t="s">
        <v>1020</v>
      </c>
      <c r="C1057" s="11" t="s">
        <v>1098</v>
      </c>
      <c r="D1057" s="9"/>
      <c r="E1057" s="9">
        <v>324</v>
      </c>
      <c r="F1057" s="10" t="s">
        <v>1071</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1.5" hidden="1" x14ac:dyDescent="0.25">
      <c r="A1058" s="12">
        <v>1041</v>
      </c>
      <c r="B1058" s="10" t="s">
        <v>1020</v>
      </c>
      <c r="C1058" s="11" t="s">
        <v>1098</v>
      </c>
      <c r="D1058" s="9"/>
      <c r="E1058" s="9">
        <v>324</v>
      </c>
      <c r="F1058" s="10" t="s">
        <v>1071</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1.5" hidden="1" x14ac:dyDescent="0.25">
      <c r="A1059" s="12">
        <v>1042</v>
      </c>
      <c r="B1059" s="10" t="s">
        <v>1020</v>
      </c>
      <c r="C1059" s="11" t="s">
        <v>1098</v>
      </c>
      <c r="D1059" s="9"/>
      <c r="E1059" s="9">
        <v>324</v>
      </c>
      <c r="F1059" s="10" t="s">
        <v>1071</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1.5" hidden="1" x14ac:dyDescent="0.25">
      <c r="A1060" s="12">
        <v>1043</v>
      </c>
      <c r="B1060" s="10" t="s">
        <v>1020</v>
      </c>
      <c r="C1060" s="11" t="s">
        <v>1098</v>
      </c>
      <c r="D1060" s="9"/>
      <c r="E1060" s="9">
        <v>324</v>
      </c>
      <c r="F1060" s="10" t="s">
        <v>1071</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1.5" hidden="1" x14ac:dyDescent="0.25">
      <c r="A1061" s="12">
        <v>1044</v>
      </c>
      <c r="B1061" s="10" t="s">
        <v>1020</v>
      </c>
      <c r="C1061" s="11" t="s">
        <v>1098</v>
      </c>
      <c r="D1061" s="9"/>
      <c r="E1061" s="9">
        <v>324</v>
      </c>
      <c r="F1061" s="10" t="s">
        <v>1071</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1.5" hidden="1" x14ac:dyDescent="0.25">
      <c r="A1062" s="12">
        <v>1045</v>
      </c>
      <c r="B1062" s="10" t="s">
        <v>1020</v>
      </c>
      <c r="C1062" s="11" t="s">
        <v>1098</v>
      </c>
      <c r="D1062" s="9"/>
      <c r="E1062" s="9">
        <v>324</v>
      </c>
      <c r="F1062" s="10" t="s">
        <v>1071</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1.5" hidden="1" x14ac:dyDescent="0.25">
      <c r="A1063" s="12">
        <v>1046</v>
      </c>
      <c r="B1063" s="10" t="s">
        <v>1020</v>
      </c>
      <c r="C1063" s="11" t="s">
        <v>1098</v>
      </c>
      <c r="D1063" s="9"/>
      <c r="E1063" s="9">
        <v>324</v>
      </c>
      <c r="F1063" s="10" t="s">
        <v>1071</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1.5" hidden="1" x14ac:dyDescent="0.25">
      <c r="A1064" s="12">
        <v>1047</v>
      </c>
      <c r="B1064" s="10" t="s">
        <v>1020</v>
      </c>
      <c r="C1064" s="11" t="s">
        <v>1098</v>
      </c>
      <c r="D1064" s="9"/>
      <c r="E1064" s="9">
        <v>324</v>
      </c>
      <c r="F1064" s="10" t="s">
        <v>1071</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1.5" hidden="1" x14ac:dyDescent="0.25">
      <c r="A1065" s="12">
        <v>1048</v>
      </c>
      <c r="B1065" s="10" t="s">
        <v>1020</v>
      </c>
      <c r="C1065" s="11" t="s">
        <v>1098</v>
      </c>
      <c r="D1065" s="9"/>
      <c r="E1065" s="9">
        <v>324</v>
      </c>
      <c r="F1065" s="10" t="s">
        <v>1071</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1.5" hidden="1" x14ac:dyDescent="0.25">
      <c r="A1066" s="12">
        <v>1049</v>
      </c>
      <c r="B1066" s="10" t="s">
        <v>1020</v>
      </c>
      <c r="C1066" s="11" t="s">
        <v>1098</v>
      </c>
      <c r="D1066" s="9"/>
      <c r="E1066" s="9">
        <v>324</v>
      </c>
      <c r="F1066" s="10" t="s">
        <v>1071</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1.5" hidden="1" x14ac:dyDescent="0.25">
      <c r="A1067" s="12">
        <v>1050</v>
      </c>
      <c r="B1067" s="10" t="s">
        <v>1020</v>
      </c>
      <c r="C1067" s="11" t="s">
        <v>1098</v>
      </c>
      <c r="D1067" s="9"/>
      <c r="E1067" s="9">
        <v>324</v>
      </c>
      <c r="F1067" s="10" t="s">
        <v>1071</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1.5" hidden="1" x14ac:dyDescent="0.25">
      <c r="A1068" s="12">
        <v>1051</v>
      </c>
      <c r="B1068" s="10" t="s">
        <v>1020</v>
      </c>
      <c r="C1068" s="11" t="s">
        <v>1099</v>
      </c>
      <c r="D1068" s="9"/>
      <c r="E1068" s="9">
        <v>624</v>
      </c>
      <c r="F1068" s="10" t="s">
        <v>1071</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1.5" hidden="1" x14ac:dyDescent="0.25">
      <c r="A1069" s="12">
        <v>1052</v>
      </c>
      <c r="B1069" s="10" t="s">
        <v>1020</v>
      </c>
      <c r="C1069" s="11" t="s">
        <v>1099</v>
      </c>
      <c r="D1069" s="9"/>
      <c r="E1069" s="9">
        <v>624</v>
      </c>
      <c r="F1069" s="10" t="s">
        <v>1071</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1.5" hidden="1" x14ac:dyDescent="0.25">
      <c r="A1070" s="12">
        <v>1053</v>
      </c>
      <c r="B1070" s="10" t="s">
        <v>1020</v>
      </c>
      <c r="C1070" s="11" t="s">
        <v>1099</v>
      </c>
      <c r="D1070" s="9"/>
      <c r="E1070" s="9">
        <v>624</v>
      </c>
      <c r="F1070" s="10" t="s">
        <v>1071</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1.5" hidden="1" x14ac:dyDescent="0.25">
      <c r="A1071" s="12">
        <v>1054</v>
      </c>
      <c r="B1071" s="10" t="s">
        <v>1020</v>
      </c>
      <c r="C1071" s="11" t="s">
        <v>1099</v>
      </c>
      <c r="D1071" s="9"/>
      <c r="E1071" s="9">
        <v>624</v>
      </c>
      <c r="F1071" s="10" t="s">
        <v>1071</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1.5" hidden="1" x14ac:dyDescent="0.25">
      <c r="A1072" s="12">
        <v>1055</v>
      </c>
      <c r="B1072" s="10" t="s">
        <v>1020</v>
      </c>
      <c r="C1072" s="11" t="s">
        <v>1099</v>
      </c>
      <c r="D1072" s="9"/>
      <c r="E1072" s="9">
        <v>624</v>
      </c>
      <c r="F1072" s="10" t="s">
        <v>1071</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1.5" hidden="1" x14ac:dyDescent="0.25">
      <c r="A1073" s="12">
        <v>1056</v>
      </c>
      <c r="B1073" s="10" t="s">
        <v>1020</v>
      </c>
      <c r="C1073" s="11" t="s">
        <v>1099</v>
      </c>
      <c r="D1073" s="9"/>
      <c r="E1073" s="9">
        <v>624</v>
      </c>
      <c r="F1073" s="10" t="s">
        <v>1071</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1.5" hidden="1" x14ac:dyDescent="0.25">
      <c r="A1074" s="12">
        <v>1057</v>
      </c>
      <c r="B1074" s="10" t="s">
        <v>1020</v>
      </c>
      <c r="C1074" s="11" t="s">
        <v>1099</v>
      </c>
      <c r="D1074" s="9"/>
      <c r="E1074" s="9">
        <v>624</v>
      </c>
      <c r="F1074" s="10" t="s">
        <v>1071</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1.5" hidden="1" x14ac:dyDescent="0.25">
      <c r="A1075" s="12">
        <v>1058</v>
      </c>
      <c r="B1075" s="10" t="s">
        <v>1020</v>
      </c>
      <c r="C1075" s="11" t="s">
        <v>1099</v>
      </c>
      <c r="D1075" s="9"/>
      <c r="E1075" s="9">
        <v>624</v>
      </c>
      <c r="F1075" s="10" t="s">
        <v>1071</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1.5" hidden="1" x14ac:dyDescent="0.25">
      <c r="A1076" s="12">
        <v>1059</v>
      </c>
      <c r="B1076" s="10" t="s">
        <v>1020</v>
      </c>
      <c r="C1076" s="11" t="s">
        <v>1099</v>
      </c>
      <c r="D1076" s="9"/>
      <c r="E1076" s="9">
        <v>624</v>
      </c>
      <c r="F1076" s="10" t="s">
        <v>1071</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1.5" hidden="1" x14ac:dyDescent="0.25">
      <c r="A1077" s="12">
        <v>1060</v>
      </c>
      <c r="B1077" s="10" t="s">
        <v>1020</v>
      </c>
      <c r="C1077" s="11" t="s">
        <v>1099</v>
      </c>
      <c r="D1077" s="9"/>
      <c r="E1077" s="9">
        <v>624</v>
      </c>
      <c r="F1077" s="10" t="s">
        <v>1071</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1.5" hidden="1" x14ac:dyDescent="0.25">
      <c r="A1078" s="12">
        <v>1061</v>
      </c>
      <c r="B1078" s="10" t="s">
        <v>1020</v>
      </c>
      <c r="C1078" s="11" t="s">
        <v>1099</v>
      </c>
      <c r="D1078" s="9"/>
      <c r="E1078" s="9">
        <v>624</v>
      </c>
      <c r="F1078" s="10" t="s">
        <v>1071</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1.5" hidden="1" x14ac:dyDescent="0.25">
      <c r="A1079" s="12">
        <v>1062</v>
      </c>
      <c r="B1079" s="10" t="s">
        <v>1020</v>
      </c>
      <c r="C1079" s="11" t="s">
        <v>1099</v>
      </c>
      <c r="D1079" s="9"/>
      <c r="E1079" s="9">
        <v>624</v>
      </c>
      <c r="F1079" s="10" t="s">
        <v>1071</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1.5" hidden="1" x14ac:dyDescent="0.25">
      <c r="A1080" s="12">
        <v>1063</v>
      </c>
      <c r="B1080" s="10" t="s">
        <v>1020</v>
      </c>
      <c r="C1080" s="11" t="s">
        <v>1099</v>
      </c>
      <c r="D1080" s="9"/>
      <c r="E1080" s="9">
        <v>624</v>
      </c>
      <c r="F1080" s="10" t="s">
        <v>1071</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1.5" hidden="1" x14ac:dyDescent="0.25">
      <c r="A1081" s="12">
        <v>1064</v>
      </c>
      <c r="B1081" s="10" t="s">
        <v>1020</v>
      </c>
      <c r="C1081" s="11" t="s">
        <v>1099</v>
      </c>
      <c r="D1081" s="9"/>
      <c r="E1081" s="9">
        <v>624</v>
      </c>
      <c r="F1081" s="10" t="s">
        <v>1071</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1.5" hidden="1" x14ac:dyDescent="0.25">
      <c r="A1082" s="12">
        <v>1065</v>
      </c>
      <c r="B1082" s="10" t="s">
        <v>1020</v>
      </c>
      <c r="C1082" s="11" t="s">
        <v>1099</v>
      </c>
      <c r="D1082" s="9"/>
      <c r="E1082" s="9">
        <v>624</v>
      </c>
      <c r="F1082" s="10" t="s">
        <v>1071</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1.5" hidden="1" x14ac:dyDescent="0.25">
      <c r="A1083" s="12">
        <v>1066</v>
      </c>
      <c r="B1083" s="10" t="s">
        <v>1020</v>
      </c>
      <c r="C1083" s="11" t="s">
        <v>1100</v>
      </c>
      <c r="D1083" s="9"/>
      <c r="E1083" s="9">
        <v>430</v>
      </c>
      <c r="F1083" s="10" t="s">
        <v>1071</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1.5" hidden="1" x14ac:dyDescent="0.25">
      <c r="A1084" s="12">
        <v>1067</v>
      </c>
      <c r="B1084" s="10" t="s">
        <v>1020</v>
      </c>
      <c r="C1084" s="11" t="s">
        <v>1100</v>
      </c>
      <c r="D1084" s="9"/>
      <c r="E1084" s="9">
        <v>430</v>
      </c>
      <c r="F1084" s="10" t="s">
        <v>1071</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1.5" hidden="1" x14ac:dyDescent="0.25">
      <c r="A1085" s="12">
        <v>1068</v>
      </c>
      <c r="B1085" s="10" t="s">
        <v>1020</v>
      </c>
      <c r="C1085" s="11" t="s">
        <v>1100</v>
      </c>
      <c r="D1085" s="9"/>
      <c r="E1085" s="9">
        <v>430</v>
      </c>
      <c r="F1085" s="10" t="s">
        <v>1071</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1.5" hidden="1" x14ac:dyDescent="0.25">
      <c r="A1086" s="12">
        <v>1069</v>
      </c>
      <c r="B1086" s="10" t="s">
        <v>1020</v>
      </c>
      <c r="C1086" s="11" t="s">
        <v>1100</v>
      </c>
      <c r="D1086" s="9"/>
      <c r="E1086" s="9">
        <v>430</v>
      </c>
      <c r="F1086" s="10" t="s">
        <v>1071</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1.5" hidden="1" x14ac:dyDescent="0.25">
      <c r="A1087" s="12">
        <v>1070</v>
      </c>
      <c r="B1087" s="10" t="s">
        <v>1020</v>
      </c>
      <c r="C1087" s="11" t="s">
        <v>1100</v>
      </c>
      <c r="D1087" s="9"/>
      <c r="E1087" s="9">
        <v>430</v>
      </c>
      <c r="F1087" s="10" t="s">
        <v>1071</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1.5" hidden="1" x14ac:dyDescent="0.25">
      <c r="A1088" s="12">
        <v>1071</v>
      </c>
      <c r="B1088" s="10" t="s">
        <v>1020</v>
      </c>
      <c r="C1088" s="11" t="s">
        <v>1100</v>
      </c>
      <c r="D1088" s="9"/>
      <c r="E1088" s="9">
        <v>430</v>
      </c>
      <c r="F1088" s="10" t="s">
        <v>1071</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1.5" hidden="1" x14ac:dyDescent="0.25">
      <c r="A1089" s="12">
        <v>1072</v>
      </c>
      <c r="B1089" s="10" t="s">
        <v>1020</v>
      </c>
      <c r="C1089" s="11" t="s">
        <v>1100</v>
      </c>
      <c r="D1089" s="9"/>
      <c r="E1089" s="9">
        <v>430</v>
      </c>
      <c r="F1089" s="10" t="s">
        <v>1071</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1.5" hidden="1" x14ac:dyDescent="0.25">
      <c r="A1090" s="12">
        <v>1073</v>
      </c>
      <c r="B1090" s="10" t="s">
        <v>1020</v>
      </c>
      <c r="C1090" s="11" t="s">
        <v>1100</v>
      </c>
      <c r="D1090" s="9"/>
      <c r="E1090" s="9">
        <v>430</v>
      </c>
      <c r="F1090" s="10" t="s">
        <v>1071</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1.5" hidden="1" x14ac:dyDescent="0.25">
      <c r="A1091" s="12">
        <v>1074</v>
      </c>
      <c r="B1091" s="10" t="s">
        <v>1020</v>
      </c>
      <c r="C1091" s="11" t="s">
        <v>1100</v>
      </c>
      <c r="D1091" s="9"/>
      <c r="E1091" s="9">
        <v>430</v>
      </c>
      <c r="F1091" s="10" t="s">
        <v>1071</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1.5" hidden="1" x14ac:dyDescent="0.25">
      <c r="A1092" s="12">
        <v>1075</v>
      </c>
      <c r="B1092" s="10" t="s">
        <v>1020</v>
      </c>
      <c r="C1092" s="11" t="s">
        <v>1100</v>
      </c>
      <c r="D1092" s="9"/>
      <c r="E1092" s="9">
        <v>430</v>
      </c>
      <c r="F1092" s="10" t="s">
        <v>1071</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1.5" hidden="1" x14ac:dyDescent="0.25">
      <c r="A1093" s="12">
        <v>1076</v>
      </c>
      <c r="B1093" s="10" t="s">
        <v>1020</v>
      </c>
      <c r="C1093" s="11" t="s">
        <v>1100</v>
      </c>
      <c r="D1093" s="9"/>
      <c r="E1093" s="9">
        <v>430</v>
      </c>
      <c r="F1093" s="10" t="s">
        <v>1071</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1.5" hidden="1" x14ac:dyDescent="0.25">
      <c r="A1094" s="12">
        <v>1077</v>
      </c>
      <c r="B1094" s="10" t="s">
        <v>1020</v>
      </c>
      <c r="C1094" s="11" t="s">
        <v>1100</v>
      </c>
      <c r="D1094" s="9"/>
      <c r="E1094" s="9">
        <v>430</v>
      </c>
      <c r="F1094" s="10" t="s">
        <v>1071</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1.5" hidden="1" x14ac:dyDescent="0.25">
      <c r="A1095" s="12">
        <v>1078</v>
      </c>
      <c r="B1095" s="10" t="s">
        <v>1020</v>
      </c>
      <c r="C1095" s="11" t="s">
        <v>1100</v>
      </c>
      <c r="D1095" s="9"/>
      <c r="E1095" s="9">
        <v>430</v>
      </c>
      <c r="F1095" s="10" t="s">
        <v>1071</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1.5" hidden="1" x14ac:dyDescent="0.25">
      <c r="A1096" s="12">
        <v>1079</v>
      </c>
      <c r="B1096" s="10" t="s">
        <v>1020</v>
      </c>
      <c r="C1096" s="11" t="s">
        <v>1100</v>
      </c>
      <c r="D1096" s="9"/>
      <c r="E1096" s="9">
        <v>430</v>
      </c>
      <c r="F1096" s="10" t="s">
        <v>1071</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1.5" hidden="1" x14ac:dyDescent="0.25">
      <c r="A1097" s="12">
        <v>1080</v>
      </c>
      <c r="B1097" s="10" t="s">
        <v>1020</v>
      </c>
      <c r="C1097" s="11" t="s">
        <v>1100</v>
      </c>
      <c r="D1097" s="9"/>
      <c r="E1097" s="9">
        <v>430</v>
      </c>
      <c r="F1097" s="10" t="s">
        <v>1071</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1.5" hidden="1" x14ac:dyDescent="0.25">
      <c r="A1098" s="12">
        <v>1081</v>
      </c>
      <c r="B1098" s="10" t="s">
        <v>1020</v>
      </c>
      <c r="C1098" s="11" t="s">
        <v>1101</v>
      </c>
      <c r="D1098" s="9"/>
      <c r="E1098" s="9">
        <v>466</v>
      </c>
      <c r="F1098" s="10" t="s">
        <v>1071</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1.5" hidden="1" x14ac:dyDescent="0.25">
      <c r="A1099" s="12">
        <v>1082</v>
      </c>
      <c r="B1099" s="10" t="s">
        <v>1020</v>
      </c>
      <c r="C1099" s="11" t="s">
        <v>1101</v>
      </c>
      <c r="D1099" s="9"/>
      <c r="E1099" s="9">
        <v>466</v>
      </c>
      <c r="F1099" s="10" t="s">
        <v>1071</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1.5" hidden="1" x14ac:dyDescent="0.25">
      <c r="A1100" s="12">
        <v>1083</v>
      </c>
      <c r="B1100" s="10" t="s">
        <v>1020</v>
      </c>
      <c r="C1100" s="11" t="s">
        <v>1101</v>
      </c>
      <c r="D1100" s="9"/>
      <c r="E1100" s="9">
        <v>466</v>
      </c>
      <c r="F1100" s="10" t="s">
        <v>1071</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1.5" hidden="1" x14ac:dyDescent="0.25">
      <c r="A1101" s="12">
        <v>1084</v>
      </c>
      <c r="B1101" s="10" t="s">
        <v>1020</v>
      </c>
      <c r="C1101" s="11" t="s">
        <v>1101</v>
      </c>
      <c r="D1101" s="9"/>
      <c r="E1101" s="9">
        <v>466</v>
      </c>
      <c r="F1101" s="10" t="s">
        <v>1071</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1.5" hidden="1" x14ac:dyDescent="0.25">
      <c r="A1102" s="12">
        <v>1085</v>
      </c>
      <c r="B1102" s="10" t="s">
        <v>1020</v>
      </c>
      <c r="C1102" s="11" t="s">
        <v>1101</v>
      </c>
      <c r="D1102" s="9"/>
      <c r="E1102" s="9">
        <v>466</v>
      </c>
      <c r="F1102" s="10" t="s">
        <v>1071</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1.5" hidden="1" x14ac:dyDescent="0.25">
      <c r="A1103" s="12">
        <v>1086</v>
      </c>
      <c r="B1103" s="10" t="s">
        <v>1020</v>
      </c>
      <c r="C1103" s="11" t="s">
        <v>1101</v>
      </c>
      <c r="D1103" s="9"/>
      <c r="E1103" s="9">
        <v>466</v>
      </c>
      <c r="F1103" s="10" t="s">
        <v>1071</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1.5" hidden="1" x14ac:dyDescent="0.25">
      <c r="A1104" s="12">
        <v>1087</v>
      </c>
      <c r="B1104" s="10" t="s">
        <v>1020</v>
      </c>
      <c r="C1104" s="11" t="s">
        <v>1101</v>
      </c>
      <c r="D1104" s="9"/>
      <c r="E1104" s="9">
        <v>466</v>
      </c>
      <c r="F1104" s="10" t="s">
        <v>1071</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1.5" hidden="1" x14ac:dyDescent="0.25">
      <c r="A1105" s="12">
        <v>1088</v>
      </c>
      <c r="B1105" s="10" t="s">
        <v>1020</v>
      </c>
      <c r="C1105" s="11" t="s">
        <v>1101</v>
      </c>
      <c r="D1105" s="9"/>
      <c r="E1105" s="9">
        <v>466</v>
      </c>
      <c r="F1105" s="10" t="s">
        <v>1071</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1.5" hidden="1" x14ac:dyDescent="0.25">
      <c r="A1106" s="12">
        <v>1089</v>
      </c>
      <c r="B1106" s="10" t="s">
        <v>1020</v>
      </c>
      <c r="C1106" s="11" t="s">
        <v>1101</v>
      </c>
      <c r="D1106" s="9"/>
      <c r="E1106" s="9">
        <v>466</v>
      </c>
      <c r="F1106" s="10" t="s">
        <v>1071</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1.5" hidden="1" x14ac:dyDescent="0.25">
      <c r="A1107" s="12">
        <v>1090</v>
      </c>
      <c r="B1107" s="10" t="s">
        <v>1020</v>
      </c>
      <c r="C1107" s="11" t="s">
        <v>1101</v>
      </c>
      <c r="D1107" s="9"/>
      <c r="E1107" s="9">
        <v>466</v>
      </c>
      <c r="F1107" s="10" t="s">
        <v>1071</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1.5" hidden="1" x14ac:dyDescent="0.25">
      <c r="A1108" s="12">
        <v>1091</v>
      </c>
      <c r="B1108" s="10" t="s">
        <v>1020</v>
      </c>
      <c r="C1108" s="11" t="s">
        <v>1101</v>
      </c>
      <c r="D1108" s="9"/>
      <c r="E1108" s="9">
        <v>466</v>
      </c>
      <c r="F1108" s="10" t="s">
        <v>1071</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1.5" hidden="1" x14ac:dyDescent="0.25">
      <c r="A1109" s="12">
        <v>1092</v>
      </c>
      <c r="B1109" s="10" t="s">
        <v>1020</v>
      </c>
      <c r="C1109" s="11" t="s">
        <v>1101</v>
      </c>
      <c r="D1109" s="9"/>
      <c r="E1109" s="9">
        <v>466</v>
      </c>
      <c r="F1109" s="10" t="s">
        <v>1071</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1.5" hidden="1" x14ac:dyDescent="0.25">
      <c r="A1110" s="12">
        <v>1093</v>
      </c>
      <c r="B1110" s="10" t="s">
        <v>1020</v>
      </c>
      <c r="C1110" s="11" t="s">
        <v>1101</v>
      </c>
      <c r="D1110" s="9"/>
      <c r="E1110" s="9">
        <v>466</v>
      </c>
      <c r="F1110" s="10" t="s">
        <v>1071</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1.5" hidden="1" x14ac:dyDescent="0.25">
      <c r="A1111" s="12">
        <v>1094</v>
      </c>
      <c r="B1111" s="10" t="s">
        <v>1020</v>
      </c>
      <c r="C1111" s="11" t="s">
        <v>1101</v>
      </c>
      <c r="D1111" s="9"/>
      <c r="E1111" s="9">
        <v>466</v>
      </c>
      <c r="F1111" s="10" t="s">
        <v>1071</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1.5" hidden="1" x14ac:dyDescent="0.25">
      <c r="A1112" s="12">
        <v>1095</v>
      </c>
      <c r="B1112" s="10" t="s">
        <v>1020</v>
      </c>
      <c r="C1112" s="11" t="s">
        <v>1101</v>
      </c>
      <c r="D1112" s="9"/>
      <c r="E1112" s="9">
        <v>466</v>
      </c>
      <c r="F1112" s="10" t="s">
        <v>1071</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1.5" hidden="1" x14ac:dyDescent="0.25">
      <c r="A1113" s="12">
        <v>1096</v>
      </c>
      <c r="B1113" s="10" t="s">
        <v>1020</v>
      </c>
      <c r="C1113" s="11" t="s">
        <v>1102</v>
      </c>
      <c r="D1113" s="9"/>
      <c r="E1113" s="9">
        <v>478</v>
      </c>
      <c r="F1113" s="10" t="s">
        <v>1071</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1.5" hidden="1" x14ac:dyDescent="0.25">
      <c r="A1114" s="12">
        <v>1097</v>
      </c>
      <c r="B1114" s="10" t="s">
        <v>1020</v>
      </c>
      <c r="C1114" s="11" t="s">
        <v>1102</v>
      </c>
      <c r="D1114" s="9"/>
      <c r="E1114" s="9">
        <v>478</v>
      </c>
      <c r="F1114" s="10" t="s">
        <v>1071</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1.5" hidden="1" x14ac:dyDescent="0.25">
      <c r="A1115" s="12">
        <v>1098</v>
      </c>
      <c r="B1115" s="10" t="s">
        <v>1020</v>
      </c>
      <c r="C1115" s="11" t="s">
        <v>1102</v>
      </c>
      <c r="D1115" s="9"/>
      <c r="E1115" s="9">
        <v>478</v>
      </c>
      <c r="F1115" s="10" t="s">
        <v>1071</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1.5" hidden="1" x14ac:dyDescent="0.25">
      <c r="A1116" s="12">
        <v>1099</v>
      </c>
      <c r="B1116" s="10" t="s">
        <v>1020</v>
      </c>
      <c r="C1116" s="11" t="s">
        <v>1102</v>
      </c>
      <c r="D1116" s="9"/>
      <c r="E1116" s="9">
        <v>478</v>
      </c>
      <c r="F1116" s="10" t="s">
        <v>1071</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1.5" hidden="1" x14ac:dyDescent="0.25">
      <c r="A1117" s="12">
        <v>1100</v>
      </c>
      <c r="B1117" s="10" t="s">
        <v>1020</v>
      </c>
      <c r="C1117" s="11" t="s">
        <v>1102</v>
      </c>
      <c r="D1117" s="9"/>
      <c r="E1117" s="9">
        <v>478</v>
      </c>
      <c r="F1117" s="10" t="s">
        <v>1071</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1.5" hidden="1" x14ac:dyDescent="0.25">
      <c r="A1118" s="12">
        <v>1101</v>
      </c>
      <c r="B1118" s="10" t="s">
        <v>1020</v>
      </c>
      <c r="C1118" s="11" t="s">
        <v>1102</v>
      </c>
      <c r="D1118" s="9"/>
      <c r="E1118" s="9">
        <v>478</v>
      </c>
      <c r="F1118" s="10" t="s">
        <v>1071</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1.5" hidden="1" x14ac:dyDescent="0.25">
      <c r="A1119" s="12">
        <v>1102</v>
      </c>
      <c r="B1119" s="10" t="s">
        <v>1020</v>
      </c>
      <c r="C1119" s="11" t="s">
        <v>1102</v>
      </c>
      <c r="D1119" s="9"/>
      <c r="E1119" s="9">
        <v>478</v>
      </c>
      <c r="F1119" s="10" t="s">
        <v>1071</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1.5" hidden="1" x14ac:dyDescent="0.25">
      <c r="A1120" s="12">
        <v>1103</v>
      </c>
      <c r="B1120" s="10" t="s">
        <v>1020</v>
      </c>
      <c r="C1120" s="11" t="s">
        <v>1102</v>
      </c>
      <c r="D1120" s="9"/>
      <c r="E1120" s="9">
        <v>478</v>
      </c>
      <c r="F1120" s="10" t="s">
        <v>1071</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1.5" hidden="1" x14ac:dyDescent="0.25">
      <c r="A1121" s="12">
        <v>1104</v>
      </c>
      <c r="B1121" s="10" t="s">
        <v>1020</v>
      </c>
      <c r="C1121" s="11" t="s">
        <v>1102</v>
      </c>
      <c r="D1121" s="9"/>
      <c r="E1121" s="9">
        <v>478</v>
      </c>
      <c r="F1121" s="10" t="s">
        <v>1071</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1.5" hidden="1" x14ac:dyDescent="0.25">
      <c r="A1122" s="12">
        <v>1105</v>
      </c>
      <c r="B1122" s="10" t="s">
        <v>1020</v>
      </c>
      <c r="C1122" s="11" t="s">
        <v>1102</v>
      </c>
      <c r="D1122" s="9"/>
      <c r="E1122" s="9">
        <v>478</v>
      </c>
      <c r="F1122" s="10" t="s">
        <v>1071</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1.5" hidden="1" x14ac:dyDescent="0.25">
      <c r="A1123" s="12">
        <v>1106</v>
      </c>
      <c r="B1123" s="10" t="s">
        <v>1020</v>
      </c>
      <c r="C1123" s="11" t="s">
        <v>1102</v>
      </c>
      <c r="D1123" s="9"/>
      <c r="E1123" s="9">
        <v>478</v>
      </c>
      <c r="F1123" s="10" t="s">
        <v>1071</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1.5" hidden="1" x14ac:dyDescent="0.25">
      <c r="A1124" s="12">
        <v>1107</v>
      </c>
      <c r="B1124" s="10" t="s">
        <v>1020</v>
      </c>
      <c r="C1124" s="11" t="s">
        <v>1102</v>
      </c>
      <c r="D1124" s="9"/>
      <c r="E1124" s="9">
        <v>478</v>
      </c>
      <c r="F1124" s="10" t="s">
        <v>1071</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1.5" hidden="1" x14ac:dyDescent="0.25">
      <c r="A1125" s="12">
        <v>1108</v>
      </c>
      <c r="B1125" s="10" t="s">
        <v>1020</v>
      </c>
      <c r="C1125" s="11" t="s">
        <v>1102</v>
      </c>
      <c r="D1125" s="9"/>
      <c r="E1125" s="9">
        <v>478</v>
      </c>
      <c r="F1125" s="10" t="s">
        <v>1071</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1.5" hidden="1" x14ac:dyDescent="0.25">
      <c r="A1126" s="12">
        <v>1109</v>
      </c>
      <c r="B1126" s="10" t="s">
        <v>1020</v>
      </c>
      <c r="C1126" s="11" t="s">
        <v>1102</v>
      </c>
      <c r="D1126" s="9"/>
      <c r="E1126" s="9">
        <v>478</v>
      </c>
      <c r="F1126" s="10" t="s">
        <v>1071</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1.5" hidden="1" x14ac:dyDescent="0.25">
      <c r="A1127" s="12">
        <v>1110</v>
      </c>
      <c r="B1127" s="10" t="s">
        <v>1020</v>
      </c>
      <c r="C1127" s="11" t="s">
        <v>1102</v>
      </c>
      <c r="D1127" s="9"/>
      <c r="E1127" s="9">
        <v>478</v>
      </c>
      <c r="F1127" s="10" t="s">
        <v>1071</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1.5" hidden="1" x14ac:dyDescent="0.25">
      <c r="A1128" s="12">
        <v>1111</v>
      </c>
      <c r="B1128" s="10" t="s">
        <v>1020</v>
      </c>
      <c r="C1128" s="11" t="s">
        <v>1103</v>
      </c>
      <c r="D1128" s="9"/>
      <c r="E1128" s="9">
        <v>562</v>
      </c>
      <c r="F1128" s="10" t="s">
        <v>1071</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1.5" hidden="1" x14ac:dyDescent="0.25">
      <c r="A1129" s="12">
        <v>1112</v>
      </c>
      <c r="B1129" s="10" t="s">
        <v>1020</v>
      </c>
      <c r="C1129" s="11" t="s">
        <v>1103</v>
      </c>
      <c r="D1129" s="9"/>
      <c r="E1129" s="9">
        <v>562</v>
      </c>
      <c r="F1129" s="10" t="s">
        <v>1071</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1.5" hidden="1" x14ac:dyDescent="0.25">
      <c r="A1130" s="12">
        <v>1113</v>
      </c>
      <c r="B1130" s="10" t="s">
        <v>1020</v>
      </c>
      <c r="C1130" s="11" t="s">
        <v>1103</v>
      </c>
      <c r="D1130" s="9"/>
      <c r="E1130" s="9">
        <v>562</v>
      </c>
      <c r="F1130" s="10" t="s">
        <v>1071</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1.5" hidden="1" x14ac:dyDescent="0.25">
      <c r="A1131" s="12">
        <v>1114</v>
      </c>
      <c r="B1131" s="10" t="s">
        <v>1020</v>
      </c>
      <c r="C1131" s="11" t="s">
        <v>1103</v>
      </c>
      <c r="D1131" s="9"/>
      <c r="E1131" s="9">
        <v>562</v>
      </c>
      <c r="F1131" s="10" t="s">
        <v>1071</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1.5" hidden="1" x14ac:dyDescent="0.25">
      <c r="A1132" s="12">
        <v>1115</v>
      </c>
      <c r="B1132" s="10" t="s">
        <v>1020</v>
      </c>
      <c r="C1132" s="11" t="s">
        <v>1103</v>
      </c>
      <c r="D1132" s="9"/>
      <c r="E1132" s="9">
        <v>562</v>
      </c>
      <c r="F1132" s="10" t="s">
        <v>1071</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1.5" hidden="1" x14ac:dyDescent="0.25">
      <c r="A1133" s="12">
        <v>1116</v>
      </c>
      <c r="B1133" s="10" t="s">
        <v>1020</v>
      </c>
      <c r="C1133" s="11" t="s">
        <v>1103</v>
      </c>
      <c r="D1133" s="9"/>
      <c r="E1133" s="9">
        <v>562</v>
      </c>
      <c r="F1133" s="10" t="s">
        <v>1071</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1.5" hidden="1" x14ac:dyDescent="0.25">
      <c r="A1134" s="12">
        <v>1117</v>
      </c>
      <c r="B1134" s="10" t="s">
        <v>1020</v>
      </c>
      <c r="C1134" s="11" t="s">
        <v>1103</v>
      </c>
      <c r="D1134" s="9"/>
      <c r="E1134" s="9">
        <v>562</v>
      </c>
      <c r="F1134" s="10" t="s">
        <v>1071</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1.5" hidden="1" x14ac:dyDescent="0.25">
      <c r="A1135" s="12">
        <v>1118</v>
      </c>
      <c r="B1135" s="10" t="s">
        <v>1020</v>
      </c>
      <c r="C1135" s="11" t="s">
        <v>1103</v>
      </c>
      <c r="D1135" s="9"/>
      <c r="E1135" s="9">
        <v>562</v>
      </c>
      <c r="F1135" s="10" t="s">
        <v>1071</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1.5" hidden="1" x14ac:dyDescent="0.25">
      <c r="A1136" s="12">
        <v>1119</v>
      </c>
      <c r="B1136" s="10" t="s">
        <v>1020</v>
      </c>
      <c r="C1136" s="11" t="s">
        <v>1103</v>
      </c>
      <c r="D1136" s="9"/>
      <c r="E1136" s="9">
        <v>562</v>
      </c>
      <c r="F1136" s="10" t="s">
        <v>1071</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1.5" hidden="1" x14ac:dyDescent="0.25">
      <c r="A1137" s="12">
        <v>1120</v>
      </c>
      <c r="B1137" s="10" t="s">
        <v>1020</v>
      </c>
      <c r="C1137" s="11" t="s">
        <v>1103</v>
      </c>
      <c r="D1137" s="9"/>
      <c r="E1137" s="9">
        <v>562</v>
      </c>
      <c r="F1137" s="10" t="s">
        <v>1071</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1.5" hidden="1" x14ac:dyDescent="0.25">
      <c r="A1138" s="12">
        <v>1121</v>
      </c>
      <c r="B1138" s="10" t="s">
        <v>1020</v>
      </c>
      <c r="C1138" s="11" t="s">
        <v>1103</v>
      </c>
      <c r="D1138" s="9"/>
      <c r="E1138" s="9">
        <v>562</v>
      </c>
      <c r="F1138" s="10" t="s">
        <v>1071</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1.5" hidden="1" x14ac:dyDescent="0.25">
      <c r="A1139" s="12">
        <v>1122</v>
      </c>
      <c r="B1139" s="10" t="s">
        <v>1020</v>
      </c>
      <c r="C1139" s="11" t="s">
        <v>1103</v>
      </c>
      <c r="D1139" s="9"/>
      <c r="E1139" s="9">
        <v>562</v>
      </c>
      <c r="F1139" s="10" t="s">
        <v>1071</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1.5" hidden="1" x14ac:dyDescent="0.25">
      <c r="A1140" s="12">
        <v>1123</v>
      </c>
      <c r="B1140" s="10" t="s">
        <v>1020</v>
      </c>
      <c r="C1140" s="11" t="s">
        <v>1103</v>
      </c>
      <c r="D1140" s="9"/>
      <c r="E1140" s="9">
        <v>562</v>
      </c>
      <c r="F1140" s="10" t="s">
        <v>1071</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1.5" hidden="1" x14ac:dyDescent="0.25">
      <c r="A1141" s="12">
        <v>1124</v>
      </c>
      <c r="B1141" s="10" t="s">
        <v>1020</v>
      </c>
      <c r="C1141" s="11" t="s">
        <v>1103</v>
      </c>
      <c r="D1141" s="9"/>
      <c r="E1141" s="9">
        <v>562</v>
      </c>
      <c r="F1141" s="10" t="s">
        <v>1071</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1.5" hidden="1" x14ac:dyDescent="0.25">
      <c r="A1142" s="12">
        <v>1125</v>
      </c>
      <c r="B1142" s="10" t="s">
        <v>1020</v>
      </c>
      <c r="C1142" s="11" t="s">
        <v>1103</v>
      </c>
      <c r="D1142" s="9"/>
      <c r="E1142" s="9">
        <v>562</v>
      </c>
      <c r="F1142" s="10" t="s">
        <v>1071</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1.5" hidden="1" x14ac:dyDescent="0.25">
      <c r="A1143" s="12">
        <v>1126</v>
      </c>
      <c r="B1143" s="10" t="s">
        <v>1020</v>
      </c>
      <c r="C1143" s="11" t="s">
        <v>1104</v>
      </c>
      <c r="D1143" s="9"/>
      <c r="E1143" s="9">
        <v>566</v>
      </c>
      <c r="F1143" s="10" t="s">
        <v>1071</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1.5" hidden="1" x14ac:dyDescent="0.25">
      <c r="A1144" s="12">
        <v>1127</v>
      </c>
      <c r="B1144" s="10" t="s">
        <v>1020</v>
      </c>
      <c r="C1144" s="11" t="s">
        <v>1104</v>
      </c>
      <c r="D1144" s="9"/>
      <c r="E1144" s="9">
        <v>566</v>
      </c>
      <c r="F1144" s="10" t="s">
        <v>1071</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1.5" hidden="1" x14ac:dyDescent="0.25">
      <c r="A1145" s="12">
        <v>1128</v>
      </c>
      <c r="B1145" s="10" t="s">
        <v>1020</v>
      </c>
      <c r="C1145" s="11" t="s">
        <v>1104</v>
      </c>
      <c r="D1145" s="9"/>
      <c r="E1145" s="9">
        <v>566</v>
      </c>
      <c r="F1145" s="10" t="s">
        <v>1071</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1.5" hidden="1" x14ac:dyDescent="0.25">
      <c r="A1146" s="12">
        <v>1129</v>
      </c>
      <c r="B1146" s="10" t="s">
        <v>1020</v>
      </c>
      <c r="C1146" s="11" t="s">
        <v>1104</v>
      </c>
      <c r="D1146" s="9"/>
      <c r="E1146" s="9">
        <v>566</v>
      </c>
      <c r="F1146" s="10" t="s">
        <v>1071</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1.5" hidden="1" x14ac:dyDescent="0.25">
      <c r="A1147" s="12">
        <v>1130</v>
      </c>
      <c r="B1147" s="10" t="s">
        <v>1020</v>
      </c>
      <c r="C1147" s="11" t="s">
        <v>1104</v>
      </c>
      <c r="D1147" s="9"/>
      <c r="E1147" s="9">
        <v>566</v>
      </c>
      <c r="F1147" s="10" t="s">
        <v>1071</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1.5" hidden="1" x14ac:dyDescent="0.25">
      <c r="A1148" s="12">
        <v>1131</v>
      </c>
      <c r="B1148" s="10" t="s">
        <v>1020</v>
      </c>
      <c r="C1148" s="11" t="s">
        <v>1104</v>
      </c>
      <c r="D1148" s="9"/>
      <c r="E1148" s="9">
        <v>566</v>
      </c>
      <c r="F1148" s="10" t="s">
        <v>1071</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1.5" hidden="1" x14ac:dyDescent="0.25">
      <c r="A1149" s="12">
        <v>1132</v>
      </c>
      <c r="B1149" s="10" t="s">
        <v>1020</v>
      </c>
      <c r="C1149" s="11" t="s">
        <v>1104</v>
      </c>
      <c r="D1149" s="9"/>
      <c r="E1149" s="9">
        <v>566</v>
      </c>
      <c r="F1149" s="10" t="s">
        <v>1071</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1.5" hidden="1" x14ac:dyDescent="0.25">
      <c r="A1150" s="12">
        <v>1133</v>
      </c>
      <c r="B1150" s="10" t="s">
        <v>1020</v>
      </c>
      <c r="C1150" s="11" t="s">
        <v>1104</v>
      </c>
      <c r="D1150" s="9"/>
      <c r="E1150" s="9">
        <v>566</v>
      </c>
      <c r="F1150" s="10" t="s">
        <v>1071</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1.5" hidden="1" x14ac:dyDescent="0.25">
      <c r="A1151" s="12">
        <v>1134</v>
      </c>
      <c r="B1151" s="10" t="s">
        <v>1020</v>
      </c>
      <c r="C1151" s="11" t="s">
        <v>1104</v>
      </c>
      <c r="D1151" s="9"/>
      <c r="E1151" s="9">
        <v>566</v>
      </c>
      <c r="F1151" s="10" t="s">
        <v>1071</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1.5" hidden="1" x14ac:dyDescent="0.25">
      <c r="A1152" s="12">
        <v>1135</v>
      </c>
      <c r="B1152" s="10" t="s">
        <v>1020</v>
      </c>
      <c r="C1152" s="11" t="s">
        <v>1104</v>
      </c>
      <c r="D1152" s="9"/>
      <c r="E1152" s="9">
        <v>566</v>
      </c>
      <c r="F1152" s="10" t="s">
        <v>1071</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1.5" hidden="1" x14ac:dyDescent="0.25">
      <c r="A1153" s="12">
        <v>1136</v>
      </c>
      <c r="B1153" s="10" t="s">
        <v>1020</v>
      </c>
      <c r="C1153" s="11" t="s">
        <v>1104</v>
      </c>
      <c r="D1153" s="9"/>
      <c r="E1153" s="9">
        <v>566</v>
      </c>
      <c r="F1153" s="10" t="s">
        <v>1071</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1.5" hidden="1" x14ac:dyDescent="0.25">
      <c r="A1154" s="12">
        <v>1137</v>
      </c>
      <c r="B1154" s="10" t="s">
        <v>1020</v>
      </c>
      <c r="C1154" s="11" t="s">
        <v>1104</v>
      </c>
      <c r="D1154" s="9"/>
      <c r="E1154" s="9">
        <v>566</v>
      </c>
      <c r="F1154" s="10" t="s">
        <v>1071</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1.5" hidden="1" x14ac:dyDescent="0.25">
      <c r="A1155" s="12">
        <v>1138</v>
      </c>
      <c r="B1155" s="10" t="s">
        <v>1020</v>
      </c>
      <c r="C1155" s="11" t="s">
        <v>1104</v>
      </c>
      <c r="D1155" s="9"/>
      <c r="E1155" s="9">
        <v>566</v>
      </c>
      <c r="F1155" s="10" t="s">
        <v>1071</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1.5" hidden="1" x14ac:dyDescent="0.25">
      <c r="A1156" s="12">
        <v>1139</v>
      </c>
      <c r="B1156" s="10" t="s">
        <v>1020</v>
      </c>
      <c r="C1156" s="11" t="s">
        <v>1104</v>
      </c>
      <c r="D1156" s="9"/>
      <c r="E1156" s="9">
        <v>566</v>
      </c>
      <c r="F1156" s="10" t="s">
        <v>1071</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1.5" hidden="1" x14ac:dyDescent="0.25">
      <c r="A1157" s="12">
        <v>1140</v>
      </c>
      <c r="B1157" s="10" t="s">
        <v>1020</v>
      </c>
      <c r="C1157" s="11" t="s">
        <v>1104</v>
      </c>
      <c r="D1157" s="9"/>
      <c r="E1157" s="9">
        <v>566</v>
      </c>
      <c r="F1157" s="10" t="s">
        <v>1071</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1.5" hidden="1" x14ac:dyDescent="0.25">
      <c r="A1158" s="12">
        <v>1141</v>
      </c>
      <c r="B1158" s="10" t="s">
        <v>1020</v>
      </c>
      <c r="C1158" s="11" t="s">
        <v>1105</v>
      </c>
      <c r="D1158" s="9"/>
      <c r="E1158" s="9">
        <v>686</v>
      </c>
      <c r="F1158" s="10" t="s">
        <v>1071</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1.5" hidden="1" x14ac:dyDescent="0.25">
      <c r="A1159" s="12">
        <v>1142</v>
      </c>
      <c r="B1159" s="10" t="s">
        <v>1020</v>
      </c>
      <c r="C1159" s="11" t="s">
        <v>1105</v>
      </c>
      <c r="D1159" s="9"/>
      <c r="E1159" s="9">
        <v>686</v>
      </c>
      <c r="F1159" s="10" t="s">
        <v>1071</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1.5" hidden="1" x14ac:dyDescent="0.25">
      <c r="A1160" s="12">
        <v>1143</v>
      </c>
      <c r="B1160" s="10" t="s">
        <v>1020</v>
      </c>
      <c r="C1160" s="11" t="s">
        <v>1105</v>
      </c>
      <c r="D1160" s="9"/>
      <c r="E1160" s="9">
        <v>686</v>
      </c>
      <c r="F1160" s="10" t="s">
        <v>1071</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1.5" hidden="1" x14ac:dyDescent="0.25">
      <c r="A1161" s="12">
        <v>1144</v>
      </c>
      <c r="B1161" s="10" t="s">
        <v>1020</v>
      </c>
      <c r="C1161" s="11" t="s">
        <v>1105</v>
      </c>
      <c r="D1161" s="9"/>
      <c r="E1161" s="9">
        <v>686</v>
      </c>
      <c r="F1161" s="10" t="s">
        <v>1071</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1.5" hidden="1" x14ac:dyDescent="0.25">
      <c r="A1162" s="12">
        <v>1145</v>
      </c>
      <c r="B1162" s="10" t="s">
        <v>1020</v>
      </c>
      <c r="C1162" s="11" t="s">
        <v>1105</v>
      </c>
      <c r="D1162" s="9"/>
      <c r="E1162" s="9">
        <v>686</v>
      </c>
      <c r="F1162" s="10" t="s">
        <v>1071</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1.5" hidden="1" x14ac:dyDescent="0.25">
      <c r="A1163" s="12">
        <v>1146</v>
      </c>
      <c r="B1163" s="10" t="s">
        <v>1020</v>
      </c>
      <c r="C1163" s="11" t="s">
        <v>1105</v>
      </c>
      <c r="D1163" s="9"/>
      <c r="E1163" s="9">
        <v>686</v>
      </c>
      <c r="F1163" s="10" t="s">
        <v>1071</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1.5" hidden="1" x14ac:dyDescent="0.25">
      <c r="A1164" s="12">
        <v>1147</v>
      </c>
      <c r="B1164" s="10" t="s">
        <v>1020</v>
      </c>
      <c r="C1164" s="11" t="s">
        <v>1105</v>
      </c>
      <c r="D1164" s="9"/>
      <c r="E1164" s="9">
        <v>686</v>
      </c>
      <c r="F1164" s="10" t="s">
        <v>1071</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1.5" hidden="1" x14ac:dyDescent="0.25">
      <c r="A1165" s="12">
        <v>1148</v>
      </c>
      <c r="B1165" s="10" t="s">
        <v>1020</v>
      </c>
      <c r="C1165" s="11" t="s">
        <v>1105</v>
      </c>
      <c r="D1165" s="9"/>
      <c r="E1165" s="9">
        <v>686</v>
      </c>
      <c r="F1165" s="10" t="s">
        <v>1071</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1.5" hidden="1" x14ac:dyDescent="0.25">
      <c r="A1166" s="12">
        <v>1149</v>
      </c>
      <c r="B1166" s="10" t="s">
        <v>1020</v>
      </c>
      <c r="C1166" s="11" t="s">
        <v>1105</v>
      </c>
      <c r="D1166" s="9"/>
      <c r="E1166" s="9">
        <v>686</v>
      </c>
      <c r="F1166" s="10" t="s">
        <v>1071</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1.5" hidden="1" x14ac:dyDescent="0.25">
      <c r="A1167" s="12">
        <v>1150</v>
      </c>
      <c r="B1167" s="10" t="s">
        <v>1020</v>
      </c>
      <c r="C1167" s="11" t="s">
        <v>1105</v>
      </c>
      <c r="D1167" s="9"/>
      <c r="E1167" s="9">
        <v>686</v>
      </c>
      <c r="F1167" s="10" t="s">
        <v>1071</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1.5" hidden="1" x14ac:dyDescent="0.25">
      <c r="A1168" s="12">
        <v>1151</v>
      </c>
      <c r="B1168" s="10" t="s">
        <v>1020</v>
      </c>
      <c r="C1168" s="11" t="s">
        <v>1105</v>
      </c>
      <c r="D1168" s="9"/>
      <c r="E1168" s="9">
        <v>686</v>
      </c>
      <c r="F1168" s="10" t="s">
        <v>1071</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1.5" hidden="1" x14ac:dyDescent="0.25">
      <c r="A1169" s="12">
        <v>1152</v>
      </c>
      <c r="B1169" s="10" t="s">
        <v>1020</v>
      </c>
      <c r="C1169" s="11" t="s">
        <v>1105</v>
      </c>
      <c r="D1169" s="9"/>
      <c r="E1169" s="9">
        <v>686</v>
      </c>
      <c r="F1169" s="10" t="s">
        <v>1071</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1.5" hidden="1" x14ac:dyDescent="0.25">
      <c r="A1170" s="12">
        <v>1153</v>
      </c>
      <c r="B1170" s="10" t="s">
        <v>1020</v>
      </c>
      <c r="C1170" s="11" t="s">
        <v>1105</v>
      </c>
      <c r="D1170" s="9"/>
      <c r="E1170" s="9">
        <v>686</v>
      </c>
      <c r="F1170" s="10" t="s">
        <v>1071</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1.5" hidden="1" x14ac:dyDescent="0.25">
      <c r="A1171" s="12">
        <v>1154</v>
      </c>
      <c r="B1171" s="10" t="s">
        <v>1020</v>
      </c>
      <c r="C1171" s="11" t="s">
        <v>1105</v>
      </c>
      <c r="D1171" s="9"/>
      <c r="E1171" s="9">
        <v>686</v>
      </c>
      <c r="F1171" s="10" t="s">
        <v>1071</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1.5" hidden="1" x14ac:dyDescent="0.25">
      <c r="A1172" s="12">
        <v>1155</v>
      </c>
      <c r="B1172" s="10" t="s">
        <v>1020</v>
      </c>
      <c r="C1172" s="11" t="s">
        <v>1105</v>
      </c>
      <c r="D1172" s="9"/>
      <c r="E1172" s="9">
        <v>686</v>
      </c>
      <c r="F1172" s="10" t="s">
        <v>1071</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1.5" hidden="1" x14ac:dyDescent="0.25">
      <c r="A1173" s="12">
        <v>1156</v>
      </c>
      <c r="B1173" s="10" t="s">
        <v>1020</v>
      </c>
      <c r="C1173" s="11" t="s">
        <v>1106</v>
      </c>
      <c r="D1173" s="9"/>
      <c r="E1173" s="9">
        <v>694</v>
      </c>
      <c r="F1173" s="10" t="s">
        <v>1071</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1.5" hidden="1" x14ac:dyDescent="0.25">
      <c r="A1174" s="12">
        <v>1157</v>
      </c>
      <c r="B1174" s="10" t="s">
        <v>1020</v>
      </c>
      <c r="C1174" s="11" t="s">
        <v>1106</v>
      </c>
      <c r="D1174" s="9"/>
      <c r="E1174" s="9">
        <v>694</v>
      </c>
      <c r="F1174" s="10" t="s">
        <v>1071</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1.5" hidden="1" x14ac:dyDescent="0.25">
      <c r="A1175" s="12">
        <v>1158</v>
      </c>
      <c r="B1175" s="10" t="s">
        <v>1020</v>
      </c>
      <c r="C1175" s="11" t="s">
        <v>1106</v>
      </c>
      <c r="D1175" s="9"/>
      <c r="E1175" s="9">
        <v>694</v>
      </c>
      <c r="F1175" s="10" t="s">
        <v>1071</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1.5" hidden="1" x14ac:dyDescent="0.25">
      <c r="A1176" s="12">
        <v>1159</v>
      </c>
      <c r="B1176" s="10" t="s">
        <v>1020</v>
      </c>
      <c r="C1176" s="11" t="s">
        <v>1106</v>
      </c>
      <c r="D1176" s="9"/>
      <c r="E1176" s="9">
        <v>694</v>
      </c>
      <c r="F1176" s="10" t="s">
        <v>1071</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1.5" hidden="1" x14ac:dyDescent="0.25">
      <c r="A1177" s="12">
        <v>1160</v>
      </c>
      <c r="B1177" s="10" t="s">
        <v>1020</v>
      </c>
      <c r="C1177" s="11" t="s">
        <v>1106</v>
      </c>
      <c r="D1177" s="9"/>
      <c r="E1177" s="9">
        <v>694</v>
      </c>
      <c r="F1177" s="10" t="s">
        <v>1071</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1.5" hidden="1" x14ac:dyDescent="0.25">
      <c r="A1178" s="12">
        <v>1161</v>
      </c>
      <c r="B1178" s="10" t="s">
        <v>1020</v>
      </c>
      <c r="C1178" s="11" t="s">
        <v>1106</v>
      </c>
      <c r="D1178" s="9"/>
      <c r="E1178" s="9">
        <v>694</v>
      </c>
      <c r="F1178" s="10" t="s">
        <v>1071</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1.5" hidden="1" x14ac:dyDescent="0.25">
      <c r="A1179" s="12">
        <v>1162</v>
      </c>
      <c r="B1179" s="10" t="s">
        <v>1020</v>
      </c>
      <c r="C1179" s="11" t="s">
        <v>1106</v>
      </c>
      <c r="D1179" s="9"/>
      <c r="E1179" s="9">
        <v>694</v>
      </c>
      <c r="F1179" s="10" t="s">
        <v>1071</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1.5" hidden="1" x14ac:dyDescent="0.25">
      <c r="A1180" s="12">
        <v>1163</v>
      </c>
      <c r="B1180" s="10" t="s">
        <v>1020</v>
      </c>
      <c r="C1180" s="11" t="s">
        <v>1106</v>
      </c>
      <c r="D1180" s="9"/>
      <c r="E1180" s="9">
        <v>694</v>
      </c>
      <c r="F1180" s="10" t="s">
        <v>1071</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1.5" hidden="1" x14ac:dyDescent="0.25">
      <c r="A1181" s="12">
        <v>1164</v>
      </c>
      <c r="B1181" s="10" t="s">
        <v>1020</v>
      </c>
      <c r="C1181" s="11" t="s">
        <v>1106</v>
      </c>
      <c r="D1181" s="9"/>
      <c r="E1181" s="9">
        <v>694</v>
      </c>
      <c r="F1181" s="10" t="s">
        <v>1071</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1.5" hidden="1" x14ac:dyDescent="0.25">
      <c r="A1182" s="12">
        <v>1165</v>
      </c>
      <c r="B1182" s="10" t="s">
        <v>1020</v>
      </c>
      <c r="C1182" s="11" t="s">
        <v>1106</v>
      </c>
      <c r="D1182" s="9"/>
      <c r="E1182" s="9">
        <v>694</v>
      </c>
      <c r="F1182" s="10" t="s">
        <v>1071</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1.5" hidden="1" x14ac:dyDescent="0.25">
      <c r="A1183" s="12">
        <v>1166</v>
      </c>
      <c r="B1183" s="10" t="s">
        <v>1020</v>
      </c>
      <c r="C1183" s="11" t="s">
        <v>1106</v>
      </c>
      <c r="D1183" s="9"/>
      <c r="E1183" s="9">
        <v>694</v>
      </c>
      <c r="F1183" s="10" t="s">
        <v>1071</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1.5" hidden="1" x14ac:dyDescent="0.25">
      <c r="A1184" s="12">
        <v>1167</v>
      </c>
      <c r="B1184" s="10" t="s">
        <v>1020</v>
      </c>
      <c r="C1184" s="11" t="s">
        <v>1106</v>
      </c>
      <c r="D1184" s="9"/>
      <c r="E1184" s="9">
        <v>694</v>
      </c>
      <c r="F1184" s="10" t="s">
        <v>1071</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1.5" hidden="1" x14ac:dyDescent="0.25">
      <c r="A1185" s="12">
        <v>1168</v>
      </c>
      <c r="B1185" s="10" t="s">
        <v>1020</v>
      </c>
      <c r="C1185" s="11" t="s">
        <v>1106</v>
      </c>
      <c r="D1185" s="9"/>
      <c r="E1185" s="9">
        <v>694</v>
      </c>
      <c r="F1185" s="10" t="s">
        <v>1071</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1.5" hidden="1" x14ac:dyDescent="0.25">
      <c r="A1186" s="12">
        <v>1169</v>
      </c>
      <c r="B1186" s="10" t="s">
        <v>1020</v>
      </c>
      <c r="C1186" s="11" t="s">
        <v>1106</v>
      </c>
      <c r="D1186" s="9"/>
      <c r="E1186" s="9">
        <v>694</v>
      </c>
      <c r="F1186" s="10" t="s">
        <v>1071</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1.5" hidden="1" x14ac:dyDescent="0.25">
      <c r="A1187" s="12">
        <v>1170</v>
      </c>
      <c r="B1187" s="10" t="s">
        <v>1020</v>
      </c>
      <c r="C1187" s="11" t="s">
        <v>1106</v>
      </c>
      <c r="D1187" s="9"/>
      <c r="E1187" s="9">
        <v>694</v>
      </c>
      <c r="F1187" s="10" t="s">
        <v>1071</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1.5" hidden="1" x14ac:dyDescent="0.25">
      <c r="A1188" s="12">
        <v>1171</v>
      </c>
      <c r="B1188" s="10" t="s">
        <v>1020</v>
      </c>
      <c r="C1188" s="11" t="s">
        <v>1107</v>
      </c>
      <c r="D1188" s="9"/>
      <c r="E1188" s="9">
        <v>768</v>
      </c>
      <c r="F1188" s="10" t="s">
        <v>1071</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1.5" hidden="1" x14ac:dyDescent="0.25">
      <c r="A1189" s="12">
        <v>1172</v>
      </c>
      <c r="B1189" s="10" t="s">
        <v>1020</v>
      </c>
      <c r="C1189" s="11" t="s">
        <v>1107</v>
      </c>
      <c r="D1189" s="9"/>
      <c r="E1189" s="9">
        <v>768</v>
      </c>
      <c r="F1189" s="10" t="s">
        <v>1071</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1.5" hidden="1" x14ac:dyDescent="0.25">
      <c r="A1190" s="12">
        <v>1173</v>
      </c>
      <c r="B1190" s="10" t="s">
        <v>1020</v>
      </c>
      <c r="C1190" s="11" t="s">
        <v>1107</v>
      </c>
      <c r="D1190" s="9"/>
      <c r="E1190" s="9">
        <v>768</v>
      </c>
      <c r="F1190" s="10" t="s">
        <v>1071</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1.5" hidden="1" x14ac:dyDescent="0.25">
      <c r="A1191" s="12">
        <v>1174</v>
      </c>
      <c r="B1191" s="10" t="s">
        <v>1020</v>
      </c>
      <c r="C1191" s="11" t="s">
        <v>1107</v>
      </c>
      <c r="D1191" s="9"/>
      <c r="E1191" s="9">
        <v>768</v>
      </c>
      <c r="F1191" s="10" t="s">
        <v>1071</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1.5" hidden="1" x14ac:dyDescent="0.25">
      <c r="A1192" s="12">
        <v>1175</v>
      </c>
      <c r="B1192" s="10" t="s">
        <v>1020</v>
      </c>
      <c r="C1192" s="11" t="s">
        <v>1107</v>
      </c>
      <c r="D1192" s="9"/>
      <c r="E1192" s="9">
        <v>768</v>
      </c>
      <c r="F1192" s="10" t="s">
        <v>1071</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1.5" hidden="1" x14ac:dyDescent="0.25">
      <c r="A1193" s="12">
        <v>1176</v>
      </c>
      <c r="B1193" s="10" t="s">
        <v>1020</v>
      </c>
      <c r="C1193" s="11" t="s">
        <v>1107</v>
      </c>
      <c r="D1193" s="9"/>
      <c r="E1193" s="9">
        <v>768</v>
      </c>
      <c r="F1193" s="10" t="s">
        <v>1071</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1.5" hidden="1" x14ac:dyDescent="0.25">
      <c r="A1194" s="12">
        <v>1177</v>
      </c>
      <c r="B1194" s="10" t="s">
        <v>1020</v>
      </c>
      <c r="C1194" s="11" t="s">
        <v>1107</v>
      </c>
      <c r="D1194" s="9"/>
      <c r="E1194" s="9">
        <v>768</v>
      </c>
      <c r="F1194" s="10" t="s">
        <v>1071</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1.5" hidden="1" x14ac:dyDescent="0.25">
      <c r="A1195" s="12">
        <v>1178</v>
      </c>
      <c r="B1195" s="10" t="s">
        <v>1020</v>
      </c>
      <c r="C1195" s="11" t="s">
        <v>1107</v>
      </c>
      <c r="D1195" s="9"/>
      <c r="E1195" s="9">
        <v>768</v>
      </c>
      <c r="F1195" s="10" t="s">
        <v>1071</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1.5" hidden="1" x14ac:dyDescent="0.25">
      <c r="A1196" s="12">
        <v>1179</v>
      </c>
      <c r="B1196" s="10" t="s">
        <v>1020</v>
      </c>
      <c r="C1196" s="11" t="s">
        <v>1107</v>
      </c>
      <c r="D1196" s="9"/>
      <c r="E1196" s="9">
        <v>768</v>
      </c>
      <c r="F1196" s="10" t="s">
        <v>1071</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1.5" hidden="1" x14ac:dyDescent="0.25">
      <c r="A1197" s="12">
        <v>1180</v>
      </c>
      <c r="B1197" s="10" t="s">
        <v>1020</v>
      </c>
      <c r="C1197" s="11" t="s">
        <v>1107</v>
      </c>
      <c r="D1197" s="9"/>
      <c r="E1197" s="9">
        <v>768</v>
      </c>
      <c r="F1197" s="10" t="s">
        <v>1071</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1.5" hidden="1" x14ac:dyDescent="0.25">
      <c r="A1198" s="12">
        <v>1181</v>
      </c>
      <c r="B1198" s="10" t="s">
        <v>1020</v>
      </c>
      <c r="C1198" s="11" t="s">
        <v>1107</v>
      </c>
      <c r="D1198" s="9"/>
      <c r="E1198" s="9">
        <v>768</v>
      </c>
      <c r="F1198" s="10" t="s">
        <v>1071</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1.5" hidden="1" x14ac:dyDescent="0.25">
      <c r="A1199" s="12">
        <v>1182</v>
      </c>
      <c r="B1199" s="10" t="s">
        <v>1020</v>
      </c>
      <c r="C1199" s="11" t="s">
        <v>1107</v>
      </c>
      <c r="D1199" s="9"/>
      <c r="E1199" s="9">
        <v>768</v>
      </c>
      <c r="F1199" s="10" t="s">
        <v>1071</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1.5" hidden="1" x14ac:dyDescent="0.25">
      <c r="A1200" s="12">
        <v>1183</v>
      </c>
      <c r="B1200" s="10" t="s">
        <v>1020</v>
      </c>
      <c r="C1200" s="11" t="s">
        <v>1107</v>
      </c>
      <c r="D1200" s="9"/>
      <c r="E1200" s="9">
        <v>768</v>
      </c>
      <c r="F1200" s="10" t="s">
        <v>1071</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1.5" hidden="1" x14ac:dyDescent="0.25">
      <c r="A1201" s="12">
        <v>1184</v>
      </c>
      <c r="B1201" s="10" t="s">
        <v>1020</v>
      </c>
      <c r="C1201" s="11" t="s">
        <v>1107</v>
      </c>
      <c r="D1201" s="9"/>
      <c r="E1201" s="9">
        <v>768</v>
      </c>
      <c r="F1201" s="10" t="s">
        <v>1071</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1.5" hidden="1" x14ac:dyDescent="0.25">
      <c r="A1202" s="12">
        <v>1185</v>
      </c>
      <c r="B1202" s="10" t="s">
        <v>1020</v>
      </c>
      <c r="C1202" s="11" t="s">
        <v>1107</v>
      </c>
      <c r="D1202" s="9"/>
      <c r="E1202" s="9">
        <v>768</v>
      </c>
      <c r="F1202" s="10" t="s">
        <v>1071</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1.5" hidden="1" x14ac:dyDescent="0.25">
      <c r="A1203" s="28">
        <v>1186</v>
      </c>
      <c r="B1203" s="26" t="s">
        <v>1020</v>
      </c>
      <c r="C1203" s="27" t="s">
        <v>1108</v>
      </c>
      <c r="D1203" s="25"/>
      <c r="E1203" s="25">
        <v>1833</v>
      </c>
      <c r="F1203" s="26" t="s">
        <v>1068</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1.5" hidden="1" x14ac:dyDescent="0.25">
      <c r="A1204" s="28">
        <v>1187</v>
      </c>
      <c r="B1204" s="26" t="s">
        <v>1020</v>
      </c>
      <c r="C1204" s="27" t="s">
        <v>1108</v>
      </c>
      <c r="D1204" s="25"/>
      <c r="E1204" s="25">
        <v>1833</v>
      </c>
      <c r="F1204" s="26" t="s">
        <v>1068</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1.5" hidden="1" x14ac:dyDescent="0.25">
      <c r="A1205" s="28">
        <v>1188</v>
      </c>
      <c r="B1205" s="26" t="s">
        <v>1020</v>
      </c>
      <c r="C1205" s="27" t="s">
        <v>1108</v>
      </c>
      <c r="D1205" s="25"/>
      <c r="E1205" s="25">
        <v>1833</v>
      </c>
      <c r="F1205" s="26" t="s">
        <v>1068</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1.5" hidden="1" x14ac:dyDescent="0.25">
      <c r="A1206" s="28">
        <v>1189</v>
      </c>
      <c r="B1206" s="26" t="s">
        <v>1020</v>
      </c>
      <c r="C1206" s="27" t="s">
        <v>1108</v>
      </c>
      <c r="D1206" s="25"/>
      <c r="E1206" s="25">
        <v>1833</v>
      </c>
      <c r="F1206" s="26" t="s">
        <v>1068</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1.5" hidden="1" x14ac:dyDescent="0.25">
      <c r="A1207" s="28">
        <v>1190</v>
      </c>
      <c r="B1207" s="26" t="s">
        <v>1020</v>
      </c>
      <c r="C1207" s="27" t="s">
        <v>1108</v>
      </c>
      <c r="D1207" s="25"/>
      <c r="E1207" s="25">
        <v>1833</v>
      </c>
      <c r="F1207" s="26" t="s">
        <v>1068</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1.5" hidden="1" x14ac:dyDescent="0.25">
      <c r="A1208" s="28">
        <v>1191</v>
      </c>
      <c r="B1208" s="26" t="s">
        <v>1020</v>
      </c>
      <c r="C1208" s="27" t="s">
        <v>1108</v>
      </c>
      <c r="D1208" s="25"/>
      <c r="E1208" s="25">
        <v>1833</v>
      </c>
      <c r="F1208" s="26" t="s">
        <v>1068</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1.5" hidden="1" x14ac:dyDescent="0.25">
      <c r="A1209" s="28">
        <v>1192</v>
      </c>
      <c r="B1209" s="26" t="s">
        <v>1020</v>
      </c>
      <c r="C1209" s="27" t="s">
        <v>1108</v>
      </c>
      <c r="D1209" s="25"/>
      <c r="E1209" s="25">
        <v>1833</v>
      </c>
      <c r="F1209" s="26" t="s">
        <v>1068</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1.5" hidden="1" x14ac:dyDescent="0.25">
      <c r="A1210" s="28">
        <v>1193</v>
      </c>
      <c r="B1210" s="26" t="s">
        <v>1020</v>
      </c>
      <c r="C1210" s="27" t="s">
        <v>1108</v>
      </c>
      <c r="D1210" s="25"/>
      <c r="E1210" s="25">
        <v>1833</v>
      </c>
      <c r="F1210" s="26" t="s">
        <v>1068</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1.5" hidden="1" x14ac:dyDescent="0.25">
      <c r="A1211" s="28">
        <v>1194</v>
      </c>
      <c r="B1211" s="26" t="s">
        <v>1020</v>
      </c>
      <c r="C1211" s="27" t="s">
        <v>1108</v>
      </c>
      <c r="D1211" s="25"/>
      <c r="E1211" s="25">
        <v>1833</v>
      </c>
      <c r="F1211" s="26" t="s">
        <v>1068</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1.5" hidden="1" x14ac:dyDescent="0.25">
      <c r="A1212" s="28">
        <v>1195</v>
      </c>
      <c r="B1212" s="26" t="s">
        <v>1020</v>
      </c>
      <c r="C1212" s="27" t="s">
        <v>1108</v>
      </c>
      <c r="D1212" s="25"/>
      <c r="E1212" s="25">
        <v>1833</v>
      </c>
      <c r="F1212" s="26" t="s">
        <v>1068</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1.5" hidden="1" x14ac:dyDescent="0.25">
      <c r="A1213" s="28">
        <v>1196</v>
      </c>
      <c r="B1213" s="26" t="s">
        <v>1020</v>
      </c>
      <c r="C1213" s="27" t="s">
        <v>1108</v>
      </c>
      <c r="D1213" s="25"/>
      <c r="E1213" s="25">
        <v>1833</v>
      </c>
      <c r="F1213" s="26" t="s">
        <v>1068</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1.5" hidden="1" x14ac:dyDescent="0.25">
      <c r="A1214" s="28">
        <v>1197</v>
      </c>
      <c r="B1214" s="26" t="s">
        <v>1020</v>
      </c>
      <c r="C1214" s="27" t="s">
        <v>1108</v>
      </c>
      <c r="D1214" s="25"/>
      <c r="E1214" s="25">
        <v>1833</v>
      </c>
      <c r="F1214" s="26" t="s">
        <v>1068</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1.5" hidden="1" x14ac:dyDescent="0.25">
      <c r="A1215" s="28">
        <v>1198</v>
      </c>
      <c r="B1215" s="26" t="s">
        <v>1020</v>
      </c>
      <c r="C1215" s="27" t="s">
        <v>1108</v>
      </c>
      <c r="D1215" s="25"/>
      <c r="E1215" s="25">
        <v>1833</v>
      </c>
      <c r="F1215" s="26" t="s">
        <v>1068</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1.5" hidden="1" x14ac:dyDescent="0.25">
      <c r="A1216" s="28">
        <v>1199</v>
      </c>
      <c r="B1216" s="26" t="s">
        <v>1020</v>
      </c>
      <c r="C1216" s="27" t="s">
        <v>1108</v>
      </c>
      <c r="D1216" s="25"/>
      <c r="E1216" s="25">
        <v>1833</v>
      </c>
      <c r="F1216" s="26" t="s">
        <v>1068</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1.5" hidden="1" x14ac:dyDescent="0.25">
      <c r="A1217" s="28">
        <v>1200</v>
      </c>
      <c r="B1217" s="26" t="s">
        <v>1020</v>
      </c>
      <c r="C1217" s="27" t="s">
        <v>1108</v>
      </c>
      <c r="D1217" s="25"/>
      <c r="E1217" s="25">
        <v>1833</v>
      </c>
      <c r="F1217" s="26" t="s">
        <v>1068</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1.5" hidden="1" x14ac:dyDescent="0.25">
      <c r="A1218" s="23">
        <v>1201</v>
      </c>
      <c r="B1218" s="21" t="s">
        <v>1020</v>
      </c>
      <c r="C1218" s="29" t="s">
        <v>1109</v>
      </c>
      <c r="D1218" s="20"/>
      <c r="E1218" s="20">
        <v>912</v>
      </c>
      <c r="F1218" s="21" t="s">
        <v>1070</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1.5" hidden="1" x14ac:dyDescent="0.25">
      <c r="A1219" s="23">
        <v>1202</v>
      </c>
      <c r="B1219" s="21" t="s">
        <v>1020</v>
      </c>
      <c r="C1219" s="29" t="s">
        <v>1109</v>
      </c>
      <c r="D1219" s="20"/>
      <c r="E1219" s="20">
        <v>912</v>
      </c>
      <c r="F1219" s="21" t="s">
        <v>1070</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1.5" hidden="1" x14ac:dyDescent="0.25">
      <c r="A1220" s="23">
        <v>1203</v>
      </c>
      <c r="B1220" s="21" t="s">
        <v>1020</v>
      </c>
      <c r="C1220" s="29" t="s">
        <v>1109</v>
      </c>
      <c r="D1220" s="20"/>
      <c r="E1220" s="20">
        <v>912</v>
      </c>
      <c r="F1220" s="21" t="s">
        <v>1070</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1.5" hidden="1" x14ac:dyDescent="0.25">
      <c r="A1221" s="23">
        <v>1204</v>
      </c>
      <c r="B1221" s="21" t="s">
        <v>1020</v>
      </c>
      <c r="C1221" s="29" t="s">
        <v>1109</v>
      </c>
      <c r="D1221" s="20"/>
      <c r="E1221" s="20">
        <v>912</v>
      </c>
      <c r="F1221" s="21" t="s">
        <v>1070</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1.5" hidden="1" x14ac:dyDescent="0.25">
      <c r="A1222" s="23">
        <v>1205</v>
      </c>
      <c r="B1222" s="21" t="s">
        <v>1020</v>
      </c>
      <c r="C1222" s="29" t="s">
        <v>1109</v>
      </c>
      <c r="D1222" s="20"/>
      <c r="E1222" s="20">
        <v>912</v>
      </c>
      <c r="F1222" s="21" t="s">
        <v>1070</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1.5" hidden="1" x14ac:dyDescent="0.25">
      <c r="A1223" s="23">
        <v>1206</v>
      </c>
      <c r="B1223" s="21" t="s">
        <v>1020</v>
      </c>
      <c r="C1223" s="29" t="s">
        <v>1109</v>
      </c>
      <c r="D1223" s="20"/>
      <c r="E1223" s="20">
        <v>912</v>
      </c>
      <c r="F1223" s="21" t="s">
        <v>1070</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1.5" hidden="1" x14ac:dyDescent="0.25">
      <c r="A1224" s="23">
        <v>1207</v>
      </c>
      <c r="B1224" s="21" t="s">
        <v>1020</v>
      </c>
      <c r="C1224" s="29" t="s">
        <v>1109</v>
      </c>
      <c r="D1224" s="20"/>
      <c r="E1224" s="20">
        <v>912</v>
      </c>
      <c r="F1224" s="21" t="s">
        <v>1070</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1.5" hidden="1" x14ac:dyDescent="0.25">
      <c r="A1225" s="23">
        <v>1208</v>
      </c>
      <c r="B1225" s="21" t="s">
        <v>1020</v>
      </c>
      <c r="C1225" s="29" t="s">
        <v>1109</v>
      </c>
      <c r="D1225" s="20"/>
      <c r="E1225" s="20">
        <v>912</v>
      </c>
      <c r="F1225" s="21" t="s">
        <v>1070</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1.5" hidden="1" x14ac:dyDescent="0.25">
      <c r="A1226" s="23">
        <v>1209</v>
      </c>
      <c r="B1226" s="21" t="s">
        <v>1020</v>
      </c>
      <c r="C1226" s="29" t="s">
        <v>1109</v>
      </c>
      <c r="D1226" s="20"/>
      <c r="E1226" s="20">
        <v>912</v>
      </c>
      <c r="F1226" s="21" t="s">
        <v>1070</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1.5" hidden="1" x14ac:dyDescent="0.25">
      <c r="A1227" s="23">
        <v>1210</v>
      </c>
      <c r="B1227" s="21" t="s">
        <v>1020</v>
      </c>
      <c r="C1227" s="29" t="s">
        <v>1109</v>
      </c>
      <c r="D1227" s="20"/>
      <c r="E1227" s="20">
        <v>912</v>
      </c>
      <c r="F1227" s="21" t="s">
        <v>1070</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1.5" hidden="1" x14ac:dyDescent="0.25">
      <c r="A1228" s="23">
        <v>1211</v>
      </c>
      <c r="B1228" s="21" t="s">
        <v>1020</v>
      </c>
      <c r="C1228" s="29" t="s">
        <v>1109</v>
      </c>
      <c r="D1228" s="20"/>
      <c r="E1228" s="20">
        <v>912</v>
      </c>
      <c r="F1228" s="21" t="s">
        <v>1070</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1.5" hidden="1" x14ac:dyDescent="0.25">
      <c r="A1229" s="23">
        <v>1212</v>
      </c>
      <c r="B1229" s="21" t="s">
        <v>1020</v>
      </c>
      <c r="C1229" s="29" t="s">
        <v>1109</v>
      </c>
      <c r="D1229" s="20"/>
      <c r="E1229" s="20">
        <v>912</v>
      </c>
      <c r="F1229" s="21" t="s">
        <v>1070</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1.5" hidden="1" x14ac:dyDescent="0.25">
      <c r="A1230" s="23">
        <v>1213</v>
      </c>
      <c r="B1230" s="21" t="s">
        <v>1020</v>
      </c>
      <c r="C1230" s="29" t="s">
        <v>1109</v>
      </c>
      <c r="D1230" s="20"/>
      <c r="E1230" s="20">
        <v>912</v>
      </c>
      <c r="F1230" s="21" t="s">
        <v>1070</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1.5" hidden="1" x14ac:dyDescent="0.25">
      <c r="A1231" s="23">
        <v>1214</v>
      </c>
      <c r="B1231" s="21" t="s">
        <v>1020</v>
      </c>
      <c r="C1231" s="29" t="s">
        <v>1109</v>
      </c>
      <c r="D1231" s="20"/>
      <c r="E1231" s="20">
        <v>912</v>
      </c>
      <c r="F1231" s="21" t="s">
        <v>1070</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1.5" hidden="1" x14ac:dyDescent="0.25">
      <c r="A1232" s="23">
        <v>1215</v>
      </c>
      <c r="B1232" s="21" t="s">
        <v>1020</v>
      </c>
      <c r="C1232" s="29" t="s">
        <v>1109</v>
      </c>
      <c r="D1232" s="20"/>
      <c r="E1232" s="20">
        <v>912</v>
      </c>
      <c r="F1232" s="21" t="s">
        <v>1070</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1.5" hidden="1" x14ac:dyDescent="0.25">
      <c r="A1233" s="12">
        <v>1216</v>
      </c>
      <c r="B1233" s="10" t="s">
        <v>1020</v>
      </c>
      <c r="C1233" s="11" t="s">
        <v>1110</v>
      </c>
      <c r="D1233" s="9"/>
      <c r="E1233" s="9">
        <v>12</v>
      </c>
      <c r="F1233" s="10" t="s">
        <v>1071</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1.5" hidden="1" x14ac:dyDescent="0.25">
      <c r="A1234" s="12">
        <v>1217</v>
      </c>
      <c r="B1234" s="10" t="s">
        <v>1020</v>
      </c>
      <c r="C1234" s="11" t="s">
        <v>1110</v>
      </c>
      <c r="D1234" s="9"/>
      <c r="E1234" s="9">
        <v>12</v>
      </c>
      <c r="F1234" s="10" t="s">
        <v>1071</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1.5" hidden="1" x14ac:dyDescent="0.25">
      <c r="A1235" s="12">
        <v>1218</v>
      </c>
      <c r="B1235" s="10" t="s">
        <v>1020</v>
      </c>
      <c r="C1235" s="11" t="s">
        <v>1110</v>
      </c>
      <c r="D1235" s="9"/>
      <c r="E1235" s="9">
        <v>12</v>
      </c>
      <c r="F1235" s="10" t="s">
        <v>1071</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1.5" hidden="1" x14ac:dyDescent="0.25">
      <c r="A1236" s="12">
        <v>1219</v>
      </c>
      <c r="B1236" s="10" t="s">
        <v>1020</v>
      </c>
      <c r="C1236" s="11" t="s">
        <v>1110</v>
      </c>
      <c r="D1236" s="9"/>
      <c r="E1236" s="9">
        <v>12</v>
      </c>
      <c r="F1236" s="10" t="s">
        <v>1071</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1.5" hidden="1" x14ac:dyDescent="0.25">
      <c r="A1237" s="12">
        <v>1220</v>
      </c>
      <c r="B1237" s="10" t="s">
        <v>1020</v>
      </c>
      <c r="C1237" s="11" t="s">
        <v>1110</v>
      </c>
      <c r="D1237" s="9"/>
      <c r="E1237" s="9">
        <v>12</v>
      </c>
      <c r="F1237" s="10" t="s">
        <v>1071</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1.5" hidden="1" x14ac:dyDescent="0.25">
      <c r="A1238" s="12">
        <v>1221</v>
      </c>
      <c r="B1238" s="10" t="s">
        <v>1020</v>
      </c>
      <c r="C1238" s="11" t="s">
        <v>1110</v>
      </c>
      <c r="D1238" s="9"/>
      <c r="E1238" s="9">
        <v>12</v>
      </c>
      <c r="F1238" s="10" t="s">
        <v>1071</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1.5" hidden="1" x14ac:dyDescent="0.25">
      <c r="A1239" s="12">
        <v>1222</v>
      </c>
      <c r="B1239" s="10" t="s">
        <v>1020</v>
      </c>
      <c r="C1239" s="11" t="s">
        <v>1110</v>
      </c>
      <c r="D1239" s="9"/>
      <c r="E1239" s="9">
        <v>12</v>
      </c>
      <c r="F1239" s="10" t="s">
        <v>1071</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1.5" hidden="1" x14ac:dyDescent="0.25">
      <c r="A1240" s="12">
        <v>1223</v>
      </c>
      <c r="B1240" s="10" t="s">
        <v>1020</v>
      </c>
      <c r="C1240" s="11" t="s">
        <v>1110</v>
      </c>
      <c r="D1240" s="9"/>
      <c r="E1240" s="9">
        <v>12</v>
      </c>
      <c r="F1240" s="10" t="s">
        <v>1071</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1.5" hidden="1" x14ac:dyDescent="0.25">
      <c r="A1241" s="12">
        <v>1224</v>
      </c>
      <c r="B1241" s="10" t="s">
        <v>1020</v>
      </c>
      <c r="C1241" s="11" t="s">
        <v>1110</v>
      </c>
      <c r="D1241" s="9"/>
      <c r="E1241" s="9">
        <v>12</v>
      </c>
      <c r="F1241" s="10" t="s">
        <v>1071</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1.5" hidden="1" x14ac:dyDescent="0.25">
      <c r="A1242" s="12">
        <v>1225</v>
      </c>
      <c r="B1242" s="10" t="s">
        <v>1020</v>
      </c>
      <c r="C1242" s="11" t="s">
        <v>1110</v>
      </c>
      <c r="D1242" s="9"/>
      <c r="E1242" s="9">
        <v>12</v>
      </c>
      <c r="F1242" s="10" t="s">
        <v>1071</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1.5" hidden="1" x14ac:dyDescent="0.25">
      <c r="A1243" s="12">
        <v>1226</v>
      </c>
      <c r="B1243" s="10" t="s">
        <v>1020</v>
      </c>
      <c r="C1243" s="11" t="s">
        <v>1110</v>
      </c>
      <c r="D1243" s="9"/>
      <c r="E1243" s="9">
        <v>12</v>
      </c>
      <c r="F1243" s="10" t="s">
        <v>1071</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1.5" hidden="1" x14ac:dyDescent="0.25">
      <c r="A1244" s="12">
        <v>1227</v>
      </c>
      <c r="B1244" s="10" t="s">
        <v>1020</v>
      </c>
      <c r="C1244" s="11" t="s">
        <v>1110</v>
      </c>
      <c r="D1244" s="9"/>
      <c r="E1244" s="9">
        <v>12</v>
      </c>
      <c r="F1244" s="10" t="s">
        <v>1071</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1.5" hidden="1" x14ac:dyDescent="0.25">
      <c r="A1245" s="12">
        <v>1228</v>
      </c>
      <c r="B1245" s="10" t="s">
        <v>1020</v>
      </c>
      <c r="C1245" s="11" t="s">
        <v>1110</v>
      </c>
      <c r="D1245" s="9"/>
      <c r="E1245" s="9">
        <v>12</v>
      </c>
      <c r="F1245" s="10" t="s">
        <v>1071</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1.5" hidden="1" x14ac:dyDescent="0.25">
      <c r="A1246" s="12">
        <v>1229</v>
      </c>
      <c r="B1246" s="10" t="s">
        <v>1020</v>
      </c>
      <c r="C1246" s="11" t="s">
        <v>1110</v>
      </c>
      <c r="D1246" s="9"/>
      <c r="E1246" s="9">
        <v>12</v>
      </c>
      <c r="F1246" s="10" t="s">
        <v>1071</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1.5" hidden="1" x14ac:dyDescent="0.25">
      <c r="A1247" s="12">
        <v>1230</v>
      </c>
      <c r="B1247" s="10" t="s">
        <v>1020</v>
      </c>
      <c r="C1247" s="11" t="s">
        <v>1110</v>
      </c>
      <c r="D1247" s="9"/>
      <c r="E1247" s="9">
        <v>12</v>
      </c>
      <c r="F1247" s="10" t="s">
        <v>1071</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1.5" hidden="1" x14ac:dyDescent="0.25">
      <c r="A1248" s="12">
        <v>1231</v>
      </c>
      <c r="B1248" s="10" t="s">
        <v>1020</v>
      </c>
      <c r="C1248" s="11" t="s">
        <v>1111</v>
      </c>
      <c r="D1248" s="9"/>
      <c r="E1248" s="9">
        <v>818</v>
      </c>
      <c r="F1248" s="10" t="s">
        <v>1071</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1.5" hidden="1" x14ac:dyDescent="0.25">
      <c r="A1249" s="12">
        <v>1232</v>
      </c>
      <c r="B1249" s="10" t="s">
        <v>1020</v>
      </c>
      <c r="C1249" s="11" t="s">
        <v>1111</v>
      </c>
      <c r="D1249" s="9"/>
      <c r="E1249" s="9">
        <v>818</v>
      </c>
      <c r="F1249" s="10" t="s">
        <v>1071</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1.5" hidden="1" x14ac:dyDescent="0.25">
      <c r="A1250" s="12">
        <v>1233</v>
      </c>
      <c r="B1250" s="10" t="s">
        <v>1020</v>
      </c>
      <c r="C1250" s="11" t="s">
        <v>1111</v>
      </c>
      <c r="D1250" s="9"/>
      <c r="E1250" s="9">
        <v>818</v>
      </c>
      <c r="F1250" s="10" t="s">
        <v>1071</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1.5" hidden="1" x14ac:dyDescent="0.25">
      <c r="A1251" s="12">
        <v>1234</v>
      </c>
      <c r="B1251" s="10" t="s">
        <v>1020</v>
      </c>
      <c r="C1251" s="11" t="s">
        <v>1111</v>
      </c>
      <c r="D1251" s="9"/>
      <c r="E1251" s="9">
        <v>818</v>
      </c>
      <c r="F1251" s="10" t="s">
        <v>1071</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1.5" hidden="1" x14ac:dyDescent="0.25">
      <c r="A1252" s="12">
        <v>1235</v>
      </c>
      <c r="B1252" s="10" t="s">
        <v>1020</v>
      </c>
      <c r="C1252" s="11" t="s">
        <v>1111</v>
      </c>
      <c r="D1252" s="9"/>
      <c r="E1252" s="9">
        <v>818</v>
      </c>
      <c r="F1252" s="10" t="s">
        <v>1071</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1.5" hidden="1" x14ac:dyDescent="0.25">
      <c r="A1253" s="12">
        <v>1236</v>
      </c>
      <c r="B1253" s="10" t="s">
        <v>1020</v>
      </c>
      <c r="C1253" s="11" t="s">
        <v>1111</v>
      </c>
      <c r="D1253" s="9"/>
      <c r="E1253" s="9">
        <v>818</v>
      </c>
      <c r="F1253" s="10" t="s">
        <v>1071</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1.5" hidden="1" x14ac:dyDescent="0.25">
      <c r="A1254" s="12">
        <v>1237</v>
      </c>
      <c r="B1254" s="10" t="s">
        <v>1020</v>
      </c>
      <c r="C1254" s="11" t="s">
        <v>1111</v>
      </c>
      <c r="D1254" s="9"/>
      <c r="E1254" s="9">
        <v>818</v>
      </c>
      <c r="F1254" s="10" t="s">
        <v>1071</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1.5" hidden="1" x14ac:dyDescent="0.25">
      <c r="A1255" s="12">
        <v>1238</v>
      </c>
      <c r="B1255" s="10" t="s">
        <v>1020</v>
      </c>
      <c r="C1255" s="11" t="s">
        <v>1111</v>
      </c>
      <c r="D1255" s="9"/>
      <c r="E1255" s="9">
        <v>818</v>
      </c>
      <c r="F1255" s="10" t="s">
        <v>1071</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1.5" hidden="1" x14ac:dyDescent="0.25">
      <c r="A1256" s="12">
        <v>1239</v>
      </c>
      <c r="B1256" s="10" t="s">
        <v>1020</v>
      </c>
      <c r="C1256" s="11" t="s">
        <v>1111</v>
      </c>
      <c r="D1256" s="9"/>
      <c r="E1256" s="9">
        <v>818</v>
      </c>
      <c r="F1256" s="10" t="s">
        <v>1071</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1.5" hidden="1" x14ac:dyDescent="0.25">
      <c r="A1257" s="12">
        <v>1240</v>
      </c>
      <c r="B1257" s="10" t="s">
        <v>1020</v>
      </c>
      <c r="C1257" s="11" t="s">
        <v>1111</v>
      </c>
      <c r="D1257" s="9"/>
      <c r="E1257" s="9">
        <v>818</v>
      </c>
      <c r="F1257" s="10" t="s">
        <v>1071</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1.5" hidden="1" x14ac:dyDescent="0.25">
      <c r="A1258" s="12">
        <v>1241</v>
      </c>
      <c r="B1258" s="10" t="s">
        <v>1020</v>
      </c>
      <c r="C1258" s="11" t="s">
        <v>1111</v>
      </c>
      <c r="D1258" s="9"/>
      <c r="E1258" s="9">
        <v>818</v>
      </c>
      <c r="F1258" s="10" t="s">
        <v>1071</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1.5" hidden="1" x14ac:dyDescent="0.25">
      <c r="A1259" s="12">
        <v>1242</v>
      </c>
      <c r="B1259" s="10" t="s">
        <v>1020</v>
      </c>
      <c r="C1259" s="11" t="s">
        <v>1111</v>
      </c>
      <c r="D1259" s="9"/>
      <c r="E1259" s="9">
        <v>818</v>
      </c>
      <c r="F1259" s="10" t="s">
        <v>1071</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1.5" hidden="1" x14ac:dyDescent="0.25">
      <c r="A1260" s="12">
        <v>1243</v>
      </c>
      <c r="B1260" s="10" t="s">
        <v>1020</v>
      </c>
      <c r="C1260" s="11" t="s">
        <v>1111</v>
      </c>
      <c r="D1260" s="9"/>
      <c r="E1260" s="9">
        <v>818</v>
      </c>
      <c r="F1260" s="10" t="s">
        <v>1071</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1.5" hidden="1" x14ac:dyDescent="0.25">
      <c r="A1261" s="12">
        <v>1244</v>
      </c>
      <c r="B1261" s="10" t="s">
        <v>1020</v>
      </c>
      <c r="C1261" s="11" t="s">
        <v>1111</v>
      </c>
      <c r="D1261" s="9"/>
      <c r="E1261" s="9">
        <v>818</v>
      </c>
      <c r="F1261" s="10" t="s">
        <v>1071</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1.5" hidden="1" x14ac:dyDescent="0.25">
      <c r="A1262" s="12">
        <v>1245</v>
      </c>
      <c r="B1262" s="10" t="s">
        <v>1020</v>
      </c>
      <c r="C1262" s="11" t="s">
        <v>1111</v>
      </c>
      <c r="D1262" s="9"/>
      <c r="E1262" s="9">
        <v>818</v>
      </c>
      <c r="F1262" s="10" t="s">
        <v>1071</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1.5" hidden="1" x14ac:dyDescent="0.25">
      <c r="A1263" s="12">
        <v>1246</v>
      </c>
      <c r="B1263" s="10" t="s">
        <v>1020</v>
      </c>
      <c r="C1263" s="11" t="s">
        <v>1112</v>
      </c>
      <c r="D1263" s="9"/>
      <c r="E1263" s="9">
        <v>434</v>
      </c>
      <c r="F1263" s="10" t="s">
        <v>1071</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1.5" hidden="1" x14ac:dyDescent="0.25">
      <c r="A1264" s="12">
        <v>1247</v>
      </c>
      <c r="B1264" s="10" t="s">
        <v>1020</v>
      </c>
      <c r="C1264" s="11" t="s">
        <v>1112</v>
      </c>
      <c r="D1264" s="9"/>
      <c r="E1264" s="9">
        <v>434</v>
      </c>
      <c r="F1264" s="10" t="s">
        <v>1071</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1.5" hidden="1" x14ac:dyDescent="0.25">
      <c r="A1265" s="12">
        <v>1248</v>
      </c>
      <c r="B1265" s="10" t="s">
        <v>1020</v>
      </c>
      <c r="C1265" s="11" t="s">
        <v>1112</v>
      </c>
      <c r="D1265" s="9"/>
      <c r="E1265" s="9">
        <v>434</v>
      </c>
      <c r="F1265" s="10" t="s">
        <v>1071</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1.5" hidden="1" x14ac:dyDescent="0.25">
      <c r="A1266" s="12">
        <v>1249</v>
      </c>
      <c r="B1266" s="10" t="s">
        <v>1020</v>
      </c>
      <c r="C1266" s="11" t="s">
        <v>1112</v>
      </c>
      <c r="D1266" s="9"/>
      <c r="E1266" s="9">
        <v>434</v>
      </c>
      <c r="F1266" s="10" t="s">
        <v>1071</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1.5" hidden="1" x14ac:dyDescent="0.25">
      <c r="A1267" s="12">
        <v>1250</v>
      </c>
      <c r="B1267" s="10" t="s">
        <v>1020</v>
      </c>
      <c r="C1267" s="11" t="s">
        <v>1112</v>
      </c>
      <c r="D1267" s="9"/>
      <c r="E1267" s="9">
        <v>434</v>
      </c>
      <c r="F1267" s="10" t="s">
        <v>1071</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1.5" hidden="1" x14ac:dyDescent="0.25">
      <c r="A1268" s="12">
        <v>1251</v>
      </c>
      <c r="B1268" s="10" t="s">
        <v>1020</v>
      </c>
      <c r="C1268" s="11" t="s">
        <v>1112</v>
      </c>
      <c r="D1268" s="9"/>
      <c r="E1268" s="9">
        <v>434</v>
      </c>
      <c r="F1268" s="10" t="s">
        <v>1071</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1.5" hidden="1" x14ac:dyDescent="0.25">
      <c r="A1269" s="12">
        <v>1252</v>
      </c>
      <c r="B1269" s="10" t="s">
        <v>1020</v>
      </c>
      <c r="C1269" s="11" t="s">
        <v>1112</v>
      </c>
      <c r="D1269" s="9"/>
      <c r="E1269" s="9">
        <v>434</v>
      </c>
      <c r="F1269" s="10" t="s">
        <v>1071</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1.5" hidden="1" x14ac:dyDescent="0.25">
      <c r="A1270" s="12">
        <v>1253</v>
      </c>
      <c r="B1270" s="10" t="s">
        <v>1020</v>
      </c>
      <c r="C1270" s="11" t="s">
        <v>1112</v>
      </c>
      <c r="D1270" s="9"/>
      <c r="E1270" s="9">
        <v>434</v>
      </c>
      <c r="F1270" s="10" t="s">
        <v>1071</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1.5" hidden="1" x14ac:dyDescent="0.25">
      <c r="A1271" s="12">
        <v>1254</v>
      </c>
      <c r="B1271" s="10" t="s">
        <v>1020</v>
      </c>
      <c r="C1271" s="11" t="s">
        <v>1112</v>
      </c>
      <c r="D1271" s="9"/>
      <c r="E1271" s="9">
        <v>434</v>
      </c>
      <c r="F1271" s="10" t="s">
        <v>1071</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1.5" hidden="1" x14ac:dyDescent="0.25">
      <c r="A1272" s="12">
        <v>1255</v>
      </c>
      <c r="B1272" s="10" t="s">
        <v>1020</v>
      </c>
      <c r="C1272" s="11" t="s">
        <v>1112</v>
      </c>
      <c r="D1272" s="9"/>
      <c r="E1272" s="9">
        <v>434</v>
      </c>
      <c r="F1272" s="10" t="s">
        <v>1071</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1.5" hidden="1" x14ac:dyDescent="0.25">
      <c r="A1273" s="12">
        <v>1256</v>
      </c>
      <c r="B1273" s="10" t="s">
        <v>1020</v>
      </c>
      <c r="C1273" s="11" t="s">
        <v>1112</v>
      </c>
      <c r="D1273" s="9"/>
      <c r="E1273" s="9">
        <v>434</v>
      </c>
      <c r="F1273" s="10" t="s">
        <v>1071</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1.5" hidden="1" x14ac:dyDescent="0.25">
      <c r="A1274" s="12">
        <v>1257</v>
      </c>
      <c r="B1274" s="10" t="s">
        <v>1020</v>
      </c>
      <c r="C1274" s="11" t="s">
        <v>1112</v>
      </c>
      <c r="D1274" s="9"/>
      <c r="E1274" s="9">
        <v>434</v>
      </c>
      <c r="F1274" s="10" t="s">
        <v>1071</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1.5" hidden="1" x14ac:dyDescent="0.25">
      <c r="A1275" s="12">
        <v>1258</v>
      </c>
      <c r="B1275" s="10" t="s">
        <v>1020</v>
      </c>
      <c r="C1275" s="11" t="s">
        <v>1112</v>
      </c>
      <c r="D1275" s="9"/>
      <c r="E1275" s="9">
        <v>434</v>
      </c>
      <c r="F1275" s="10" t="s">
        <v>1071</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1.5" hidden="1" x14ac:dyDescent="0.25">
      <c r="A1276" s="12">
        <v>1259</v>
      </c>
      <c r="B1276" s="10" t="s">
        <v>1020</v>
      </c>
      <c r="C1276" s="11" t="s">
        <v>1112</v>
      </c>
      <c r="D1276" s="9"/>
      <c r="E1276" s="9">
        <v>434</v>
      </c>
      <c r="F1276" s="10" t="s">
        <v>1071</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1.5" hidden="1" x14ac:dyDescent="0.25">
      <c r="A1277" s="12">
        <v>1260</v>
      </c>
      <c r="B1277" s="10" t="s">
        <v>1020</v>
      </c>
      <c r="C1277" s="11" t="s">
        <v>1112</v>
      </c>
      <c r="D1277" s="9"/>
      <c r="E1277" s="9">
        <v>434</v>
      </c>
      <c r="F1277" s="10" t="s">
        <v>1071</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1.5" hidden="1" x14ac:dyDescent="0.25">
      <c r="A1278" s="12">
        <v>1261</v>
      </c>
      <c r="B1278" s="10" t="s">
        <v>1020</v>
      </c>
      <c r="C1278" s="11" t="s">
        <v>1113</v>
      </c>
      <c r="D1278" s="9"/>
      <c r="E1278" s="9">
        <v>504</v>
      </c>
      <c r="F1278" s="10" t="s">
        <v>1071</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1.5" hidden="1" x14ac:dyDescent="0.25">
      <c r="A1279" s="12">
        <v>1262</v>
      </c>
      <c r="B1279" s="10" t="s">
        <v>1020</v>
      </c>
      <c r="C1279" s="11" t="s">
        <v>1113</v>
      </c>
      <c r="D1279" s="9"/>
      <c r="E1279" s="9">
        <v>504</v>
      </c>
      <c r="F1279" s="10" t="s">
        <v>1071</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1.5" hidden="1" x14ac:dyDescent="0.25">
      <c r="A1280" s="12">
        <v>1263</v>
      </c>
      <c r="B1280" s="10" t="s">
        <v>1020</v>
      </c>
      <c r="C1280" s="11" t="s">
        <v>1113</v>
      </c>
      <c r="D1280" s="9"/>
      <c r="E1280" s="9">
        <v>504</v>
      </c>
      <c r="F1280" s="10" t="s">
        <v>1071</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1.5" hidden="1" x14ac:dyDescent="0.25">
      <c r="A1281" s="12">
        <v>1264</v>
      </c>
      <c r="B1281" s="10" t="s">
        <v>1020</v>
      </c>
      <c r="C1281" s="11" t="s">
        <v>1113</v>
      </c>
      <c r="D1281" s="9"/>
      <c r="E1281" s="9">
        <v>504</v>
      </c>
      <c r="F1281" s="10" t="s">
        <v>1071</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1.5" hidden="1" x14ac:dyDescent="0.25">
      <c r="A1282" s="12">
        <v>1265</v>
      </c>
      <c r="B1282" s="10" t="s">
        <v>1020</v>
      </c>
      <c r="C1282" s="11" t="s">
        <v>1113</v>
      </c>
      <c r="D1282" s="9"/>
      <c r="E1282" s="9">
        <v>504</v>
      </c>
      <c r="F1282" s="10" t="s">
        <v>1071</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1.5" hidden="1" x14ac:dyDescent="0.25">
      <c r="A1283" s="12">
        <v>1266</v>
      </c>
      <c r="B1283" s="10" t="s">
        <v>1020</v>
      </c>
      <c r="C1283" s="11" t="s">
        <v>1113</v>
      </c>
      <c r="D1283" s="9"/>
      <c r="E1283" s="9">
        <v>504</v>
      </c>
      <c r="F1283" s="10" t="s">
        <v>1071</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1.5" hidden="1" x14ac:dyDescent="0.25">
      <c r="A1284" s="12">
        <v>1267</v>
      </c>
      <c r="B1284" s="10" t="s">
        <v>1020</v>
      </c>
      <c r="C1284" s="11" t="s">
        <v>1113</v>
      </c>
      <c r="D1284" s="9"/>
      <c r="E1284" s="9">
        <v>504</v>
      </c>
      <c r="F1284" s="10" t="s">
        <v>1071</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1.5" hidden="1" x14ac:dyDescent="0.25">
      <c r="A1285" s="12">
        <v>1268</v>
      </c>
      <c r="B1285" s="10" t="s">
        <v>1020</v>
      </c>
      <c r="C1285" s="11" t="s">
        <v>1113</v>
      </c>
      <c r="D1285" s="9"/>
      <c r="E1285" s="9">
        <v>504</v>
      </c>
      <c r="F1285" s="10" t="s">
        <v>1071</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1.5" hidden="1" x14ac:dyDescent="0.25">
      <c r="A1286" s="12">
        <v>1269</v>
      </c>
      <c r="B1286" s="10" t="s">
        <v>1020</v>
      </c>
      <c r="C1286" s="11" t="s">
        <v>1113</v>
      </c>
      <c r="D1286" s="9"/>
      <c r="E1286" s="9">
        <v>504</v>
      </c>
      <c r="F1286" s="10" t="s">
        <v>1071</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1.5" hidden="1" x14ac:dyDescent="0.25">
      <c r="A1287" s="12">
        <v>1270</v>
      </c>
      <c r="B1287" s="10" t="s">
        <v>1020</v>
      </c>
      <c r="C1287" s="11" t="s">
        <v>1113</v>
      </c>
      <c r="D1287" s="9"/>
      <c r="E1287" s="9">
        <v>504</v>
      </c>
      <c r="F1287" s="10" t="s">
        <v>1071</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1.5" hidden="1" x14ac:dyDescent="0.25">
      <c r="A1288" s="12">
        <v>1271</v>
      </c>
      <c r="B1288" s="10" t="s">
        <v>1020</v>
      </c>
      <c r="C1288" s="11" t="s">
        <v>1113</v>
      </c>
      <c r="D1288" s="9"/>
      <c r="E1288" s="9">
        <v>504</v>
      </c>
      <c r="F1288" s="10" t="s">
        <v>1071</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1.5" hidden="1" x14ac:dyDescent="0.25">
      <c r="A1289" s="12">
        <v>1272</v>
      </c>
      <c r="B1289" s="10" t="s">
        <v>1020</v>
      </c>
      <c r="C1289" s="11" t="s">
        <v>1113</v>
      </c>
      <c r="D1289" s="9"/>
      <c r="E1289" s="9">
        <v>504</v>
      </c>
      <c r="F1289" s="10" t="s">
        <v>1071</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1.5" hidden="1" x14ac:dyDescent="0.25">
      <c r="A1290" s="12">
        <v>1273</v>
      </c>
      <c r="B1290" s="10" t="s">
        <v>1020</v>
      </c>
      <c r="C1290" s="11" t="s">
        <v>1113</v>
      </c>
      <c r="D1290" s="9"/>
      <c r="E1290" s="9">
        <v>504</v>
      </c>
      <c r="F1290" s="10" t="s">
        <v>1071</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1.5" hidden="1" x14ac:dyDescent="0.25">
      <c r="A1291" s="12">
        <v>1274</v>
      </c>
      <c r="B1291" s="10" t="s">
        <v>1020</v>
      </c>
      <c r="C1291" s="11" t="s">
        <v>1113</v>
      </c>
      <c r="D1291" s="9"/>
      <c r="E1291" s="9">
        <v>504</v>
      </c>
      <c r="F1291" s="10" t="s">
        <v>1071</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1.5" hidden="1" x14ac:dyDescent="0.25">
      <c r="A1292" s="12">
        <v>1275</v>
      </c>
      <c r="B1292" s="10" t="s">
        <v>1020</v>
      </c>
      <c r="C1292" s="11" t="s">
        <v>1113</v>
      </c>
      <c r="D1292" s="9"/>
      <c r="E1292" s="9">
        <v>504</v>
      </c>
      <c r="F1292" s="10" t="s">
        <v>1071</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1.5" hidden="1" x14ac:dyDescent="0.25">
      <c r="A1293" s="12">
        <v>1276</v>
      </c>
      <c r="B1293" s="10" t="s">
        <v>1020</v>
      </c>
      <c r="C1293" s="11" t="s">
        <v>1114</v>
      </c>
      <c r="D1293" s="9"/>
      <c r="E1293" s="9">
        <v>729</v>
      </c>
      <c r="F1293" s="10" t="s">
        <v>1071</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1.5" hidden="1" x14ac:dyDescent="0.25">
      <c r="A1294" s="12">
        <v>1277</v>
      </c>
      <c r="B1294" s="10" t="s">
        <v>1020</v>
      </c>
      <c r="C1294" s="11" t="s">
        <v>1114</v>
      </c>
      <c r="D1294" s="9"/>
      <c r="E1294" s="9">
        <v>729</v>
      </c>
      <c r="F1294" s="10" t="s">
        <v>1071</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1.5" hidden="1" x14ac:dyDescent="0.25">
      <c r="A1295" s="12">
        <v>1278</v>
      </c>
      <c r="B1295" s="10" t="s">
        <v>1020</v>
      </c>
      <c r="C1295" s="11" t="s">
        <v>1114</v>
      </c>
      <c r="D1295" s="9"/>
      <c r="E1295" s="9">
        <v>729</v>
      </c>
      <c r="F1295" s="10" t="s">
        <v>1071</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1.5" hidden="1" x14ac:dyDescent="0.25">
      <c r="A1296" s="12">
        <v>1279</v>
      </c>
      <c r="B1296" s="10" t="s">
        <v>1020</v>
      </c>
      <c r="C1296" s="11" t="s">
        <v>1114</v>
      </c>
      <c r="D1296" s="9"/>
      <c r="E1296" s="9">
        <v>729</v>
      </c>
      <c r="F1296" s="10" t="s">
        <v>1071</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1.5" hidden="1" x14ac:dyDescent="0.25">
      <c r="A1297" s="12">
        <v>1280</v>
      </c>
      <c r="B1297" s="10" t="s">
        <v>1020</v>
      </c>
      <c r="C1297" s="11" t="s">
        <v>1114</v>
      </c>
      <c r="D1297" s="9"/>
      <c r="E1297" s="9">
        <v>729</v>
      </c>
      <c r="F1297" s="10" t="s">
        <v>1071</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1.5" hidden="1" x14ac:dyDescent="0.25">
      <c r="A1298" s="12">
        <v>1281</v>
      </c>
      <c r="B1298" s="10" t="s">
        <v>1020</v>
      </c>
      <c r="C1298" s="11" t="s">
        <v>1114</v>
      </c>
      <c r="D1298" s="9"/>
      <c r="E1298" s="9">
        <v>729</v>
      </c>
      <c r="F1298" s="10" t="s">
        <v>1071</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1.5" hidden="1" x14ac:dyDescent="0.25">
      <c r="A1299" s="12">
        <v>1282</v>
      </c>
      <c r="B1299" s="10" t="s">
        <v>1020</v>
      </c>
      <c r="C1299" s="11" t="s">
        <v>1114</v>
      </c>
      <c r="D1299" s="9"/>
      <c r="E1299" s="9">
        <v>729</v>
      </c>
      <c r="F1299" s="10" t="s">
        <v>1071</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1.5" hidden="1" x14ac:dyDescent="0.25">
      <c r="A1300" s="12">
        <v>1283</v>
      </c>
      <c r="B1300" s="10" t="s">
        <v>1020</v>
      </c>
      <c r="C1300" s="11" t="s">
        <v>1114</v>
      </c>
      <c r="D1300" s="9"/>
      <c r="E1300" s="9">
        <v>729</v>
      </c>
      <c r="F1300" s="10" t="s">
        <v>1071</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1.5" hidden="1" x14ac:dyDescent="0.25">
      <c r="A1301" s="12">
        <v>1284</v>
      </c>
      <c r="B1301" s="10" t="s">
        <v>1020</v>
      </c>
      <c r="C1301" s="11" t="s">
        <v>1114</v>
      </c>
      <c r="D1301" s="9"/>
      <c r="E1301" s="9">
        <v>729</v>
      </c>
      <c r="F1301" s="10" t="s">
        <v>1071</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1.5" hidden="1" x14ac:dyDescent="0.25">
      <c r="A1302" s="12">
        <v>1285</v>
      </c>
      <c r="B1302" s="10" t="s">
        <v>1020</v>
      </c>
      <c r="C1302" s="11" t="s">
        <v>1114</v>
      </c>
      <c r="D1302" s="9"/>
      <c r="E1302" s="9">
        <v>729</v>
      </c>
      <c r="F1302" s="10" t="s">
        <v>1071</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1.5" hidden="1" x14ac:dyDescent="0.25">
      <c r="A1303" s="12">
        <v>1286</v>
      </c>
      <c r="B1303" s="10" t="s">
        <v>1020</v>
      </c>
      <c r="C1303" s="11" t="s">
        <v>1114</v>
      </c>
      <c r="D1303" s="9"/>
      <c r="E1303" s="9">
        <v>729</v>
      </c>
      <c r="F1303" s="10" t="s">
        <v>1071</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1.5" hidden="1" x14ac:dyDescent="0.25">
      <c r="A1304" s="12">
        <v>1287</v>
      </c>
      <c r="B1304" s="10" t="s">
        <v>1020</v>
      </c>
      <c r="C1304" s="11" t="s">
        <v>1114</v>
      </c>
      <c r="D1304" s="9"/>
      <c r="E1304" s="9">
        <v>729</v>
      </c>
      <c r="F1304" s="10" t="s">
        <v>1071</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1.5" hidden="1" x14ac:dyDescent="0.25">
      <c r="A1305" s="12">
        <v>1288</v>
      </c>
      <c r="B1305" s="10" t="s">
        <v>1020</v>
      </c>
      <c r="C1305" s="11" t="s">
        <v>1114</v>
      </c>
      <c r="D1305" s="9"/>
      <c r="E1305" s="9">
        <v>729</v>
      </c>
      <c r="F1305" s="10" t="s">
        <v>1071</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1.5" hidden="1" x14ac:dyDescent="0.25">
      <c r="A1306" s="12">
        <v>1289</v>
      </c>
      <c r="B1306" s="10" t="s">
        <v>1020</v>
      </c>
      <c r="C1306" s="11" t="s">
        <v>1114</v>
      </c>
      <c r="D1306" s="9"/>
      <c r="E1306" s="9">
        <v>729</v>
      </c>
      <c r="F1306" s="10" t="s">
        <v>1071</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1.5" hidden="1" x14ac:dyDescent="0.25">
      <c r="A1307" s="12">
        <v>1290</v>
      </c>
      <c r="B1307" s="10" t="s">
        <v>1020</v>
      </c>
      <c r="C1307" s="11" t="s">
        <v>1114</v>
      </c>
      <c r="D1307" s="9"/>
      <c r="E1307" s="9">
        <v>729</v>
      </c>
      <c r="F1307" s="10" t="s">
        <v>1071</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1.5" hidden="1" x14ac:dyDescent="0.25">
      <c r="A1308" s="12">
        <v>1291</v>
      </c>
      <c r="B1308" s="10" t="s">
        <v>1020</v>
      </c>
      <c r="C1308" s="11" t="s">
        <v>1115</v>
      </c>
      <c r="D1308" s="9"/>
      <c r="E1308" s="9">
        <v>788</v>
      </c>
      <c r="F1308" s="10" t="s">
        <v>1071</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1.5" hidden="1" x14ac:dyDescent="0.25">
      <c r="A1309" s="12">
        <v>1292</v>
      </c>
      <c r="B1309" s="10" t="s">
        <v>1020</v>
      </c>
      <c r="C1309" s="11" t="s">
        <v>1115</v>
      </c>
      <c r="D1309" s="9"/>
      <c r="E1309" s="9">
        <v>788</v>
      </c>
      <c r="F1309" s="10" t="s">
        <v>1071</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1.5" hidden="1" x14ac:dyDescent="0.25">
      <c r="A1310" s="12">
        <v>1293</v>
      </c>
      <c r="B1310" s="10" t="s">
        <v>1020</v>
      </c>
      <c r="C1310" s="11" t="s">
        <v>1115</v>
      </c>
      <c r="D1310" s="9"/>
      <c r="E1310" s="9">
        <v>788</v>
      </c>
      <c r="F1310" s="10" t="s">
        <v>1071</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1.5" hidden="1" x14ac:dyDescent="0.25">
      <c r="A1311" s="12">
        <v>1294</v>
      </c>
      <c r="B1311" s="10" t="s">
        <v>1020</v>
      </c>
      <c r="C1311" s="11" t="s">
        <v>1115</v>
      </c>
      <c r="D1311" s="9"/>
      <c r="E1311" s="9">
        <v>788</v>
      </c>
      <c r="F1311" s="10" t="s">
        <v>1071</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1.5" hidden="1" x14ac:dyDescent="0.25">
      <c r="A1312" s="12">
        <v>1295</v>
      </c>
      <c r="B1312" s="10" t="s">
        <v>1020</v>
      </c>
      <c r="C1312" s="11" t="s">
        <v>1115</v>
      </c>
      <c r="D1312" s="9"/>
      <c r="E1312" s="9">
        <v>788</v>
      </c>
      <c r="F1312" s="10" t="s">
        <v>1071</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1.5" hidden="1" x14ac:dyDescent="0.25">
      <c r="A1313" s="12">
        <v>1296</v>
      </c>
      <c r="B1313" s="10" t="s">
        <v>1020</v>
      </c>
      <c r="C1313" s="11" t="s">
        <v>1115</v>
      </c>
      <c r="D1313" s="9"/>
      <c r="E1313" s="9">
        <v>788</v>
      </c>
      <c r="F1313" s="10" t="s">
        <v>1071</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1.5" hidden="1" x14ac:dyDescent="0.25">
      <c r="A1314" s="12">
        <v>1297</v>
      </c>
      <c r="B1314" s="10" t="s">
        <v>1020</v>
      </c>
      <c r="C1314" s="11" t="s">
        <v>1115</v>
      </c>
      <c r="D1314" s="9"/>
      <c r="E1314" s="9">
        <v>788</v>
      </c>
      <c r="F1314" s="10" t="s">
        <v>1071</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1.5" hidden="1" x14ac:dyDescent="0.25">
      <c r="A1315" s="12">
        <v>1298</v>
      </c>
      <c r="B1315" s="10" t="s">
        <v>1020</v>
      </c>
      <c r="C1315" s="11" t="s">
        <v>1115</v>
      </c>
      <c r="D1315" s="9"/>
      <c r="E1315" s="9">
        <v>788</v>
      </c>
      <c r="F1315" s="10" t="s">
        <v>1071</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1.5" hidden="1" x14ac:dyDescent="0.25">
      <c r="A1316" s="12">
        <v>1299</v>
      </c>
      <c r="B1316" s="10" t="s">
        <v>1020</v>
      </c>
      <c r="C1316" s="11" t="s">
        <v>1115</v>
      </c>
      <c r="D1316" s="9"/>
      <c r="E1316" s="9">
        <v>788</v>
      </c>
      <c r="F1316" s="10" t="s">
        <v>1071</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1.5" hidden="1" x14ac:dyDescent="0.25">
      <c r="A1317" s="12">
        <v>1300</v>
      </c>
      <c r="B1317" s="10" t="s">
        <v>1020</v>
      </c>
      <c r="C1317" s="11" t="s">
        <v>1115</v>
      </c>
      <c r="D1317" s="9"/>
      <c r="E1317" s="9">
        <v>788</v>
      </c>
      <c r="F1317" s="10" t="s">
        <v>1071</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1.5" hidden="1" x14ac:dyDescent="0.25">
      <c r="A1318" s="12">
        <v>1301</v>
      </c>
      <c r="B1318" s="10" t="s">
        <v>1020</v>
      </c>
      <c r="C1318" s="11" t="s">
        <v>1115</v>
      </c>
      <c r="D1318" s="9"/>
      <c r="E1318" s="9">
        <v>788</v>
      </c>
      <c r="F1318" s="10" t="s">
        <v>1071</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1.5" hidden="1" x14ac:dyDescent="0.25">
      <c r="A1319" s="12">
        <v>1302</v>
      </c>
      <c r="B1319" s="10" t="s">
        <v>1020</v>
      </c>
      <c r="C1319" s="11" t="s">
        <v>1115</v>
      </c>
      <c r="D1319" s="9"/>
      <c r="E1319" s="9">
        <v>788</v>
      </c>
      <c r="F1319" s="10" t="s">
        <v>1071</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1.5" hidden="1" x14ac:dyDescent="0.25">
      <c r="A1320" s="12">
        <v>1303</v>
      </c>
      <c r="B1320" s="10" t="s">
        <v>1020</v>
      </c>
      <c r="C1320" s="11" t="s">
        <v>1115</v>
      </c>
      <c r="D1320" s="9"/>
      <c r="E1320" s="9">
        <v>788</v>
      </c>
      <c r="F1320" s="10" t="s">
        <v>1071</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1.5" hidden="1" x14ac:dyDescent="0.25">
      <c r="A1321" s="12">
        <v>1304</v>
      </c>
      <c r="B1321" s="10" t="s">
        <v>1020</v>
      </c>
      <c r="C1321" s="11" t="s">
        <v>1115</v>
      </c>
      <c r="D1321" s="9"/>
      <c r="E1321" s="9">
        <v>788</v>
      </c>
      <c r="F1321" s="10" t="s">
        <v>1071</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1.5" hidden="1" x14ac:dyDescent="0.25">
      <c r="A1322" s="12">
        <v>1305</v>
      </c>
      <c r="B1322" s="10" t="s">
        <v>1020</v>
      </c>
      <c r="C1322" s="11" t="s">
        <v>1115</v>
      </c>
      <c r="D1322" s="9"/>
      <c r="E1322" s="9">
        <v>788</v>
      </c>
      <c r="F1322" s="10" t="s">
        <v>1071</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1.5" hidden="1" x14ac:dyDescent="0.25">
      <c r="A1323" s="12">
        <v>1306</v>
      </c>
      <c r="B1323" s="10" t="s">
        <v>1020</v>
      </c>
      <c r="C1323" s="11" t="s">
        <v>1116</v>
      </c>
      <c r="D1323" s="9"/>
      <c r="E1323" s="9">
        <v>732</v>
      </c>
      <c r="F1323" s="10" t="s">
        <v>1071</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1.5" hidden="1" x14ac:dyDescent="0.25">
      <c r="A1324" s="12">
        <v>1307</v>
      </c>
      <c r="B1324" s="10" t="s">
        <v>1020</v>
      </c>
      <c r="C1324" s="11" t="s">
        <v>1116</v>
      </c>
      <c r="D1324" s="9"/>
      <c r="E1324" s="9">
        <v>732</v>
      </c>
      <c r="F1324" s="10" t="s">
        <v>1071</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1.5" hidden="1" x14ac:dyDescent="0.25">
      <c r="A1325" s="12">
        <v>1308</v>
      </c>
      <c r="B1325" s="10" t="s">
        <v>1020</v>
      </c>
      <c r="C1325" s="11" t="s">
        <v>1116</v>
      </c>
      <c r="D1325" s="9"/>
      <c r="E1325" s="9">
        <v>732</v>
      </c>
      <c r="F1325" s="10" t="s">
        <v>1071</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1.5" hidden="1" x14ac:dyDescent="0.25">
      <c r="A1326" s="12">
        <v>1309</v>
      </c>
      <c r="B1326" s="10" t="s">
        <v>1020</v>
      </c>
      <c r="C1326" s="11" t="s">
        <v>1116</v>
      </c>
      <c r="D1326" s="9"/>
      <c r="E1326" s="9">
        <v>732</v>
      </c>
      <c r="F1326" s="10" t="s">
        <v>1071</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1.5" hidden="1" x14ac:dyDescent="0.25">
      <c r="A1327" s="12">
        <v>1310</v>
      </c>
      <c r="B1327" s="10" t="s">
        <v>1020</v>
      </c>
      <c r="C1327" s="11" t="s">
        <v>1116</v>
      </c>
      <c r="D1327" s="9"/>
      <c r="E1327" s="9">
        <v>732</v>
      </c>
      <c r="F1327" s="10" t="s">
        <v>1071</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1.5" hidden="1" x14ac:dyDescent="0.25">
      <c r="A1328" s="12">
        <v>1311</v>
      </c>
      <c r="B1328" s="10" t="s">
        <v>1020</v>
      </c>
      <c r="C1328" s="11" t="s">
        <v>1116</v>
      </c>
      <c r="D1328" s="9"/>
      <c r="E1328" s="9">
        <v>732</v>
      </c>
      <c r="F1328" s="10" t="s">
        <v>1071</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1.5" hidden="1" x14ac:dyDescent="0.25">
      <c r="A1329" s="12">
        <v>1312</v>
      </c>
      <c r="B1329" s="10" t="s">
        <v>1020</v>
      </c>
      <c r="C1329" s="11" t="s">
        <v>1116</v>
      </c>
      <c r="D1329" s="9"/>
      <c r="E1329" s="9">
        <v>732</v>
      </c>
      <c r="F1329" s="10" t="s">
        <v>1071</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1.5" hidden="1" x14ac:dyDescent="0.25">
      <c r="A1330" s="12">
        <v>1313</v>
      </c>
      <c r="B1330" s="10" t="s">
        <v>1020</v>
      </c>
      <c r="C1330" s="11" t="s">
        <v>1116</v>
      </c>
      <c r="D1330" s="9"/>
      <c r="E1330" s="9">
        <v>732</v>
      </c>
      <c r="F1330" s="10" t="s">
        <v>1071</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1.5" hidden="1" x14ac:dyDescent="0.25">
      <c r="A1331" s="12">
        <v>1314</v>
      </c>
      <c r="B1331" s="10" t="s">
        <v>1020</v>
      </c>
      <c r="C1331" s="11" t="s">
        <v>1116</v>
      </c>
      <c r="D1331" s="9"/>
      <c r="E1331" s="9">
        <v>732</v>
      </c>
      <c r="F1331" s="10" t="s">
        <v>1071</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1.5" hidden="1" x14ac:dyDescent="0.25">
      <c r="A1332" s="12">
        <v>1315</v>
      </c>
      <c r="B1332" s="10" t="s">
        <v>1020</v>
      </c>
      <c r="C1332" s="11" t="s">
        <v>1116</v>
      </c>
      <c r="D1332" s="9"/>
      <c r="E1332" s="9">
        <v>732</v>
      </c>
      <c r="F1332" s="10" t="s">
        <v>1071</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1.5" hidden="1" x14ac:dyDescent="0.25">
      <c r="A1333" s="12">
        <v>1316</v>
      </c>
      <c r="B1333" s="10" t="s">
        <v>1020</v>
      </c>
      <c r="C1333" s="11" t="s">
        <v>1116</v>
      </c>
      <c r="D1333" s="9"/>
      <c r="E1333" s="9">
        <v>732</v>
      </c>
      <c r="F1333" s="10" t="s">
        <v>1071</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1.5" hidden="1" x14ac:dyDescent="0.25">
      <c r="A1334" s="12">
        <v>1317</v>
      </c>
      <c r="B1334" s="10" t="s">
        <v>1020</v>
      </c>
      <c r="C1334" s="11" t="s">
        <v>1116</v>
      </c>
      <c r="D1334" s="9"/>
      <c r="E1334" s="9">
        <v>732</v>
      </c>
      <c r="F1334" s="10" t="s">
        <v>1071</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1.5" hidden="1" x14ac:dyDescent="0.25">
      <c r="A1335" s="12">
        <v>1318</v>
      </c>
      <c r="B1335" s="10" t="s">
        <v>1020</v>
      </c>
      <c r="C1335" s="11" t="s">
        <v>1116</v>
      </c>
      <c r="D1335" s="9"/>
      <c r="E1335" s="9">
        <v>732</v>
      </c>
      <c r="F1335" s="10" t="s">
        <v>1071</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1.5" hidden="1" x14ac:dyDescent="0.25">
      <c r="A1336" s="12">
        <v>1319</v>
      </c>
      <c r="B1336" s="10" t="s">
        <v>1020</v>
      </c>
      <c r="C1336" s="11" t="s">
        <v>1116</v>
      </c>
      <c r="D1336" s="9"/>
      <c r="E1336" s="9">
        <v>732</v>
      </c>
      <c r="F1336" s="10" t="s">
        <v>1071</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1.5" hidden="1" x14ac:dyDescent="0.25">
      <c r="A1337" s="12">
        <v>1320</v>
      </c>
      <c r="B1337" s="10" t="s">
        <v>1020</v>
      </c>
      <c r="C1337" s="11" t="s">
        <v>1116</v>
      </c>
      <c r="D1337" s="9"/>
      <c r="E1337" s="9">
        <v>732</v>
      </c>
      <c r="F1337" s="10" t="s">
        <v>1071</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1.5" hidden="1" x14ac:dyDescent="0.25">
      <c r="A1338" s="23">
        <v>1321</v>
      </c>
      <c r="B1338" s="21" t="s">
        <v>1020</v>
      </c>
      <c r="C1338" s="29" t="s">
        <v>1117</v>
      </c>
      <c r="D1338" s="20"/>
      <c r="E1338" s="20">
        <v>922</v>
      </c>
      <c r="F1338" s="21" t="s">
        <v>1070</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1.5" hidden="1" x14ac:dyDescent="0.25">
      <c r="A1339" s="23">
        <v>1322</v>
      </c>
      <c r="B1339" s="21" t="s">
        <v>1020</v>
      </c>
      <c r="C1339" s="29" t="s">
        <v>1117</v>
      </c>
      <c r="D1339" s="20"/>
      <c r="E1339" s="20">
        <v>922</v>
      </c>
      <c r="F1339" s="21" t="s">
        <v>1070</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1.5" hidden="1" x14ac:dyDescent="0.25">
      <c r="A1340" s="23">
        <v>1323</v>
      </c>
      <c r="B1340" s="21" t="s">
        <v>1020</v>
      </c>
      <c r="C1340" s="29" t="s">
        <v>1117</v>
      </c>
      <c r="D1340" s="20"/>
      <c r="E1340" s="20">
        <v>922</v>
      </c>
      <c r="F1340" s="21" t="s">
        <v>1070</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1.5" hidden="1" x14ac:dyDescent="0.25">
      <c r="A1341" s="23">
        <v>1324</v>
      </c>
      <c r="B1341" s="21" t="s">
        <v>1020</v>
      </c>
      <c r="C1341" s="29" t="s">
        <v>1117</v>
      </c>
      <c r="D1341" s="20"/>
      <c r="E1341" s="20">
        <v>922</v>
      </c>
      <c r="F1341" s="21" t="s">
        <v>1070</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1.5" hidden="1" x14ac:dyDescent="0.25">
      <c r="A1342" s="23">
        <v>1325</v>
      </c>
      <c r="B1342" s="21" t="s">
        <v>1020</v>
      </c>
      <c r="C1342" s="29" t="s">
        <v>1117</v>
      </c>
      <c r="D1342" s="20"/>
      <c r="E1342" s="20">
        <v>922</v>
      </c>
      <c r="F1342" s="21" t="s">
        <v>1070</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1.5" hidden="1" x14ac:dyDescent="0.25">
      <c r="A1343" s="23">
        <v>1326</v>
      </c>
      <c r="B1343" s="21" t="s">
        <v>1020</v>
      </c>
      <c r="C1343" s="29" t="s">
        <v>1117</v>
      </c>
      <c r="D1343" s="20"/>
      <c r="E1343" s="20">
        <v>922</v>
      </c>
      <c r="F1343" s="21" t="s">
        <v>1070</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1.5" hidden="1" x14ac:dyDescent="0.25">
      <c r="A1344" s="23">
        <v>1327</v>
      </c>
      <c r="B1344" s="21" t="s">
        <v>1020</v>
      </c>
      <c r="C1344" s="29" t="s">
        <v>1117</v>
      </c>
      <c r="D1344" s="20"/>
      <c r="E1344" s="20">
        <v>922</v>
      </c>
      <c r="F1344" s="21" t="s">
        <v>1070</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1.5" hidden="1" x14ac:dyDescent="0.25">
      <c r="A1345" s="23">
        <v>1328</v>
      </c>
      <c r="B1345" s="21" t="s">
        <v>1020</v>
      </c>
      <c r="C1345" s="29" t="s">
        <v>1117</v>
      </c>
      <c r="D1345" s="20"/>
      <c r="E1345" s="20">
        <v>922</v>
      </c>
      <c r="F1345" s="21" t="s">
        <v>1070</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1.5" hidden="1" x14ac:dyDescent="0.25">
      <c r="A1346" s="23">
        <v>1329</v>
      </c>
      <c r="B1346" s="21" t="s">
        <v>1020</v>
      </c>
      <c r="C1346" s="29" t="s">
        <v>1117</v>
      </c>
      <c r="D1346" s="20"/>
      <c r="E1346" s="20">
        <v>922</v>
      </c>
      <c r="F1346" s="21" t="s">
        <v>1070</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1.5" hidden="1" x14ac:dyDescent="0.25">
      <c r="A1347" s="23">
        <v>1330</v>
      </c>
      <c r="B1347" s="21" t="s">
        <v>1020</v>
      </c>
      <c r="C1347" s="29" t="s">
        <v>1117</v>
      </c>
      <c r="D1347" s="20"/>
      <c r="E1347" s="20">
        <v>922</v>
      </c>
      <c r="F1347" s="21" t="s">
        <v>1070</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1.5" hidden="1" x14ac:dyDescent="0.25">
      <c r="A1348" s="23">
        <v>1331</v>
      </c>
      <c r="B1348" s="21" t="s">
        <v>1020</v>
      </c>
      <c r="C1348" s="29" t="s">
        <v>1117</v>
      </c>
      <c r="D1348" s="20"/>
      <c r="E1348" s="20">
        <v>922</v>
      </c>
      <c r="F1348" s="21" t="s">
        <v>1070</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1.5" hidden="1" x14ac:dyDescent="0.25">
      <c r="A1349" s="23">
        <v>1332</v>
      </c>
      <c r="B1349" s="21" t="s">
        <v>1020</v>
      </c>
      <c r="C1349" s="29" t="s">
        <v>1117</v>
      </c>
      <c r="D1349" s="20"/>
      <c r="E1349" s="20">
        <v>922</v>
      </c>
      <c r="F1349" s="21" t="s">
        <v>1070</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1.5" hidden="1" x14ac:dyDescent="0.25">
      <c r="A1350" s="23">
        <v>1333</v>
      </c>
      <c r="B1350" s="21" t="s">
        <v>1020</v>
      </c>
      <c r="C1350" s="29" t="s">
        <v>1117</v>
      </c>
      <c r="D1350" s="20"/>
      <c r="E1350" s="20">
        <v>922</v>
      </c>
      <c r="F1350" s="21" t="s">
        <v>1070</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1.5" hidden="1" x14ac:dyDescent="0.25">
      <c r="A1351" s="23">
        <v>1334</v>
      </c>
      <c r="B1351" s="21" t="s">
        <v>1020</v>
      </c>
      <c r="C1351" s="29" t="s">
        <v>1117</v>
      </c>
      <c r="D1351" s="20"/>
      <c r="E1351" s="20">
        <v>922</v>
      </c>
      <c r="F1351" s="21" t="s">
        <v>1070</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1.5" hidden="1" x14ac:dyDescent="0.25">
      <c r="A1352" s="23">
        <v>1335</v>
      </c>
      <c r="B1352" s="21" t="s">
        <v>1020</v>
      </c>
      <c r="C1352" s="29" t="s">
        <v>1117</v>
      </c>
      <c r="D1352" s="20"/>
      <c r="E1352" s="20">
        <v>922</v>
      </c>
      <c r="F1352" s="21" t="s">
        <v>1070</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1.5" hidden="1" x14ac:dyDescent="0.25">
      <c r="A1353" s="12">
        <v>1336</v>
      </c>
      <c r="B1353" s="10" t="s">
        <v>1020</v>
      </c>
      <c r="C1353" s="11" t="s">
        <v>1118</v>
      </c>
      <c r="D1353" s="9"/>
      <c r="E1353" s="9">
        <v>51</v>
      </c>
      <c r="F1353" s="10" t="s">
        <v>1071</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1.5" hidden="1" x14ac:dyDescent="0.25">
      <c r="A1354" s="12">
        <v>1337</v>
      </c>
      <c r="B1354" s="10" t="s">
        <v>1020</v>
      </c>
      <c r="C1354" s="11" t="s">
        <v>1118</v>
      </c>
      <c r="D1354" s="9"/>
      <c r="E1354" s="9">
        <v>51</v>
      </c>
      <c r="F1354" s="10" t="s">
        <v>1071</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1.5" hidden="1" x14ac:dyDescent="0.25">
      <c r="A1355" s="12">
        <v>1338</v>
      </c>
      <c r="B1355" s="10" t="s">
        <v>1020</v>
      </c>
      <c r="C1355" s="11" t="s">
        <v>1118</v>
      </c>
      <c r="D1355" s="9"/>
      <c r="E1355" s="9">
        <v>51</v>
      </c>
      <c r="F1355" s="10" t="s">
        <v>1071</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1.5" hidden="1" x14ac:dyDescent="0.25">
      <c r="A1356" s="12">
        <v>1339</v>
      </c>
      <c r="B1356" s="10" t="s">
        <v>1020</v>
      </c>
      <c r="C1356" s="11" t="s">
        <v>1118</v>
      </c>
      <c r="D1356" s="9"/>
      <c r="E1356" s="9">
        <v>51</v>
      </c>
      <c r="F1356" s="10" t="s">
        <v>1071</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1.5" hidden="1" x14ac:dyDescent="0.25">
      <c r="A1357" s="12">
        <v>1340</v>
      </c>
      <c r="B1357" s="10" t="s">
        <v>1020</v>
      </c>
      <c r="C1357" s="11" t="s">
        <v>1118</v>
      </c>
      <c r="D1357" s="9"/>
      <c r="E1357" s="9">
        <v>51</v>
      </c>
      <c r="F1357" s="10" t="s">
        <v>1071</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1.5" hidden="1" x14ac:dyDescent="0.25">
      <c r="A1358" s="12">
        <v>1341</v>
      </c>
      <c r="B1358" s="10" t="s">
        <v>1020</v>
      </c>
      <c r="C1358" s="11" t="s">
        <v>1118</v>
      </c>
      <c r="D1358" s="9"/>
      <c r="E1358" s="9">
        <v>51</v>
      </c>
      <c r="F1358" s="10" t="s">
        <v>1071</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1.5" hidden="1" x14ac:dyDescent="0.25">
      <c r="A1359" s="12">
        <v>1342</v>
      </c>
      <c r="B1359" s="10" t="s">
        <v>1020</v>
      </c>
      <c r="C1359" s="11" t="s">
        <v>1118</v>
      </c>
      <c r="D1359" s="9"/>
      <c r="E1359" s="9">
        <v>51</v>
      </c>
      <c r="F1359" s="10" t="s">
        <v>1071</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1.5" hidden="1" x14ac:dyDescent="0.25">
      <c r="A1360" s="12">
        <v>1343</v>
      </c>
      <c r="B1360" s="10" t="s">
        <v>1020</v>
      </c>
      <c r="C1360" s="11" t="s">
        <v>1118</v>
      </c>
      <c r="D1360" s="9"/>
      <c r="E1360" s="9">
        <v>51</v>
      </c>
      <c r="F1360" s="10" t="s">
        <v>1071</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1.5" hidden="1" x14ac:dyDescent="0.25">
      <c r="A1361" s="12">
        <v>1344</v>
      </c>
      <c r="B1361" s="10" t="s">
        <v>1020</v>
      </c>
      <c r="C1361" s="11" t="s">
        <v>1118</v>
      </c>
      <c r="D1361" s="9"/>
      <c r="E1361" s="9">
        <v>51</v>
      </c>
      <c r="F1361" s="10" t="s">
        <v>1071</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1.5" hidden="1" x14ac:dyDescent="0.25">
      <c r="A1362" s="12">
        <v>1345</v>
      </c>
      <c r="B1362" s="10" t="s">
        <v>1020</v>
      </c>
      <c r="C1362" s="11" t="s">
        <v>1118</v>
      </c>
      <c r="D1362" s="9"/>
      <c r="E1362" s="9">
        <v>51</v>
      </c>
      <c r="F1362" s="10" t="s">
        <v>1071</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1.5" hidden="1" x14ac:dyDescent="0.25">
      <c r="A1363" s="12">
        <v>1346</v>
      </c>
      <c r="B1363" s="10" t="s">
        <v>1020</v>
      </c>
      <c r="C1363" s="11" t="s">
        <v>1118</v>
      </c>
      <c r="D1363" s="9"/>
      <c r="E1363" s="9">
        <v>51</v>
      </c>
      <c r="F1363" s="10" t="s">
        <v>1071</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1.5" hidden="1" x14ac:dyDescent="0.25">
      <c r="A1364" s="12">
        <v>1347</v>
      </c>
      <c r="B1364" s="10" t="s">
        <v>1020</v>
      </c>
      <c r="C1364" s="11" t="s">
        <v>1118</v>
      </c>
      <c r="D1364" s="9"/>
      <c r="E1364" s="9">
        <v>51</v>
      </c>
      <c r="F1364" s="10" t="s">
        <v>1071</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1.5" hidden="1" x14ac:dyDescent="0.25">
      <c r="A1365" s="12">
        <v>1348</v>
      </c>
      <c r="B1365" s="10" t="s">
        <v>1020</v>
      </c>
      <c r="C1365" s="11" t="s">
        <v>1118</v>
      </c>
      <c r="D1365" s="9"/>
      <c r="E1365" s="9">
        <v>51</v>
      </c>
      <c r="F1365" s="10" t="s">
        <v>1071</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1.5" hidden="1" x14ac:dyDescent="0.25">
      <c r="A1366" s="12">
        <v>1349</v>
      </c>
      <c r="B1366" s="10" t="s">
        <v>1020</v>
      </c>
      <c r="C1366" s="11" t="s">
        <v>1118</v>
      </c>
      <c r="D1366" s="9"/>
      <c r="E1366" s="9">
        <v>51</v>
      </c>
      <c r="F1366" s="10" t="s">
        <v>1071</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1.5" hidden="1" x14ac:dyDescent="0.25">
      <c r="A1367" s="12">
        <v>1350</v>
      </c>
      <c r="B1367" s="10" t="s">
        <v>1020</v>
      </c>
      <c r="C1367" s="11" t="s">
        <v>1118</v>
      </c>
      <c r="D1367" s="9"/>
      <c r="E1367" s="9">
        <v>51</v>
      </c>
      <c r="F1367" s="10" t="s">
        <v>1071</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1.5" hidden="1" x14ac:dyDescent="0.25">
      <c r="A1368" s="12">
        <v>1351</v>
      </c>
      <c r="B1368" s="10" t="s">
        <v>1020</v>
      </c>
      <c r="C1368" s="11" t="s">
        <v>1119</v>
      </c>
      <c r="D1368" s="9">
        <v>4</v>
      </c>
      <c r="E1368" s="9">
        <v>31</v>
      </c>
      <c r="F1368" s="10" t="s">
        <v>1071</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1.5" hidden="1" x14ac:dyDescent="0.25">
      <c r="A1369" s="12">
        <v>1352</v>
      </c>
      <c r="B1369" s="10" t="s">
        <v>1020</v>
      </c>
      <c r="C1369" s="11" t="s">
        <v>1119</v>
      </c>
      <c r="D1369" s="9">
        <v>4</v>
      </c>
      <c r="E1369" s="9">
        <v>31</v>
      </c>
      <c r="F1369" s="10" t="s">
        <v>1071</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1.5" hidden="1" x14ac:dyDescent="0.25">
      <c r="A1370" s="12">
        <v>1353</v>
      </c>
      <c r="B1370" s="10" t="s">
        <v>1020</v>
      </c>
      <c r="C1370" s="11" t="s">
        <v>1119</v>
      </c>
      <c r="D1370" s="9">
        <v>4</v>
      </c>
      <c r="E1370" s="9">
        <v>31</v>
      </c>
      <c r="F1370" s="10" t="s">
        <v>1071</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1.5" hidden="1" x14ac:dyDescent="0.25">
      <c r="A1371" s="12">
        <v>1354</v>
      </c>
      <c r="B1371" s="10" t="s">
        <v>1020</v>
      </c>
      <c r="C1371" s="11" t="s">
        <v>1119</v>
      </c>
      <c r="D1371" s="9">
        <v>4</v>
      </c>
      <c r="E1371" s="9">
        <v>31</v>
      </c>
      <c r="F1371" s="10" t="s">
        <v>1071</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1.5" hidden="1" x14ac:dyDescent="0.25">
      <c r="A1372" s="12">
        <v>1355</v>
      </c>
      <c r="B1372" s="10" t="s">
        <v>1020</v>
      </c>
      <c r="C1372" s="11" t="s">
        <v>1119</v>
      </c>
      <c r="D1372" s="9">
        <v>4</v>
      </c>
      <c r="E1372" s="9">
        <v>31</v>
      </c>
      <c r="F1372" s="10" t="s">
        <v>1071</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1.5" hidden="1" x14ac:dyDescent="0.25">
      <c r="A1373" s="12">
        <v>1356</v>
      </c>
      <c r="B1373" s="10" t="s">
        <v>1020</v>
      </c>
      <c r="C1373" s="11" t="s">
        <v>1119</v>
      </c>
      <c r="D1373" s="9">
        <v>4</v>
      </c>
      <c r="E1373" s="9">
        <v>31</v>
      </c>
      <c r="F1373" s="10" t="s">
        <v>1071</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1.5" hidden="1" x14ac:dyDescent="0.25">
      <c r="A1374" s="12">
        <v>1357</v>
      </c>
      <c r="B1374" s="10" t="s">
        <v>1020</v>
      </c>
      <c r="C1374" s="11" t="s">
        <v>1119</v>
      </c>
      <c r="D1374" s="9">
        <v>4</v>
      </c>
      <c r="E1374" s="9">
        <v>31</v>
      </c>
      <c r="F1374" s="10" t="s">
        <v>1071</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1.5" hidden="1" x14ac:dyDescent="0.25">
      <c r="A1375" s="12">
        <v>1358</v>
      </c>
      <c r="B1375" s="10" t="s">
        <v>1020</v>
      </c>
      <c r="C1375" s="11" t="s">
        <v>1119</v>
      </c>
      <c r="D1375" s="9">
        <v>4</v>
      </c>
      <c r="E1375" s="9">
        <v>31</v>
      </c>
      <c r="F1375" s="10" t="s">
        <v>1071</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1.5" hidden="1" x14ac:dyDescent="0.25">
      <c r="A1376" s="12">
        <v>1359</v>
      </c>
      <c r="B1376" s="10" t="s">
        <v>1020</v>
      </c>
      <c r="C1376" s="11" t="s">
        <v>1119</v>
      </c>
      <c r="D1376" s="9">
        <v>4</v>
      </c>
      <c r="E1376" s="9">
        <v>31</v>
      </c>
      <c r="F1376" s="10" t="s">
        <v>1071</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1.5" hidden="1" x14ac:dyDescent="0.25">
      <c r="A1377" s="12">
        <v>1360</v>
      </c>
      <c r="B1377" s="10" t="s">
        <v>1020</v>
      </c>
      <c r="C1377" s="11" t="s">
        <v>1119</v>
      </c>
      <c r="D1377" s="9">
        <v>4</v>
      </c>
      <c r="E1377" s="9">
        <v>31</v>
      </c>
      <c r="F1377" s="10" t="s">
        <v>1071</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1.5" hidden="1" x14ac:dyDescent="0.25">
      <c r="A1378" s="12">
        <v>1361</v>
      </c>
      <c r="B1378" s="10" t="s">
        <v>1020</v>
      </c>
      <c r="C1378" s="11" t="s">
        <v>1119</v>
      </c>
      <c r="D1378" s="9">
        <v>4</v>
      </c>
      <c r="E1378" s="9">
        <v>31</v>
      </c>
      <c r="F1378" s="10" t="s">
        <v>1071</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1.5" hidden="1" x14ac:dyDescent="0.25">
      <c r="A1379" s="12">
        <v>1362</v>
      </c>
      <c r="B1379" s="10" t="s">
        <v>1020</v>
      </c>
      <c r="C1379" s="11" t="s">
        <v>1119</v>
      </c>
      <c r="D1379" s="9">
        <v>4</v>
      </c>
      <c r="E1379" s="9">
        <v>31</v>
      </c>
      <c r="F1379" s="10" t="s">
        <v>1071</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1.5" hidden="1" x14ac:dyDescent="0.25">
      <c r="A1380" s="12">
        <v>1363</v>
      </c>
      <c r="B1380" s="10" t="s">
        <v>1020</v>
      </c>
      <c r="C1380" s="11" t="s">
        <v>1119</v>
      </c>
      <c r="D1380" s="9">
        <v>4</v>
      </c>
      <c r="E1380" s="9">
        <v>31</v>
      </c>
      <c r="F1380" s="10" t="s">
        <v>1071</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1.5" hidden="1" x14ac:dyDescent="0.25">
      <c r="A1381" s="12">
        <v>1364</v>
      </c>
      <c r="B1381" s="10" t="s">
        <v>1020</v>
      </c>
      <c r="C1381" s="11" t="s">
        <v>1119</v>
      </c>
      <c r="D1381" s="9">
        <v>4</v>
      </c>
      <c r="E1381" s="9">
        <v>31</v>
      </c>
      <c r="F1381" s="10" t="s">
        <v>1071</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1.5" hidden="1" x14ac:dyDescent="0.25">
      <c r="A1382" s="12">
        <v>1365</v>
      </c>
      <c r="B1382" s="10" t="s">
        <v>1020</v>
      </c>
      <c r="C1382" s="11" t="s">
        <v>1119</v>
      </c>
      <c r="D1382" s="9">
        <v>4</v>
      </c>
      <c r="E1382" s="9">
        <v>31</v>
      </c>
      <c r="F1382" s="10" t="s">
        <v>1071</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1.5" hidden="1" x14ac:dyDescent="0.25">
      <c r="A1383" s="12">
        <v>1366</v>
      </c>
      <c r="B1383" s="10" t="s">
        <v>1020</v>
      </c>
      <c r="C1383" s="11" t="s">
        <v>1120</v>
      </c>
      <c r="D1383" s="9"/>
      <c r="E1383" s="9">
        <v>48</v>
      </c>
      <c r="F1383" s="10" t="s">
        <v>1071</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1.5" hidden="1" x14ac:dyDescent="0.25">
      <c r="A1384" s="12">
        <v>1367</v>
      </c>
      <c r="B1384" s="10" t="s">
        <v>1020</v>
      </c>
      <c r="C1384" s="11" t="s">
        <v>1120</v>
      </c>
      <c r="D1384" s="9"/>
      <c r="E1384" s="9">
        <v>48</v>
      </c>
      <c r="F1384" s="10" t="s">
        <v>1071</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1.5" hidden="1" x14ac:dyDescent="0.25">
      <c r="A1385" s="12">
        <v>1368</v>
      </c>
      <c r="B1385" s="10" t="s">
        <v>1020</v>
      </c>
      <c r="C1385" s="11" t="s">
        <v>1120</v>
      </c>
      <c r="D1385" s="9"/>
      <c r="E1385" s="9">
        <v>48</v>
      </c>
      <c r="F1385" s="10" t="s">
        <v>1071</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1.5" hidden="1" x14ac:dyDescent="0.25">
      <c r="A1386" s="12">
        <v>1369</v>
      </c>
      <c r="B1386" s="10" t="s">
        <v>1020</v>
      </c>
      <c r="C1386" s="11" t="s">
        <v>1120</v>
      </c>
      <c r="D1386" s="9"/>
      <c r="E1386" s="9">
        <v>48</v>
      </c>
      <c r="F1386" s="10" t="s">
        <v>1071</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1.5" hidden="1" x14ac:dyDescent="0.25">
      <c r="A1387" s="12">
        <v>1370</v>
      </c>
      <c r="B1387" s="10" t="s">
        <v>1020</v>
      </c>
      <c r="C1387" s="11" t="s">
        <v>1120</v>
      </c>
      <c r="D1387" s="9"/>
      <c r="E1387" s="9">
        <v>48</v>
      </c>
      <c r="F1387" s="10" t="s">
        <v>1071</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1.5" hidden="1" x14ac:dyDescent="0.25">
      <c r="A1388" s="12">
        <v>1371</v>
      </c>
      <c r="B1388" s="10" t="s">
        <v>1020</v>
      </c>
      <c r="C1388" s="11" t="s">
        <v>1120</v>
      </c>
      <c r="D1388" s="9"/>
      <c r="E1388" s="9">
        <v>48</v>
      </c>
      <c r="F1388" s="10" t="s">
        <v>1071</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1.5" hidden="1" x14ac:dyDescent="0.25">
      <c r="A1389" s="12">
        <v>1372</v>
      </c>
      <c r="B1389" s="10" t="s">
        <v>1020</v>
      </c>
      <c r="C1389" s="11" t="s">
        <v>1120</v>
      </c>
      <c r="D1389" s="9"/>
      <c r="E1389" s="9">
        <v>48</v>
      </c>
      <c r="F1389" s="10" t="s">
        <v>1071</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1.5" hidden="1" x14ac:dyDescent="0.25">
      <c r="A1390" s="12">
        <v>1373</v>
      </c>
      <c r="B1390" s="10" t="s">
        <v>1020</v>
      </c>
      <c r="C1390" s="11" t="s">
        <v>1120</v>
      </c>
      <c r="D1390" s="9"/>
      <c r="E1390" s="9">
        <v>48</v>
      </c>
      <c r="F1390" s="10" t="s">
        <v>1071</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1.5" hidden="1" x14ac:dyDescent="0.25">
      <c r="A1391" s="12">
        <v>1374</v>
      </c>
      <c r="B1391" s="10" t="s">
        <v>1020</v>
      </c>
      <c r="C1391" s="11" t="s">
        <v>1120</v>
      </c>
      <c r="D1391" s="9"/>
      <c r="E1391" s="9">
        <v>48</v>
      </c>
      <c r="F1391" s="10" t="s">
        <v>1071</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1.5" hidden="1" x14ac:dyDescent="0.25">
      <c r="A1392" s="12">
        <v>1375</v>
      </c>
      <c r="B1392" s="10" t="s">
        <v>1020</v>
      </c>
      <c r="C1392" s="11" t="s">
        <v>1120</v>
      </c>
      <c r="D1392" s="9"/>
      <c r="E1392" s="9">
        <v>48</v>
      </c>
      <c r="F1392" s="10" t="s">
        <v>1071</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1.5" hidden="1" x14ac:dyDescent="0.25">
      <c r="A1393" s="12">
        <v>1376</v>
      </c>
      <c r="B1393" s="10" t="s">
        <v>1020</v>
      </c>
      <c r="C1393" s="11" t="s">
        <v>1120</v>
      </c>
      <c r="D1393" s="9"/>
      <c r="E1393" s="9">
        <v>48</v>
      </c>
      <c r="F1393" s="10" t="s">
        <v>1071</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1.5" hidden="1" x14ac:dyDescent="0.25">
      <c r="A1394" s="12">
        <v>1377</v>
      </c>
      <c r="B1394" s="10" t="s">
        <v>1020</v>
      </c>
      <c r="C1394" s="11" t="s">
        <v>1120</v>
      </c>
      <c r="D1394" s="9"/>
      <c r="E1394" s="9">
        <v>48</v>
      </c>
      <c r="F1394" s="10" t="s">
        <v>1071</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1.5" hidden="1" x14ac:dyDescent="0.25">
      <c r="A1395" s="12">
        <v>1378</v>
      </c>
      <c r="B1395" s="10" t="s">
        <v>1020</v>
      </c>
      <c r="C1395" s="11" t="s">
        <v>1120</v>
      </c>
      <c r="D1395" s="9"/>
      <c r="E1395" s="9">
        <v>48</v>
      </c>
      <c r="F1395" s="10" t="s">
        <v>1071</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1.5" hidden="1" x14ac:dyDescent="0.25">
      <c r="A1396" s="12">
        <v>1379</v>
      </c>
      <c r="B1396" s="10" t="s">
        <v>1020</v>
      </c>
      <c r="C1396" s="11" t="s">
        <v>1120</v>
      </c>
      <c r="D1396" s="9"/>
      <c r="E1396" s="9">
        <v>48</v>
      </c>
      <c r="F1396" s="10" t="s">
        <v>1071</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1.5" hidden="1" x14ac:dyDescent="0.25">
      <c r="A1397" s="12">
        <v>1380</v>
      </c>
      <c r="B1397" s="10" t="s">
        <v>1020</v>
      </c>
      <c r="C1397" s="11" t="s">
        <v>1120</v>
      </c>
      <c r="D1397" s="9"/>
      <c r="E1397" s="9">
        <v>48</v>
      </c>
      <c r="F1397" s="10" t="s">
        <v>1071</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1.5" hidden="1" x14ac:dyDescent="0.25">
      <c r="A1398" s="12">
        <v>1381</v>
      </c>
      <c r="B1398" s="10" t="s">
        <v>1020</v>
      </c>
      <c r="C1398" s="11" t="s">
        <v>1121</v>
      </c>
      <c r="D1398" s="9">
        <v>5</v>
      </c>
      <c r="E1398" s="9">
        <v>196</v>
      </c>
      <c r="F1398" s="10" t="s">
        <v>1071</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1.5" hidden="1" x14ac:dyDescent="0.25">
      <c r="A1399" s="12">
        <v>1382</v>
      </c>
      <c r="B1399" s="10" t="s">
        <v>1020</v>
      </c>
      <c r="C1399" s="11" t="s">
        <v>1121</v>
      </c>
      <c r="D1399" s="9">
        <v>5</v>
      </c>
      <c r="E1399" s="9">
        <v>196</v>
      </c>
      <c r="F1399" s="10" t="s">
        <v>1071</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1.5" hidden="1" x14ac:dyDescent="0.25">
      <c r="A1400" s="12">
        <v>1383</v>
      </c>
      <c r="B1400" s="10" t="s">
        <v>1020</v>
      </c>
      <c r="C1400" s="11" t="s">
        <v>1121</v>
      </c>
      <c r="D1400" s="9">
        <v>5</v>
      </c>
      <c r="E1400" s="9">
        <v>196</v>
      </c>
      <c r="F1400" s="10" t="s">
        <v>1071</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1.5" hidden="1" x14ac:dyDescent="0.25">
      <c r="A1401" s="12">
        <v>1384</v>
      </c>
      <c r="B1401" s="10" t="s">
        <v>1020</v>
      </c>
      <c r="C1401" s="11" t="s">
        <v>1121</v>
      </c>
      <c r="D1401" s="9">
        <v>5</v>
      </c>
      <c r="E1401" s="9">
        <v>196</v>
      </c>
      <c r="F1401" s="10" t="s">
        <v>1071</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1.5" hidden="1" x14ac:dyDescent="0.25">
      <c r="A1402" s="12">
        <v>1385</v>
      </c>
      <c r="B1402" s="10" t="s">
        <v>1020</v>
      </c>
      <c r="C1402" s="11" t="s">
        <v>1121</v>
      </c>
      <c r="D1402" s="9">
        <v>5</v>
      </c>
      <c r="E1402" s="9">
        <v>196</v>
      </c>
      <c r="F1402" s="10" t="s">
        <v>1071</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1.5" hidden="1" x14ac:dyDescent="0.25">
      <c r="A1403" s="12">
        <v>1386</v>
      </c>
      <c r="B1403" s="10" t="s">
        <v>1020</v>
      </c>
      <c r="C1403" s="11" t="s">
        <v>1121</v>
      </c>
      <c r="D1403" s="9">
        <v>5</v>
      </c>
      <c r="E1403" s="9">
        <v>196</v>
      </c>
      <c r="F1403" s="10" t="s">
        <v>1071</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1.5" hidden="1" x14ac:dyDescent="0.25">
      <c r="A1404" s="12">
        <v>1387</v>
      </c>
      <c r="B1404" s="10" t="s">
        <v>1020</v>
      </c>
      <c r="C1404" s="11" t="s">
        <v>1121</v>
      </c>
      <c r="D1404" s="9">
        <v>5</v>
      </c>
      <c r="E1404" s="9">
        <v>196</v>
      </c>
      <c r="F1404" s="10" t="s">
        <v>1071</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1.5" hidden="1" x14ac:dyDescent="0.25">
      <c r="A1405" s="12">
        <v>1388</v>
      </c>
      <c r="B1405" s="10" t="s">
        <v>1020</v>
      </c>
      <c r="C1405" s="11" t="s">
        <v>1121</v>
      </c>
      <c r="D1405" s="9">
        <v>5</v>
      </c>
      <c r="E1405" s="9">
        <v>196</v>
      </c>
      <c r="F1405" s="10" t="s">
        <v>1071</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1.5" hidden="1" x14ac:dyDescent="0.25">
      <c r="A1406" s="12">
        <v>1389</v>
      </c>
      <c r="B1406" s="10" t="s">
        <v>1020</v>
      </c>
      <c r="C1406" s="11" t="s">
        <v>1121</v>
      </c>
      <c r="D1406" s="9">
        <v>5</v>
      </c>
      <c r="E1406" s="9">
        <v>196</v>
      </c>
      <c r="F1406" s="10" t="s">
        <v>1071</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1.5" hidden="1" x14ac:dyDescent="0.25">
      <c r="A1407" s="12">
        <v>1390</v>
      </c>
      <c r="B1407" s="10" t="s">
        <v>1020</v>
      </c>
      <c r="C1407" s="11" t="s">
        <v>1121</v>
      </c>
      <c r="D1407" s="9">
        <v>5</v>
      </c>
      <c r="E1407" s="9">
        <v>196</v>
      </c>
      <c r="F1407" s="10" t="s">
        <v>1071</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1.5" hidden="1" x14ac:dyDescent="0.25">
      <c r="A1408" s="12">
        <v>1391</v>
      </c>
      <c r="B1408" s="10" t="s">
        <v>1020</v>
      </c>
      <c r="C1408" s="11" t="s">
        <v>1121</v>
      </c>
      <c r="D1408" s="9">
        <v>5</v>
      </c>
      <c r="E1408" s="9">
        <v>196</v>
      </c>
      <c r="F1408" s="10" t="s">
        <v>1071</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1.5" hidden="1" x14ac:dyDescent="0.25">
      <c r="A1409" s="12">
        <v>1392</v>
      </c>
      <c r="B1409" s="10" t="s">
        <v>1020</v>
      </c>
      <c r="C1409" s="11" t="s">
        <v>1121</v>
      </c>
      <c r="D1409" s="9">
        <v>5</v>
      </c>
      <c r="E1409" s="9">
        <v>196</v>
      </c>
      <c r="F1409" s="10" t="s">
        <v>1071</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1.5" hidden="1" x14ac:dyDescent="0.25">
      <c r="A1410" s="12">
        <v>1393</v>
      </c>
      <c r="B1410" s="10" t="s">
        <v>1020</v>
      </c>
      <c r="C1410" s="11" t="s">
        <v>1121</v>
      </c>
      <c r="D1410" s="9">
        <v>5</v>
      </c>
      <c r="E1410" s="9">
        <v>196</v>
      </c>
      <c r="F1410" s="10" t="s">
        <v>1071</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1.5" hidden="1" x14ac:dyDescent="0.25">
      <c r="A1411" s="12">
        <v>1394</v>
      </c>
      <c r="B1411" s="10" t="s">
        <v>1020</v>
      </c>
      <c r="C1411" s="11" t="s">
        <v>1121</v>
      </c>
      <c r="D1411" s="9">
        <v>5</v>
      </c>
      <c r="E1411" s="9">
        <v>196</v>
      </c>
      <c r="F1411" s="10" t="s">
        <v>1071</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1.5" hidden="1" x14ac:dyDescent="0.25">
      <c r="A1412" s="12">
        <v>1395</v>
      </c>
      <c r="B1412" s="10" t="s">
        <v>1020</v>
      </c>
      <c r="C1412" s="11" t="s">
        <v>1121</v>
      </c>
      <c r="D1412" s="9">
        <v>5</v>
      </c>
      <c r="E1412" s="9">
        <v>196</v>
      </c>
      <c r="F1412" s="10" t="s">
        <v>1071</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1.5" hidden="1" x14ac:dyDescent="0.25">
      <c r="A1413" s="12">
        <v>1396</v>
      </c>
      <c r="B1413" s="10" t="s">
        <v>1020</v>
      </c>
      <c r="C1413" s="11" t="s">
        <v>1122</v>
      </c>
      <c r="D1413" s="9">
        <v>6</v>
      </c>
      <c r="E1413" s="9">
        <v>268</v>
      </c>
      <c r="F1413" s="10" t="s">
        <v>1071</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1.5" hidden="1" x14ac:dyDescent="0.25">
      <c r="A1414" s="12">
        <v>1397</v>
      </c>
      <c r="B1414" s="10" t="s">
        <v>1020</v>
      </c>
      <c r="C1414" s="11" t="s">
        <v>1122</v>
      </c>
      <c r="D1414" s="9">
        <v>6</v>
      </c>
      <c r="E1414" s="9">
        <v>268</v>
      </c>
      <c r="F1414" s="10" t="s">
        <v>1071</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1.5" hidden="1" x14ac:dyDescent="0.25">
      <c r="A1415" s="12">
        <v>1398</v>
      </c>
      <c r="B1415" s="10" t="s">
        <v>1020</v>
      </c>
      <c r="C1415" s="11" t="s">
        <v>1122</v>
      </c>
      <c r="D1415" s="9">
        <v>6</v>
      </c>
      <c r="E1415" s="9">
        <v>268</v>
      </c>
      <c r="F1415" s="10" t="s">
        <v>1071</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1.5" hidden="1" x14ac:dyDescent="0.25">
      <c r="A1416" s="12">
        <v>1399</v>
      </c>
      <c r="B1416" s="10" t="s">
        <v>1020</v>
      </c>
      <c r="C1416" s="11" t="s">
        <v>1122</v>
      </c>
      <c r="D1416" s="9">
        <v>6</v>
      </c>
      <c r="E1416" s="9">
        <v>268</v>
      </c>
      <c r="F1416" s="10" t="s">
        <v>1071</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1.5" hidden="1" x14ac:dyDescent="0.25">
      <c r="A1417" s="12">
        <v>1400</v>
      </c>
      <c r="B1417" s="10" t="s">
        <v>1020</v>
      </c>
      <c r="C1417" s="11" t="s">
        <v>1122</v>
      </c>
      <c r="D1417" s="9">
        <v>6</v>
      </c>
      <c r="E1417" s="9">
        <v>268</v>
      </c>
      <c r="F1417" s="10" t="s">
        <v>1071</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1.5" hidden="1" x14ac:dyDescent="0.25">
      <c r="A1418" s="12">
        <v>1401</v>
      </c>
      <c r="B1418" s="10" t="s">
        <v>1020</v>
      </c>
      <c r="C1418" s="11" t="s">
        <v>1122</v>
      </c>
      <c r="D1418" s="9">
        <v>6</v>
      </c>
      <c r="E1418" s="9">
        <v>268</v>
      </c>
      <c r="F1418" s="10" t="s">
        <v>1071</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1.5" hidden="1" x14ac:dyDescent="0.25">
      <c r="A1419" s="12">
        <v>1402</v>
      </c>
      <c r="B1419" s="10" t="s">
        <v>1020</v>
      </c>
      <c r="C1419" s="11" t="s">
        <v>1122</v>
      </c>
      <c r="D1419" s="9">
        <v>6</v>
      </c>
      <c r="E1419" s="9">
        <v>268</v>
      </c>
      <c r="F1419" s="10" t="s">
        <v>1071</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1.5" hidden="1" x14ac:dyDescent="0.25">
      <c r="A1420" s="12">
        <v>1403</v>
      </c>
      <c r="B1420" s="10" t="s">
        <v>1020</v>
      </c>
      <c r="C1420" s="11" t="s">
        <v>1122</v>
      </c>
      <c r="D1420" s="9">
        <v>6</v>
      </c>
      <c r="E1420" s="9">
        <v>268</v>
      </c>
      <c r="F1420" s="10" t="s">
        <v>1071</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1.5" hidden="1" x14ac:dyDescent="0.25">
      <c r="A1421" s="12">
        <v>1404</v>
      </c>
      <c r="B1421" s="10" t="s">
        <v>1020</v>
      </c>
      <c r="C1421" s="11" t="s">
        <v>1122</v>
      </c>
      <c r="D1421" s="9">
        <v>6</v>
      </c>
      <c r="E1421" s="9">
        <v>268</v>
      </c>
      <c r="F1421" s="10" t="s">
        <v>1071</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1.5" hidden="1" x14ac:dyDescent="0.25">
      <c r="A1422" s="12">
        <v>1405</v>
      </c>
      <c r="B1422" s="10" t="s">
        <v>1020</v>
      </c>
      <c r="C1422" s="11" t="s">
        <v>1122</v>
      </c>
      <c r="D1422" s="9">
        <v>6</v>
      </c>
      <c r="E1422" s="9">
        <v>268</v>
      </c>
      <c r="F1422" s="10" t="s">
        <v>1071</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1.5" hidden="1" x14ac:dyDescent="0.25">
      <c r="A1423" s="12">
        <v>1406</v>
      </c>
      <c r="B1423" s="10" t="s">
        <v>1020</v>
      </c>
      <c r="C1423" s="11" t="s">
        <v>1122</v>
      </c>
      <c r="D1423" s="9">
        <v>6</v>
      </c>
      <c r="E1423" s="9">
        <v>268</v>
      </c>
      <c r="F1423" s="10" t="s">
        <v>1071</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1.5" hidden="1" x14ac:dyDescent="0.25">
      <c r="A1424" s="12">
        <v>1407</v>
      </c>
      <c r="B1424" s="10" t="s">
        <v>1020</v>
      </c>
      <c r="C1424" s="11" t="s">
        <v>1122</v>
      </c>
      <c r="D1424" s="9">
        <v>6</v>
      </c>
      <c r="E1424" s="9">
        <v>268</v>
      </c>
      <c r="F1424" s="10" t="s">
        <v>1071</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1.5" hidden="1" x14ac:dyDescent="0.25">
      <c r="A1425" s="12">
        <v>1408</v>
      </c>
      <c r="B1425" s="10" t="s">
        <v>1020</v>
      </c>
      <c r="C1425" s="11" t="s">
        <v>1122</v>
      </c>
      <c r="D1425" s="9">
        <v>6</v>
      </c>
      <c r="E1425" s="9">
        <v>268</v>
      </c>
      <c r="F1425" s="10" t="s">
        <v>1071</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1.5" hidden="1" x14ac:dyDescent="0.25">
      <c r="A1426" s="12">
        <v>1409</v>
      </c>
      <c r="B1426" s="10" t="s">
        <v>1020</v>
      </c>
      <c r="C1426" s="11" t="s">
        <v>1122</v>
      </c>
      <c r="D1426" s="9">
        <v>6</v>
      </c>
      <c r="E1426" s="9">
        <v>268</v>
      </c>
      <c r="F1426" s="10" t="s">
        <v>1071</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1.5" hidden="1" x14ac:dyDescent="0.25">
      <c r="A1427" s="12">
        <v>1410</v>
      </c>
      <c r="B1427" s="10" t="s">
        <v>1020</v>
      </c>
      <c r="C1427" s="11" t="s">
        <v>1122</v>
      </c>
      <c r="D1427" s="9">
        <v>6</v>
      </c>
      <c r="E1427" s="9">
        <v>268</v>
      </c>
      <c r="F1427" s="10" t="s">
        <v>1071</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1.5" hidden="1" x14ac:dyDescent="0.25">
      <c r="A1428" s="12">
        <v>1411</v>
      </c>
      <c r="B1428" s="10" t="s">
        <v>1020</v>
      </c>
      <c r="C1428" s="11" t="s">
        <v>1123</v>
      </c>
      <c r="D1428" s="9"/>
      <c r="E1428" s="9">
        <v>368</v>
      </c>
      <c r="F1428" s="10" t="s">
        <v>1071</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1.5" hidden="1" x14ac:dyDescent="0.25">
      <c r="A1429" s="12">
        <v>1412</v>
      </c>
      <c r="B1429" s="10" t="s">
        <v>1020</v>
      </c>
      <c r="C1429" s="11" t="s">
        <v>1123</v>
      </c>
      <c r="D1429" s="9"/>
      <c r="E1429" s="9">
        <v>368</v>
      </c>
      <c r="F1429" s="10" t="s">
        <v>1071</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1.5" hidden="1" x14ac:dyDescent="0.25">
      <c r="A1430" s="12">
        <v>1413</v>
      </c>
      <c r="B1430" s="10" t="s">
        <v>1020</v>
      </c>
      <c r="C1430" s="11" t="s">
        <v>1123</v>
      </c>
      <c r="D1430" s="9"/>
      <c r="E1430" s="9">
        <v>368</v>
      </c>
      <c r="F1430" s="10" t="s">
        <v>1071</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1.5" hidden="1" x14ac:dyDescent="0.25">
      <c r="A1431" s="12">
        <v>1414</v>
      </c>
      <c r="B1431" s="10" t="s">
        <v>1020</v>
      </c>
      <c r="C1431" s="11" t="s">
        <v>1123</v>
      </c>
      <c r="D1431" s="9"/>
      <c r="E1431" s="9">
        <v>368</v>
      </c>
      <c r="F1431" s="10" t="s">
        <v>1071</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1.5" hidden="1" x14ac:dyDescent="0.25">
      <c r="A1432" s="12">
        <v>1415</v>
      </c>
      <c r="B1432" s="10" t="s">
        <v>1020</v>
      </c>
      <c r="C1432" s="11" t="s">
        <v>1123</v>
      </c>
      <c r="D1432" s="9"/>
      <c r="E1432" s="9">
        <v>368</v>
      </c>
      <c r="F1432" s="10" t="s">
        <v>1071</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1.5" hidden="1" x14ac:dyDescent="0.25">
      <c r="A1433" s="12">
        <v>1416</v>
      </c>
      <c r="B1433" s="10" t="s">
        <v>1020</v>
      </c>
      <c r="C1433" s="11" t="s">
        <v>1123</v>
      </c>
      <c r="D1433" s="9"/>
      <c r="E1433" s="9">
        <v>368</v>
      </c>
      <c r="F1433" s="10" t="s">
        <v>1071</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1.5" hidden="1" x14ac:dyDescent="0.25">
      <c r="A1434" s="12">
        <v>1417</v>
      </c>
      <c r="B1434" s="10" t="s">
        <v>1020</v>
      </c>
      <c r="C1434" s="11" t="s">
        <v>1123</v>
      </c>
      <c r="D1434" s="9"/>
      <c r="E1434" s="9">
        <v>368</v>
      </c>
      <c r="F1434" s="10" t="s">
        <v>1071</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1.5" hidden="1" x14ac:dyDescent="0.25">
      <c r="A1435" s="12">
        <v>1418</v>
      </c>
      <c r="B1435" s="10" t="s">
        <v>1020</v>
      </c>
      <c r="C1435" s="11" t="s">
        <v>1123</v>
      </c>
      <c r="D1435" s="9"/>
      <c r="E1435" s="9">
        <v>368</v>
      </c>
      <c r="F1435" s="10" t="s">
        <v>1071</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1.5" hidden="1" x14ac:dyDescent="0.25">
      <c r="A1436" s="12">
        <v>1419</v>
      </c>
      <c r="B1436" s="10" t="s">
        <v>1020</v>
      </c>
      <c r="C1436" s="11" t="s">
        <v>1123</v>
      </c>
      <c r="D1436" s="9"/>
      <c r="E1436" s="9">
        <v>368</v>
      </c>
      <c r="F1436" s="10" t="s">
        <v>1071</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1.5" hidden="1" x14ac:dyDescent="0.25">
      <c r="A1437" s="12">
        <v>1420</v>
      </c>
      <c r="B1437" s="10" t="s">
        <v>1020</v>
      </c>
      <c r="C1437" s="11" t="s">
        <v>1123</v>
      </c>
      <c r="D1437" s="9"/>
      <c r="E1437" s="9">
        <v>368</v>
      </c>
      <c r="F1437" s="10" t="s">
        <v>1071</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1.5" hidden="1" x14ac:dyDescent="0.25">
      <c r="A1438" s="12">
        <v>1421</v>
      </c>
      <c r="B1438" s="10" t="s">
        <v>1020</v>
      </c>
      <c r="C1438" s="11" t="s">
        <v>1123</v>
      </c>
      <c r="D1438" s="9"/>
      <c r="E1438" s="9">
        <v>368</v>
      </c>
      <c r="F1438" s="10" t="s">
        <v>1071</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1.5" hidden="1" x14ac:dyDescent="0.25">
      <c r="A1439" s="12">
        <v>1422</v>
      </c>
      <c r="B1439" s="10" t="s">
        <v>1020</v>
      </c>
      <c r="C1439" s="11" t="s">
        <v>1123</v>
      </c>
      <c r="D1439" s="9"/>
      <c r="E1439" s="9">
        <v>368</v>
      </c>
      <c r="F1439" s="10" t="s">
        <v>1071</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1.5" hidden="1" x14ac:dyDescent="0.25">
      <c r="A1440" s="12">
        <v>1423</v>
      </c>
      <c r="B1440" s="10" t="s">
        <v>1020</v>
      </c>
      <c r="C1440" s="11" t="s">
        <v>1123</v>
      </c>
      <c r="D1440" s="9"/>
      <c r="E1440" s="9">
        <v>368</v>
      </c>
      <c r="F1440" s="10" t="s">
        <v>1071</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1.5" hidden="1" x14ac:dyDescent="0.25">
      <c r="A1441" s="12">
        <v>1424</v>
      </c>
      <c r="B1441" s="10" t="s">
        <v>1020</v>
      </c>
      <c r="C1441" s="11" t="s">
        <v>1123</v>
      </c>
      <c r="D1441" s="9"/>
      <c r="E1441" s="9">
        <v>368</v>
      </c>
      <c r="F1441" s="10" t="s">
        <v>1071</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1.5" hidden="1" x14ac:dyDescent="0.25">
      <c r="A1442" s="12">
        <v>1425</v>
      </c>
      <c r="B1442" s="10" t="s">
        <v>1020</v>
      </c>
      <c r="C1442" s="11" t="s">
        <v>1123</v>
      </c>
      <c r="D1442" s="9"/>
      <c r="E1442" s="9">
        <v>368</v>
      </c>
      <c r="F1442" s="10" t="s">
        <v>1071</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1.5" hidden="1" x14ac:dyDescent="0.25">
      <c r="A1443" s="12">
        <v>1426</v>
      </c>
      <c r="B1443" s="10" t="s">
        <v>1020</v>
      </c>
      <c r="C1443" s="11" t="s">
        <v>1124</v>
      </c>
      <c r="D1443" s="9"/>
      <c r="E1443" s="9">
        <v>376</v>
      </c>
      <c r="F1443" s="10" t="s">
        <v>1071</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1.5" hidden="1" x14ac:dyDescent="0.25">
      <c r="A1444" s="12">
        <v>1427</v>
      </c>
      <c r="B1444" s="10" t="s">
        <v>1020</v>
      </c>
      <c r="C1444" s="11" t="s">
        <v>1124</v>
      </c>
      <c r="D1444" s="9"/>
      <c r="E1444" s="9">
        <v>376</v>
      </c>
      <c r="F1444" s="10" t="s">
        <v>1071</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1.5" hidden="1" x14ac:dyDescent="0.25">
      <c r="A1445" s="12">
        <v>1428</v>
      </c>
      <c r="B1445" s="10" t="s">
        <v>1020</v>
      </c>
      <c r="C1445" s="11" t="s">
        <v>1124</v>
      </c>
      <c r="D1445" s="9"/>
      <c r="E1445" s="9">
        <v>376</v>
      </c>
      <c r="F1445" s="10" t="s">
        <v>1071</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1.5" hidden="1" x14ac:dyDescent="0.25">
      <c r="A1446" s="12">
        <v>1429</v>
      </c>
      <c r="B1446" s="10" t="s">
        <v>1020</v>
      </c>
      <c r="C1446" s="11" t="s">
        <v>1124</v>
      </c>
      <c r="D1446" s="9"/>
      <c r="E1446" s="9">
        <v>376</v>
      </c>
      <c r="F1446" s="10" t="s">
        <v>1071</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1.5" hidden="1" x14ac:dyDescent="0.25">
      <c r="A1447" s="12">
        <v>1430</v>
      </c>
      <c r="B1447" s="10" t="s">
        <v>1020</v>
      </c>
      <c r="C1447" s="11" t="s">
        <v>1124</v>
      </c>
      <c r="D1447" s="9"/>
      <c r="E1447" s="9">
        <v>376</v>
      </c>
      <c r="F1447" s="10" t="s">
        <v>1071</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1.5" hidden="1" x14ac:dyDescent="0.25">
      <c r="A1448" s="12">
        <v>1431</v>
      </c>
      <c r="B1448" s="10" t="s">
        <v>1020</v>
      </c>
      <c r="C1448" s="11" t="s">
        <v>1124</v>
      </c>
      <c r="D1448" s="9"/>
      <c r="E1448" s="9">
        <v>376</v>
      </c>
      <c r="F1448" s="10" t="s">
        <v>1071</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1.5" hidden="1" x14ac:dyDescent="0.25">
      <c r="A1449" s="12">
        <v>1432</v>
      </c>
      <c r="B1449" s="10" t="s">
        <v>1020</v>
      </c>
      <c r="C1449" s="11" t="s">
        <v>1124</v>
      </c>
      <c r="D1449" s="9"/>
      <c r="E1449" s="9">
        <v>376</v>
      </c>
      <c r="F1449" s="10" t="s">
        <v>1071</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1.5" hidden="1" x14ac:dyDescent="0.25">
      <c r="A1450" s="12">
        <v>1433</v>
      </c>
      <c r="B1450" s="10" t="s">
        <v>1020</v>
      </c>
      <c r="C1450" s="11" t="s">
        <v>1124</v>
      </c>
      <c r="D1450" s="9"/>
      <c r="E1450" s="9">
        <v>376</v>
      </c>
      <c r="F1450" s="10" t="s">
        <v>1071</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1.5" hidden="1" x14ac:dyDescent="0.25">
      <c r="A1451" s="12">
        <v>1434</v>
      </c>
      <c r="B1451" s="10" t="s">
        <v>1020</v>
      </c>
      <c r="C1451" s="11" t="s">
        <v>1124</v>
      </c>
      <c r="D1451" s="9"/>
      <c r="E1451" s="9">
        <v>376</v>
      </c>
      <c r="F1451" s="10" t="s">
        <v>1071</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1.5" hidden="1" x14ac:dyDescent="0.25">
      <c r="A1452" s="12">
        <v>1435</v>
      </c>
      <c r="B1452" s="10" t="s">
        <v>1020</v>
      </c>
      <c r="C1452" s="11" t="s">
        <v>1124</v>
      </c>
      <c r="D1452" s="9"/>
      <c r="E1452" s="9">
        <v>376</v>
      </c>
      <c r="F1452" s="10" t="s">
        <v>1071</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1.5" hidden="1" x14ac:dyDescent="0.25">
      <c r="A1453" s="12">
        <v>1436</v>
      </c>
      <c r="B1453" s="10" t="s">
        <v>1020</v>
      </c>
      <c r="C1453" s="11" t="s">
        <v>1124</v>
      </c>
      <c r="D1453" s="9"/>
      <c r="E1453" s="9">
        <v>376</v>
      </c>
      <c r="F1453" s="10" t="s">
        <v>1071</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1.5" hidden="1" x14ac:dyDescent="0.25">
      <c r="A1454" s="12">
        <v>1437</v>
      </c>
      <c r="B1454" s="10" t="s">
        <v>1020</v>
      </c>
      <c r="C1454" s="11" t="s">
        <v>1124</v>
      </c>
      <c r="D1454" s="9"/>
      <c r="E1454" s="9">
        <v>376</v>
      </c>
      <c r="F1454" s="10" t="s">
        <v>1071</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1.5" hidden="1" x14ac:dyDescent="0.25">
      <c r="A1455" s="12">
        <v>1438</v>
      </c>
      <c r="B1455" s="10" t="s">
        <v>1020</v>
      </c>
      <c r="C1455" s="11" t="s">
        <v>1124</v>
      </c>
      <c r="D1455" s="9"/>
      <c r="E1455" s="9">
        <v>376</v>
      </c>
      <c r="F1455" s="10" t="s">
        <v>1071</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1.5" hidden="1" x14ac:dyDescent="0.25">
      <c r="A1456" s="12">
        <v>1439</v>
      </c>
      <c r="B1456" s="10" t="s">
        <v>1020</v>
      </c>
      <c r="C1456" s="11" t="s">
        <v>1124</v>
      </c>
      <c r="D1456" s="9"/>
      <c r="E1456" s="9">
        <v>376</v>
      </c>
      <c r="F1456" s="10" t="s">
        <v>1071</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1.5" hidden="1" x14ac:dyDescent="0.25">
      <c r="A1457" s="12">
        <v>1440</v>
      </c>
      <c r="B1457" s="10" t="s">
        <v>1020</v>
      </c>
      <c r="C1457" s="11" t="s">
        <v>1124</v>
      </c>
      <c r="D1457" s="9"/>
      <c r="E1457" s="9">
        <v>376</v>
      </c>
      <c r="F1457" s="10" t="s">
        <v>1071</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1.5" hidden="1" x14ac:dyDescent="0.25">
      <c r="A1458" s="12">
        <v>1441</v>
      </c>
      <c r="B1458" s="10" t="s">
        <v>1020</v>
      </c>
      <c r="C1458" s="11" t="s">
        <v>1125</v>
      </c>
      <c r="D1458" s="9"/>
      <c r="E1458" s="9">
        <v>400</v>
      </c>
      <c r="F1458" s="10" t="s">
        <v>1071</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1.5" hidden="1" x14ac:dyDescent="0.25">
      <c r="A1459" s="12">
        <v>1442</v>
      </c>
      <c r="B1459" s="10" t="s">
        <v>1020</v>
      </c>
      <c r="C1459" s="11" t="s">
        <v>1125</v>
      </c>
      <c r="D1459" s="9"/>
      <c r="E1459" s="9">
        <v>400</v>
      </c>
      <c r="F1459" s="10" t="s">
        <v>1071</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1.5" hidden="1" x14ac:dyDescent="0.25">
      <c r="A1460" s="12">
        <v>1443</v>
      </c>
      <c r="B1460" s="10" t="s">
        <v>1020</v>
      </c>
      <c r="C1460" s="11" t="s">
        <v>1125</v>
      </c>
      <c r="D1460" s="9"/>
      <c r="E1460" s="9">
        <v>400</v>
      </c>
      <c r="F1460" s="10" t="s">
        <v>1071</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1.5" hidden="1" x14ac:dyDescent="0.25">
      <c r="A1461" s="12">
        <v>1444</v>
      </c>
      <c r="B1461" s="10" t="s">
        <v>1020</v>
      </c>
      <c r="C1461" s="11" t="s">
        <v>1125</v>
      </c>
      <c r="D1461" s="9"/>
      <c r="E1461" s="9">
        <v>400</v>
      </c>
      <c r="F1461" s="10" t="s">
        <v>1071</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1.5" hidden="1" x14ac:dyDescent="0.25">
      <c r="A1462" s="12">
        <v>1445</v>
      </c>
      <c r="B1462" s="10" t="s">
        <v>1020</v>
      </c>
      <c r="C1462" s="11" t="s">
        <v>1125</v>
      </c>
      <c r="D1462" s="9"/>
      <c r="E1462" s="9">
        <v>400</v>
      </c>
      <c r="F1462" s="10" t="s">
        <v>1071</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1.5" hidden="1" x14ac:dyDescent="0.25">
      <c r="A1463" s="12">
        <v>1446</v>
      </c>
      <c r="B1463" s="10" t="s">
        <v>1020</v>
      </c>
      <c r="C1463" s="11" t="s">
        <v>1125</v>
      </c>
      <c r="D1463" s="9"/>
      <c r="E1463" s="9">
        <v>400</v>
      </c>
      <c r="F1463" s="10" t="s">
        <v>1071</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1.5" hidden="1" x14ac:dyDescent="0.25">
      <c r="A1464" s="12">
        <v>1447</v>
      </c>
      <c r="B1464" s="10" t="s">
        <v>1020</v>
      </c>
      <c r="C1464" s="11" t="s">
        <v>1125</v>
      </c>
      <c r="D1464" s="9"/>
      <c r="E1464" s="9">
        <v>400</v>
      </c>
      <c r="F1464" s="10" t="s">
        <v>1071</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1.5" hidden="1" x14ac:dyDescent="0.25">
      <c r="A1465" s="12">
        <v>1448</v>
      </c>
      <c r="B1465" s="10" t="s">
        <v>1020</v>
      </c>
      <c r="C1465" s="11" t="s">
        <v>1125</v>
      </c>
      <c r="D1465" s="9"/>
      <c r="E1465" s="9">
        <v>400</v>
      </c>
      <c r="F1465" s="10" t="s">
        <v>1071</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1.5" hidden="1" x14ac:dyDescent="0.25">
      <c r="A1466" s="12">
        <v>1449</v>
      </c>
      <c r="B1466" s="10" t="s">
        <v>1020</v>
      </c>
      <c r="C1466" s="11" t="s">
        <v>1125</v>
      </c>
      <c r="D1466" s="9"/>
      <c r="E1466" s="9">
        <v>400</v>
      </c>
      <c r="F1466" s="10" t="s">
        <v>1071</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1.5" hidden="1" x14ac:dyDescent="0.25">
      <c r="A1467" s="12">
        <v>1450</v>
      </c>
      <c r="B1467" s="10" t="s">
        <v>1020</v>
      </c>
      <c r="C1467" s="11" t="s">
        <v>1125</v>
      </c>
      <c r="D1467" s="9"/>
      <c r="E1467" s="9">
        <v>400</v>
      </c>
      <c r="F1467" s="10" t="s">
        <v>1071</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1.5" hidden="1" x14ac:dyDescent="0.25">
      <c r="A1468" s="12">
        <v>1451</v>
      </c>
      <c r="B1468" s="10" t="s">
        <v>1020</v>
      </c>
      <c r="C1468" s="11" t="s">
        <v>1125</v>
      </c>
      <c r="D1468" s="9"/>
      <c r="E1468" s="9">
        <v>400</v>
      </c>
      <c r="F1468" s="10" t="s">
        <v>1071</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1.5" hidden="1" x14ac:dyDescent="0.25">
      <c r="A1469" s="12">
        <v>1452</v>
      </c>
      <c r="B1469" s="10" t="s">
        <v>1020</v>
      </c>
      <c r="C1469" s="11" t="s">
        <v>1125</v>
      </c>
      <c r="D1469" s="9"/>
      <c r="E1469" s="9">
        <v>400</v>
      </c>
      <c r="F1469" s="10" t="s">
        <v>1071</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1.5" hidden="1" x14ac:dyDescent="0.25">
      <c r="A1470" s="12">
        <v>1453</v>
      </c>
      <c r="B1470" s="10" t="s">
        <v>1020</v>
      </c>
      <c r="C1470" s="11" t="s">
        <v>1125</v>
      </c>
      <c r="D1470" s="9"/>
      <c r="E1470" s="9">
        <v>400</v>
      </c>
      <c r="F1470" s="10" t="s">
        <v>1071</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1.5" hidden="1" x14ac:dyDescent="0.25">
      <c r="A1471" s="12">
        <v>1454</v>
      </c>
      <c r="B1471" s="10" t="s">
        <v>1020</v>
      </c>
      <c r="C1471" s="11" t="s">
        <v>1125</v>
      </c>
      <c r="D1471" s="9"/>
      <c r="E1471" s="9">
        <v>400</v>
      </c>
      <c r="F1471" s="10" t="s">
        <v>1071</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1.5" hidden="1" x14ac:dyDescent="0.25">
      <c r="A1472" s="12">
        <v>1455</v>
      </c>
      <c r="B1472" s="10" t="s">
        <v>1020</v>
      </c>
      <c r="C1472" s="11" t="s">
        <v>1125</v>
      </c>
      <c r="D1472" s="9"/>
      <c r="E1472" s="9">
        <v>400</v>
      </c>
      <c r="F1472" s="10" t="s">
        <v>1071</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1.5" hidden="1" x14ac:dyDescent="0.25">
      <c r="A1473" s="12">
        <v>1456</v>
      </c>
      <c r="B1473" s="10" t="s">
        <v>1020</v>
      </c>
      <c r="C1473" s="11" t="s">
        <v>1126</v>
      </c>
      <c r="D1473" s="9"/>
      <c r="E1473" s="9">
        <v>414</v>
      </c>
      <c r="F1473" s="10" t="s">
        <v>1071</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1.5" hidden="1" x14ac:dyDescent="0.25">
      <c r="A1474" s="12">
        <v>1457</v>
      </c>
      <c r="B1474" s="10" t="s">
        <v>1020</v>
      </c>
      <c r="C1474" s="11" t="s">
        <v>1126</v>
      </c>
      <c r="D1474" s="9"/>
      <c r="E1474" s="9">
        <v>414</v>
      </c>
      <c r="F1474" s="10" t="s">
        <v>1071</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1.5" hidden="1" x14ac:dyDescent="0.25">
      <c r="A1475" s="12">
        <v>1458</v>
      </c>
      <c r="B1475" s="10" t="s">
        <v>1020</v>
      </c>
      <c r="C1475" s="11" t="s">
        <v>1126</v>
      </c>
      <c r="D1475" s="9"/>
      <c r="E1475" s="9">
        <v>414</v>
      </c>
      <c r="F1475" s="10" t="s">
        <v>1071</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1.5" hidden="1" x14ac:dyDescent="0.25">
      <c r="A1476" s="12">
        <v>1459</v>
      </c>
      <c r="B1476" s="10" t="s">
        <v>1020</v>
      </c>
      <c r="C1476" s="11" t="s">
        <v>1126</v>
      </c>
      <c r="D1476" s="9"/>
      <c r="E1476" s="9">
        <v>414</v>
      </c>
      <c r="F1476" s="10" t="s">
        <v>1071</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1.5" hidden="1" x14ac:dyDescent="0.25">
      <c r="A1477" s="12">
        <v>1460</v>
      </c>
      <c r="B1477" s="10" t="s">
        <v>1020</v>
      </c>
      <c r="C1477" s="11" t="s">
        <v>1126</v>
      </c>
      <c r="D1477" s="9"/>
      <c r="E1477" s="9">
        <v>414</v>
      </c>
      <c r="F1477" s="10" t="s">
        <v>1071</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1.5" hidden="1" x14ac:dyDescent="0.25">
      <c r="A1478" s="12">
        <v>1461</v>
      </c>
      <c r="B1478" s="10" t="s">
        <v>1020</v>
      </c>
      <c r="C1478" s="11" t="s">
        <v>1126</v>
      </c>
      <c r="D1478" s="9"/>
      <c r="E1478" s="9">
        <v>414</v>
      </c>
      <c r="F1478" s="10" t="s">
        <v>1071</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1.5" hidden="1" x14ac:dyDescent="0.25">
      <c r="A1479" s="12">
        <v>1462</v>
      </c>
      <c r="B1479" s="10" t="s">
        <v>1020</v>
      </c>
      <c r="C1479" s="11" t="s">
        <v>1126</v>
      </c>
      <c r="D1479" s="9"/>
      <c r="E1479" s="9">
        <v>414</v>
      </c>
      <c r="F1479" s="10" t="s">
        <v>1071</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1.5" hidden="1" x14ac:dyDescent="0.25">
      <c r="A1480" s="12">
        <v>1463</v>
      </c>
      <c r="B1480" s="10" t="s">
        <v>1020</v>
      </c>
      <c r="C1480" s="11" t="s">
        <v>1126</v>
      </c>
      <c r="D1480" s="9"/>
      <c r="E1480" s="9">
        <v>414</v>
      </c>
      <c r="F1480" s="10" t="s">
        <v>1071</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1.5" hidden="1" x14ac:dyDescent="0.25">
      <c r="A1481" s="12">
        <v>1464</v>
      </c>
      <c r="B1481" s="10" t="s">
        <v>1020</v>
      </c>
      <c r="C1481" s="11" t="s">
        <v>1126</v>
      </c>
      <c r="D1481" s="9"/>
      <c r="E1481" s="9">
        <v>414</v>
      </c>
      <c r="F1481" s="10" t="s">
        <v>1071</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1.5" hidden="1" x14ac:dyDescent="0.25">
      <c r="A1482" s="12">
        <v>1465</v>
      </c>
      <c r="B1482" s="10" t="s">
        <v>1020</v>
      </c>
      <c r="C1482" s="11" t="s">
        <v>1126</v>
      </c>
      <c r="D1482" s="9"/>
      <c r="E1482" s="9">
        <v>414</v>
      </c>
      <c r="F1482" s="10" t="s">
        <v>1071</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1.5" hidden="1" x14ac:dyDescent="0.25">
      <c r="A1483" s="12">
        <v>1466</v>
      </c>
      <c r="B1483" s="10" t="s">
        <v>1020</v>
      </c>
      <c r="C1483" s="11" t="s">
        <v>1126</v>
      </c>
      <c r="D1483" s="9"/>
      <c r="E1483" s="9">
        <v>414</v>
      </c>
      <c r="F1483" s="10" t="s">
        <v>1071</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1.5" hidden="1" x14ac:dyDescent="0.25">
      <c r="A1484" s="12">
        <v>1467</v>
      </c>
      <c r="B1484" s="10" t="s">
        <v>1020</v>
      </c>
      <c r="C1484" s="11" t="s">
        <v>1126</v>
      </c>
      <c r="D1484" s="9"/>
      <c r="E1484" s="9">
        <v>414</v>
      </c>
      <c r="F1484" s="10" t="s">
        <v>1071</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1.5" hidden="1" x14ac:dyDescent="0.25">
      <c r="A1485" s="12">
        <v>1468</v>
      </c>
      <c r="B1485" s="10" t="s">
        <v>1020</v>
      </c>
      <c r="C1485" s="11" t="s">
        <v>1126</v>
      </c>
      <c r="D1485" s="9"/>
      <c r="E1485" s="9">
        <v>414</v>
      </c>
      <c r="F1485" s="10" t="s">
        <v>1071</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1.5" hidden="1" x14ac:dyDescent="0.25">
      <c r="A1486" s="12">
        <v>1469</v>
      </c>
      <c r="B1486" s="10" t="s">
        <v>1020</v>
      </c>
      <c r="C1486" s="11" t="s">
        <v>1126</v>
      </c>
      <c r="D1486" s="9"/>
      <c r="E1486" s="9">
        <v>414</v>
      </c>
      <c r="F1486" s="10" t="s">
        <v>1071</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1.5" hidden="1" x14ac:dyDescent="0.25">
      <c r="A1487" s="12">
        <v>1470</v>
      </c>
      <c r="B1487" s="10" t="s">
        <v>1020</v>
      </c>
      <c r="C1487" s="11" t="s">
        <v>1126</v>
      </c>
      <c r="D1487" s="9"/>
      <c r="E1487" s="9">
        <v>414</v>
      </c>
      <c r="F1487" s="10" t="s">
        <v>1071</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1.5" hidden="1" x14ac:dyDescent="0.25">
      <c r="A1488" s="12">
        <v>1471</v>
      </c>
      <c r="B1488" s="10" t="s">
        <v>1020</v>
      </c>
      <c r="C1488" s="11" t="s">
        <v>1127</v>
      </c>
      <c r="D1488" s="9"/>
      <c r="E1488" s="9">
        <v>422</v>
      </c>
      <c r="F1488" s="10" t="s">
        <v>1071</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1.5" hidden="1" x14ac:dyDescent="0.25">
      <c r="A1489" s="12">
        <v>1472</v>
      </c>
      <c r="B1489" s="10" t="s">
        <v>1020</v>
      </c>
      <c r="C1489" s="11" t="s">
        <v>1127</v>
      </c>
      <c r="D1489" s="9"/>
      <c r="E1489" s="9">
        <v>422</v>
      </c>
      <c r="F1489" s="10" t="s">
        <v>1071</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1.5" hidden="1" x14ac:dyDescent="0.25">
      <c r="A1490" s="12">
        <v>1473</v>
      </c>
      <c r="B1490" s="10" t="s">
        <v>1020</v>
      </c>
      <c r="C1490" s="11" t="s">
        <v>1127</v>
      </c>
      <c r="D1490" s="9"/>
      <c r="E1490" s="9">
        <v>422</v>
      </c>
      <c r="F1490" s="10" t="s">
        <v>1071</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1.5" hidden="1" x14ac:dyDescent="0.25">
      <c r="A1491" s="12">
        <v>1474</v>
      </c>
      <c r="B1491" s="10" t="s">
        <v>1020</v>
      </c>
      <c r="C1491" s="11" t="s">
        <v>1127</v>
      </c>
      <c r="D1491" s="9"/>
      <c r="E1491" s="9">
        <v>422</v>
      </c>
      <c r="F1491" s="10" t="s">
        <v>1071</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1.5" hidden="1" x14ac:dyDescent="0.25">
      <c r="A1492" s="12">
        <v>1475</v>
      </c>
      <c r="B1492" s="10" t="s">
        <v>1020</v>
      </c>
      <c r="C1492" s="11" t="s">
        <v>1127</v>
      </c>
      <c r="D1492" s="9"/>
      <c r="E1492" s="9">
        <v>422</v>
      </c>
      <c r="F1492" s="10" t="s">
        <v>1071</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1.5" hidden="1" x14ac:dyDescent="0.25">
      <c r="A1493" s="12">
        <v>1476</v>
      </c>
      <c r="B1493" s="10" t="s">
        <v>1020</v>
      </c>
      <c r="C1493" s="11" t="s">
        <v>1127</v>
      </c>
      <c r="D1493" s="9"/>
      <c r="E1493" s="9">
        <v>422</v>
      </c>
      <c r="F1493" s="10" t="s">
        <v>1071</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1.5" hidden="1" x14ac:dyDescent="0.25">
      <c r="A1494" s="12">
        <v>1477</v>
      </c>
      <c r="B1494" s="10" t="s">
        <v>1020</v>
      </c>
      <c r="C1494" s="11" t="s">
        <v>1127</v>
      </c>
      <c r="D1494" s="9"/>
      <c r="E1494" s="9">
        <v>422</v>
      </c>
      <c r="F1494" s="10" t="s">
        <v>1071</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1.5" hidden="1" x14ac:dyDescent="0.25">
      <c r="A1495" s="12">
        <v>1478</v>
      </c>
      <c r="B1495" s="10" t="s">
        <v>1020</v>
      </c>
      <c r="C1495" s="11" t="s">
        <v>1127</v>
      </c>
      <c r="D1495" s="9"/>
      <c r="E1495" s="9">
        <v>422</v>
      </c>
      <c r="F1495" s="10" t="s">
        <v>1071</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1.5" hidden="1" x14ac:dyDescent="0.25">
      <c r="A1496" s="12">
        <v>1479</v>
      </c>
      <c r="B1496" s="10" t="s">
        <v>1020</v>
      </c>
      <c r="C1496" s="11" t="s">
        <v>1127</v>
      </c>
      <c r="D1496" s="9"/>
      <c r="E1496" s="9">
        <v>422</v>
      </c>
      <c r="F1496" s="10" t="s">
        <v>1071</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1.5" hidden="1" x14ac:dyDescent="0.25">
      <c r="A1497" s="12">
        <v>1480</v>
      </c>
      <c r="B1497" s="10" t="s">
        <v>1020</v>
      </c>
      <c r="C1497" s="11" t="s">
        <v>1127</v>
      </c>
      <c r="D1497" s="9"/>
      <c r="E1497" s="9">
        <v>422</v>
      </c>
      <c r="F1497" s="10" t="s">
        <v>1071</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1.5" hidden="1" x14ac:dyDescent="0.25">
      <c r="A1498" s="12">
        <v>1481</v>
      </c>
      <c r="B1498" s="10" t="s">
        <v>1020</v>
      </c>
      <c r="C1498" s="11" t="s">
        <v>1127</v>
      </c>
      <c r="D1498" s="9"/>
      <c r="E1498" s="9">
        <v>422</v>
      </c>
      <c r="F1498" s="10" t="s">
        <v>1071</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1.5" hidden="1" x14ac:dyDescent="0.25">
      <c r="A1499" s="12">
        <v>1482</v>
      </c>
      <c r="B1499" s="10" t="s">
        <v>1020</v>
      </c>
      <c r="C1499" s="11" t="s">
        <v>1127</v>
      </c>
      <c r="D1499" s="9"/>
      <c r="E1499" s="9">
        <v>422</v>
      </c>
      <c r="F1499" s="10" t="s">
        <v>1071</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1.5" hidden="1" x14ac:dyDescent="0.25">
      <c r="A1500" s="12">
        <v>1483</v>
      </c>
      <c r="B1500" s="10" t="s">
        <v>1020</v>
      </c>
      <c r="C1500" s="11" t="s">
        <v>1127</v>
      </c>
      <c r="D1500" s="9"/>
      <c r="E1500" s="9">
        <v>422</v>
      </c>
      <c r="F1500" s="10" t="s">
        <v>1071</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1.5" hidden="1" x14ac:dyDescent="0.25">
      <c r="A1501" s="12">
        <v>1484</v>
      </c>
      <c r="B1501" s="10" t="s">
        <v>1020</v>
      </c>
      <c r="C1501" s="11" t="s">
        <v>1127</v>
      </c>
      <c r="D1501" s="9"/>
      <c r="E1501" s="9">
        <v>422</v>
      </c>
      <c r="F1501" s="10" t="s">
        <v>1071</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1.5" hidden="1" x14ac:dyDescent="0.25">
      <c r="A1502" s="12">
        <v>1485</v>
      </c>
      <c r="B1502" s="10" t="s">
        <v>1020</v>
      </c>
      <c r="C1502" s="11" t="s">
        <v>1127</v>
      </c>
      <c r="D1502" s="9"/>
      <c r="E1502" s="9">
        <v>422</v>
      </c>
      <c r="F1502" s="10" t="s">
        <v>1071</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1.5" hidden="1" x14ac:dyDescent="0.25">
      <c r="A1503" s="12">
        <v>1486</v>
      </c>
      <c r="B1503" s="10" t="s">
        <v>1020</v>
      </c>
      <c r="C1503" s="11" t="s">
        <v>1128</v>
      </c>
      <c r="D1503" s="9"/>
      <c r="E1503" s="9">
        <v>512</v>
      </c>
      <c r="F1503" s="10" t="s">
        <v>1071</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1.5" hidden="1" x14ac:dyDescent="0.25">
      <c r="A1504" s="12">
        <v>1487</v>
      </c>
      <c r="B1504" s="10" t="s">
        <v>1020</v>
      </c>
      <c r="C1504" s="11" t="s">
        <v>1128</v>
      </c>
      <c r="D1504" s="9"/>
      <c r="E1504" s="9">
        <v>512</v>
      </c>
      <c r="F1504" s="10" t="s">
        <v>1071</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1.5" hidden="1" x14ac:dyDescent="0.25">
      <c r="A1505" s="12">
        <v>1488</v>
      </c>
      <c r="B1505" s="10" t="s">
        <v>1020</v>
      </c>
      <c r="C1505" s="11" t="s">
        <v>1128</v>
      </c>
      <c r="D1505" s="9"/>
      <c r="E1505" s="9">
        <v>512</v>
      </c>
      <c r="F1505" s="10" t="s">
        <v>1071</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1.5" hidden="1" x14ac:dyDescent="0.25">
      <c r="A1506" s="12">
        <v>1489</v>
      </c>
      <c r="B1506" s="10" t="s">
        <v>1020</v>
      </c>
      <c r="C1506" s="11" t="s">
        <v>1128</v>
      </c>
      <c r="D1506" s="9"/>
      <c r="E1506" s="9">
        <v>512</v>
      </c>
      <c r="F1506" s="10" t="s">
        <v>1071</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1.5" hidden="1" x14ac:dyDescent="0.25">
      <c r="A1507" s="12">
        <v>1490</v>
      </c>
      <c r="B1507" s="10" t="s">
        <v>1020</v>
      </c>
      <c r="C1507" s="11" t="s">
        <v>1128</v>
      </c>
      <c r="D1507" s="9"/>
      <c r="E1507" s="9">
        <v>512</v>
      </c>
      <c r="F1507" s="10" t="s">
        <v>1071</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1.5" hidden="1" x14ac:dyDescent="0.25">
      <c r="A1508" s="12">
        <v>1491</v>
      </c>
      <c r="B1508" s="10" t="s">
        <v>1020</v>
      </c>
      <c r="C1508" s="11" t="s">
        <v>1128</v>
      </c>
      <c r="D1508" s="9"/>
      <c r="E1508" s="9">
        <v>512</v>
      </c>
      <c r="F1508" s="10" t="s">
        <v>1071</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1.5" hidden="1" x14ac:dyDescent="0.25">
      <c r="A1509" s="12">
        <v>1492</v>
      </c>
      <c r="B1509" s="10" t="s">
        <v>1020</v>
      </c>
      <c r="C1509" s="11" t="s">
        <v>1128</v>
      </c>
      <c r="D1509" s="9"/>
      <c r="E1509" s="9">
        <v>512</v>
      </c>
      <c r="F1509" s="10" t="s">
        <v>1071</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1.5" hidden="1" x14ac:dyDescent="0.25">
      <c r="A1510" s="12">
        <v>1493</v>
      </c>
      <c r="B1510" s="10" t="s">
        <v>1020</v>
      </c>
      <c r="C1510" s="11" t="s">
        <v>1128</v>
      </c>
      <c r="D1510" s="9"/>
      <c r="E1510" s="9">
        <v>512</v>
      </c>
      <c r="F1510" s="10" t="s">
        <v>1071</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1.5" hidden="1" x14ac:dyDescent="0.25">
      <c r="A1511" s="12">
        <v>1494</v>
      </c>
      <c r="B1511" s="10" t="s">
        <v>1020</v>
      </c>
      <c r="C1511" s="11" t="s">
        <v>1128</v>
      </c>
      <c r="D1511" s="9"/>
      <c r="E1511" s="9">
        <v>512</v>
      </c>
      <c r="F1511" s="10" t="s">
        <v>1071</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1.5" hidden="1" x14ac:dyDescent="0.25">
      <c r="A1512" s="12">
        <v>1495</v>
      </c>
      <c r="B1512" s="10" t="s">
        <v>1020</v>
      </c>
      <c r="C1512" s="11" t="s">
        <v>1128</v>
      </c>
      <c r="D1512" s="9"/>
      <c r="E1512" s="9">
        <v>512</v>
      </c>
      <c r="F1512" s="10" t="s">
        <v>1071</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1.5" hidden="1" x14ac:dyDescent="0.25">
      <c r="A1513" s="12">
        <v>1496</v>
      </c>
      <c r="B1513" s="10" t="s">
        <v>1020</v>
      </c>
      <c r="C1513" s="11" t="s">
        <v>1128</v>
      </c>
      <c r="D1513" s="9"/>
      <c r="E1513" s="9">
        <v>512</v>
      </c>
      <c r="F1513" s="10" t="s">
        <v>1071</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1.5" hidden="1" x14ac:dyDescent="0.25">
      <c r="A1514" s="12">
        <v>1497</v>
      </c>
      <c r="B1514" s="10" t="s">
        <v>1020</v>
      </c>
      <c r="C1514" s="11" t="s">
        <v>1128</v>
      </c>
      <c r="D1514" s="9"/>
      <c r="E1514" s="9">
        <v>512</v>
      </c>
      <c r="F1514" s="10" t="s">
        <v>1071</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1.5" hidden="1" x14ac:dyDescent="0.25">
      <c r="A1515" s="12">
        <v>1498</v>
      </c>
      <c r="B1515" s="10" t="s">
        <v>1020</v>
      </c>
      <c r="C1515" s="11" t="s">
        <v>1128</v>
      </c>
      <c r="D1515" s="9"/>
      <c r="E1515" s="9">
        <v>512</v>
      </c>
      <c r="F1515" s="10" t="s">
        <v>1071</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1.5" hidden="1" x14ac:dyDescent="0.25">
      <c r="A1516" s="12">
        <v>1499</v>
      </c>
      <c r="B1516" s="10" t="s">
        <v>1020</v>
      </c>
      <c r="C1516" s="11" t="s">
        <v>1128</v>
      </c>
      <c r="D1516" s="9"/>
      <c r="E1516" s="9">
        <v>512</v>
      </c>
      <c r="F1516" s="10" t="s">
        <v>1071</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1.5" hidden="1" x14ac:dyDescent="0.25">
      <c r="A1517" s="12">
        <v>1500</v>
      </c>
      <c r="B1517" s="10" t="s">
        <v>1020</v>
      </c>
      <c r="C1517" s="11" t="s">
        <v>1128</v>
      </c>
      <c r="D1517" s="9"/>
      <c r="E1517" s="9">
        <v>512</v>
      </c>
      <c r="F1517" s="10" t="s">
        <v>1071</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1.5" hidden="1" x14ac:dyDescent="0.25">
      <c r="A1518" s="12">
        <v>1501</v>
      </c>
      <c r="B1518" s="10" t="s">
        <v>1020</v>
      </c>
      <c r="C1518" s="11" t="s">
        <v>1129</v>
      </c>
      <c r="D1518" s="9"/>
      <c r="E1518" s="9">
        <v>634</v>
      </c>
      <c r="F1518" s="10" t="s">
        <v>1071</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1.5" hidden="1" x14ac:dyDescent="0.25">
      <c r="A1519" s="12">
        <v>1502</v>
      </c>
      <c r="B1519" s="10" t="s">
        <v>1020</v>
      </c>
      <c r="C1519" s="11" t="s">
        <v>1129</v>
      </c>
      <c r="D1519" s="9"/>
      <c r="E1519" s="9">
        <v>634</v>
      </c>
      <c r="F1519" s="10" t="s">
        <v>1071</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1.5" hidden="1" x14ac:dyDescent="0.25">
      <c r="A1520" s="12">
        <v>1503</v>
      </c>
      <c r="B1520" s="10" t="s">
        <v>1020</v>
      </c>
      <c r="C1520" s="11" t="s">
        <v>1129</v>
      </c>
      <c r="D1520" s="9"/>
      <c r="E1520" s="9">
        <v>634</v>
      </c>
      <c r="F1520" s="10" t="s">
        <v>1071</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1.5" hidden="1" x14ac:dyDescent="0.25">
      <c r="A1521" s="12">
        <v>1504</v>
      </c>
      <c r="B1521" s="10" t="s">
        <v>1020</v>
      </c>
      <c r="C1521" s="11" t="s">
        <v>1129</v>
      </c>
      <c r="D1521" s="9"/>
      <c r="E1521" s="9">
        <v>634</v>
      </c>
      <c r="F1521" s="10" t="s">
        <v>1071</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1.5" hidden="1" x14ac:dyDescent="0.25">
      <c r="A1522" s="12">
        <v>1505</v>
      </c>
      <c r="B1522" s="10" t="s">
        <v>1020</v>
      </c>
      <c r="C1522" s="11" t="s">
        <v>1129</v>
      </c>
      <c r="D1522" s="9"/>
      <c r="E1522" s="9">
        <v>634</v>
      </c>
      <c r="F1522" s="10" t="s">
        <v>1071</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1.5" hidden="1" x14ac:dyDescent="0.25">
      <c r="A1523" s="12">
        <v>1506</v>
      </c>
      <c r="B1523" s="10" t="s">
        <v>1020</v>
      </c>
      <c r="C1523" s="11" t="s">
        <v>1129</v>
      </c>
      <c r="D1523" s="9"/>
      <c r="E1523" s="9">
        <v>634</v>
      </c>
      <c r="F1523" s="10" t="s">
        <v>1071</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1.5" hidden="1" x14ac:dyDescent="0.25">
      <c r="A1524" s="12">
        <v>1507</v>
      </c>
      <c r="B1524" s="10" t="s">
        <v>1020</v>
      </c>
      <c r="C1524" s="11" t="s">
        <v>1129</v>
      </c>
      <c r="D1524" s="9"/>
      <c r="E1524" s="9">
        <v>634</v>
      </c>
      <c r="F1524" s="10" t="s">
        <v>1071</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1.5" hidden="1" x14ac:dyDescent="0.25">
      <c r="A1525" s="12">
        <v>1508</v>
      </c>
      <c r="B1525" s="10" t="s">
        <v>1020</v>
      </c>
      <c r="C1525" s="11" t="s">
        <v>1129</v>
      </c>
      <c r="D1525" s="9"/>
      <c r="E1525" s="9">
        <v>634</v>
      </c>
      <c r="F1525" s="10" t="s">
        <v>1071</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1.5" hidden="1" x14ac:dyDescent="0.25">
      <c r="A1526" s="12">
        <v>1509</v>
      </c>
      <c r="B1526" s="10" t="s">
        <v>1020</v>
      </c>
      <c r="C1526" s="11" t="s">
        <v>1129</v>
      </c>
      <c r="D1526" s="9"/>
      <c r="E1526" s="9">
        <v>634</v>
      </c>
      <c r="F1526" s="10" t="s">
        <v>1071</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1.5" hidden="1" x14ac:dyDescent="0.25">
      <c r="A1527" s="12">
        <v>1510</v>
      </c>
      <c r="B1527" s="10" t="s">
        <v>1020</v>
      </c>
      <c r="C1527" s="11" t="s">
        <v>1129</v>
      </c>
      <c r="D1527" s="9"/>
      <c r="E1527" s="9">
        <v>634</v>
      </c>
      <c r="F1527" s="10" t="s">
        <v>1071</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1.5" hidden="1" x14ac:dyDescent="0.25">
      <c r="A1528" s="12">
        <v>1511</v>
      </c>
      <c r="B1528" s="10" t="s">
        <v>1020</v>
      </c>
      <c r="C1528" s="11" t="s">
        <v>1129</v>
      </c>
      <c r="D1528" s="9"/>
      <c r="E1528" s="9">
        <v>634</v>
      </c>
      <c r="F1528" s="10" t="s">
        <v>1071</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1.5" hidden="1" x14ac:dyDescent="0.25">
      <c r="A1529" s="12">
        <v>1512</v>
      </c>
      <c r="B1529" s="10" t="s">
        <v>1020</v>
      </c>
      <c r="C1529" s="11" t="s">
        <v>1129</v>
      </c>
      <c r="D1529" s="9"/>
      <c r="E1529" s="9">
        <v>634</v>
      </c>
      <c r="F1529" s="10" t="s">
        <v>1071</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1.5" hidden="1" x14ac:dyDescent="0.25">
      <c r="A1530" s="12">
        <v>1513</v>
      </c>
      <c r="B1530" s="10" t="s">
        <v>1020</v>
      </c>
      <c r="C1530" s="11" t="s">
        <v>1129</v>
      </c>
      <c r="D1530" s="9"/>
      <c r="E1530" s="9">
        <v>634</v>
      </c>
      <c r="F1530" s="10" t="s">
        <v>1071</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1.5" hidden="1" x14ac:dyDescent="0.25">
      <c r="A1531" s="12">
        <v>1514</v>
      </c>
      <c r="B1531" s="10" t="s">
        <v>1020</v>
      </c>
      <c r="C1531" s="11" t="s">
        <v>1129</v>
      </c>
      <c r="D1531" s="9"/>
      <c r="E1531" s="9">
        <v>634</v>
      </c>
      <c r="F1531" s="10" t="s">
        <v>1071</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1.5" hidden="1" x14ac:dyDescent="0.25">
      <c r="A1532" s="12">
        <v>1515</v>
      </c>
      <c r="B1532" s="10" t="s">
        <v>1020</v>
      </c>
      <c r="C1532" s="11" t="s">
        <v>1129</v>
      </c>
      <c r="D1532" s="9"/>
      <c r="E1532" s="9">
        <v>634</v>
      </c>
      <c r="F1532" s="10" t="s">
        <v>1071</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1.5" hidden="1" x14ac:dyDescent="0.25">
      <c r="A1533" s="12">
        <v>1516</v>
      </c>
      <c r="B1533" s="10" t="s">
        <v>1020</v>
      </c>
      <c r="C1533" s="11" t="s">
        <v>1130</v>
      </c>
      <c r="D1533" s="9"/>
      <c r="E1533" s="9">
        <v>682</v>
      </c>
      <c r="F1533" s="10" t="s">
        <v>1071</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1.5" hidden="1" x14ac:dyDescent="0.25">
      <c r="A1534" s="12">
        <v>1517</v>
      </c>
      <c r="B1534" s="10" t="s">
        <v>1020</v>
      </c>
      <c r="C1534" s="11" t="s">
        <v>1130</v>
      </c>
      <c r="D1534" s="9"/>
      <c r="E1534" s="9">
        <v>682</v>
      </c>
      <c r="F1534" s="10" t="s">
        <v>1071</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1.5" hidden="1" x14ac:dyDescent="0.25">
      <c r="A1535" s="12">
        <v>1518</v>
      </c>
      <c r="B1535" s="10" t="s">
        <v>1020</v>
      </c>
      <c r="C1535" s="11" t="s">
        <v>1130</v>
      </c>
      <c r="D1535" s="9"/>
      <c r="E1535" s="9">
        <v>682</v>
      </c>
      <c r="F1535" s="10" t="s">
        <v>1071</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1.5" hidden="1" x14ac:dyDescent="0.25">
      <c r="A1536" s="12">
        <v>1519</v>
      </c>
      <c r="B1536" s="10" t="s">
        <v>1020</v>
      </c>
      <c r="C1536" s="11" t="s">
        <v>1130</v>
      </c>
      <c r="D1536" s="9"/>
      <c r="E1536" s="9">
        <v>682</v>
      </c>
      <c r="F1536" s="10" t="s">
        <v>1071</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1.5" hidden="1" x14ac:dyDescent="0.25">
      <c r="A1537" s="12">
        <v>1520</v>
      </c>
      <c r="B1537" s="10" t="s">
        <v>1020</v>
      </c>
      <c r="C1537" s="11" t="s">
        <v>1130</v>
      </c>
      <c r="D1537" s="9"/>
      <c r="E1537" s="9">
        <v>682</v>
      </c>
      <c r="F1537" s="10" t="s">
        <v>1071</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1.5" hidden="1" x14ac:dyDescent="0.25">
      <c r="A1538" s="12">
        <v>1521</v>
      </c>
      <c r="B1538" s="10" t="s">
        <v>1020</v>
      </c>
      <c r="C1538" s="11" t="s">
        <v>1130</v>
      </c>
      <c r="D1538" s="9"/>
      <c r="E1538" s="9">
        <v>682</v>
      </c>
      <c r="F1538" s="10" t="s">
        <v>1071</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1.5" hidden="1" x14ac:dyDescent="0.25">
      <c r="A1539" s="12">
        <v>1522</v>
      </c>
      <c r="B1539" s="10" t="s">
        <v>1020</v>
      </c>
      <c r="C1539" s="11" t="s">
        <v>1130</v>
      </c>
      <c r="D1539" s="9"/>
      <c r="E1539" s="9">
        <v>682</v>
      </c>
      <c r="F1539" s="10" t="s">
        <v>1071</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1.5" hidden="1" x14ac:dyDescent="0.25">
      <c r="A1540" s="12">
        <v>1523</v>
      </c>
      <c r="B1540" s="10" t="s">
        <v>1020</v>
      </c>
      <c r="C1540" s="11" t="s">
        <v>1130</v>
      </c>
      <c r="D1540" s="9"/>
      <c r="E1540" s="9">
        <v>682</v>
      </c>
      <c r="F1540" s="10" t="s">
        <v>1071</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1.5" hidden="1" x14ac:dyDescent="0.25">
      <c r="A1541" s="12">
        <v>1524</v>
      </c>
      <c r="B1541" s="10" t="s">
        <v>1020</v>
      </c>
      <c r="C1541" s="11" t="s">
        <v>1130</v>
      </c>
      <c r="D1541" s="9"/>
      <c r="E1541" s="9">
        <v>682</v>
      </c>
      <c r="F1541" s="10" t="s">
        <v>1071</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1.5" hidden="1" x14ac:dyDescent="0.25">
      <c r="A1542" s="12">
        <v>1525</v>
      </c>
      <c r="B1542" s="10" t="s">
        <v>1020</v>
      </c>
      <c r="C1542" s="11" t="s">
        <v>1130</v>
      </c>
      <c r="D1542" s="9"/>
      <c r="E1542" s="9">
        <v>682</v>
      </c>
      <c r="F1542" s="10" t="s">
        <v>1071</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1.5" hidden="1" x14ac:dyDescent="0.25">
      <c r="A1543" s="12">
        <v>1526</v>
      </c>
      <c r="B1543" s="10" t="s">
        <v>1020</v>
      </c>
      <c r="C1543" s="11" t="s">
        <v>1130</v>
      </c>
      <c r="D1543" s="9"/>
      <c r="E1543" s="9">
        <v>682</v>
      </c>
      <c r="F1543" s="10" t="s">
        <v>1071</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1.5" hidden="1" x14ac:dyDescent="0.25">
      <c r="A1544" s="12">
        <v>1527</v>
      </c>
      <c r="B1544" s="10" t="s">
        <v>1020</v>
      </c>
      <c r="C1544" s="11" t="s">
        <v>1130</v>
      </c>
      <c r="D1544" s="9"/>
      <c r="E1544" s="9">
        <v>682</v>
      </c>
      <c r="F1544" s="10" t="s">
        <v>1071</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1.5" hidden="1" x14ac:dyDescent="0.25">
      <c r="A1545" s="12">
        <v>1528</v>
      </c>
      <c r="B1545" s="10" t="s">
        <v>1020</v>
      </c>
      <c r="C1545" s="11" t="s">
        <v>1130</v>
      </c>
      <c r="D1545" s="9"/>
      <c r="E1545" s="9">
        <v>682</v>
      </c>
      <c r="F1545" s="10" t="s">
        <v>1071</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1.5" hidden="1" x14ac:dyDescent="0.25">
      <c r="A1546" s="12">
        <v>1529</v>
      </c>
      <c r="B1546" s="10" t="s">
        <v>1020</v>
      </c>
      <c r="C1546" s="11" t="s">
        <v>1130</v>
      </c>
      <c r="D1546" s="9"/>
      <c r="E1546" s="9">
        <v>682</v>
      </c>
      <c r="F1546" s="10" t="s">
        <v>1071</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1.5" hidden="1" x14ac:dyDescent="0.25">
      <c r="A1547" s="12">
        <v>1530</v>
      </c>
      <c r="B1547" s="10" t="s">
        <v>1020</v>
      </c>
      <c r="C1547" s="11" t="s">
        <v>1130</v>
      </c>
      <c r="D1547" s="9"/>
      <c r="E1547" s="9">
        <v>682</v>
      </c>
      <c r="F1547" s="10" t="s">
        <v>1071</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1.5" hidden="1" x14ac:dyDescent="0.25">
      <c r="A1548" s="12">
        <v>1531</v>
      </c>
      <c r="B1548" s="10" t="s">
        <v>1020</v>
      </c>
      <c r="C1548" s="11" t="s">
        <v>1131</v>
      </c>
      <c r="D1548" s="9">
        <v>7</v>
      </c>
      <c r="E1548" s="9">
        <v>275</v>
      </c>
      <c r="F1548" s="10" t="s">
        <v>1071</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1.5" hidden="1" x14ac:dyDescent="0.25">
      <c r="A1549" s="12">
        <v>1532</v>
      </c>
      <c r="B1549" s="10" t="s">
        <v>1020</v>
      </c>
      <c r="C1549" s="11" t="s">
        <v>1131</v>
      </c>
      <c r="D1549" s="9">
        <v>7</v>
      </c>
      <c r="E1549" s="9">
        <v>275</v>
      </c>
      <c r="F1549" s="10" t="s">
        <v>1071</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1.5" hidden="1" x14ac:dyDescent="0.25">
      <c r="A1550" s="12">
        <v>1533</v>
      </c>
      <c r="B1550" s="10" t="s">
        <v>1020</v>
      </c>
      <c r="C1550" s="11" t="s">
        <v>1131</v>
      </c>
      <c r="D1550" s="9">
        <v>7</v>
      </c>
      <c r="E1550" s="9">
        <v>275</v>
      </c>
      <c r="F1550" s="10" t="s">
        <v>1071</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1.5" hidden="1" x14ac:dyDescent="0.25">
      <c r="A1551" s="12">
        <v>1534</v>
      </c>
      <c r="B1551" s="10" t="s">
        <v>1020</v>
      </c>
      <c r="C1551" s="11" t="s">
        <v>1131</v>
      </c>
      <c r="D1551" s="9">
        <v>7</v>
      </c>
      <c r="E1551" s="9">
        <v>275</v>
      </c>
      <c r="F1551" s="10" t="s">
        <v>1071</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1.5" hidden="1" x14ac:dyDescent="0.25">
      <c r="A1552" s="12">
        <v>1535</v>
      </c>
      <c r="B1552" s="10" t="s">
        <v>1020</v>
      </c>
      <c r="C1552" s="11" t="s">
        <v>1131</v>
      </c>
      <c r="D1552" s="9">
        <v>7</v>
      </c>
      <c r="E1552" s="9">
        <v>275</v>
      </c>
      <c r="F1552" s="10" t="s">
        <v>1071</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1.5" hidden="1" x14ac:dyDescent="0.25">
      <c r="A1553" s="12">
        <v>1536</v>
      </c>
      <c r="B1553" s="10" t="s">
        <v>1020</v>
      </c>
      <c r="C1553" s="11" t="s">
        <v>1131</v>
      </c>
      <c r="D1553" s="9">
        <v>7</v>
      </c>
      <c r="E1553" s="9">
        <v>275</v>
      </c>
      <c r="F1553" s="10" t="s">
        <v>1071</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1.5" hidden="1" x14ac:dyDescent="0.25">
      <c r="A1554" s="12">
        <v>1537</v>
      </c>
      <c r="B1554" s="10" t="s">
        <v>1020</v>
      </c>
      <c r="C1554" s="11" t="s">
        <v>1131</v>
      </c>
      <c r="D1554" s="9">
        <v>7</v>
      </c>
      <c r="E1554" s="9">
        <v>275</v>
      </c>
      <c r="F1554" s="10" t="s">
        <v>1071</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1.5" hidden="1" x14ac:dyDescent="0.25">
      <c r="A1555" s="12">
        <v>1538</v>
      </c>
      <c r="B1555" s="10" t="s">
        <v>1020</v>
      </c>
      <c r="C1555" s="11" t="s">
        <v>1131</v>
      </c>
      <c r="D1555" s="9">
        <v>7</v>
      </c>
      <c r="E1555" s="9">
        <v>275</v>
      </c>
      <c r="F1555" s="10" t="s">
        <v>1071</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1.5" hidden="1" x14ac:dyDescent="0.25">
      <c r="A1556" s="12">
        <v>1539</v>
      </c>
      <c r="B1556" s="10" t="s">
        <v>1020</v>
      </c>
      <c r="C1556" s="11" t="s">
        <v>1131</v>
      </c>
      <c r="D1556" s="9">
        <v>7</v>
      </c>
      <c r="E1556" s="9">
        <v>275</v>
      </c>
      <c r="F1556" s="10" t="s">
        <v>1071</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1.5" hidden="1" x14ac:dyDescent="0.25">
      <c r="A1557" s="12">
        <v>1540</v>
      </c>
      <c r="B1557" s="10" t="s">
        <v>1020</v>
      </c>
      <c r="C1557" s="11" t="s">
        <v>1131</v>
      </c>
      <c r="D1557" s="9">
        <v>7</v>
      </c>
      <c r="E1557" s="9">
        <v>275</v>
      </c>
      <c r="F1557" s="10" t="s">
        <v>1071</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1.5" hidden="1" x14ac:dyDescent="0.25">
      <c r="A1558" s="12">
        <v>1541</v>
      </c>
      <c r="B1558" s="10" t="s">
        <v>1020</v>
      </c>
      <c r="C1558" s="11" t="s">
        <v>1131</v>
      </c>
      <c r="D1558" s="9">
        <v>7</v>
      </c>
      <c r="E1558" s="9">
        <v>275</v>
      </c>
      <c r="F1558" s="10" t="s">
        <v>1071</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1.5" hidden="1" x14ac:dyDescent="0.25">
      <c r="A1559" s="12">
        <v>1542</v>
      </c>
      <c r="B1559" s="10" t="s">
        <v>1020</v>
      </c>
      <c r="C1559" s="11" t="s">
        <v>1131</v>
      </c>
      <c r="D1559" s="9">
        <v>7</v>
      </c>
      <c r="E1559" s="9">
        <v>275</v>
      </c>
      <c r="F1559" s="10" t="s">
        <v>1071</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1.5" hidden="1" x14ac:dyDescent="0.25">
      <c r="A1560" s="12">
        <v>1543</v>
      </c>
      <c r="B1560" s="10" t="s">
        <v>1020</v>
      </c>
      <c r="C1560" s="11" t="s">
        <v>1131</v>
      </c>
      <c r="D1560" s="9">
        <v>7</v>
      </c>
      <c r="E1560" s="9">
        <v>275</v>
      </c>
      <c r="F1560" s="10" t="s">
        <v>1071</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1.5" hidden="1" x14ac:dyDescent="0.25">
      <c r="A1561" s="12">
        <v>1544</v>
      </c>
      <c r="B1561" s="10" t="s">
        <v>1020</v>
      </c>
      <c r="C1561" s="11" t="s">
        <v>1131</v>
      </c>
      <c r="D1561" s="9">
        <v>7</v>
      </c>
      <c r="E1561" s="9">
        <v>275</v>
      </c>
      <c r="F1561" s="10" t="s">
        <v>1071</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1.5" hidden="1" x14ac:dyDescent="0.25">
      <c r="A1562" s="12">
        <v>1545</v>
      </c>
      <c r="B1562" s="10" t="s">
        <v>1020</v>
      </c>
      <c r="C1562" s="11" t="s">
        <v>1131</v>
      </c>
      <c r="D1562" s="9">
        <v>7</v>
      </c>
      <c r="E1562" s="9">
        <v>275</v>
      </c>
      <c r="F1562" s="10" t="s">
        <v>1071</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1.5" hidden="1" x14ac:dyDescent="0.25">
      <c r="A1563" s="12">
        <v>1546</v>
      </c>
      <c r="B1563" s="10" t="s">
        <v>1020</v>
      </c>
      <c r="C1563" s="11" t="s">
        <v>1132</v>
      </c>
      <c r="D1563" s="9"/>
      <c r="E1563" s="9">
        <v>760</v>
      </c>
      <c r="F1563" s="10" t="s">
        <v>1071</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1.5" hidden="1" x14ac:dyDescent="0.25">
      <c r="A1564" s="12">
        <v>1547</v>
      </c>
      <c r="B1564" s="10" t="s">
        <v>1020</v>
      </c>
      <c r="C1564" s="11" t="s">
        <v>1132</v>
      </c>
      <c r="D1564" s="9"/>
      <c r="E1564" s="9">
        <v>760</v>
      </c>
      <c r="F1564" s="10" t="s">
        <v>1071</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1.5" hidden="1" x14ac:dyDescent="0.25">
      <c r="A1565" s="12">
        <v>1548</v>
      </c>
      <c r="B1565" s="10" t="s">
        <v>1020</v>
      </c>
      <c r="C1565" s="11" t="s">
        <v>1132</v>
      </c>
      <c r="D1565" s="9"/>
      <c r="E1565" s="9">
        <v>760</v>
      </c>
      <c r="F1565" s="10" t="s">
        <v>1071</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1.5" hidden="1" x14ac:dyDescent="0.25">
      <c r="A1566" s="12">
        <v>1549</v>
      </c>
      <c r="B1566" s="10" t="s">
        <v>1020</v>
      </c>
      <c r="C1566" s="11" t="s">
        <v>1132</v>
      </c>
      <c r="D1566" s="9"/>
      <c r="E1566" s="9">
        <v>760</v>
      </c>
      <c r="F1566" s="10" t="s">
        <v>1071</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1.5" hidden="1" x14ac:dyDescent="0.25">
      <c r="A1567" s="12">
        <v>1550</v>
      </c>
      <c r="B1567" s="10" t="s">
        <v>1020</v>
      </c>
      <c r="C1567" s="11" t="s">
        <v>1132</v>
      </c>
      <c r="D1567" s="9"/>
      <c r="E1567" s="9">
        <v>760</v>
      </c>
      <c r="F1567" s="10" t="s">
        <v>1071</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1.5" hidden="1" x14ac:dyDescent="0.25">
      <c r="A1568" s="12">
        <v>1551</v>
      </c>
      <c r="B1568" s="10" t="s">
        <v>1020</v>
      </c>
      <c r="C1568" s="11" t="s">
        <v>1132</v>
      </c>
      <c r="D1568" s="9"/>
      <c r="E1568" s="9">
        <v>760</v>
      </c>
      <c r="F1568" s="10" t="s">
        <v>1071</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1.5" hidden="1" x14ac:dyDescent="0.25">
      <c r="A1569" s="12">
        <v>1552</v>
      </c>
      <c r="B1569" s="10" t="s">
        <v>1020</v>
      </c>
      <c r="C1569" s="11" t="s">
        <v>1132</v>
      </c>
      <c r="D1569" s="9"/>
      <c r="E1569" s="9">
        <v>760</v>
      </c>
      <c r="F1569" s="10" t="s">
        <v>1071</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1.5" hidden="1" x14ac:dyDescent="0.25">
      <c r="A1570" s="12">
        <v>1553</v>
      </c>
      <c r="B1570" s="10" t="s">
        <v>1020</v>
      </c>
      <c r="C1570" s="11" t="s">
        <v>1132</v>
      </c>
      <c r="D1570" s="9"/>
      <c r="E1570" s="9">
        <v>760</v>
      </c>
      <c r="F1570" s="10" t="s">
        <v>1071</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1.5" hidden="1" x14ac:dyDescent="0.25">
      <c r="A1571" s="12">
        <v>1554</v>
      </c>
      <c r="B1571" s="10" t="s">
        <v>1020</v>
      </c>
      <c r="C1571" s="11" t="s">
        <v>1132</v>
      </c>
      <c r="D1571" s="9"/>
      <c r="E1571" s="9">
        <v>760</v>
      </c>
      <c r="F1571" s="10" t="s">
        <v>1071</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1.5" hidden="1" x14ac:dyDescent="0.25">
      <c r="A1572" s="12">
        <v>1555</v>
      </c>
      <c r="B1572" s="10" t="s">
        <v>1020</v>
      </c>
      <c r="C1572" s="11" t="s">
        <v>1132</v>
      </c>
      <c r="D1572" s="9"/>
      <c r="E1572" s="9">
        <v>760</v>
      </c>
      <c r="F1572" s="10" t="s">
        <v>1071</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1.5" hidden="1" x14ac:dyDescent="0.25">
      <c r="A1573" s="12">
        <v>1556</v>
      </c>
      <c r="B1573" s="10" t="s">
        <v>1020</v>
      </c>
      <c r="C1573" s="11" t="s">
        <v>1132</v>
      </c>
      <c r="D1573" s="9"/>
      <c r="E1573" s="9">
        <v>760</v>
      </c>
      <c r="F1573" s="10" t="s">
        <v>1071</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1.5" hidden="1" x14ac:dyDescent="0.25">
      <c r="A1574" s="12">
        <v>1557</v>
      </c>
      <c r="B1574" s="10" t="s">
        <v>1020</v>
      </c>
      <c r="C1574" s="11" t="s">
        <v>1132</v>
      </c>
      <c r="D1574" s="9"/>
      <c r="E1574" s="9">
        <v>760</v>
      </c>
      <c r="F1574" s="10" t="s">
        <v>1071</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1.5" hidden="1" x14ac:dyDescent="0.25">
      <c r="A1575" s="12">
        <v>1558</v>
      </c>
      <c r="B1575" s="10" t="s">
        <v>1020</v>
      </c>
      <c r="C1575" s="11" t="s">
        <v>1132</v>
      </c>
      <c r="D1575" s="9"/>
      <c r="E1575" s="9">
        <v>760</v>
      </c>
      <c r="F1575" s="10" t="s">
        <v>1071</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1.5" hidden="1" x14ac:dyDescent="0.25">
      <c r="A1576" s="12">
        <v>1559</v>
      </c>
      <c r="B1576" s="10" t="s">
        <v>1020</v>
      </c>
      <c r="C1576" s="11" t="s">
        <v>1132</v>
      </c>
      <c r="D1576" s="9"/>
      <c r="E1576" s="9">
        <v>760</v>
      </c>
      <c r="F1576" s="10" t="s">
        <v>1071</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1.5" hidden="1" x14ac:dyDescent="0.25">
      <c r="A1577" s="12">
        <v>1560</v>
      </c>
      <c r="B1577" s="10" t="s">
        <v>1020</v>
      </c>
      <c r="C1577" s="11" t="s">
        <v>1132</v>
      </c>
      <c r="D1577" s="9"/>
      <c r="E1577" s="9">
        <v>760</v>
      </c>
      <c r="F1577" s="10" t="s">
        <v>1071</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1.5" hidden="1" x14ac:dyDescent="0.25">
      <c r="A1578" s="12">
        <v>1561</v>
      </c>
      <c r="B1578" s="10" t="s">
        <v>1020</v>
      </c>
      <c r="C1578" s="11" t="s">
        <v>1133</v>
      </c>
      <c r="D1578" s="9"/>
      <c r="E1578" s="9">
        <v>792</v>
      </c>
      <c r="F1578" s="10" t="s">
        <v>1071</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1.5" hidden="1" x14ac:dyDescent="0.25">
      <c r="A1579" s="12">
        <v>1562</v>
      </c>
      <c r="B1579" s="10" t="s">
        <v>1020</v>
      </c>
      <c r="C1579" s="11" t="s">
        <v>1133</v>
      </c>
      <c r="D1579" s="9"/>
      <c r="E1579" s="9">
        <v>792</v>
      </c>
      <c r="F1579" s="10" t="s">
        <v>1071</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1.5" hidden="1" x14ac:dyDescent="0.25">
      <c r="A1580" s="12">
        <v>1563</v>
      </c>
      <c r="B1580" s="10" t="s">
        <v>1020</v>
      </c>
      <c r="C1580" s="11" t="s">
        <v>1133</v>
      </c>
      <c r="D1580" s="9"/>
      <c r="E1580" s="9">
        <v>792</v>
      </c>
      <c r="F1580" s="10" t="s">
        <v>1071</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1.5" hidden="1" x14ac:dyDescent="0.25">
      <c r="A1581" s="12">
        <v>1564</v>
      </c>
      <c r="B1581" s="10" t="s">
        <v>1020</v>
      </c>
      <c r="C1581" s="11" t="s">
        <v>1133</v>
      </c>
      <c r="D1581" s="9"/>
      <c r="E1581" s="9">
        <v>792</v>
      </c>
      <c r="F1581" s="10" t="s">
        <v>1071</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1.5" hidden="1" x14ac:dyDescent="0.25">
      <c r="A1582" s="12">
        <v>1565</v>
      </c>
      <c r="B1582" s="10" t="s">
        <v>1020</v>
      </c>
      <c r="C1582" s="11" t="s">
        <v>1133</v>
      </c>
      <c r="D1582" s="9"/>
      <c r="E1582" s="9">
        <v>792</v>
      </c>
      <c r="F1582" s="10" t="s">
        <v>1071</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1.5" hidden="1" x14ac:dyDescent="0.25">
      <c r="A1583" s="12">
        <v>1566</v>
      </c>
      <c r="B1583" s="10" t="s">
        <v>1020</v>
      </c>
      <c r="C1583" s="11" t="s">
        <v>1133</v>
      </c>
      <c r="D1583" s="9"/>
      <c r="E1583" s="9">
        <v>792</v>
      </c>
      <c r="F1583" s="10" t="s">
        <v>1071</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1.5" hidden="1" x14ac:dyDescent="0.25">
      <c r="A1584" s="12">
        <v>1567</v>
      </c>
      <c r="B1584" s="10" t="s">
        <v>1020</v>
      </c>
      <c r="C1584" s="11" t="s">
        <v>1133</v>
      </c>
      <c r="D1584" s="9"/>
      <c r="E1584" s="9">
        <v>792</v>
      </c>
      <c r="F1584" s="10" t="s">
        <v>1071</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1.5" hidden="1" x14ac:dyDescent="0.25">
      <c r="A1585" s="12">
        <v>1568</v>
      </c>
      <c r="B1585" s="10" t="s">
        <v>1020</v>
      </c>
      <c r="C1585" s="11" t="s">
        <v>1133</v>
      </c>
      <c r="D1585" s="9"/>
      <c r="E1585" s="9">
        <v>792</v>
      </c>
      <c r="F1585" s="10" t="s">
        <v>1071</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1.5" hidden="1" x14ac:dyDescent="0.25">
      <c r="A1586" s="12">
        <v>1569</v>
      </c>
      <c r="B1586" s="10" t="s">
        <v>1020</v>
      </c>
      <c r="C1586" s="11" t="s">
        <v>1133</v>
      </c>
      <c r="D1586" s="9"/>
      <c r="E1586" s="9">
        <v>792</v>
      </c>
      <c r="F1586" s="10" t="s">
        <v>1071</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1.5" hidden="1" x14ac:dyDescent="0.25">
      <c r="A1587" s="12">
        <v>1570</v>
      </c>
      <c r="B1587" s="10" t="s">
        <v>1020</v>
      </c>
      <c r="C1587" s="11" t="s">
        <v>1133</v>
      </c>
      <c r="D1587" s="9"/>
      <c r="E1587" s="9">
        <v>792</v>
      </c>
      <c r="F1587" s="10" t="s">
        <v>1071</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1.5" hidden="1" x14ac:dyDescent="0.25">
      <c r="A1588" s="12">
        <v>1571</v>
      </c>
      <c r="B1588" s="10" t="s">
        <v>1020</v>
      </c>
      <c r="C1588" s="11" t="s">
        <v>1133</v>
      </c>
      <c r="D1588" s="9"/>
      <c r="E1588" s="9">
        <v>792</v>
      </c>
      <c r="F1588" s="10" t="s">
        <v>1071</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1.5" hidden="1" x14ac:dyDescent="0.25">
      <c r="A1589" s="12">
        <v>1572</v>
      </c>
      <c r="B1589" s="10" t="s">
        <v>1020</v>
      </c>
      <c r="C1589" s="11" t="s">
        <v>1133</v>
      </c>
      <c r="D1589" s="9"/>
      <c r="E1589" s="9">
        <v>792</v>
      </c>
      <c r="F1589" s="10" t="s">
        <v>1071</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1.5" hidden="1" x14ac:dyDescent="0.25">
      <c r="A1590" s="12">
        <v>1573</v>
      </c>
      <c r="B1590" s="10" t="s">
        <v>1020</v>
      </c>
      <c r="C1590" s="11" t="s">
        <v>1133</v>
      </c>
      <c r="D1590" s="9"/>
      <c r="E1590" s="9">
        <v>792</v>
      </c>
      <c r="F1590" s="10" t="s">
        <v>1071</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1.5" hidden="1" x14ac:dyDescent="0.25">
      <c r="A1591" s="12">
        <v>1574</v>
      </c>
      <c r="B1591" s="10" t="s">
        <v>1020</v>
      </c>
      <c r="C1591" s="11" t="s">
        <v>1133</v>
      </c>
      <c r="D1591" s="9"/>
      <c r="E1591" s="9">
        <v>792</v>
      </c>
      <c r="F1591" s="10" t="s">
        <v>1071</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1.5" hidden="1" x14ac:dyDescent="0.25">
      <c r="A1592" s="12">
        <v>1575</v>
      </c>
      <c r="B1592" s="10" t="s">
        <v>1020</v>
      </c>
      <c r="C1592" s="11" t="s">
        <v>1133</v>
      </c>
      <c r="D1592" s="9"/>
      <c r="E1592" s="9">
        <v>792</v>
      </c>
      <c r="F1592" s="10" t="s">
        <v>1071</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1.5" hidden="1" x14ac:dyDescent="0.25">
      <c r="A1593" s="12">
        <v>1576</v>
      </c>
      <c r="B1593" s="10" t="s">
        <v>1020</v>
      </c>
      <c r="C1593" s="11" t="s">
        <v>1134</v>
      </c>
      <c r="D1593" s="9"/>
      <c r="E1593" s="9">
        <v>784</v>
      </c>
      <c r="F1593" s="10" t="s">
        <v>1071</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1.5" hidden="1" x14ac:dyDescent="0.25">
      <c r="A1594" s="12">
        <v>1577</v>
      </c>
      <c r="B1594" s="10" t="s">
        <v>1020</v>
      </c>
      <c r="C1594" s="11" t="s">
        <v>1134</v>
      </c>
      <c r="D1594" s="9"/>
      <c r="E1594" s="9">
        <v>784</v>
      </c>
      <c r="F1594" s="10" t="s">
        <v>1071</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1.5" hidden="1" x14ac:dyDescent="0.25">
      <c r="A1595" s="12">
        <v>1578</v>
      </c>
      <c r="B1595" s="10" t="s">
        <v>1020</v>
      </c>
      <c r="C1595" s="11" t="s">
        <v>1134</v>
      </c>
      <c r="D1595" s="9"/>
      <c r="E1595" s="9">
        <v>784</v>
      </c>
      <c r="F1595" s="10" t="s">
        <v>1071</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1.5" hidden="1" x14ac:dyDescent="0.25">
      <c r="A1596" s="12">
        <v>1579</v>
      </c>
      <c r="B1596" s="10" t="s">
        <v>1020</v>
      </c>
      <c r="C1596" s="11" t="s">
        <v>1134</v>
      </c>
      <c r="D1596" s="9"/>
      <c r="E1596" s="9">
        <v>784</v>
      </c>
      <c r="F1596" s="10" t="s">
        <v>1071</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1.5" hidden="1" x14ac:dyDescent="0.25">
      <c r="A1597" s="12">
        <v>1580</v>
      </c>
      <c r="B1597" s="10" t="s">
        <v>1020</v>
      </c>
      <c r="C1597" s="11" t="s">
        <v>1134</v>
      </c>
      <c r="D1597" s="9"/>
      <c r="E1597" s="9">
        <v>784</v>
      </c>
      <c r="F1597" s="10" t="s">
        <v>1071</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1.5" hidden="1" x14ac:dyDescent="0.25">
      <c r="A1598" s="12">
        <v>1581</v>
      </c>
      <c r="B1598" s="10" t="s">
        <v>1020</v>
      </c>
      <c r="C1598" s="11" t="s">
        <v>1134</v>
      </c>
      <c r="D1598" s="9"/>
      <c r="E1598" s="9">
        <v>784</v>
      </c>
      <c r="F1598" s="10" t="s">
        <v>1071</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1.5" hidden="1" x14ac:dyDescent="0.25">
      <c r="A1599" s="12">
        <v>1582</v>
      </c>
      <c r="B1599" s="10" t="s">
        <v>1020</v>
      </c>
      <c r="C1599" s="11" t="s">
        <v>1134</v>
      </c>
      <c r="D1599" s="9"/>
      <c r="E1599" s="9">
        <v>784</v>
      </c>
      <c r="F1599" s="10" t="s">
        <v>1071</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1.5" hidden="1" x14ac:dyDescent="0.25">
      <c r="A1600" s="12">
        <v>1583</v>
      </c>
      <c r="B1600" s="10" t="s">
        <v>1020</v>
      </c>
      <c r="C1600" s="11" t="s">
        <v>1134</v>
      </c>
      <c r="D1600" s="9"/>
      <c r="E1600" s="9">
        <v>784</v>
      </c>
      <c r="F1600" s="10" t="s">
        <v>1071</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1.5" hidden="1" x14ac:dyDescent="0.25">
      <c r="A1601" s="12">
        <v>1584</v>
      </c>
      <c r="B1601" s="10" t="s">
        <v>1020</v>
      </c>
      <c r="C1601" s="11" t="s">
        <v>1134</v>
      </c>
      <c r="D1601" s="9"/>
      <c r="E1601" s="9">
        <v>784</v>
      </c>
      <c r="F1601" s="10" t="s">
        <v>1071</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1.5" hidden="1" x14ac:dyDescent="0.25">
      <c r="A1602" s="12">
        <v>1585</v>
      </c>
      <c r="B1602" s="10" t="s">
        <v>1020</v>
      </c>
      <c r="C1602" s="11" t="s">
        <v>1134</v>
      </c>
      <c r="D1602" s="9"/>
      <c r="E1602" s="9">
        <v>784</v>
      </c>
      <c r="F1602" s="10" t="s">
        <v>1071</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1.5" hidden="1" x14ac:dyDescent="0.25">
      <c r="A1603" s="12">
        <v>1586</v>
      </c>
      <c r="B1603" s="10" t="s">
        <v>1020</v>
      </c>
      <c r="C1603" s="11" t="s">
        <v>1134</v>
      </c>
      <c r="D1603" s="9"/>
      <c r="E1603" s="9">
        <v>784</v>
      </c>
      <c r="F1603" s="10" t="s">
        <v>1071</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1.5" hidden="1" x14ac:dyDescent="0.25">
      <c r="A1604" s="12">
        <v>1587</v>
      </c>
      <c r="B1604" s="10" t="s">
        <v>1020</v>
      </c>
      <c r="C1604" s="11" t="s">
        <v>1134</v>
      </c>
      <c r="D1604" s="9"/>
      <c r="E1604" s="9">
        <v>784</v>
      </c>
      <c r="F1604" s="10" t="s">
        <v>1071</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1.5" hidden="1" x14ac:dyDescent="0.25">
      <c r="A1605" s="12">
        <v>1588</v>
      </c>
      <c r="B1605" s="10" t="s">
        <v>1020</v>
      </c>
      <c r="C1605" s="11" t="s">
        <v>1134</v>
      </c>
      <c r="D1605" s="9"/>
      <c r="E1605" s="9">
        <v>784</v>
      </c>
      <c r="F1605" s="10" t="s">
        <v>1071</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1.5" hidden="1" x14ac:dyDescent="0.25">
      <c r="A1606" s="12">
        <v>1589</v>
      </c>
      <c r="B1606" s="10" t="s">
        <v>1020</v>
      </c>
      <c r="C1606" s="11" t="s">
        <v>1134</v>
      </c>
      <c r="D1606" s="9"/>
      <c r="E1606" s="9">
        <v>784</v>
      </c>
      <c r="F1606" s="10" t="s">
        <v>1071</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1.5" hidden="1" x14ac:dyDescent="0.25">
      <c r="A1607" s="12">
        <v>1590</v>
      </c>
      <c r="B1607" s="10" t="s">
        <v>1020</v>
      </c>
      <c r="C1607" s="11" t="s">
        <v>1134</v>
      </c>
      <c r="D1607" s="9"/>
      <c r="E1607" s="9">
        <v>784</v>
      </c>
      <c r="F1607" s="10" t="s">
        <v>1071</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1.5" hidden="1" x14ac:dyDescent="0.25">
      <c r="A1608" s="12">
        <v>1591</v>
      </c>
      <c r="B1608" s="10" t="s">
        <v>1020</v>
      </c>
      <c r="C1608" s="11" t="s">
        <v>1135</v>
      </c>
      <c r="D1608" s="9"/>
      <c r="E1608" s="9">
        <v>887</v>
      </c>
      <c r="F1608" s="10" t="s">
        <v>1071</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1.5" hidden="1" x14ac:dyDescent="0.25">
      <c r="A1609" s="12">
        <v>1592</v>
      </c>
      <c r="B1609" s="10" t="s">
        <v>1020</v>
      </c>
      <c r="C1609" s="11" t="s">
        <v>1135</v>
      </c>
      <c r="D1609" s="9"/>
      <c r="E1609" s="9">
        <v>887</v>
      </c>
      <c r="F1609" s="10" t="s">
        <v>1071</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1.5" hidden="1" x14ac:dyDescent="0.25">
      <c r="A1610" s="12">
        <v>1593</v>
      </c>
      <c r="B1610" s="10" t="s">
        <v>1020</v>
      </c>
      <c r="C1610" s="11" t="s">
        <v>1135</v>
      </c>
      <c r="D1610" s="9"/>
      <c r="E1610" s="9">
        <v>887</v>
      </c>
      <c r="F1610" s="10" t="s">
        <v>1071</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1.5" hidden="1" x14ac:dyDescent="0.25">
      <c r="A1611" s="12">
        <v>1594</v>
      </c>
      <c r="B1611" s="10" t="s">
        <v>1020</v>
      </c>
      <c r="C1611" s="11" t="s">
        <v>1135</v>
      </c>
      <c r="D1611" s="9"/>
      <c r="E1611" s="9">
        <v>887</v>
      </c>
      <c r="F1611" s="10" t="s">
        <v>1071</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1.5" hidden="1" x14ac:dyDescent="0.25">
      <c r="A1612" s="12">
        <v>1595</v>
      </c>
      <c r="B1612" s="10" t="s">
        <v>1020</v>
      </c>
      <c r="C1612" s="11" t="s">
        <v>1135</v>
      </c>
      <c r="D1612" s="9"/>
      <c r="E1612" s="9">
        <v>887</v>
      </c>
      <c r="F1612" s="10" t="s">
        <v>1071</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1.5" hidden="1" x14ac:dyDescent="0.25">
      <c r="A1613" s="12">
        <v>1596</v>
      </c>
      <c r="B1613" s="10" t="s">
        <v>1020</v>
      </c>
      <c r="C1613" s="11" t="s">
        <v>1135</v>
      </c>
      <c r="D1613" s="9"/>
      <c r="E1613" s="9">
        <v>887</v>
      </c>
      <c r="F1613" s="10" t="s">
        <v>1071</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1.5" hidden="1" x14ac:dyDescent="0.25">
      <c r="A1614" s="12">
        <v>1597</v>
      </c>
      <c r="B1614" s="10" t="s">
        <v>1020</v>
      </c>
      <c r="C1614" s="11" t="s">
        <v>1135</v>
      </c>
      <c r="D1614" s="9"/>
      <c r="E1614" s="9">
        <v>887</v>
      </c>
      <c r="F1614" s="10" t="s">
        <v>1071</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1.5" hidden="1" x14ac:dyDescent="0.25">
      <c r="A1615" s="12">
        <v>1598</v>
      </c>
      <c r="B1615" s="10" t="s">
        <v>1020</v>
      </c>
      <c r="C1615" s="11" t="s">
        <v>1135</v>
      </c>
      <c r="D1615" s="9"/>
      <c r="E1615" s="9">
        <v>887</v>
      </c>
      <c r="F1615" s="10" t="s">
        <v>1071</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1.5" hidden="1" x14ac:dyDescent="0.25">
      <c r="A1616" s="12">
        <v>1599</v>
      </c>
      <c r="B1616" s="10" t="s">
        <v>1020</v>
      </c>
      <c r="C1616" s="11" t="s">
        <v>1135</v>
      </c>
      <c r="D1616" s="9"/>
      <c r="E1616" s="9">
        <v>887</v>
      </c>
      <c r="F1616" s="10" t="s">
        <v>1071</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1.5" hidden="1" x14ac:dyDescent="0.25">
      <c r="A1617" s="12">
        <v>1600</v>
      </c>
      <c r="B1617" s="10" t="s">
        <v>1020</v>
      </c>
      <c r="C1617" s="11" t="s">
        <v>1135</v>
      </c>
      <c r="D1617" s="9"/>
      <c r="E1617" s="9">
        <v>887</v>
      </c>
      <c r="F1617" s="10" t="s">
        <v>1071</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1.5" hidden="1" x14ac:dyDescent="0.25">
      <c r="A1618" s="12">
        <v>1601</v>
      </c>
      <c r="B1618" s="10" t="s">
        <v>1020</v>
      </c>
      <c r="C1618" s="11" t="s">
        <v>1135</v>
      </c>
      <c r="D1618" s="9"/>
      <c r="E1618" s="9">
        <v>887</v>
      </c>
      <c r="F1618" s="10" t="s">
        <v>1071</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1.5" hidden="1" x14ac:dyDescent="0.25">
      <c r="A1619" s="12">
        <v>1602</v>
      </c>
      <c r="B1619" s="10" t="s">
        <v>1020</v>
      </c>
      <c r="C1619" s="11" t="s">
        <v>1135</v>
      </c>
      <c r="D1619" s="9"/>
      <c r="E1619" s="9">
        <v>887</v>
      </c>
      <c r="F1619" s="10" t="s">
        <v>1071</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1.5" hidden="1" x14ac:dyDescent="0.25">
      <c r="A1620" s="12">
        <v>1603</v>
      </c>
      <c r="B1620" s="10" t="s">
        <v>1020</v>
      </c>
      <c r="C1620" s="11" t="s">
        <v>1135</v>
      </c>
      <c r="D1620" s="9"/>
      <c r="E1620" s="9">
        <v>887</v>
      </c>
      <c r="F1620" s="10" t="s">
        <v>1071</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1.5" hidden="1" x14ac:dyDescent="0.25">
      <c r="A1621" s="12">
        <v>1604</v>
      </c>
      <c r="B1621" s="10" t="s">
        <v>1020</v>
      </c>
      <c r="C1621" s="11" t="s">
        <v>1135</v>
      </c>
      <c r="D1621" s="9"/>
      <c r="E1621" s="9">
        <v>887</v>
      </c>
      <c r="F1621" s="10" t="s">
        <v>1071</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1.5" hidden="1" x14ac:dyDescent="0.25">
      <c r="A1622" s="12">
        <v>1605</v>
      </c>
      <c r="B1622" s="10" t="s">
        <v>1020</v>
      </c>
      <c r="C1622" s="11" t="s">
        <v>1135</v>
      </c>
      <c r="D1622" s="9"/>
      <c r="E1622" s="9">
        <v>887</v>
      </c>
      <c r="F1622" s="10" t="s">
        <v>1071</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1.5" hidden="1" x14ac:dyDescent="0.25">
      <c r="A1623" s="28">
        <v>1606</v>
      </c>
      <c r="B1623" s="26" t="s">
        <v>1020</v>
      </c>
      <c r="C1623" s="27" t="s">
        <v>1136</v>
      </c>
      <c r="D1623" s="25"/>
      <c r="E1623" s="25">
        <v>921</v>
      </c>
      <c r="F1623" s="26" t="s">
        <v>1068</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1.5" hidden="1" x14ac:dyDescent="0.25">
      <c r="A1624" s="28">
        <v>1607</v>
      </c>
      <c r="B1624" s="26" t="s">
        <v>1020</v>
      </c>
      <c r="C1624" s="27" t="s">
        <v>1136</v>
      </c>
      <c r="D1624" s="25"/>
      <c r="E1624" s="25">
        <v>921</v>
      </c>
      <c r="F1624" s="26" t="s">
        <v>1068</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1.5" hidden="1" x14ac:dyDescent="0.25">
      <c r="A1625" s="28">
        <v>1608</v>
      </c>
      <c r="B1625" s="26" t="s">
        <v>1020</v>
      </c>
      <c r="C1625" s="27" t="s">
        <v>1136</v>
      </c>
      <c r="D1625" s="25"/>
      <c r="E1625" s="25">
        <v>921</v>
      </c>
      <c r="F1625" s="26" t="s">
        <v>1068</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1.5" hidden="1" x14ac:dyDescent="0.25">
      <c r="A1626" s="28">
        <v>1609</v>
      </c>
      <c r="B1626" s="26" t="s">
        <v>1020</v>
      </c>
      <c r="C1626" s="27" t="s">
        <v>1136</v>
      </c>
      <c r="D1626" s="25"/>
      <c r="E1626" s="25">
        <v>921</v>
      </c>
      <c r="F1626" s="26" t="s">
        <v>1068</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1.5" hidden="1" x14ac:dyDescent="0.25">
      <c r="A1627" s="28">
        <v>1610</v>
      </c>
      <c r="B1627" s="26" t="s">
        <v>1020</v>
      </c>
      <c r="C1627" s="27" t="s">
        <v>1136</v>
      </c>
      <c r="D1627" s="25"/>
      <c r="E1627" s="25">
        <v>921</v>
      </c>
      <c r="F1627" s="26" t="s">
        <v>1068</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1.5" hidden="1" x14ac:dyDescent="0.25">
      <c r="A1628" s="28">
        <v>1611</v>
      </c>
      <c r="B1628" s="26" t="s">
        <v>1020</v>
      </c>
      <c r="C1628" s="27" t="s">
        <v>1136</v>
      </c>
      <c r="D1628" s="25"/>
      <c r="E1628" s="25">
        <v>921</v>
      </c>
      <c r="F1628" s="26" t="s">
        <v>1068</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1.5" hidden="1" x14ac:dyDescent="0.25">
      <c r="A1629" s="28">
        <v>1612</v>
      </c>
      <c r="B1629" s="26" t="s">
        <v>1020</v>
      </c>
      <c r="C1629" s="27" t="s">
        <v>1136</v>
      </c>
      <c r="D1629" s="25"/>
      <c r="E1629" s="25">
        <v>921</v>
      </c>
      <c r="F1629" s="26" t="s">
        <v>1068</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1.5" hidden="1" x14ac:dyDescent="0.25">
      <c r="A1630" s="28">
        <v>1613</v>
      </c>
      <c r="B1630" s="26" t="s">
        <v>1020</v>
      </c>
      <c r="C1630" s="27" t="s">
        <v>1136</v>
      </c>
      <c r="D1630" s="25"/>
      <c r="E1630" s="25">
        <v>921</v>
      </c>
      <c r="F1630" s="26" t="s">
        <v>1068</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1.5" hidden="1" x14ac:dyDescent="0.25">
      <c r="A1631" s="28">
        <v>1614</v>
      </c>
      <c r="B1631" s="26" t="s">
        <v>1020</v>
      </c>
      <c r="C1631" s="27" t="s">
        <v>1136</v>
      </c>
      <c r="D1631" s="25"/>
      <c r="E1631" s="25">
        <v>921</v>
      </c>
      <c r="F1631" s="26" t="s">
        <v>1068</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1.5" hidden="1" x14ac:dyDescent="0.25">
      <c r="A1632" s="28">
        <v>1615</v>
      </c>
      <c r="B1632" s="26" t="s">
        <v>1020</v>
      </c>
      <c r="C1632" s="27" t="s">
        <v>1136</v>
      </c>
      <c r="D1632" s="25"/>
      <c r="E1632" s="25">
        <v>921</v>
      </c>
      <c r="F1632" s="26" t="s">
        <v>1068</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1.5" hidden="1" x14ac:dyDescent="0.25">
      <c r="A1633" s="28">
        <v>1616</v>
      </c>
      <c r="B1633" s="26" t="s">
        <v>1020</v>
      </c>
      <c r="C1633" s="27" t="s">
        <v>1136</v>
      </c>
      <c r="D1633" s="25"/>
      <c r="E1633" s="25">
        <v>921</v>
      </c>
      <c r="F1633" s="26" t="s">
        <v>1068</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1.5" hidden="1" x14ac:dyDescent="0.25">
      <c r="A1634" s="28">
        <v>1617</v>
      </c>
      <c r="B1634" s="26" t="s">
        <v>1020</v>
      </c>
      <c r="C1634" s="27" t="s">
        <v>1136</v>
      </c>
      <c r="D1634" s="25"/>
      <c r="E1634" s="25">
        <v>921</v>
      </c>
      <c r="F1634" s="26" t="s">
        <v>1068</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1.5" hidden="1" x14ac:dyDescent="0.25">
      <c r="A1635" s="28">
        <v>1618</v>
      </c>
      <c r="B1635" s="26" t="s">
        <v>1020</v>
      </c>
      <c r="C1635" s="27" t="s">
        <v>1136</v>
      </c>
      <c r="D1635" s="25"/>
      <c r="E1635" s="25">
        <v>921</v>
      </c>
      <c r="F1635" s="26" t="s">
        <v>1068</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1.5" hidden="1" x14ac:dyDescent="0.25">
      <c r="A1636" s="28">
        <v>1619</v>
      </c>
      <c r="B1636" s="26" t="s">
        <v>1020</v>
      </c>
      <c r="C1636" s="27" t="s">
        <v>1136</v>
      </c>
      <c r="D1636" s="25"/>
      <c r="E1636" s="25">
        <v>921</v>
      </c>
      <c r="F1636" s="26" t="s">
        <v>1068</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1.5" hidden="1" x14ac:dyDescent="0.25">
      <c r="A1637" s="28">
        <v>1620</v>
      </c>
      <c r="B1637" s="26" t="s">
        <v>1020</v>
      </c>
      <c r="C1637" s="27" t="s">
        <v>1136</v>
      </c>
      <c r="D1637" s="25"/>
      <c r="E1637" s="25">
        <v>921</v>
      </c>
      <c r="F1637" s="26" t="s">
        <v>1068</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1.5" hidden="1" x14ac:dyDescent="0.25">
      <c r="A1638" s="23">
        <v>1621</v>
      </c>
      <c r="B1638" s="21" t="s">
        <v>1020</v>
      </c>
      <c r="C1638" s="29" t="s">
        <v>1137</v>
      </c>
      <c r="D1638" s="20"/>
      <c r="E1638" s="20">
        <v>5500</v>
      </c>
      <c r="F1638" s="21" t="s">
        <v>1070</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1.5" hidden="1" x14ac:dyDescent="0.25">
      <c r="A1639" s="23">
        <v>1622</v>
      </c>
      <c r="B1639" s="21" t="s">
        <v>1020</v>
      </c>
      <c r="C1639" s="29" t="s">
        <v>1137</v>
      </c>
      <c r="D1639" s="20"/>
      <c r="E1639" s="20">
        <v>5500</v>
      </c>
      <c r="F1639" s="21" t="s">
        <v>1070</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1.5" hidden="1" x14ac:dyDescent="0.25">
      <c r="A1640" s="23">
        <v>1623</v>
      </c>
      <c r="B1640" s="21" t="s">
        <v>1020</v>
      </c>
      <c r="C1640" s="29" t="s">
        <v>1137</v>
      </c>
      <c r="D1640" s="20"/>
      <c r="E1640" s="20">
        <v>5500</v>
      </c>
      <c r="F1640" s="21" t="s">
        <v>1070</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1.5" hidden="1" x14ac:dyDescent="0.25">
      <c r="A1641" s="23">
        <v>1624</v>
      </c>
      <c r="B1641" s="21" t="s">
        <v>1020</v>
      </c>
      <c r="C1641" s="29" t="s">
        <v>1137</v>
      </c>
      <c r="D1641" s="20"/>
      <c r="E1641" s="20">
        <v>5500</v>
      </c>
      <c r="F1641" s="21" t="s">
        <v>1070</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1.5" hidden="1" x14ac:dyDescent="0.25">
      <c r="A1642" s="23">
        <v>1625</v>
      </c>
      <c r="B1642" s="21" t="s">
        <v>1020</v>
      </c>
      <c r="C1642" s="29" t="s">
        <v>1137</v>
      </c>
      <c r="D1642" s="20"/>
      <c r="E1642" s="20">
        <v>5500</v>
      </c>
      <c r="F1642" s="21" t="s">
        <v>1070</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1.5" hidden="1" x14ac:dyDescent="0.25">
      <c r="A1643" s="23">
        <v>1626</v>
      </c>
      <c r="B1643" s="21" t="s">
        <v>1020</v>
      </c>
      <c r="C1643" s="29" t="s">
        <v>1137</v>
      </c>
      <c r="D1643" s="20"/>
      <c r="E1643" s="20">
        <v>5500</v>
      </c>
      <c r="F1643" s="21" t="s">
        <v>1070</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1.5" hidden="1" x14ac:dyDescent="0.25">
      <c r="A1644" s="23">
        <v>1627</v>
      </c>
      <c r="B1644" s="21" t="s">
        <v>1020</v>
      </c>
      <c r="C1644" s="29" t="s">
        <v>1137</v>
      </c>
      <c r="D1644" s="20"/>
      <c r="E1644" s="20">
        <v>5500</v>
      </c>
      <c r="F1644" s="21" t="s">
        <v>1070</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1.5" hidden="1" x14ac:dyDescent="0.25">
      <c r="A1645" s="23">
        <v>1628</v>
      </c>
      <c r="B1645" s="21" t="s">
        <v>1020</v>
      </c>
      <c r="C1645" s="29" t="s">
        <v>1137</v>
      </c>
      <c r="D1645" s="20"/>
      <c r="E1645" s="20">
        <v>5500</v>
      </c>
      <c r="F1645" s="21" t="s">
        <v>1070</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1.5" hidden="1" x14ac:dyDescent="0.25">
      <c r="A1646" s="23">
        <v>1629</v>
      </c>
      <c r="B1646" s="21" t="s">
        <v>1020</v>
      </c>
      <c r="C1646" s="29" t="s">
        <v>1137</v>
      </c>
      <c r="D1646" s="20"/>
      <c r="E1646" s="20">
        <v>5500</v>
      </c>
      <c r="F1646" s="21" t="s">
        <v>1070</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1.5" hidden="1" x14ac:dyDescent="0.25">
      <c r="A1647" s="23">
        <v>1630</v>
      </c>
      <c r="B1647" s="21" t="s">
        <v>1020</v>
      </c>
      <c r="C1647" s="29" t="s">
        <v>1137</v>
      </c>
      <c r="D1647" s="20"/>
      <c r="E1647" s="20">
        <v>5500</v>
      </c>
      <c r="F1647" s="21" t="s">
        <v>1070</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1.5" hidden="1" x14ac:dyDescent="0.25">
      <c r="A1648" s="23">
        <v>1631</v>
      </c>
      <c r="B1648" s="21" t="s">
        <v>1020</v>
      </c>
      <c r="C1648" s="29" t="s">
        <v>1137</v>
      </c>
      <c r="D1648" s="20"/>
      <c r="E1648" s="20">
        <v>5500</v>
      </c>
      <c r="F1648" s="21" t="s">
        <v>1070</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1.5" hidden="1" x14ac:dyDescent="0.25">
      <c r="A1649" s="23">
        <v>1632</v>
      </c>
      <c r="B1649" s="21" t="s">
        <v>1020</v>
      </c>
      <c r="C1649" s="29" t="s">
        <v>1137</v>
      </c>
      <c r="D1649" s="20"/>
      <c r="E1649" s="20">
        <v>5500</v>
      </c>
      <c r="F1649" s="21" t="s">
        <v>1070</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1.5" hidden="1" x14ac:dyDescent="0.25">
      <c r="A1650" s="23">
        <v>1633</v>
      </c>
      <c r="B1650" s="21" t="s">
        <v>1020</v>
      </c>
      <c r="C1650" s="29" t="s">
        <v>1137</v>
      </c>
      <c r="D1650" s="20"/>
      <c r="E1650" s="20">
        <v>5500</v>
      </c>
      <c r="F1650" s="21" t="s">
        <v>1070</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1.5" hidden="1" x14ac:dyDescent="0.25">
      <c r="A1651" s="23">
        <v>1634</v>
      </c>
      <c r="B1651" s="21" t="s">
        <v>1020</v>
      </c>
      <c r="C1651" s="29" t="s">
        <v>1137</v>
      </c>
      <c r="D1651" s="20"/>
      <c r="E1651" s="20">
        <v>5500</v>
      </c>
      <c r="F1651" s="21" t="s">
        <v>1070</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1.5" hidden="1" x14ac:dyDescent="0.25">
      <c r="A1652" s="23">
        <v>1635</v>
      </c>
      <c r="B1652" s="21" t="s">
        <v>1020</v>
      </c>
      <c r="C1652" s="29" t="s">
        <v>1137</v>
      </c>
      <c r="D1652" s="20"/>
      <c r="E1652" s="20">
        <v>5500</v>
      </c>
      <c r="F1652" s="21" t="s">
        <v>1070</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1.5" hidden="1" x14ac:dyDescent="0.25">
      <c r="A1653" s="12">
        <v>1636</v>
      </c>
      <c r="B1653" s="10" t="s">
        <v>1020</v>
      </c>
      <c r="C1653" s="11" t="s">
        <v>1138</v>
      </c>
      <c r="D1653" s="9"/>
      <c r="E1653" s="9">
        <v>398</v>
      </c>
      <c r="F1653" s="10" t="s">
        <v>1071</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1.5" hidden="1" x14ac:dyDescent="0.25">
      <c r="A1654" s="12">
        <v>1637</v>
      </c>
      <c r="B1654" s="10" t="s">
        <v>1020</v>
      </c>
      <c r="C1654" s="11" t="s">
        <v>1138</v>
      </c>
      <c r="D1654" s="9"/>
      <c r="E1654" s="9">
        <v>398</v>
      </c>
      <c r="F1654" s="10" t="s">
        <v>1071</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1.5" hidden="1" x14ac:dyDescent="0.25">
      <c r="A1655" s="12">
        <v>1638</v>
      </c>
      <c r="B1655" s="10" t="s">
        <v>1020</v>
      </c>
      <c r="C1655" s="11" t="s">
        <v>1138</v>
      </c>
      <c r="D1655" s="9"/>
      <c r="E1655" s="9">
        <v>398</v>
      </c>
      <c r="F1655" s="10" t="s">
        <v>1071</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1.5" hidden="1" x14ac:dyDescent="0.25">
      <c r="A1656" s="12">
        <v>1639</v>
      </c>
      <c r="B1656" s="10" t="s">
        <v>1020</v>
      </c>
      <c r="C1656" s="11" t="s">
        <v>1138</v>
      </c>
      <c r="D1656" s="9"/>
      <c r="E1656" s="9">
        <v>398</v>
      </c>
      <c r="F1656" s="10" t="s">
        <v>1071</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1.5" hidden="1" x14ac:dyDescent="0.25">
      <c r="A1657" s="12">
        <v>1640</v>
      </c>
      <c r="B1657" s="10" t="s">
        <v>1020</v>
      </c>
      <c r="C1657" s="11" t="s">
        <v>1138</v>
      </c>
      <c r="D1657" s="9"/>
      <c r="E1657" s="9">
        <v>398</v>
      </c>
      <c r="F1657" s="10" t="s">
        <v>1071</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1.5" hidden="1" x14ac:dyDescent="0.25">
      <c r="A1658" s="12">
        <v>1641</v>
      </c>
      <c r="B1658" s="10" t="s">
        <v>1020</v>
      </c>
      <c r="C1658" s="11" t="s">
        <v>1138</v>
      </c>
      <c r="D1658" s="9"/>
      <c r="E1658" s="9">
        <v>398</v>
      </c>
      <c r="F1658" s="10" t="s">
        <v>1071</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1.5" hidden="1" x14ac:dyDescent="0.25">
      <c r="A1659" s="12">
        <v>1642</v>
      </c>
      <c r="B1659" s="10" t="s">
        <v>1020</v>
      </c>
      <c r="C1659" s="11" t="s">
        <v>1138</v>
      </c>
      <c r="D1659" s="9"/>
      <c r="E1659" s="9">
        <v>398</v>
      </c>
      <c r="F1659" s="10" t="s">
        <v>1071</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1.5" hidden="1" x14ac:dyDescent="0.25">
      <c r="A1660" s="12">
        <v>1643</v>
      </c>
      <c r="B1660" s="10" t="s">
        <v>1020</v>
      </c>
      <c r="C1660" s="11" t="s">
        <v>1138</v>
      </c>
      <c r="D1660" s="9"/>
      <c r="E1660" s="9">
        <v>398</v>
      </c>
      <c r="F1660" s="10" t="s">
        <v>1071</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1.5" hidden="1" x14ac:dyDescent="0.25">
      <c r="A1661" s="12">
        <v>1644</v>
      </c>
      <c r="B1661" s="10" t="s">
        <v>1020</v>
      </c>
      <c r="C1661" s="11" t="s">
        <v>1138</v>
      </c>
      <c r="D1661" s="9"/>
      <c r="E1661" s="9">
        <v>398</v>
      </c>
      <c r="F1661" s="10" t="s">
        <v>1071</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1.5" hidden="1" x14ac:dyDescent="0.25">
      <c r="A1662" s="12">
        <v>1645</v>
      </c>
      <c r="B1662" s="10" t="s">
        <v>1020</v>
      </c>
      <c r="C1662" s="11" t="s">
        <v>1138</v>
      </c>
      <c r="D1662" s="9"/>
      <c r="E1662" s="9">
        <v>398</v>
      </c>
      <c r="F1662" s="10" t="s">
        <v>1071</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1.5" hidden="1" x14ac:dyDescent="0.25">
      <c r="A1663" s="12">
        <v>1646</v>
      </c>
      <c r="B1663" s="10" t="s">
        <v>1020</v>
      </c>
      <c r="C1663" s="11" t="s">
        <v>1138</v>
      </c>
      <c r="D1663" s="9"/>
      <c r="E1663" s="9">
        <v>398</v>
      </c>
      <c r="F1663" s="10" t="s">
        <v>1071</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1.5" hidden="1" x14ac:dyDescent="0.25">
      <c r="A1664" s="12">
        <v>1647</v>
      </c>
      <c r="B1664" s="10" t="s">
        <v>1020</v>
      </c>
      <c r="C1664" s="11" t="s">
        <v>1138</v>
      </c>
      <c r="D1664" s="9"/>
      <c r="E1664" s="9">
        <v>398</v>
      </c>
      <c r="F1664" s="10" t="s">
        <v>1071</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1.5" hidden="1" x14ac:dyDescent="0.25">
      <c r="A1665" s="12">
        <v>1648</v>
      </c>
      <c r="B1665" s="10" t="s">
        <v>1020</v>
      </c>
      <c r="C1665" s="11" t="s">
        <v>1138</v>
      </c>
      <c r="D1665" s="9"/>
      <c r="E1665" s="9">
        <v>398</v>
      </c>
      <c r="F1665" s="10" t="s">
        <v>1071</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1.5" hidden="1" x14ac:dyDescent="0.25">
      <c r="A1666" s="12">
        <v>1649</v>
      </c>
      <c r="B1666" s="10" t="s">
        <v>1020</v>
      </c>
      <c r="C1666" s="11" t="s">
        <v>1138</v>
      </c>
      <c r="D1666" s="9"/>
      <c r="E1666" s="9">
        <v>398</v>
      </c>
      <c r="F1666" s="10" t="s">
        <v>1071</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1.5" hidden="1" x14ac:dyDescent="0.25">
      <c r="A1667" s="12">
        <v>1650</v>
      </c>
      <c r="B1667" s="10" t="s">
        <v>1020</v>
      </c>
      <c r="C1667" s="11" t="s">
        <v>1138</v>
      </c>
      <c r="D1667" s="9"/>
      <c r="E1667" s="9">
        <v>398</v>
      </c>
      <c r="F1667" s="10" t="s">
        <v>1071</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1.5" hidden="1" x14ac:dyDescent="0.25">
      <c r="A1668" s="12">
        <v>1651</v>
      </c>
      <c r="B1668" s="10" t="s">
        <v>1020</v>
      </c>
      <c r="C1668" s="11" t="s">
        <v>1139</v>
      </c>
      <c r="D1668" s="9"/>
      <c r="E1668" s="9">
        <v>417</v>
      </c>
      <c r="F1668" s="10" t="s">
        <v>1071</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1.5" hidden="1" x14ac:dyDescent="0.25">
      <c r="A1669" s="12">
        <v>1652</v>
      </c>
      <c r="B1669" s="10" t="s">
        <v>1020</v>
      </c>
      <c r="C1669" s="11" t="s">
        <v>1139</v>
      </c>
      <c r="D1669" s="9"/>
      <c r="E1669" s="9">
        <v>417</v>
      </c>
      <c r="F1669" s="10" t="s">
        <v>1071</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1.5" hidden="1" x14ac:dyDescent="0.25">
      <c r="A1670" s="12">
        <v>1653</v>
      </c>
      <c r="B1670" s="10" t="s">
        <v>1020</v>
      </c>
      <c r="C1670" s="11" t="s">
        <v>1139</v>
      </c>
      <c r="D1670" s="9"/>
      <c r="E1670" s="9">
        <v>417</v>
      </c>
      <c r="F1670" s="10" t="s">
        <v>1071</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1.5" hidden="1" x14ac:dyDescent="0.25">
      <c r="A1671" s="12">
        <v>1654</v>
      </c>
      <c r="B1671" s="10" t="s">
        <v>1020</v>
      </c>
      <c r="C1671" s="11" t="s">
        <v>1139</v>
      </c>
      <c r="D1671" s="9"/>
      <c r="E1671" s="9">
        <v>417</v>
      </c>
      <c r="F1671" s="10" t="s">
        <v>1071</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1.5" hidden="1" x14ac:dyDescent="0.25">
      <c r="A1672" s="12">
        <v>1655</v>
      </c>
      <c r="B1672" s="10" t="s">
        <v>1020</v>
      </c>
      <c r="C1672" s="11" t="s">
        <v>1139</v>
      </c>
      <c r="D1672" s="9"/>
      <c r="E1672" s="9">
        <v>417</v>
      </c>
      <c r="F1672" s="10" t="s">
        <v>1071</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1.5" hidden="1" x14ac:dyDescent="0.25">
      <c r="A1673" s="12">
        <v>1656</v>
      </c>
      <c r="B1673" s="10" t="s">
        <v>1020</v>
      </c>
      <c r="C1673" s="11" t="s">
        <v>1139</v>
      </c>
      <c r="D1673" s="9"/>
      <c r="E1673" s="9">
        <v>417</v>
      </c>
      <c r="F1673" s="10" t="s">
        <v>1071</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1.5" hidden="1" x14ac:dyDescent="0.25">
      <c r="A1674" s="12">
        <v>1657</v>
      </c>
      <c r="B1674" s="10" t="s">
        <v>1020</v>
      </c>
      <c r="C1674" s="11" t="s">
        <v>1139</v>
      </c>
      <c r="D1674" s="9"/>
      <c r="E1674" s="9">
        <v>417</v>
      </c>
      <c r="F1674" s="10" t="s">
        <v>1071</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1.5" hidden="1" x14ac:dyDescent="0.25">
      <c r="A1675" s="12">
        <v>1658</v>
      </c>
      <c r="B1675" s="10" t="s">
        <v>1020</v>
      </c>
      <c r="C1675" s="11" t="s">
        <v>1139</v>
      </c>
      <c r="D1675" s="9"/>
      <c r="E1675" s="9">
        <v>417</v>
      </c>
      <c r="F1675" s="10" t="s">
        <v>1071</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1.5" hidden="1" x14ac:dyDescent="0.25">
      <c r="A1676" s="12">
        <v>1659</v>
      </c>
      <c r="B1676" s="10" t="s">
        <v>1020</v>
      </c>
      <c r="C1676" s="11" t="s">
        <v>1139</v>
      </c>
      <c r="D1676" s="9"/>
      <c r="E1676" s="9">
        <v>417</v>
      </c>
      <c r="F1676" s="10" t="s">
        <v>1071</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1.5" hidden="1" x14ac:dyDescent="0.25">
      <c r="A1677" s="12">
        <v>1660</v>
      </c>
      <c r="B1677" s="10" t="s">
        <v>1020</v>
      </c>
      <c r="C1677" s="11" t="s">
        <v>1139</v>
      </c>
      <c r="D1677" s="9"/>
      <c r="E1677" s="9">
        <v>417</v>
      </c>
      <c r="F1677" s="10" t="s">
        <v>1071</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1.5" hidden="1" x14ac:dyDescent="0.25">
      <c r="A1678" s="12">
        <v>1661</v>
      </c>
      <c r="B1678" s="10" t="s">
        <v>1020</v>
      </c>
      <c r="C1678" s="11" t="s">
        <v>1139</v>
      </c>
      <c r="D1678" s="9"/>
      <c r="E1678" s="9">
        <v>417</v>
      </c>
      <c r="F1678" s="10" t="s">
        <v>1071</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1.5" hidden="1" x14ac:dyDescent="0.25">
      <c r="A1679" s="12">
        <v>1662</v>
      </c>
      <c r="B1679" s="10" t="s">
        <v>1020</v>
      </c>
      <c r="C1679" s="11" t="s">
        <v>1139</v>
      </c>
      <c r="D1679" s="9"/>
      <c r="E1679" s="9">
        <v>417</v>
      </c>
      <c r="F1679" s="10" t="s">
        <v>1071</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1.5" hidden="1" x14ac:dyDescent="0.25">
      <c r="A1680" s="12">
        <v>1663</v>
      </c>
      <c r="B1680" s="10" t="s">
        <v>1020</v>
      </c>
      <c r="C1680" s="11" t="s">
        <v>1139</v>
      </c>
      <c r="D1680" s="9"/>
      <c r="E1680" s="9">
        <v>417</v>
      </c>
      <c r="F1680" s="10" t="s">
        <v>1071</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1.5" hidden="1" x14ac:dyDescent="0.25">
      <c r="A1681" s="12">
        <v>1664</v>
      </c>
      <c r="B1681" s="10" t="s">
        <v>1020</v>
      </c>
      <c r="C1681" s="11" t="s">
        <v>1139</v>
      </c>
      <c r="D1681" s="9"/>
      <c r="E1681" s="9">
        <v>417</v>
      </c>
      <c r="F1681" s="10" t="s">
        <v>1071</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1.5" hidden="1" x14ac:dyDescent="0.25">
      <c r="A1682" s="12">
        <v>1665</v>
      </c>
      <c r="B1682" s="10" t="s">
        <v>1020</v>
      </c>
      <c r="C1682" s="11" t="s">
        <v>1139</v>
      </c>
      <c r="D1682" s="9"/>
      <c r="E1682" s="9">
        <v>417</v>
      </c>
      <c r="F1682" s="10" t="s">
        <v>1071</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1.5" hidden="1" x14ac:dyDescent="0.25">
      <c r="A1683" s="12">
        <v>1666</v>
      </c>
      <c r="B1683" s="10" t="s">
        <v>1020</v>
      </c>
      <c r="C1683" s="11" t="s">
        <v>1140</v>
      </c>
      <c r="D1683" s="9"/>
      <c r="E1683" s="9">
        <v>762</v>
      </c>
      <c r="F1683" s="10" t="s">
        <v>1071</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1.5" hidden="1" x14ac:dyDescent="0.25">
      <c r="A1684" s="12">
        <v>1667</v>
      </c>
      <c r="B1684" s="10" t="s">
        <v>1020</v>
      </c>
      <c r="C1684" s="11" t="s">
        <v>1140</v>
      </c>
      <c r="D1684" s="9"/>
      <c r="E1684" s="9">
        <v>762</v>
      </c>
      <c r="F1684" s="10" t="s">
        <v>1071</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1.5" hidden="1" x14ac:dyDescent="0.25">
      <c r="A1685" s="12">
        <v>1668</v>
      </c>
      <c r="B1685" s="10" t="s">
        <v>1020</v>
      </c>
      <c r="C1685" s="11" t="s">
        <v>1140</v>
      </c>
      <c r="D1685" s="9"/>
      <c r="E1685" s="9">
        <v>762</v>
      </c>
      <c r="F1685" s="10" t="s">
        <v>1071</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1.5" hidden="1" x14ac:dyDescent="0.25">
      <c r="A1686" s="12">
        <v>1669</v>
      </c>
      <c r="B1686" s="10" t="s">
        <v>1020</v>
      </c>
      <c r="C1686" s="11" t="s">
        <v>1140</v>
      </c>
      <c r="D1686" s="9"/>
      <c r="E1686" s="9">
        <v>762</v>
      </c>
      <c r="F1686" s="10" t="s">
        <v>1071</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1.5" hidden="1" x14ac:dyDescent="0.25">
      <c r="A1687" s="12">
        <v>1670</v>
      </c>
      <c r="B1687" s="10" t="s">
        <v>1020</v>
      </c>
      <c r="C1687" s="11" t="s">
        <v>1140</v>
      </c>
      <c r="D1687" s="9"/>
      <c r="E1687" s="9">
        <v>762</v>
      </c>
      <c r="F1687" s="10" t="s">
        <v>1071</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1.5" hidden="1" x14ac:dyDescent="0.25">
      <c r="A1688" s="12">
        <v>1671</v>
      </c>
      <c r="B1688" s="10" t="s">
        <v>1020</v>
      </c>
      <c r="C1688" s="11" t="s">
        <v>1140</v>
      </c>
      <c r="D1688" s="9"/>
      <c r="E1688" s="9">
        <v>762</v>
      </c>
      <c r="F1688" s="10" t="s">
        <v>1071</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1.5" hidden="1" x14ac:dyDescent="0.25">
      <c r="A1689" s="12">
        <v>1672</v>
      </c>
      <c r="B1689" s="10" t="s">
        <v>1020</v>
      </c>
      <c r="C1689" s="11" t="s">
        <v>1140</v>
      </c>
      <c r="D1689" s="9"/>
      <c r="E1689" s="9">
        <v>762</v>
      </c>
      <c r="F1689" s="10" t="s">
        <v>1071</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1.5" hidden="1" x14ac:dyDescent="0.25">
      <c r="A1690" s="12">
        <v>1673</v>
      </c>
      <c r="B1690" s="10" t="s">
        <v>1020</v>
      </c>
      <c r="C1690" s="11" t="s">
        <v>1140</v>
      </c>
      <c r="D1690" s="9"/>
      <c r="E1690" s="9">
        <v>762</v>
      </c>
      <c r="F1690" s="10" t="s">
        <v>1071</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1.5" hidden="1" x14ac:dyDescent="0.25">
      <c r="A1691" s="12">
        <v>1674</v>
      </c>
      <c r="B1691" s="10" t="s">
        <v>1020</v>
      </c>
      <c r="C1691" s="11" t="s">
        <v>1140</v>
      </c>
      <c r="D1691" s="9"/>
      <c r="E1691" s="9">
        <v>762</v>
      </c>
      <c r="F1691" s="10" t="s">
        <v>1071</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1.5" hidden="1" x14ac:dyDescent="0.25">
      <c r="A1692" s="12">
        <v>1675</v>
      </c>
      <c r="B1692" s="10" t="s">
        <v>1020</v>
      </c>
      <c r="C1692" s="11" t="s">
        <v>1140</v>
      </c>
      <c r="D1692" s="9"/>
      <c r="E1692" s="9">
        <v>762</v>
      </c>
      <c r="F1692" s="10" t="s">
        <v>1071</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1.5" hidden="1" x14ac:dyDescent="0.25">
      <c r="A1693" s="12">
        <v>1676</v>
      </c>
      <c r="B1693" s="10" t="s">
        <v>1020</v>
      </c>
      <c r="C1693" s="11" t="s">
        <v>1140</v>
      </c>
      <c r="D1693" s="9"/>
      <c r="E1693" s="9">
        <v>762</v>
      </c>
      <c r="F1693" s="10" t="s">
        <v>1071</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1.5" hidden="1" x14ac:dyDescent="0.25">
      <c r="A1694" s="12">
        <v>1677</v>
      </c>
      <c r="B1694" s="10" t="s">
        <v>1020</v>
      </c>
      <c r="C1694" s="11" t="s">
        <v>1140</v>
      </c>
      <c r="D1694" s="9"/>
      <c r="E1694" s="9">
        <v>762</v>
      </c>
      <c r="F1694" s="10" t="s">
        <v>1071</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1.5" hidden="1" x14ac:dyDescent="0.25">
      <c r="A1695" s="12">
        <v>1678</v>
      </c>
      <c r="B1695" s="10" t="s">
        <v>1020</v>
      </c>
      <c r="C1695" s="11" t="s">
        <v>1140</v>
      </c>
      <c r="D1695" s="9"/>
      <c r="E1695" s="9">
        <v>762</v>
      </c>
      <c r="F1695" s="10" t="s">
        <v>1071</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1.5" hidden="1" x14ac:dyDescent="0.25">
      <c r="A1696" s="12">
        <v>1679</v>
      </c>
      <c r="B1696" s="10" t="s">
        <v>1020</v>
      </c>
      <c r="C1696" s="11" t="s">
        <v>1140</v>
      </c>
      <c r="D1696" s="9"/>
      <c r="E1696" s="9">
        <v>762</v>
      </c>
      <c r="F1696" s="10" t="s">
        <v>1071</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1.5" hidden="1" x14ac:dyDescent="0.25">
      <c r="A1697" s="12">
        <v>1680</v>
      </c>
      <c r="B1697" s="10" t="s">
        <v>1020</v>
      </c>
      <c r="C1697" s="11" t="s">
        <v>1140</v>
      </c>
      <c r="D1697" s="9"/>
      <c r="E1697" s="9">
        <v>762</v>
      </c>
      <c r="F1697" s="10" t="s">
        <v>1071</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1.5" hidden="1" x14ac:dyDescent="0.25">
      <c r="A1698" s="12">
        <v>1681</v>
      </c>
      <c r="B1698" s="10" t="s">
        <v>1020</v>
      </c>
      <c r="C1698" s="11" t="s">
        <v>1141</v>
      </c>
      <c r="D1698" s="9"/>
      <c r="E1698" s="9">
        <v>795</v>
      </c>
      <c r="F1698" s="10" t="s">
        <v>1071</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1.5" hidden="1" x14ac:dyDescent="0.25">
      <c r="A1699" s="12">
        <v>1682</v>
      </c>
      <c r="B1699" s="10" t="s">
        <v>1020</v>
      </c>
      <c r="C1699" s="11" t="s">
        <v>1141</v>
      </c>
      <c r="D1699" s="9"/>
      <c r="E1699" s="9">
        <v>795</v>
      </c>
      <c r="F1699" s="10" t="s">
        <v>1071</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1.5" hidden="1" x14ac:dyDescent="0.25">
      <c r="A1700" s="12">
        <v>1683</v>
      </c>
      <c r="B1700" s="10" t="s">
        <v>1020</v>
      </c>
      <c r="C1700" s="11" t="s">
        <v>1141</v>
      </c>
      <c r="D1700" s="9"/>
      <c r="E1700" s="9">
        <v>795</v>
      </c>
      <c r="F1700" s="10" t="s">
        <v>1071</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1.5" hidden="1" x14ac:dyDescent="0.25">
      <c r="A1701" s="12">
        <v>1684</v>
      </c>
      <c r="B1701" s="10" t="s">
        <v>1020</v>
      </c>
      <c r="C1701" s="11" t="s">
        <v>1141</v>
      </c>
      <c r="D1701" s="9"/>
      <c r="E1701" s="9">
        <v>795</v>
      </c>
      <c r="F1701" s="10" t="s">
        <v>1071</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1.5" hidden="1" x14ac:dyDescent="0.25">
      <c r="A1702" s="12">
        <v>1685</v>
      </c>
      <c r="B1702" s="10" t="s">
        <v>1020</v>
      </c>
      <c r="C1702" s="11" t="s">
        <v>1141</v>
      </c>
      <c r="D1702" s="9"/>
      <c r="E1702" s="9">
        <v>795</v>
      </c>
      <c r="F1702" s="10" t="s">
        <v>1071</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1.5" hidden="1" x14ac:dyDescent="0.25">
      <c r="A1703" s="12">
        <v>1686</v>
      </c>
      <c r="B1703" s="10" t="s">
        <v>1020</v>
      </c>
      <c r="C1703" s="11" t="s">
        <v>1141</v>
      </c>
      <c r="D1703" s="9"/>
      <c r="E1703" s="9">
        <v>795</v>
      </c>
      <c r="F1703" s="10" t="s">
        <v>1071</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1.5" hidden="1" x14ac:dyDescent="0.25">
      <c r="A1704" s="12">
        <v>1687</v>
      </c>
      <c r="B1704" s="10" t="s">
        <v>1020</v>
      </c>
      <c r="C1704" s="11" t="s">
        <v>1141</v>
      </c>
      <c r="D1704" s="9"/>
      <c r="E1704" s="9">
        <v>795</v>
      </c>
      <c r="F1704" s="10" t="s">
        <v>1071</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1.5" hidden="1" x14ac:dyDescent="0.25">
      <c r="A1705" s="12">
        <v>1688</v>
      </c>
      <c r="B1705" s="10" t="s">
        <v>1020</v>
      </c>
      <c r="C1705" s="11" t="s">
        <v>1141</v>
      </c>
      <c r="D1705" s="9"/>
      <c r="E1705" s="9">
        <v>795</v>
      </c>
      <c r="F1705" s="10" t="s">
        <v>1071</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1.5" hidden="1" x14ac:dyDescent="0.25">
      <c r="A1706" s="12">
        <v>1689</v>
      </c>
      <c r="B1706" s="10" t="s">
        <v>1020</v>
      </c>
      <c r="C1706" s="11" t="s">
        <v>1141</v>
      </c>
      <c r="D1706" s="9"/>
      <c r="E1706" s="9">
        <v>795</v>
      </c>
      <c r="F1706" s="10" t="s">
        <v>1071</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1.5" hidden="1" x14ac:dyDescent="0.25">
      <c r="A1707" s="12">
        <v>1690</v>
      </c>
      <c r="B1707" s="10" t="s">
        <v>1020</v>
      </c>
      <c r="C1707" s="11" t="s">
        <v>1141</v>
      </c>
      <c r="D1707" s="9"/>
      <c r="E1707" s="9">
        <v>795</v>
      </c>
      <c r="F1707" s="10" t="s">
        <v>1071</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1.5" hidden="1" x14ac:dyDescent="0.25">
      <c r="A1708" s="12">
        <v>1691</v>
      </c>
      <c r="B1708" s="10" t="s">
        <v>1020</v>
      </c>
      <c r="C1708" s="11" t="s">
        <v>1141</v>
      </c>
      <c r="D1708" s="9"/>
      <c r="E1708" s="9">
        <v>795</v>
      </c>
      <c r="F1708" s="10" t="s">
        <v>1071</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1.5" hidden="1" x14ac:dyDescent="0.25">
      <c r="A1709" s="12">
        <v>1692</v>
      </c>
      <c r="B1709" s="10" t="s">
        <v>1020</v>
      </c>
      <c r="C1709" s="11" t="s">
        <v>1141</v>
      </c>
      <c r="D1709" s="9"/>
      <c r="E1709" s="9">
        <v>795</v>
      </c>
      <c r="F1709" s="10" t="s">
        <v>1071</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1.5" hidden="1" x14ac:dyDescent="0.25">
      <c r="A1710" s="12">
        <v>1693</v>
      </c>
      <c r="B1710" s="10" t="s">
        <v>1020</v>
      </c>
      <c r="C1710" s="11" t="s">
        <v>1141</v>
      </c>
      <c r="D1710" s="9"/>
      <c r="E1710" s="9">
        <v>795</v>
      </c>
      <c r="F1710" s="10" t="s">
        <v>1071</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1.5" hidden="1" x14ac:dyDescent="0.25">
      <c r="A1711" s="12">
        <v>1694</v>
      </c>
      <c r="B1711" s="10" t="s">
        <v>1020</v>
      </c>
      <c r="C1711" s="11" t="s">
        <v>1141</v>
      </c>
      <c r="D1711" s="9"/>
      <c r="E1711" s="9">
        <v>795</v>
      </c>
      <c r="F1711" s="10" t="s">
        <v>1071</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1.5" hidden="1" x14ac:dyDescent="0.25">
      <c r="A1712" s="12">
        <v>1695</v>
      </c>
      <c r="B1712" s="10" t="s">
        <v>1020</v>
      </c>
      <c r="C1712" s="11" t="s">
        <v>1141</v>
      </c>
      <c r="D1712" s="9"/>
      <c r="E1712" s="9">
        <v>795</v>
      </c>
      <c r="F1712" s="10" t="s">
        <v>1071</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1.5" hidden="1" x14ac:dyDescent="0.25">
      <c r="A1713" s="12">
        <v>1696</v>
      </c>
      <c r="B1713" s="10" t="s">
        <v>1020</v>
      </c>
      <c r="C1713" s="11" t="s">
        <v>1142</v>
      </c>
      <c r="D1713" s="9"/>
      <c r="E1713" s="9">
        <v>860</v>
      </c>
      <c r="F1713" s="10" t="s">
        <v>1071</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1.5" hidden="1" x14ac:dyDescent="0.25">
      <c r="A1714" s="12">
        <v>1697</v>
      </c>
      <c r="B1714" s="10" t="s">
        <v>1020</v>
      </c>
      <c r="C1714" s="11" t="s">
        <v>1142</v>
      </c>
      <c r="D1714" s="9"/>
      <c r="E1714" s="9">
        <v>860</v>
      </c>
      <c r="F1714" s="10" t="s">
        <v>1071</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1.5" hidden="1" x14ac:dyDescent="0.25">
      <c r="A1715" s="12">
        <v>1698</v>
      </c>
      <c r="B1715" s="10" t="s">
        <v>1020</v>
      </c>
      <c r="C1715" s="11" t="s">
        <v>1142</v>
      </c>
      <c r="D1715" s="9"/>
      <c r="E1715" s="9">
        <v>860</v>
      </c>
      <c r="F1715" s="10" t="s">
        <v>1071</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1.5" hidden="1" x14ac:dyDescent="0.25">
      <c r="A1716" s="12">
        <v>1699</v>
      </c>
      <c r="B1716" s="10" t="s">
        <v>1020</v>
      </c>
      <c r="C1716" s="11" t="s">
        <v>1142</v>
      </c>
      <c r="D1716" s="9"/>
      <c r="E1716" s="9">
        <v>860</v>
      </c>
      <c r="F1716" s="10" t="s">
        <v>1071</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1.5" hidden="1" x14ac:dyDescent="0.25">
      <c r="A1717" s="12">
        <v>1700</v>
      </c>
      <c r="B1717" s="10" t="s">
        <v>1020</v>
      </c>
      <c r="C1717" s="11" t="s">
        <v>1142</v>
      </c>
      <c r="D1717" s="9"/>
      <c r="E1717" s="9">
        <v>860</v>
      </c>
      <c r="F1717" s="10" t="s">
        <v>1071</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1.5" hidden="1" x14ac:dyDescent="0.25">
      <c r="A1718" s="12">
        <v>1701</v>
      </c>
      <c r="B1718" s="10" t="s">
        <v>1020</v>
      </c>
      <c r="C1718" s="11" t="s">
        <v>1142</v>
      </c>
      <c r="D1718" s="9"/>
      <c r="E1718" s="9">
        <v>860</v>
      </c>
      <c r="F1718" s="10" t="s">
        <v>1071</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1.5" hidden="1" x14ac:dyDescent="0.25">
      <c r="A1719" s="12">
        <v>1702</v>
      </c>
      <c r="B1719" s="10" t="s">
        <v>1020</v>
      </c>
      <c r="C1719" s="11" t="s">
        <v>1142</v>
      </c>
      <c r="D1719" s="9"/>
      <c r="E1719" s="9">
        <v>860</v>
      </c>
      <c r="F1719" s="10" t="s">
        <v>1071</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1.5" hidden="1" x14ac:dyDescent="0.25">
      <c r="A1720" s="12">
        <v>1703</v>
      </c>
      <c r="B1720" s="10" t="s">
        <v>1020</v>
      </c>
      <c r="C1720" s="11" t="s">
        <v>1142</v>
      </c>
      <c r="D1720" s="9"/>
      <c r="E1720" s="9">
        <v>860</v>
      </c>
      <c r="F1720" s="10" t="s">
        <v>1071</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1.5" hidden="1" x14ac:dyDescent="0.25">
      <c r="A1721" s="12">
        <v>1704</v>
      </c>
      <c r="B1721" s="10" t="s">
        <v>1020</v>
      </c>
      <c r="C1721" s="11" t="s">
        <v>1142</v>
      </c>
      <c r="D1721" s="9"/>
      <c r="E1721" s="9">
        <v>860</v>
      </c>
      <c r="F1721" s="10" t="s">
        <v>1071</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1.5" hidden="1" x14ac:dyDescent="0.25">
      <c r="A1722" s="12">
        <v>1705</v>
      </c>
      <c r="B1722" s="10" t="s">
        <v>1020</v>
      </c>
      <c r="C1722" s="11" t="s">
        <v>1142</v>
      </c>
      <c r="D1722" s="9"/>
      <c r="E1722" s="9">
        <v>860</v>
      </c>
      <c r="F1722" s="10" t="s">
        <v>1071</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1.5" hidden="1" x14ac:dyDescent="0.25">
      <c r="A1723" s="12">
        <v>1706</v>
      </c>
      <c r="B1723" s="10" t="s">
        <v>1020</v>
      </c>
      <c r="C1723" s="11" t="s">
        <v>1142</v>
      </c>
      <c r="D1723" s="9"/>
      <c r="E1723" s="9">
        <v>860</v>
      </c>
      <c r="F1723" s="10" t="s">
        <v>1071</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1.5" hidden="1" x14ac:dyDescent="0.25">
      <c r="A1724" s="12">
        <v>1707</v>
      </c>
      <c r="B1724" s="10" t="s">
        <v>1020</v>
      </c>
      <c r="C1724" s="11" t="s">
        <v>1142</v>
      </c>
      <c r="D1724" s="9"/>
      <c r="E1724" s="9">
        <v>860</v>
      </c>
      <c r="F1724" s="10" t="s">
        <v>1071</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1.5" hidden="1" x14ac:dyDescent="0.25">
      <c r="A1725" s="12">
        <v>1708</v>
      </c>
      <c r="B1725" s="10" t="s">
        <v>1020</v>
      </c>
      <c r="C1725" s="11" t="s">
        <v>1142</v>
      </c>
      <c r="D1725" s="9"/>
      <c r="E1725" s="9">
        <v>860</v>
      </c>
      <c r="F1725" s="10" t="s">
        <v>1071</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1.5" hidden="1" x14ac:dyDescent="0.25">
      <c r="A1726" s="12">
        <v>1709</v>
      </c>
      <c r="B1726" s="10" t="s">
        <v>1020</v>
      </c>
      <c r="C1726" s="11" t="s">
        <v>1142</v>
      </c>
      <c r="D1726" s="9"/>
      <c r="E1726" s="9">
        <v>860</v>
      </c>
      <c r="F1726" s="10" t="s">
        <v>1071</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1.5" hidden="1" x14ac:dyDescent="0.25">
      <c r="A1727" s="12">
        <v>1710</v>
      </c>
      <c r="B1727" s="10" t="s">
        <v>1020</v>
      </c>
      <c r="C1727" s="11" t="s">
        <v>1142</v>
      </c>
      <c r="D1727" s="9"/>
      <c r="E1727" s="9">
        <v>860</v>
      </c>
      <c r="F1727" s="10" t="s">
        <v>1071</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1.5" hidden="1" x14ac:dyDescent="0.25">
      <c r="A1728" s="23">
        <v>1711</v>
      </c>
      <c r="B1728" s="21" t="s">
        <v>1020</v>
      </c>
      <c r="C1728" s="29" t="s">
        <v>1143</v>
      </c>
      <c r="D1728" s="20"/>
      <c r="E1728" s="20">
        <v>5501</v>
      </c>
      <c r="F1728" s="21" t="s">
        <v>1070</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1.5" hidden="1" x14ac:dyDescent="0.25">
      <c r="A1729" s="23">
        <v>1712</v>
      </c>
      <c r="B1729" s="21" t="s">
        <v>1020</v>
      </c>
      <c r="C1729" s="29" t="s">
        <v>1143</v>
      </c>
      <c r="D1729" s="20"/>
      <c r="E1729" s="20">
        <v>5501</v>
      </c>
      <c r="F1729" s="21" t="s">
        <v>1070</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1.5" hidden="1" x14ac:dyDescent="0.25">
      <c r="A1730" s="23">
        <v>1713</v>
      </c>
      <c r="B1730" s="21" t="s">
        <v>1020</v>
      </c>
      <c r="C1730" s="29" t="s">
        <v>1143</v>
      </c>
      <c r="D1730" s="20"/>
      <c r="E1730" s="20">
        <v>5501</v>
      </c>
      <c r="F1730" s="21" t="s">
        <v>1070</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1.5" hidden="1" x14ac:dyDescent="0.25">
      <c r="A1731" s="23">
        <v>1714</v>
      </c>
      <c r="B1731" s="21" t="s">
        <v>1020</v>
      </c>
      <c r="C1731" s="29" t="s">
        <v>1143</v>
      </c>
      <c r="D1731" s="20"/>
      <c r="E1731" s="20">
        <v>5501</v>
      </c>
      <c r="F1731" s="21" t="s">
        <v>1070</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1.5" hidden="1" x14ac:dyDescent="0.25">
      <c r="A1732" s="23">
        <v>1715</v>
      </c>
      <c r="B1732" s="21" t="s">
        <v>1020</v>
      </c>
      <c r="C1732" s="29" t="s">
        <v>1143</v>
      </c>
      <c r="D1732" s="20"/>
      <c r="E1732" s="20">
        <v>5501</v>
      </c>
      <c r="F1732" s="21" t="s">
        <v>1070</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1.5" hidden="1" x14ac:dyDescent="0.25">
      <c r="A1733" s="23">
        <v>1716</v>
      </c>
      <c r="B1733" s="21" t="s">
        <v>1020</v>
      </c>
      <c r="C1733" s="29" t="s">
        <v>1143</v>
      </c>
      <c r="D1733" s="20"/>
      <c r="E1733" s="20">
        <v>5501</v>
      </c>
      <c r="F1733" s="21" t="s">
        <v>1070</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1.5" hidden="1" x14ac:dyDescent="0.25">
      <c r="A1734" s="23">
        <v>1717</v>
      </c>
      <c r="B1734" s="21" t="s">
        <v>1020</v>
      </c>
      <c r="C1734" s="29" t="s">
        <v>1143</v>
      </c>
      <c r="D1734" s="20"/>
      <c r="E1734" s="20">
        <v>5501</v>
      </c>
      <c r="F1734" s="21" t="s">
        <v>1070</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1.5" hidden="1" x14ac:dyDescent="0.25">
      <c r="A1735" s="23">
        <v>1718</v>
      </c>
      <c r="B1735" s="21" t="s">
        <v>1020</v>
      </c>
      <c r="C1735" s="29" t="s">
        <v>1143</v>
      </c>
      <c r="D1735" s="20"/>
      <c r="E1735" s="20">
        <v>5501</v>
      </c>
      <c r="F1735" s="21" t="s">
        <v>1070</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1.5" hidden="1" x14ac:dyDescent="0.25">
      <c r="A1736" s="23">
        <v>1719</v>
      </c>
      <c r="B1736" s="21" t="s">
        <v>1020</v>
      </c>
      <c r="C1736" s="29" t="s">
        <v>1143</v>
      </c>
      <c r="D1736" s="20"/>
      <c r="E1736" s="20">
        <v>5501</v>
      </c>
      <c r="F1736" s="21" t="s">
        <v>1070</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1.5" hidden="1" x14ac:dyDescent="0.25">
      <c r="A1737" s="23">
        <v>1720</v>
      </c>
      <c r="B1737" s="21" t="s">
        <v>1020</v>
      </c>
      <c r="C1737" s="29" t="s">
        <v>1143</v>
      </c>
      <c r="D1737" s="20"/>
      <c r="E1737" s="20">
        <v>5501</v>
      </c>
      <c r="F1737" s="21" t="s">
        <v>1070</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1.5" hidden="1" x14ac:dyDescent="0.25">
      <c r="A1738" s="23">
        <v>1721</v>
      </c>
      <c r="B1738" s="21" t="s">
        <v>1020</v>
      </c>
      <c r="C1738" s="29" t="s">
        <v>1143</v>
      </c>
      <c r="D1738" s="20"/>
      <c r="E1738" s="20">
        <v>5501</v>
      </c>
      <c r="F1738" s="21" t="s">
        <v>1070</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1.5" hidden="1" x14ac:dyDescent="0.25">
      <c r="A1739" s="23">
        <v>1722</v>
      </c>
      <c r="B1739" s="21" t="s">
        <v>1020</v>
      </c>
      <c r="C1739" s="29" t="s">
        <v>1143</v>
      </c>
      <c r="D1739" s="20"/>
      <c r="E1739" s="20">
        <v>5501</v>
      </c>
      <c r="F1739" s="21" t="s">
        <v>1070</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1.5" hidden="1" x14ac:dyDescent="0.25">
      <c r="A1740" s="23">
        <v>1723</v>
      </c>
      <c r="B1740" s="21" t="s">
        <v>1020</v>
      </c>
      <c r="C1740" s="29" t="s">
        <v>1143</v>
      </c>
      <c r="D1740" s="20"/>
      <c r="E1740" s="20">
        <v>5501</v>
      </c>
      <c r="F1740" s="21" t="s">
        <v>1070</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1.5" hidden="1" x14ac:dyDescent="0.25">
      <c r="A1741" s="23">
        <v>1724</v>
      </c>
      <c r="B1741" s="21" t="s">
        <v>1020</v>
      </c>
      <c r="C1741" s="29" t="s">
        <v>1143</v>
      </c>
      <c r="D1741" s="20"/>
      <c r="E1741" s="20">
        <v>5501</v>
      </c>
      <c r="F1741" s="21" t="s">
        <v>1070</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1.5" hidden="1" x14ac:dyDescent="0.25">
      <c r="A1742" s="23">
        <v>1725</v>
      </c>
      <c r="B1742" s="21" t="s">
        <v>1020</v>
      </c>
      <c r="C1742" s="29" t="s">
        <v>1143</v>
      </c>
      <c r="D1742" s="20"/>
      <c r="E1742" s="20">
        <v>5501</v>
      </c>
      <c r="F1742" s="21" t="s">
        <v>1070</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1.5" hidden="1" x14ac:dyDescent="0.25">
      <c r="A1743" s="12">
        <v>1726</v>
      </c>
      <c r="B1743" s="10" t="s">
        <v>1020</v>
      </c>
      <c r="C1743" s="11" t="s">
        <v>1144</v>
      </c>
      <c r="D1743" s="9"/>
      <c r="E1743" s="9">
        <v>4</v>
      </c>
      <c r="F1743" s="10" t="s">
        <v>1071</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1.5" hidden="1" x14ac:dyDescent="0.25">
      <c r="A1744" s="12">
        <v>1727</v>
      </c>
      <c r="B1744" s="10" t="s">
        <v>1020</v>
      </c>
      <c r="C1744" s="11" t="s">
        <v>1144</v>
      </c>
      <c r="D1744" s="9"/>
      <c r="E1744" s="9">
        <v>4</v>
      </c>
      <c r="F1744" s="10" t="s">
        <v>1071</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1.5" hidden="1" x14ac:dyDescent="0.25">
      <c r="A1745" s="12">
        <v>1728</v>
      </c>
      <c r="B1745" s="10" t="s">
        <v>1020</v>
      </c>
      <c r="C1745" s="11" t="s">
        <v>1144</v>
      </c>
      <c r="D1745" s="9"/>
      <c r="E1745" s="9">
        <v>4</v>
      </c>
      <c r="F1745" s="10" t="s">
        <v>1071</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1.5" hidden="1" x14ac:dyDescent="0.25">
      <c r="A1746" s="12">
        <v>1729</v>
      </c>
      <c r="B1746" s="10" t="s">
        <v>1020</v>
      </c>
      <c r="C1746" s="11" t="s">
        <v>1144</v>
      </c>
      <c r="D1746" s="9"/>
      <c r="E1746" s="9">
        <v>4</v>
      </c>
      <c r="F1746" s="10" t="s">
        <v>1071</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1.5" hidden="1" x14ac:dyDescent="0.25">
      <c r="A1747" s="12">
        <v>1730</v>
      </c>
      <c r="B1747" s="10" t="s">
        <v>1020</v>
      </c>
      <c r="C1747" s="11" t="s">
        <v>1144</v>
      </c>
      <c r="D1747" s="9"/>
      <c r="E1747" s="9">
        <v>4</v>
      </c>
      <c r="F1747" s="10" t="s">
        <v>1071</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1.5" hidden="1" x14ac:dyDescent="0.25">
      <c r="A1748" s="12">
        <v>1731</v>
      </c>
      <c r="B1748" s="10" t="s">
        <v>1020</v>
      </c>
      <c r="C1748" s="11" t="s">
        <v>1144</v>
      </c>
      <c r="D1748" s="9"/>
      <c r="E1748" s="9">
        <v>4</v>
      </c>
      <c r="F1748" s="10" t="s">
        <v>1071</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1.5" hidden="1" x14ac:dyDescent="0.25">
      <c r="A1749" s="12">
        <v>1732</v>
      </c>
      <c r="B1749" s="10" t="s">
        <v>1020</v>
      </c>
      <c r="C1749" s="11" t="s">
        <v>1144</v>
      </c>
      <c r="D1749" s="9"/>
      <c r="E1749" s="9">
        <v>4</v>
      </c>
      <c r="F1749" s="10" t="s">
        <v>1071</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1.5" hidden="1" x14ac:dyDescent="0.25">
      <c r="A1750" s="12">
        <v>1733</v>
      </c>
      <c r="B1750" s="10" t="s">
        <v>1020</v>
      </c>
      <c r="C1750" s="11" t="s">
        <v>1144</v>
      </c>
      <c r="D1750" s="9"/>
      <c r="E1750" s="9">
        <v>4</v>
      </c>
      <c r="F1750" s="10" t="s">
        <v>1071</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1.5" hidden="1" x14ac:dyDescent="0.25">
      <c r="A1751" s="12">
        <v>1734</v>
      </c>
      <c r="B1751" s="10" t="s">
        <v>1020</v>
      </c>
      <c r="C1751" s="11" t="s">
        <v>1144</v>
      </c>
      <c r="D1751" s="9"/>
      <c r="E1751" s="9">
        <v>4</v>
      </c>
      <c r="F1751" s="10" t="s">
        <v>1071</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1.5" hidden="1" x14ac:dyDescent="0.25">
      <c r="A1752" s="12">
        <v>1735</v>
      </c>
      <c r="B1752" s="10" t="s">
        <v>1020</v>
      </c>
      <c r="C1752" s="11" t="s">
        <v>1144</v>
      </c>
      <c r="D1752" s="9"/>
      <c r="E1752" s="9">
        <v>4</v>
      </c>
      <c r="F1752" s="10" t="s">
        <v>1071</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1.5" hidden="1" x14ac:dyDescent="0.25">
      <c r="A1753" s="12">
        <v>1736</v>
      </c>
      <c r="B1753" s="10" t="s">
        <v>1020</v>
      </c>
      <c r="C1753" s="11" t="s">
        <v>1144</v>
      </c>
      <c r="D1753" s="9"/>
      <c r="E1753" s="9">
        <v>4</v>
      </c>
      <c r="F1753" s="10" t="s">
        <v>1071</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1.5" hidden="1" x14ac:dyDescent="0.25">
      <c r="A1754" s="12">
        <v>1737</v>
      </c>
      <c r="B1754" s="10" t="s">
        <v>1020</v>
      </c>
      <c r="C1754" s="11" t="s">
        <v>1144</v>
      </c>
      <c r="D1754" s="9"/>
      <c r="E1754" s="9">
        <v>4</v>
      </c>
      <c r="F1754" s="10" t="s">
        <v>1071</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1.5" hidden="1" x14ac:dyDescent="0.25">
      <c r="A1755" s="12">
        <v>1738</v>
      </c>
      <c r="B1755" s="10" t="s">
        <v>1020</v>
      </c>
      <c r="C1755" s="11" t="s">
        <v>1144</v>
      </c>
      <c r="D1755" s="9"/>
      <c r="E1755" s="9">
        <v>4</v>
      </c>
      <c r="F1755" s="10" t="s">
        <v>1071</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1.5" hidden="1" x14ac:dyDescent="0.25">
      <c r="A1756" s="12">
        <v>1739</v>
      </c>
      <c r="B1756" s="10" t="s">
        <v>1020</v>
      </c>
      <c r="C1756" s="11" t="s">
        <v>1144</v>
      </c>
      <c r="D1756" s="9"/>
      <c r="E1756" s="9">
        <v>4</v>
      </c>
      <c r="F1756" s="10" t="s">
        <v>1071</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1.5" hidden="1" x14ac:dyDescent="0.25">
      <c r="A1757" s="12">
        <v>1740</v>
      </c>
      <c r="B1757" s="10" t="s">
        <v>1020</v>
      </c>
      <c r="C1757" s="11" t="s">
        <v>1144</v>
      </c>
      <c r="D1757" s="9"/>
      <c r="E1757" s="9">
        <v>4</v>
      </c>
      <c r="F1757" s="10" t="s">
        <v>1071</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1.5" hidden="1" x14ac:dyDescent="0.25">
      <c r="A1758" s="12">
        <v>1741</v>
      </c>
      <c r="B1758" s="10" t="s">
        <v>1020</v>
      </c>
      <c r="C1758" s="11" t="s">
        <v>1145</v>
      </c>
      <c r="D1758" s="9"/>
      <c r="E1758" s="9">
        <v>50</v>
      </c>
      <c r="F1758" s="10" t="s">
        <v>1071</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1.5" hidden="1" x14ac:dyDescent="0.25">
      <c r="A1759" s="12">
        <v>1742</v>
      </c>
      <c r="B1759" s="10" t="s">
        <v>1020</v>
      </c>
      <c r="C1759" s="11" t="s">
        <v>1145</v>
      </c>
      <c r="D1759" s="9"/>
      <c r="E1759" s="9">
        <v>50</v>
      </c>
      <c r="F1759" s="10" t="s">
        <v>1071</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1.5" hidden="1" x14ac:dyDescent="0.25">
      <c r="A1760" s="12">
        <v>1743</v>
      </c>
      <c r="B1760" s="10" t="s">
        <v>1020</v>
      </c>
      <c r="C1760" s="11" t="s">
        <v>1145</v>
      </c>
      <c r="D1760" s="9"/>
      <c r="E1760" s="9">
        <v>50</v>
      </c>
      <c r="F1760" s="10" t="s">
        <v>1071</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1.5" hidden="1" x14ac:dyDescent="0.25">
      <c r="A1761" s="12">
        <v>1744</v>
      </c>
      <c r="B1761" s="10" t="s">
        <v>1020</v>
      </c>
      <c r="C1761" s="11" t="s">
        <v>1145</v>
      </c>
      <c r="D1761" s="9"/>
      <c r="E1761" s="9">
        <v>50</v>
      </c>
      <c r="F1761" s="10" t="s">
        <v>1071</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1.5" hidden="1" x14ac:dyDescent="0.25">
      <c r="A1762" s="12">
        <v>1745</v>
      </c>
      <c r="B1762" s="10" t="s">
        <v>1020</v>
      </c>
      <c r="C1762" s="11" t="s">
        <v>1145</v>
      </c>
      <c r="D1762" s="9"/>
      <c r="E1762" s="9">
        <v>50</v>
      </c>
      <c r="F1762" s="10" t="s">
        <v>1071</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1.5" hidden="1" x14ac:dyDescent="0.25">
      <c r="A1763" s="12">
        <v>1746</v>
      </c>
      <c r="B1763" s="10" t="s">
        <v>1020</v>
      </c>
      <c r="C1763" s="11" t="s">
        <v>1145</v>
      </c>
      <c r="D1763" s="9"/>
      <c r="E1763" s="9">
        <v>50</v>
      </c>
      <c r="F1763" s="10" t="s">
        <v>1071</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1.5" hidden="1" x14ac:dyDescent="0.25">
      <c r="A1764" s="12">
        <v>1747</v>
      </c>
      <c r="B1764" s="10" t="s">
        <v>1020</v>
      </c>
      <c r="C1764" s="11" t="s">
        <v>1145</v>
      </c>
      <c r="D1764" s="9"/>
      <c r="E1764" s="9">
        <v>50</v>
      </c>
      <c r="F1764" s="10" t="s">
        <v>1071</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1.5" hidden="1" x14ac:dyDescent="0.25">
      <c r="A1765" s="12">
        <v>1748</v>
      </c>
      <c r="B1765" s="10" t="s">
        <v>1020</v>
      </c>
      <c r="C1765" s="11" t="s">
        <v>1145</v>
      </c>
      <c r="D1765" s="9"/>
      <c r="E1765" s="9">
        <v>50</v>
      </c>
      <c r="F1765" s="10" t="s">
        <v>1071</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1.5" hidden="1" x14ac:dyDescent="0.25">
      <c r="A1766" s="12">
        <v>1749</v>
      </c>
      <c r="B1766" s="10" t="s">
        <v>1020</v>
      </c>
      <c r="C1766" s="11" t="s">
        <v>1145</v>
      </c>
      <c r="D1766" s="9"/>
      <c r="E1766" s="9">
        <v>50</v>
      </c>
      <c r="F1766" s="10" t="s">
        <v>1071</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1.5" hidden="1" x14ac:dyDescent="0.25">
      <c r="A1767" s="12">
        <v>1750</v>
      </c>
      <c r="B1767" s="10" t="s">
        <v>1020</v>
      </c>
      <c r="C1767" s="11" t="s">
        <v>1145</v>
      </c>
      <c r="D1767" s="9"/>
      <c r="E1767" s="9">
        <v>50</v>
      </c>
      <c r="F1767" s="10" t="s">
        <v>1071</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1.5" hidden="1" x14ac:dyDescent="0.25">
      <c r="A1768" s="12">
        <v>1751</v>
      </c>
      <c r="B1768" s="10" t="s">
        <v>1020</v>
      </c>
      <c r="C1768" s="11" t="s">
        <v>1145</v>
      </c>
      <c r="D1768" s="9"/>
      <c r="E1768" s="9">
        <v>50</v>
      </c>
      <c r="F1768" s="10" t="s">
        <v>1071</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1.5" hidden="1" x14ac:dyDescent="0.25">
      <c r="A1769" s="12">
        <v>1752</v>
      </c>
      <c r="B1769" s="10" t="s">
        <v>1020</v>
      </c>
      <c r="C1769" s="11" t="s">
        <v>1145</v>
      </c>
      <c r="D1769" s="9"/>
      <c r="E1769" s="9">
        <v>50</v>
      </c>
      <c r="F1769" s="10" t="s">
        <v>1071</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1.5" hidden="1" x14ac:dyDescent="0.25">
      <c r="A1770" s="12">
        <v>1753</v>
      </c>
      <c r="B1770" s="10" t="s">
        <v>1020</v>
      </c>
      <c r="C1770" s="11" t="s">
        <v>1145</v>
      </c>
      <c r="D1770" s="9"/>
      <c r="E1770" s="9">
        <v>50</v>
      </c>
      <c r="F1770" s="10" t="s">
        <v>1071</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1.5" hidden="1" x14ac:dyDescent="0.25">
      <c r="A1771" s="12">
        <v>1754</v>
      </c>
      <c r="B1771" s="10" t="s">
        <v>1020</v>
      </c>
      <c r="C1771" s="11" t="s">
        <v>1145</v>
      </c>
      <c r="D1771" s="9"/>
      <c r="E1771" s="9">
        <v>50</v>
      </c>
      <c r="F1771" s="10" t="s">
        <v>1071</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1.5" hidden="1" x14ac:dyDescent="0.25">
      <c r="A1772" s="12">
        <v>1755</v>
      </c>
      <c r="B1772" s="10" t="s">
        <v>1020</v>
      </c>
      <c r="C1772" s="11" t="s">
        <v>1145</v>
      </c>
      <c r="D1772" s="9"/>
      <c r="E1772" s="9">
        <v>50</v>
      </c>
      <c r="F1772" s="10" t="s">
        <v>1071</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1.5" hidden="1" x14ac:dyDescent="0.25">
      <c r="A1773" s="12">
        <v>1756</v>
      </c>
      <c r="B1773" s="10" t="s">
        <v>1020</v>
      </c>
      <c r="C1773" s="11" t="s">
        <v>1146</v>
      </c>
      <c r="D1773" s="9"/>
      <c r="E1773" s="9">
        <v>64</v>
      </c>
      <c r="F1773" s="10" t="s">
        <v>1071</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1.5" hidden="1" x14ac:dyDescent="0.25">
      <c r="A1774" s="12">
        <v>1757</v>
      </c>
      <c r="B1774" s="10" t="s">
        <v>1020</v>
      </c>
      <c r="C1774" s="11" t="s">
        <v>1146</v>
      </c>
      <c r="D1774" s="9"/>
      <c r="E1774" s="9">
        <v>64</v>
      </c>
      <c r="F1774" s="10" t="s">
        <v>1071</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1.5" hidden="1" x14ac:dyDescent="0.25">
      <c r="A1775" s="12">
        <v>1758</v>
      </c>
      <c r="B1775" s="10" t="s">
        <v>1020</v>
      </c>
      <c r="C1775" s="11" t="s">
        <v>1146</v>
      </c>
      <c r="D1775" s="9"/>
      <c r="E1775" s="9">
        <v>64</v>
      </c>
      <c r="F1775" s="10" t="s">
        <v>1071</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1.5" hidden="1" x14ac:dyDescent="0.25">
      <c r="A1776" s="12">
        <v>1759</v>
      </c>
      <c r="B1776" s="10" t="s">
        <v>1020</v>
      </c>
      <c r="C1776" s="11" t="s">
        <v>1146</v>
      </c>
      <c r="D1776" s="9"/>
      <c r="E1776" s="9">
        <v>64</v>
      </c>
      <c r="F1776" s="10" t="s">
        <v>1071</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1.5" hidden="1" x14ac:dyDescent="0.25">
      <c r="A1777" s="12">
        <v>1760</v>
      </c>
      <c r="B1777" s="10" t="s">
        <v>1020</v>
      </c>
      <c r="C1777" s="11" t="s">
        <v>1146</v>
      </c>
      <c r="D1777" s="9"/>
      <c r="E1777" s="9">
        <v>64</v>
      </c>
      <c r="F1777" s="10" t="s">
        <v>1071</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1.5" hidden="1" x14ac:dyDescent="0.25">
      <c r="A1778" s="12">
        <v>1761</v>
      </c>
      <c r="B1778" s="10" t="s">
        <v>1020</v>
      </c>
      <c r="C1778" s="11" t="s">
        <v>1146</v>
      </c>
      <c r="D1778" s="9"/>
      <c r="E1778" s="9">
        <v>64</v>
      </c>
      <c r="F1778" s="10" t="s">
        <v>1071</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1.5" hidden="1" x14ac:dyDescent="0.25">
      <c r="A1779" s="12">
        <v>1762</v>
      </c>
      <c r="B1779" s="10" t="s">
        <v>1020</v>
      </c>
      <c r="C1779" s="11" t="s">
        <v>1146</v>
      </c>
      <c r="D1779" s="9"/>
      <c r="E1779" s="9">
        <v>64</v>
      </c>
      <c r="F1779" s="10" t="s">
        <v>1071</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1.5" hidden="1" x14ac:dyDescent="0.25">
      <c r="A1780" s="12">
        <v>1763</v>
      </c>
      <c r="B1780" s="10" t="s">
        <v>1020</v>
      </c>
      <c r="C1780" s="11" t="s">
        <v>1146</v>
      </c>
      <c r="D1780" s="9"/>
      <c r="E1780" s="9">
        <v>64</v>
      </c>
      <c r="F1780" s="10" t="s">
        <v>1071</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1.5" hidden="1" x14ac:dyDescent="0.25">
      <c r="A1781" s="12">
        <v>1764</v>
      </c>
      <c r="B1781" s="10" t="s">
        <v>1020</v>
      </c>
      <c r="C1781" s="11" t="s">
        <v>1146</v>
      </c>
      <c r="D1781" s="9"/>
      <c r="E1781" s="9">
        <v>64</v>
      </c>
      <c r="F1781" s="10" t="s">
        <v>1071</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1.5" hidden="1" x14ac:dyDescent="0.25">
      <c r="A1782" s="12">
        <v>1765</v>
      </c>
      <c r="B1782" s="10" t="s">
        <v>1020</v>
      </c>
      <c r="C1782" s="11" t="s">
        <v>1146</v>
      </c>
      <c r="D1782" s="9"/>
      <c r="E1782" s="9">
        <v>64</v>
      </c>
      <c r="F1782" s="10" t="s">
        <v>1071</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1.5" hidden="1" x14ac:dyDescent="0.25">
      <c r="A1783" s="12">
        <v>1766</v>
      </c>
      <c r="B1783" s="10" t="s">
        <v>1020</v>
      </c>
      <c r="C1783" s="11" t="s">
        <v>1146</v>
      </c>
      <c r="D1783" s="9"/>
      <c r="E1783" s="9">
        <v>64</v>
      </c>
      <c r="F1783" s="10" t="s">
        <v>1071</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1.5" hidden="1" x14ac:dyDescent="0.25">
      <c r="A1784" s="12">
        <v>1767</v>
      </c>
      <c r="B1784" s="10" t="s">
        <v>1020</v>
      </c>
      <c r="C1784" s="11" t="s">
        <v>1146</v>
      </c>
      <c r="D1784" s="9"/>
      <c r="E1784" s="9">
        <v>64</v>
      </c>
      <c r="F1784" s="10" t="s">
        <v>1071</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1.5" hidden="1" x14ac:dyDescent="0.25">
      <c r="A1785" s="12">
        <v>1768</v>
      </c>
      <c r="B1785" s="10" t="s">
        <v>1020</v>
      </c>
      <c r="C1785" s="11" t="s">
        <v>1146</v>
      </c>
      <c r="D1785" s="9"/>
      <c r="E1785" s="9">
        <v>64</v>
      </c>
      <c r="F1785" s="10" t="s">
        <v>1071</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1.5" hidden="1" x14ac:dyDescent="0.25">
      <c r="A1786" s="12">
        <v>1769</v>
      </c>
      <c r="B1786" s="10" t="s">
        <v>1020</v>
      </c>
      <c r="C1786" s="11" t="s">
        <v>1146</v>
      </c>
      <c r="D1786" s="9"/>
      <c r="E1786" s="9">
        <v>64</v>
      </c>
      <c r="F1786" s="10" t="s">
        <v>1071</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1.5" hidden="1" x14ac:dyDescent="0.25">
      <c r="A1787" s="12">
        <v>1770</v>
      </c>
      <c r="B1787" s="10" t="s">
        <v>1020</v>
      </c>
      <c r="C1787" s="11" t="s">
        <v>1146</v>
      </c>
      <c r="D1787" s="9"/>
      <c r="E1787" s="9">
        <v>64</v>
      </c>
      <c r="F1787" s="10" t="s">
        <v>1071</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1.5" hidden="1" x14ac:dyDescent="0.25">
      <c r="A1788" s="12">
        <v>1771</v>
      </c>
      <c r="B1788" s="10" t="s">
        <v>1020</v>
      </c>
      <c r="C1788" s="11" t="s">
        <v>1147</v>
      </c>
      <c r="D1788" s="9"/>
      <c r="E1788" s="9">
        <v>356</v>
      </c>
      <c r="F1788" s="10" t="s">
        <v>1071</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1.5" hidden="1" x14ac:dyDescent="0.25">
      <c r="A1789" s="12">
        <v>1772</v>
      </c>
      <c r="B1789" s="10" t="s">
        <v>1020</v>
      </c>
      <c r="C1789" s="11" t="s">
        <v>1147</v>
      </c>
      <c r="D1789" s="9"/>
      <c r="E1789" s="9">
        <v>356</v>
      </c>
      <c r="F1789" s="10" t="s">
        <v>1071</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1.5" hidden="1" x14ac:dyDescent="0.25">
      <c r="A1790" s="12">
        <v>1773</v>
      </c>
      <c r="B1790" s="10" t="s">
        <v>1020</v>
      </c>
      <c r="C1790" s="11" t="s">
        <v>1147</v>
      </c>
      <c r="D1790" s="9"/>
      <c r="E1790" s="9">
        <v>356</v>
      </c>
      <c r="F1790" s="10" t="s">
        <v>1071</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1.5" hidden="1" x14ac:dyDescent="0.25">
      <c r="A1791" s="12">
        <v>1774</v>
      </c>
      <c r="B1791" s="10" t="s">
        <v>1020</v>
      </c>
      <c r="C1791" s="11" t="s">
        <v>1147</v>
      </c>
      <c r="D1791" s="9"/>
      <c r="E1791" s="9">
        <v>356</v>
      </c>
      <c r="F1791" s="10" t="s">
        <v>1071</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1.5" hidden="1" x14ac:dyDescent="0.25">
      <c r="A1792" s="12">
        <v>1775</v>
      </c>
      <c r="B1792" s="10" t="s">
        <v>1020</v>
      </c>
      <c r="C1792" s="11" t="s">
        <v>1147</v>
      </c>
      <c r="D1792" s="9"/>
      <c r="E1792" s="9">
        <v>356</v>
      </c>
      <c r="F1792" s="10" t="s">
        <v>1071</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1.5" hidden="1" x14ac:dyDescent="0.25">
      <c r="A1793" s="12">
        <v>1776</v>
      </c>
      <c r="B1793" s="10" t="s">
        <v>1020</v>
      </c>
      <c r="C1793" s="11" t="s">
        <v>1147</v>
      </c>
      <c r="D1793" s="9"/>
      <c r="E1793" s="9">
        <v>356</v>
      </c>
      <c r="F1793" s="10" t="s">
        <v>1071</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1.5" hidden="1" x14ac:dyDescent="0.25">
      <c r="A1794" s="12">
        <v>1777</v>
      </c>
      <c r="B1794" s="10" t="s">
        <v>1020</v>
      </c>
      <c r="C1794" s="11" t="s">
        <v>1147</v>
      </c>
      <c r="D1794" s="9"/>
      <c r="E1794" s="9">
        <v>356</v>
      </c>
      <c r="F1794" s="10" t="s">
        <v>1071</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1.5" hidden="1" x14ac:dyDescent="0.25">
      <c r="A1795" s="12">
        <v>1778</v>
      </c>
      <c r="B1795" s="10" t="s">
        <v>1020</v>
      </c>
      <c r="C1795" s="11" t="s">
        <v>1147</v>
      </c>
      <c r="D1795" s="9"/>
      <c r="E1795" s="9">
        <v>356</v>
      </c>
      <c r="F1795" s="10" t="s">
        <v>1071</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1.5" hidden="1" x14ac:dyDescent="0.25">
      <c r="A1796" s="12">
        <v>1779</v>
      </c>
      <c r="B1796" s="10" t="s">
        <v>1020</v>
      </c>
      <c r="C1796" s="11" t="s">
        <v>1147</v>
      </c>
      <c r="D1796" s="9"/>
      <c r="E1796" s="9">
        <v>356</v>
      </c>
      <c r="F1796" s="10" t="s">
        <v>1071</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1.5" hidden="1" x14ac:dyDescent="0.25">
      <c r="A1797" s="12">
        <v>1780</v>
      </c>
      <c r="B1797" s="10" t="s">
        <v>1020</v>
      </c>
      <c r="C1797" s="11" t="s">
        <v>1147</v>
      </c>
      <c r="D1797" s="9"/>
      <c r="E1797" s="9">
        <v>356</v>
      </c>
      <c r="F1797" s="10" t="s">
        <v>1071</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1.5" hidden="1" x14ac:dyDescent="0.25">
      <c r="A1798" s="12">
        <v>1781</v>
      </c>
      <c r="B1798" s="10" t="s">
        <v>1020</v>
      </c>
      <c r="C1798" s="11" t="s">
        <v>1147</v>
      </c>
      <c r="D1798" s="9"/>
      <c r="E1798" s="9">
        <v>356</v>
      </c>
      <c r="F1798" s="10" t="s">
        <v>1071</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1.5" hidden="1" x14ac:dyDescent="0.25">
      <c r="A1799" s="12">
        <v>1782</v>
      </c>
      <c r="B1799" s="10" t="s">
        <v>1020</v>
      </c>
      <c r="C1799" s="11" t="s">
        <v>1147</v>
      </c>
      <c r="D1799" s="9"/>
      <c r="E1799" s="9">
        <v>356</v>
      </c>
      <c r="F1799" s="10" t="s">
        <v>1071</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1.5" hidden="1" x14ac:dyDescent="0.25">
      <c r="A1800" s="12">
        <v>1783</v>
      </c>
      <c r="B1800" s="10" t="s">
        <v>1020</v>
      </c>
      <c r="C1800" s="11" t="s">
        <v>1147</v>
      </c>
      <c r="D1800" s="9"/>
      <c r="E1800" s="9">
        <v>356</v>
      </c>
      <c r="F1800" s="10" t="s">
        <v>1071</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1.5" hidden="1" x14ac:dyDescent="0.25">
      <c r="A1801" s="12">
        <v>1784</v>
      </c>
      <c r="B1801" s="10" t="s">
        <v>1020</v>
      </c>
      <c r="C1801" s="11" t="s">
        <v>1147</v>
      </c>
      <c r="D1801" s="9"/>
      <c r="E1801" s="9">
        <v>356</v>
      </c>
      <c r="F1801" s="10" t="s">
        <v>1071</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1.5" hidden="1" x14ac:dyDescent="0.25">
      <c r="A1802" s="12">
        <v>1785</v>
      </c>
      <c r="B1802" s="10" t="s">
        <v>1020</v>
      </c>
      <c r="C1802" s="11" t="s">
        <v>1147</v>
      </c>
      <c r="D1802" s="9"/>
      <c r="E1802" s="9">
        <v>356</v>
      </c>
      <c r="F1802" s="10" t="s">
        <v>1071</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1.5" hidden="1" x14ac:dyDescent="0.25">
      <c r="A1803" s="12">
        <v>1786</v>
      </c>
      <c r="B1803" s="10" t="s">
        <v>1020</v>
      </c>
      <c r="C1803" s="11" t="s">
        <v>1148</v>
      </c>
      <c r="D1803" s="9"/>
      <c r="E1803" s="9">
        <v>364</v>
      </c>
      <c r="F1803" s="10" t="s">
        <v>1071</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1.5" hidden="1" x14ac:dyDescent="0.25">
      <c r="A1804" s="12">
        <v>1787</v>
      </c>
      <c r="B1804" s="10" t="s">
        <v>1020</v>
      </c>
      <c r="C1804" s="11" t="s">
        <v>1148</v>
      </c>
      <c r="D1804" s="9"/>
      <c r="E1804" s="9">
        <v>364</v>
      </c>
      <c r="F1804" s="10" t="s">
        <v>1071</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1.5" hidden="1" x14ac:dyDescent="0.25">
      <c r="A1805" s="12">
        <v>1788</v>
      </c>
      <c r="B1805" s="10" t="s">
        <v>1020</v>
      </c>
      <c r="C1805" s="11" t="s">
        <v>1148</v>
      </c>
      <c r="D1805" s="9"/>
      <c r="E1805" s="9">
        <v>364</v>
      </c>
      <c r="F1805" s="10" t="s">
        <v>1071</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1.5" hidden="1" x14ac:dyDescent="0.25">
      <c r="A1806" s="12">
        <v>1789</v>
      </c>
      <c r="B1806" s="10" t="s">
        <v>1020</v>
      </c>
      <c r="C1806" s="11" t="s">
        <v>1148</v>
      </c>
      <c r="D1806" s="9"/>
      <c r="E1806" s="9">
        <v>364</v>
      </c>
      <c r="F1806" s="10" t="s">
        <v>1071</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1.5" hidden="1" x14ac:dyDescent="0.25">
      <c r="A1807" s="12">
        <v>1790</v>
      </c>
      <c r="B1807" s="10" t="s">
        <v>1020</v>
      </c>
      <c r="C1807" s="11" t="s">
        <v>1148</v>
      </c>
      <c r="D1807" s="9"/>
      <c r="E1807" s="9">
        <v>364</v>
      </c>
      <c r="F1807" s="10" t="s">
        <v>1071</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1.5" hidden="1" x14ac:dyDescent="0.25">
      <c r="A1808" s="12">
        <v>1791</v>
      </c>
      <c r="B1808" s="10" t="s">
        <v>1020</v>
      </c>
      <c r="C1808" s="11" t="s">
        <v>1148</v>
      </c>
      <c r="D1808" s="9"/>
      <c r="E1808" s="9">
        <v>364</v>
      </c>
      <c r="F1808" s="10" t="s">
        <v>1071</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1.5" hidden="1" x14ac:dyDescent="0.25">
      <c r="A1809" s="12">
        <v>1792</v>
      </c>
      <c r="B1809" s="10" t="s">
        <v>1020</v>
      </c>
      <c r="C1809" s="11" t="s">
        <v>1148</v>
      </c>
      <c r="D1809" s="9"/>
      <c r="E1809" s="9">
        <v>364</v>
      </c>
      <c r="F1809" s="10" t="s">
        <v>1071</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1.5" hidden="1" x14ac:dyDescent="0.25">
      <c r="A1810" s="12">
        <v>1793</v>
      </c>
      <c r="B1810" s="10" t="s">
        <v>1020</v>
      </c>
      <c r="C1810" s="11" t="s">
        <v>1148</v>
      </c>
      <c r="D1810" s="9"/>
      <c r="E1810" s="9">
        <v>364</v>
      </c>
      <c r="F1810" s="10" t="s">
        <v>1071</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1.5" hidden="1" x14ac:dyDescent="0.25">
      <c r="A1811" s="12">
        <v>1794</v>
      </c>
      <c r="B1811" s="10" t="s">
        <v>1020</v>
      </c>
      <c r="C1811" s="11" t="s">
        <v>1148</v>
      </c>
      <c r="D1811" s="9"/>
      <c r="E1811" s="9">
        <v>364</v>
      </c>
      <c r="F1811" s="10" t="s">
        <v>1071</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1.5" hidden="1" x14ac:dyDescent="0.25">
      <c r="A1812" s="12">
        <v>1795</v>
      </c>
      <c r="B1812" s="10" t="s">
        <v>1020</v>
      </c>
      <c r="C1812" s="11" t="s">
        <v>1148</v>
      </c>
      <c r="D1812" s="9"/>
      <c r="E1812" s="9">
        <v>364</v>
      </c>
      <c r="F1812" s="10" t="s">
        <v>1071</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1.5" hidden="1" x14ac:dyDescent="0.25">
      <c r="A1813" s="12">
        <v>1796</v>
      </c>
      <c r="B1813" s="10" t="s">
        <v>1020</v>
      </c>
      <c r="C1813" s="11" t="s">
        <v>1148</v>
      </c>
      <c r="D1813" s="9"/>
      <c r="E1813" s="9">
        <v>364</v>
      </c>
      <c r="F1813" s="10" t="s">
        <v>1071</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1.5" hidden="1" x14ac:dyDescent="0.25">
      <c r="A1814" s="12">
        <v>1797</v>
      </c>
      <c r="B1814" s="10" t="s">
        <v>1020</v>
      </c>
      <c r="C1814" s="11" t="s">
        <v>1148</v>
      </c>
      <c r="D1814" s="9"/>
      <c r="E1814" s="9">
        <v>364</v>
      </c>
      <c r="F1814" s="10" t="s">
        <v>1071</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1.5" hidden="1" x14ac:dyDescent="0.25">
      <c r="A1815" s="12">
        <v>1798</v>
      </c>
      <c r="B1815" s="10" t="s">
        <v>1020</v>
      </c>
      <c r="C1815" s="11" t="s">
        <v>1148</v>
      </c>
      <c r="D1815" s="9"/>
      <c r="E1815" s="9">
        <v>364</v>
      </c>
      <c r="F1815" s="10" t="s">
        <v>1071</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1.5" hidden="1" x14ac:dyDescent="0.25">
      <c r="A1816" s="12">
        <v>1799</v>
      </c>
      <c r="B1816" s="10" t="s">
        <v>1020</v>
      </c>
      <c r="C1816" s="11" t="s">
        <v>1148</v>
      </c>
      <c r="D1816" s="9"/>
      <c r="E1816" s="9">
        <v>364</v>
      </c>
      <c r="F1816" s="10" t="s">
        <v>1071</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1.5" hidden="1" x14ac:dyDescent="0.25">
      <c r="A1817" s="12">
        <v>1800</v>
      </c>
      <c r="B1817" s="10" t="s">
        <v>1020</v>
      </c>
      <c r="C1817" s="11" t="s">
        <v>1148</v>
      </c>
      <c r="D1817" s="9"/>
      <c r="E1817" s="9">
        <v>364</v>
      </c>
      <c r="F1817" s="10" t="s">
        <v>1071</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1.5" hidden="1" x14ac:dyDescent="0.25">
      <c r="A1818" s="12">
        <v>1801</v>
      </c>
      <c r="B1818" s="10" t="s">
        <v>1020</v>
      </c>
      <c r="C1818" s="11" t="s">
        <v>1149</v>
      </c>
      <c r="D1818" s="9"/>
      <c r="E1818" s="9">
        <v>462</v>
      </c>
      <c r="F1818" s="10" t="s">
        <v>1071</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1.5" hidden="1" x14ac:dyDescent="0.25">
      <c r="A1819" s="12">
        <v>1802</v>
      </c>
      <c r="B1819" s="10" t="s">
        <v>1020</v>
      </c>
      <c r="C1819" s="11" t="s">
        <v>1149</v>
      </c>
      <c r="D1819" s="9"/>
      <c r="E1819" s="9">
        <v>462</v>
      </c>
      <c r="F1819" s="10" t="s">
        <v>1071</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1.5" hidden="1" x14ac:dyDescent="0.25">
      <c r="A1820" s="12">
        <v>1803</v>
      </c>
      <c r="B1820" s="10" t="s">
        <v>1020</v>
      </c>
      <c r="C1820" s="11" t="s">
        <v>1149</v>
      </c>
      <c r="D1820" s="9"/>
      <c r="E1820" s="9">
        <v>462</v>
      </c>
      <c r="F1820" s="10" t="s">
        <v>1071</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1.5" hidden="1" x14ac:dyDescent="0.25">
      <c r="A1821" s="12">
        <v>1804</v>
      </c>
      <c r="B1821" s="10" t="s">
        <v>1020</v>
      </c>
      <c r="C1821" s="11" t="s">
        <v>1149</v>
      </c>
      <c r="D1821" s="9"/>
      <c r="E1821" s="9">
        <v>462</v>
      </c>
      <c r="F1821" s="10" t="s">
        <v>1071</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1.5" hidden="1" x14ac:dyDescent="0.25">
      <c r="A1822" s="12">
        <v>1805</v>
      </c>
      <c r="B1822" s="10" t="s">
        <v>1020</v>
      </c>
      <c r="C1822" s="11" t="s">
        <v>1149</v>
      </c>
      <c r="D1822" s="9"/>
      <c r="E1822" s="9">
        <v>462</v>
      </c>
      <c r="F1822" s="10" t="s">
        <v>1071</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1.5" hidden="1" x14ac:dyDescent="0.25">
      <c r="A1823" s="12">
        <v>1806</v>
      </c>
      <c r="B1823" s="10" t="s">
        <v>1020</v>
      </c>
      <c r="C1823" s="11" t="s">
        <v>1149</v>
      </c>
      <c r="D1823" s="9"/>
      <c r="E1823" s="9">
        <v>462</v>
      </c>
      <c r="F1823" s="10" t="s">
        <v>1071</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1.5" hidden="1" x14ac:dyDescent="0.25">
      <c r="A1824" s="12">
        <v>1807</v>
      </c>
      <c r="B1824" s="10" t="s">
        <v>1020</v>
      </c>
      <c r="C1824" s="11" t="s">
        <v>1149</v>
      </c>
      <c r="D1824" s="9"/>
      <c r="E1824" s="9">
        <v>462</v>
      </c>
      <c r="F1824" s="10" t="s">
        <v>1071</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1.5" hidden="1" x14ac:dyDescent="0.25">
      <c r="A1825" s="12">
        <v>1808</v>
      </c>
      <c r="B1825" s="10" t="s">
        <v>1020</v>
      </c>
      <c r="C1825" s="11" t="s">
        <v>1149</v>
      </c>
      <c r="D1825" s="9"/>
      <c r="E1825" s="9">
        <v>462</v>
      </c>
      <c r="F1825" s="10" t="s">
        <v>1071</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1.5" hidden="1" x14ac:dyDescent="0.25">
      <c r="A1826" s="12">
        <v>1809</v>
      </c>
      <c r="B1826" s="10" t="s">
        <v>1020</v>
      </c>
      <c r="C1826" s="11" t="s">
        <v>1149</v>
      </c>
      <c r="D1826" s="9"/>
      <c r="E1826" s="9">
        <v>462</v>
      </c>
      <c r="F1826" s="10" t="s">
        <v>1071</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1.5" hidden="1" x14ac:dyDescent="0.25">
      <c r="A1827" s="12">
        <v>1810</v>
      </c>
      <c r="B1827" s="10" t="s">
        <v>1020</v>
      </c>
      <c r="C1827" s="11" t="s">
        <v>1149</v>
      </c>
      <c r="D1827" s="9"/>
      <c r="E1827" s="9">
        <v>462</v>
      </c>
      <c r="F1827" s="10" t="s">
        <v>1071</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1.5" hidden="1" x14ac:dyDescent="0.25">
      <c r="A1828" s="12">
        <v>1811</v>
      </c>
      <c r="B1828" s="10" t="s">
        <v>1020</v>
      </c>
      <c r="C1828" s="11" t="s">
        <v>1149</v>
      </c>
      <c r="D1828" s="9"/>
      <c r="E1828" s="9">
        <v>462</v>
      </c>
      <c r="F1828" s="10" t="s">
        <v>1071</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1.5" hidden="1" x14ac:dyDescent="0.25">
      <c r="A1829" s="12">
        <v>1812</v>
      </c>
      <c r="B1829" s="10" t="s">
        <v>1020</v>
      </c>
      <c r="C1829" s="11" t="s">
        <v>1149</v>
      </c>
      <c r="D1829" s="9"/>
      <c r="E1829" s="9">
        <v>462</v>
      </c>
      <c r="F1829" s="10" t="s">
        <v>1071</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1.5" hidden="1" x14ac:dyDescent="0.25">
      <c r="A1830" s="12">
        <v>1813</v>
      </c>
      <c r="B1830" s="10" t="s">
        <v>1020</v>
      </c>
      <c r="C1830" s="11" t="s">
        <v>1149</v>
      </c>
      <c r="D1830" s="9"/>
      <c r="E1830" s="9">
        <v>462</v>
      </c>
      <c r="F1830" s="10" t="s">
        <v>1071</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1.5" hidden="1" x14ac:dyDescent="0.25">
      <c r="A1831" s="12">
        <v>1814</v>
      </c>
      <c r="B1831" s="10" t="s">
        <v>1020</v>
      </c>
      <c r="C1831" s="11" t="s">
        <v>1149</v>
      </c>
      <c r="D1831" s="9"/>
      <c r="E1831" s="9">
        <v>462</v>
      </c>
      <c r="F1831" s="10" t="s">
        <v>1071</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1.5" hidden="1" x14ac:dyDescent="0.25">
      <c r="A1832" s="12">
        <v>1815</v>
      </c>
      <c r="B1832" s="10" t="s">
        <v>1020</v>
      </c>
      <c r="C1832" s="11" t="s">
        <v>1149</v>
      </c>
      <c r="D1832" s="9"/>
      <c r="E1832" s="9">
        <v>462</v>
      </c>
      <c r="F1832" s="10" t="s">
        <v>1071</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1.5" hidden="1" x14ac:dyDescent="0.25">
      <c r="A1833" s="12">
        <v>1816</v>
      </c>
      <c r="B1833" s="10" t="s">
        <v>1020</v>
      </c>
      <c r="C1833" s="11" t="s">
        <v>1150</v>
      </c>
      <c r="D1833" s="9"/>
      <c r="E1833" s="9">
        <v>524</v>
      </c>
      <c r="F1833" s="10" t="s">
        <v>1071</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1.5" hidden="1" x14ac:dyDescent="0.25">
      <c r="A1834" s="12">
        <v>1817</v>
      </c>
      <c r="B1834" s="10" t="s">
        <v>1020</v>
      </c>
      <c r="C1834" s="11" t="s">
        <v>1150</v>
      </c>
      <c r="D1834" s="9"/>
      <c r="E1834" s="9">
        <v>524</v>
      </c>
      <c r="F1834" s="10" t="s">
        <v>1071</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1.5" hidden="1" x14ac:dyDescent="0.25">
      <c r="A1835" s="12">
        <v>1818</v>
      </c>
      <c r="B1835" s="10" t="s">
        <v>1020</v>
      </c>
      <c r="C1835" s="11" t="s">
        <v>1150</v>
      </c>
      <c r="D1835" s="9"/>
      <c r="E1835" s="9">
        <v>524</v>
      </c>
      <c r="F1835" s="10" t="s">
        <v>1071</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1.5" hidden="1" x14ac:dyDescent="0.25">
      <c r="A1836" s="12">
        <v>1819</v>
      </c>
      <c r="B1836" s="10" t="s">
        <v>1020</v>
      </c>
      <c r="C1836" s="11" t="s">
        <v>1150</v>
      </c>
      <c r="D1836" s="9"/>
      <c r="E1836" s="9">
        <v>524</v>
      </c>
      <c r="F1836" s="10" t="s">
        <v>1071</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1.5" hidden="1" x14ac:dyDescent="0.25">
      <c r="A1837" s="12">
        <v>1820</v>
      </c>
      <c r="B1837" s="10" t="s">
        <v>1020</v>
      </c>
      <c r="C1837" s="11" t="s">
        <v>1150</v>
      </c>
      <c r="D1837" s="9"/>
      <c r="E1837" s="9">
        <v>524</v>
      </c>
      <c r="F1837" s="10" t="s">
        <v>1071</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1.5" hidden="1" x14ac:dyDescent="0.25">
      <c r="A1838" s="12">
        <v>1821</v>
      </c>
      <c r="B1838" s="10" t="s">
        <v>1020</v>
      </c>
      <c r="C1838" s="11" t="s">
        <v>1150</v>
      </c>
      <c r="D1838" s="9"/>
      <c r="E1838" s="9">
        <v>524</v>
      </c>
      <c r="F1838" s="10" t="s">
        <v>1071</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1.5" hidden="1" x14ac:dyDescent="0.25">
      <c r="A1839" s="12">
        <v>1822</v>
      </c>
      <c r="B1839" s="10" t="s">
        <v>1020</v>
      </c>
      <c r="C1839" s="11" t="s">
        <v>1150</v>
      </c>
      <c r="D1839" s="9"/>
      <c r="E1839" s="9">
        <v>524</v>
      </c>
      <c r="F1839" s="10" t="s">
        <v>1071</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1.5" hidden="1" x14ac:dyDescent="0.25">
      <c r="A1840" s="12">
        <v>1823</v>
      </c>
      <c r="B1840" s="10" t="s">
        <v>1020</v>
      </c>
      <c r="C1840" s="11" t="s">
        <v>1150</v>
      </c>
      <c r="D1840" s="9"/>
      <c r="E1840" s="9">
        <v>524</v>
      </c>
      <c r="F1840" s="10" t="s">
        <v>1071</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1.5" hidden="1" x14ac:dyDescent="0.25">
      <c r="A1841" s="12">
        <v>1824</v>
      </c>
      <c r="B1841" s="10" t="s">
        <v>1020</v>
      </c>
      <c r="C1841" s="11" t="s">
        <v>1150</v>
      </c>
      <c r="D1841" s="9"/>
      <c r="E1841" s="9">
        <v>524</v>
      </c>
      <c r="F1841" s="10" t="s">
        <v>1071</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1.5" hidden="1" x14ac:dyDescent="0.25">
      <c r="A1842" s="12">
        <v>1825</v>
      </c>
      <c r="B1842" s="10" t="s">
        <v>1020</v>
      </c>
      <c r="C1842" s="11" t="s">
        <v>1150</v>
      </c>
      <c r="D1842" s="9"/>
      <c r="E1842" s="9">
        <v>524</v>
      </c>
      <c r="F1842" s="10" t="s">
        <v>1071</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1.5" hidden="1" x14ac:dyDescent="0.25">
      <c r="A1843" s="12">
        <v>1826</v>
      </c>
      <c r="B1843" s="10" t="s">
        <v>1020</v>
      </c>
      <c r="C1843" s="11" t="s">
        <v>1150</v>
      </c>
      <c r="D1843" s="9"/>
      <c r="E1843" s="9">
        <v>524</v>
      </c>
      <c r="F1843" s="10" t="s">
        <v>1071</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1.5" hidden="1" x14ac:dyDescent="0.25">
      <c r="A1844" s="12">
        <v>1827</v>
      </c>
      <c r="B1844" s="10" t="s">
        <v>1020</v>
      </c>
      <c r="C1844" s="11" t="s">
        <v>1150</v>
      </c>
      <c r="D1844" s="9"/>
      <c r="E1844" s="9">
        <v>524</v>
      </c>
      <c r="F1844" s="10" t="s">
        <v>1071</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1.5" hidden="1" x14ac:dyDescent="0.25">
      <c r="A1845" s="12">
        <v>1828</v>
      </c>
      <c r="B1845" s="10" t="s">
        <v>1020</v>
      </c>
      <c r="C1845" s="11" t="s">
        <v>1150</v>
      </c>
      <c r="D1845" s="9"/>
      <c r="E1845" s="9">
        <v>524</v>
      </c>
      <c r="F1845" s="10" t="s">
        <v>1071</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1.5" hidden="1" x14ac:dyDescent="0.25">
      <c r="A1846" s="12">
        <v>1829</v>
      </c>
      <c r="B1846" s="10" t="s">
        <v>1020</v>
      </c>
      <c r="C1846" s="11" t="s">
        <v>1150</v>
      </c>
      <c r="D1846" s="9"/>
      <c r="E1846" s="9">
        <v>524</v>
      </c>
      <c r="F1846" s="10" t="s">
        <v>1071</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1.5" hidden="1" x14ac:dyDescent="0.25">
      <c r="A1847" s="12">
        <v>1830</v>
      </c>
      <c r="B1847" s="10" t="s">
        <v>1020</v>
      </c>
      <c r="C1847" s="11" t="s">
        <v>1150</v>
      </c>
      <c r="D1847" s="9"/>
      <c r="E1847" s="9">
        <v>524</v>
      </c>
      <c r="F1847" s="10" t="s">
        <v>1071</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1.5" hidden="1" x14ac:dyDescent="0.25">
      <c r="A1848" s="12">
        <v>1831</v>
      </c>
      <c r="B1848" s="10" t="s">
        <v>1020</v>
      </c>
      <c r="C1848" s="11" t="s">
        <v>1151</v>
      </c>
      <c r="D1848" s="9"/>
      <c r="E1848" s="9">
        <v>586</v>
      </c>
      <c r="F1848" s="10" t="s">
        <v>1071</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1.5" hidden="1" x14ac:dyDescent="0.25">
      <c r="A1849" s="12">
        <v>1832</v>
      </c>
      <c r="B1849" s="10" t="s">
        <v>1020</v>
      </c>
      <c r="C1849" s="11" t="s">
        <v>1151</v>
      </c>
      <c r="D1849" s="9"/>
      <c r="E1849" s="9">
        <v>586</v>
      </c>
      <c r="F1849" s="10" t="s">
        <v>1071</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1.5" hidden="1" x14ac:dyDescent="0.25">
      <c r="A1850" s="12">
        <v>1833</v>
      </c>
      <c r="B1850" s="10" t="s">
        <v>1020</v>
      </c>
      <c r="C1850" s="11" t="s">
        <v>1151</v>
      </c>
      <c r="D1850" s="9"/>
      <c r="E1850" s="9">
        <v>586</v>
      </c>
      <c r="F1850" s="10" t="s">
        <v>1071</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1.5" hidden="1" x14ac:dyDescent="0.25">
      <c r="A1851" s="12">
        <v>1834</v>
      </c>
      <c r="B1851" s="10" t="s">
        <v>1020</v>
      </c>
      <c r="C1851" s="11" t="s">
        <v>1151</v>
      </c>
      <c r="D1851" s="9"/>
      <c r="E1851" s="9">
        <v>586</v>
      </c>
      <c r="F1851" s="10" t="s">
        <v>1071</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1.5" hidden="1" x14ac:dyDescent="0.25">
      <c r="A1852" s="12">
        <v>1835</v>
      </c>
      <c r="B1852" s="10" t="s">
        <v>1020</v>
      </c>
      <c r="C1852" s="11" t="s">
        <v>1151</v>
      </c>
      <c r="D1852" s="9"/>
      <c r="E1852" s="9">
        <v>586</v>
      </c>
      <c r="F1852" s="10" t="s">
        <v>1071</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1.5" hidden="1" x14ac:dyDescent="0.25">
      <c r="A1853" s="12">
        <v>1836</v>
      </c>
      <c r="B1853" s="10" t="s">
        <v>1020</v>
      </c>
      <c r="C1853" s="11" t="s">
        <v>1151</v>
      </c>
      <c r="D1853" s="9"/>
      <c r="E1853" s="9">
        <v>586</v>
      </c>
      <c r="F1853" s="10" t="s">
        <v>1071</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1.5" hidden="1" x14ac:dyDescent="0.25">
      <c r="A1854" s="12">
        <v>1837</v>
      </c>
      <c r="B1854" s="10" t="s">
        <v>1020</v>
      </c>
      <c r="C1854" s="11" t="s">
        <v>1151</v>
      </c>
      <c r="D1854" s="9"/>
      <c r="E1854" s="9">
        <v>586</v>
      </c>
      <c r="F1854" s="10" t="s">
        <v>1071</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1.5" hidden="1" x14ac:dyDescent="0.25">
      <c r="A1855" s="12">
        <v>1838</v>
      </c>
      <c r="B1855" s="10" t="s">
        <v>1020</v>
      </c>
      <c r="C1855" s="11" t="s">
        <v>1151</v>
      </c>
      <c r="D1855" s="9"/>
      <c r="E1855" s="9">
        <v>586</v>
      </c>
      <c r="F1855" s="10" t="s">
        <v>1071</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1.5" hidden="1" x14ac:dyDescent="0.25">
      <c r="A1856" s="12">
        <v>1839</v>
      </c>
      <c r="B1856" s="10" t="s">
        <v>1020</v>
      </c>
      <c r="C1856" s="11" t="s">
        <v>1151</v>
      </c>
      <c r="D1856" s="9"/>
      <c r="E1856" s="9">
        <v>586</v>
      </c>
      <c r="F1856" s="10" t="s">
        <v>1071</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1.5" hidden="1" x14ac:dyDescent="0.25">
      <c r="A1857" s="12">
        <v>1840</v>
      </c>
      <c r="B1857" s="10" t="s">
        <v>1020</v>
      </c>
      <c r="C1857" s="11" t="s">
        <v>1151</v>
      </c>
      <c r="D1857" s="9"/>
      <c r="E1857" s="9">
        <v>586</v>
      </c>
      <c r="F1857" s="10" t="s">
        <v>1071</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1.5" hidden="1" x14ac:dyDescent="0.25">
      <c r="A1858" s="12">
        <v>1841</v>
      </c>
      <c r="B1858" s="10" t="s">
        <v>1020</v>
      </c>
      <c r="C1858" s="11" t="s">
        <v>1151</v>
      </c>
      <c r="D1858" s="9"/>
      <c r="E1858" s="9">
        <v>586</v>
      </c>
      <c r="F1858" s="10" t="s">
        <v>1071</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1.5" hidden="1" x14ac:dyDescent="0.25">
      <c r="A1859" s="12">
        <v>1842</v>
      </c>
      <c r="B1859" s="10" t="s">
        <v>1020</v>
      </c>
      <c r="C1859" s="11" t="s">
        <v>1151</v>
      </c>
      <c r="D1859" s="9"/>
      <c r="E1859" s="9">
        <v>586</v>
      </c>
      <c r="F1859" s="10" t="s">
        <v>1071</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1.5" hidden="1" x14ac:dyDescent="0.25">
      <c r="A1860" s="12">
        <v>1843</v>
      </c>
      <c r="B1860" s="10" t="s">
        <v>1020</v>
      </c>
      <c r="C1860" s="11" t="s">
        <v>1151</v>
      </c>
      <c r="D1860" s="9"/>
      <c r="E1860" s="9">
        <v>586</v>
      </c>
      <c r="F1860" s="10" t="s">
        <v>1071</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1.5" hidden="1" x14ac:dyDescent="0.25">
      <c r="A1861" s="12">
        <v>1844</v>
      </c>
      <c r="B1861" s="10" t="s">
        <v>1020</v>
      </c>
      <c r="C1861" s="11" t="s">
        <v>1151</v>
      </c>
      <c r="D1861" s="9"/>
      <c r="E1861" s="9">
        <v>586</v>
      </c>
      <c r="F1861" s="10" t="s">
        <v>1071</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1.5" hidden="1" x14ac:dyDescent="0.25">
      <c r="A1862" s="12">
        <v>1845</v>
      </c>
      <c r="B1862" s="10" t="s">
        <v>1020</v>
      </c>
      <c r="C1862" s="11" t="s">
        <v>1151</v>
      </c>
      <c r="D1862" s="9"/>
      <c r="E1862" s="9">
        <v>586</v>
      </c>
      <c r="F1862" s="10" t="s">
        <v>1071</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1.5" hidden="1" x14ac:dyDescent="0.25">
      <c r="A1863" s="12">
        <v>1846</v>
      </c>
      <c r="B1863" s="10" t="s">
        <v>1020</v>
      </c>
      <c r="C1863" s="11" t="s">
        <v>1152</v>
      </c>
      <c r="D1863" s="9"/>
      <c r="E1863" s="9">
        <v>144</v>
      </c>
      <c r="F1863" s="10" t="s">
        <v>1071</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1.5" hidden="1" x14ac:dyDescent="0.25">
      <c r="A1864" s="12">
        <v>1847</v>
      </c>
      <c r="B1864" s="10" t="s">
        <v>1020</v>
      </c>
      <c r="C1864" s="11" t="s">
        <v>1152</v>
      </c>
      <c r="D1864" s="9"/>
      <c r="E1864" s="9">
        <v>144</v>
      </c>
      <c r="F1864" s="10" t="s">
        <v>1071</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1.5" hidden="1" x14ac:dyDescent="0.25">
      <c r="A1865" s="12">
        <v>1848</v>
      </c>
      <c r="B1865" s="10" t="s">
        <v>1020</v>
      </c>
      <c r="C1865" s="11" t="s">
        <v>1152</v>
      </c>
      <c r="D1865" s="9"/>
      <c r="E1865" s="9">
        <v>144</v>
      </c>
      <c r="F1865" s="10" t="s">
        <v>1071</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1.5" hidden="1" x14ac:dyDescent="0.25">
      <c r="A1866" s="12">
        <v>1849</v>
      </c>
      <c r="B1866" s="10" t="s">
        <v>1020</v>
      </c>
      <c r="C1866" s="11" t="s">
        <v>1152</v>
      </c>
      <c r="D1866" s="9"/>
      <c r="E1866" s="9">
        <v>144</v>
      </c>
      <c r="F1866" s="10" t="s">
        <v>1071</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1.5" hidden="1" x14ac:dyDescent="0.25">
      <c r="A1867" s="12">
        <v>1850</v>
      </c>
      <c r="B1867" s="10" t="s">
        <v>1020</v>
      </c>
      <c r="C1867" s="11" t="s">
        <v>1152</v>
      </c>
      <c r="D1867" s="9"/>
      <c r="E1867" s="9">
        <v>144</v>
      </c>
      <c r="F1867" s="10" t="s">
        <v>1071</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1.5" hidden="1" x14ac:dyDescent="0.25">
      <c r="A1868" s="12">
        <v>1851</v>
      </c>
      <c r="B1868" s="10" t="s">
        <v>1020</v>
      </c>
      <c r="C1868" s="11" t="s">
        <v>1152</v>
      </c>
      <c r="D1868" s="9"/>
      <c r="E1868" s="9">
        <v>144</v>
      </c>
      <c r="F1868" s="10" t="s">
        <v>1071</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1.5" hidden="1" x14ac:dyDescent="0.25">
      <c r="A1869" s="12">
        <v>1852</v>
      </c>
      <c r="B1869" s="10" t="s">
        <v>1020</v>
      </c>
      <c r="C1869" s="11" t="s">
        <v>1152</v>
      </c>
      <c r="D1869" s="9"/>
      <c r="E1869" s="9">
        <v>144</v>
      </c>
      <c r="F1869" s="10" t="s">
        <v>1071</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1.5" hidden="1" x14ac:dyDescent="0.25">
      <c r="A1870" s="12">
        <v>1853</v>
      </c>
      <c r="B1870" s="10" t="s">
        <v>1020</v>
      </c>
      <c r="C1870" s="11" t="s">
        <v>1152</v>
      </c>
      <c r="D1870" s="9"/>
      <c r="E1870" s="9">
        <v>144</v>
      </c>
      <c r="F1870" s="10" t="s">
        <v>1071</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1.5" hidden="1" x14ac:dyDescent="0.25">
      <c r="A1871" s="12">
        <v>1854</v>
      </c>
      <c r="B1871" s="10" t="s">
        <v>1020</v>
      </c>
      <c r="C1871" s="11" t="s">
        <v>1152</v>
      </c>
      <c r="D1871" s="9"/>
      <c r="E1871" s="9">
        <v>144</v>
      </c>
      <c r="F1871" s="10" t="s">
        <v>1071</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1.5" hidden="1" x14ac:dyDescent="0.25">
      <c r="A1872" s="12">
        <v>1855</v>
      </c>
      <c r="B1872" s="10" t="s">
        <v>1020</v>
      </c>
      <c r="C1872" s="11" t="s">
        <v>1152</v>
      </c>
      <c r="D1872" s="9"/>
      <c r="E1872" s="9">
        <v>144</v>
      </c>
      <c r="F1872" s="10" t="s">
        <v>1071</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1.5" hidden="1" x14ac:dyDescent="0.25">
      <c r="A1873" s="12">
        <v>1856</v>
      </c>
      <c r="B1873" s="10" t="s">
        <v>1020</v>
      </c>
      <c r="C1873" s="11" t="s">
        <v>1152</v>
      </c>
      <c r="D1873" s="9"/>
      <c r="E1873" s="9">
        <v>144</v>
      </c>
      <c r="F1873" s="10" t="s">
        <v>1071</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1.5" hidden="1" x14ac:dyDescent="0.25">
      <c r="A1874" s="12">
        <v>1857</v>
      </c>
      <c r="B1874" s="10" t="s">
        <v>1020</v>
      </c>
      <c r="C1874" s="11" t="s">
        <v>1152</v>
      </c>
      <c r="D1874" s="9"/>
      <c r="E1874" s="9">
        <v>144</v>
      </c>
      <c r="F1874" s="10" t="s">
        <v>1071</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1.5" hidden="1" x14ac:dyDescent="0.25">
      <c r="A1875" s="12">
        <v>1858</v>
      </c>
      <c r="B1875" s="10" t="s">
        <v>1020</v>
      </c>
      <c r="C1875" s="11" t="s">
        <v>1152</v>
      </c>
      <c r="D1875" s="9"/>
      <c r="E1875" s="9">
        <v>144</v>
      </c>
      <c r="F1875" s="10" t="s">
        <v>1071</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1.5" hidden="1" x14ac:dyDescent="0.25">
      <c r="A1876" s="12">
        <v>1859</v>
      </c>
      <c r="B1876" s="10" t="s">
        <v>1020</v>
      </c>
      <c r="C1876" s="11" t="s">
        <v>1152</v>
      </c>
      <c r="D1876" s="9"/>
      <c r="E1876" s="9">
        <v>144</v>
      </c>
      <c r="F1876" s="10" t="s">
        <v>1071</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1.5" hidden="1" x14ac:dyDescent="0.25">
      <c r="A1877" s="12">
        <v>1860</v>
      </c>
      <c r="B1877" s="10" t="s">
        <v>1020</v>
      </c>
      <c r="C1877" s="11" t="s">
        <v>1152</v>
      </c>
      <c r="D1877" s="9"/>
      <c r="E1877" s="9">
        <v>144</v>
      </c>
      <c r="F1877" s="10" t="s">
        <v>1071</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1.5" hidden="1" x14ac:dyDescent="0.25">
      <c r="A1878" s="28">
        <v>1861</v>
      </c>
      <c r="B1878" s="26" t="s">
        <v>1020</v>
      </c>
      <c r="C1878" s="27" t="s">
        <v>1153</v>
      </c>
      <c r="D1878" s="25"/>
      <c r="E1878" s="25">
        <v>1832</v>
      </c>
      <c r="F1878" s="26" t="s">
        <v>1068</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1.5" hidden="1" x14ac:dyDescent="0.25">
      <c r="A1879" s="28">
        <v>1862</v>
      </c>
      <c r="B1879" s="26" t="s">
        <v>1020</v>
      </c>
      <c r="C1879" s="27" t="s">
        <v>1153</v>
      </c>
      <c r="D1879" s="25"/>
      <c r="E1879" s="25">
        <v>1832</v>
      </c>
      <c r="F1879" s="26" t="s">
        <v>1068</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1.5" hidden="1" x14ac:dyDescent="0.25">
      <c r="A1880" s="28">
        <v>1863</v>
      </c>
      <c r="B1880" s="26" t="s">
        <v>1020</v>
      </c>
      <c r="C1880" s="27" t="s">
        <v>1153</v>
      </c>
      <c r="D1880" s="25"/>
      <c r="E1880" s="25">
        <v>1832</v>
      </c>
      <c r="F1880" s="26" t="s">
        <v>1068</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1.5" hidden="1" x14ac:dyDescent="0.25">
      <c r="A1881" s="28">
        <v>1864</v>
      </c>
      <c r="B1881" s="26" t="s">
        <v>1020</v>
      </c>
      <c r="C1881" s="27" t="s">
        <v>1153</v>
      </c>
      <c r="D1881" s="25"/>
      <c r="E1881" s="25">
        <v>1832</v>
      </c>
      <c r="F1881" s="26" t="s">
        <v>1068</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1.5" hidden="1" x14ac:dyDescent="0.25">
      <c r="A1882" s="28">
        <v>1865</v>
      </c>
      <c r="B1882" s="26" t="s">
        <v>1020</v>
      </c>
      <c r="C1882" s="27" t="s">
        <v>1153</v>
      </c>
      <c r="D1882" s="25"/>
      <c r="E1882" s="25">
        <v>1832</v>
      </c>
      <c r="F1882" s="26" t="s">
        <v>1068</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1.5" hidden="1" x14ac:dyDescent="0.25">
      <c r="A1883" s="28">
        <v>1866</v>
      </c>
      <c r="B1883" s="26" t="s">
        <v>1020</v>
      </c>
      <c r="C1883" s="27" t="s">
        <v>1153</v>
      </c>
      <c r="D1883" s="25"/>
      <c r="E1883" s="25">
        <v>1832</v>
      </c>
      <c r="F1883" s="26" t="s">
        <v>1068</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1.5" hidden="1" x14ac:dyDescent="0.25">
      <c r="A1884" s="28">
        <v>1867</v>
      </c>
      <c r="B1884" s="26" t="s">
        <v>1020</v>
      </c>
      <c r="C1884" s="27" t="s">
        <v>1153</v>
      </c>
      <c r="D1884" s="25"/>
      <c r="E1884" s="25">
        <v>1832</v>
      </c>
      <c r="F1884" s="26" t="s">
        <v>1068</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1.5" hidden="1" x14ac:dyDescent="0.25">
      <c r="A1885" s="28">
        <v>1868</v>
      </c>
      <c r="B1885" s="26" t="s">
        <v>1020</v>
      </c>
      <c r="C1885" s="27" t="s">
        <v>1153</v>
      </c>
      <c r="D1885" s="25"/>
      <c r="E1885" s="25">
        <v>1832</v>
      </c>
      <c r="F1885" s="26" t="s">
        <v>1068</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1.5" hidden="1" x14ac:dyDescent="0.25">
      <c r="A1886" s="28">
        <v>1869</v>
      </c>
      <c r="B1886" s="26" t="s">
        <v>1020</v>
      </c>
      <c r="C1886" s="27" t="s">
        <v>1153</v>
      </c>
      <c r="D1886" s="25"/>
      <c r="E1886" s="25">
        <v>1832</v>
      </c>
      <c r="F1886" s="26" t="s">
        <v>1068</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1.5" hidden="1" x14ac:dyDescent="0.25">
      <c r="A1887" s="28">
        <v>1870</v>
      </c>
      <c r="B1887" s="26" t="s">
        <v>1020</v>
      </c>
      <c r="C1887" s="27" t="s">
        <v>1153</v>
      </c>
      <c r="D1887" s="25"/>
      <c r="E1887" s="25">
        <v>1832</v>
      </c>
      <c r="F1887" s="26" t="s">
        <v>1068</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1.5" hidden="1" x14ac:dyDescent="0.25">
      <c r="A1888" s="28">
        <v>1871</v>
      </c>
      <c r="B1888" s="26" t="s">
        <v>1020</v>
      </c>
      <c r="C1888" s="27" t="s">
        <v>1153</v>
      </c>
      <c r="D1888" s="25"/>
      <c r="E1888" s="25">
        <v>1832</v>
      </c>
      <c r="F1888" s="26" t="s">
        <v>1068</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1.5" hidden="1" x14ac:dyDescent="0.25">
      <c r="A1889" s="28">
        <v>1872</v>
      </c>
      <c r="B1889" s="26" t="s">
        <v>1020</v>
      </c>
      <c r="C1889" s="27" t="s">
        <v>1153</v>
      </c>
      <c r="D1889" s="25"/>
      <c r="E1889" s="25">
        <v>1832</v>
      </c>
      <c r="F1889" s="26" t="s">
        <v>1068</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1.5" hidden="1" x14ac:dyDescent="0.25">
      <c r="A1890" s="28">
        <v>1873</v>
      </c>
      <c r="B1890" s="26" t="s">
        <v>1020</v>
      </c>
      <c r="C1890" s="27" t="s">
        <v>1153</v>
      </c>
      <c r="D1890" s="25"/>
      <c r="E1890" s="25">
        <v>1832</v>
      </c>
      <c r="F1890" s="26" t="s">
        <v>1068</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1.5" hidden="1" x14ac:dyDescent="0.25">
      <c r="A1891" s="28">
        <v>1874</v>
      </c>
      <c r="B1891" s="26" t="s">
        <v>1020</v>
      </c>
      <c r="C1891" s="27" t="s">
        <v>1153</v>
      </c>
      <c r="D1891" s="25"/>
      <c r="E1891" s="25">
        <v>1832</v>
      </c>
      <c r="F1891" s="26" t="s">
        <v>1068</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1.5" hidden="1" x14ac:dyDescent="0.25">
      <c r="A1892" s="28">
        <v>1875</v>
      </c>
      <c r="B1892" s="26" t="s">
        <v>1020</v>
      </c>
      <c r="C1892" s="27" t="s">
        <v>1153</v>
      </c>
      <c r="D1892" s="25"/>
      <c r="E1892" s="25">
        <v>1832</v>
      </c>
      <c r="F1892" s="26" t="s">
        <v>1068</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1.5" hidden="1" x14ac:dyDescent="0.25">
      <c r="A1893" s="23">
        <v>1876</v>
      </c>
      <c r="B1893" s="21" t="s">
        <v>1020</v>
      </c>
      <c r="C1893" s="29" t="s">
        <v>1154</v>
      </c>
      <c r="D1893" s="20"/>
      <c r="E1893" s="20">
        <v>906</v>
      </c>
      <c r="F1893" s="21" t="s">
        <v>1070</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1.5" hidden="1" x14ac:dyDescent="0.25">
      <c r="A1894" s="23">
        <v>1877</v>
      </c>
      <c r="B1894" s="21" t="s">
        <v>1020</v>
      </c>
      <c r="C1894" s="29" t="s">
        <v>1154</v>
      </c>
      <c r="D1894" s="20"/>
      <c r="E1894" s="20">
        <v>906</v>
      </c>
      <c r="F1894" s="21" t="s">
        <v>1070</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1.5" hidden="1" x14ac:dyDescent="0.25">
      <c r="A1895" s="23">
        <v>1878</v>
      </c>
      <c r="B1895" s="21" t="s">
        <v>1020</v>
      </c>
      <c r="C1895" s="29" t="s">
        <v>1154</v>
      </c>
      <c r="D1895" s="20"/>
      <c r="E1895" s="20">
        <v>906</v>
      </c>
      <c r="F1895" s="21" t="s">
        <v>1070</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1.5" hidden="1" x14ac:dyDescent="0.25">
      <c r="A1896" s="23">
        <v>1879</v>
      </c>
      <c r="B1896" s="21" t="s">
        <v>1020</v>
      </c>
      <c r="C1896" s="29" t="s">
        <v>1154</v>
      </c>
      <c r="D1896" s="20"/>
      <c r="E1896" s="20">
        <v>906</v>
      </c>
      <c r="F1896" s="21" t="s">
        <v>1070</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1.5" hidden="1" x14ac:dyDescent="0.25">
      <c r="A1897" s="23">
        <v>1880</v>
      </c>
      <c r="B1897" s="21" t="s">
        <v>1020</v>
      </c>
      <c r="C1897" s="29" t="s">
        <v>1154</v>
      </c>
      <c r="D1897" s="20"/>
      <c r="E1897" s="20">
        <v>906</v>
      </c>
      <c r="F1897" s="21" t="s">
        <v>1070</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1.5" hidden="1" x14ac:dyDescent="0.25">
      <c r="A1898" s="23">
        <v>1881</v>
      </c>
      <c r="B1898" s="21" t="s">
        <v>1020</v>
      </c>
      <c r="C1898" s="29" t="s">
        <v>1154</v>
      </c>
      <c r="D1898" s="20"/>
      <c r="E1898" s="20">
        <v>906</v>
      </c>
      <c r="F1898" s="21" t="s">
        <v>1070</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1.5" hidden="1" x14ac:dyDescent="0.25">
      <c r="A1899" s="23">
        <v>1882</v>
      </c>
      <c r="B1899" s="21" t="s">
        <v>1020</v>
      </c>
      <c r="C1899" s="29" t="s">
        <v>1154</v>
      </c>
      <c r="D1899" s="20"/>
      <c r="E1899" s="20">
        <v>906</v>
      </c>
      <c r="F1899" s="21" t="s">
        <v>1070</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1.5" hidden="1" x14ac:dyDescent="0.25">
      <c r="A1900" s="23">
        <v>1883</v>
      </c>
      <c r="B1900" s="21" t="s">
        <v>1020</v>
      </c>
      <c r="C1900" s="29" t="s">
        <v>1154</v>
      </c>
      <c r="D1900" s="20"/>
      <c r="E1900" s="20">
        <v>906</v>
      </c>
      <c r="F1900" s="21" t="s">
        <v>1070</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1.5" hidden="1" x14ac:dyDescent="0.25">
      <c r="A1901" s="23">
        <v>1884</v>
      </c>
      <c r="B1901" s="21" t="s">
        <v>1020</v>
      </c>
      <c r="C1901" s="29" t="s">
        <v>1154</v>
      </c>
      <c r="D1901" s="20"/>
      <c r="E1901" s="20">
        <v>906</v>
      </c>
      <c r="F1901" s="21" t="s">
        <v>1070</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1.5" hidden="1" x14ac:dyDescent="0.25">
      <c r="A1902" s="23">
        <v>1885</v>
      </c>
      <c r="B1902" s="21" t="s">
        <v>1020</v>
      </c>
      <c r="C1902" s="29" t="s">
        <v>1154</v>
      </c>
      <c r="D1902" s="20"/>
      <c r="E1902" s="20">
        <v>906</v>
      </c>
      <c r="F1902" s="21" t="s">
        <v>1070</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1.5" hidden="1" x14ac:dyDescent="0.25">
      <c r="A1903" s="23">
        <v>1886</v>
      </c>
      <c r="B1903" s="21" t="s">
        <v>1020</v>
      </c>
      <c r="C1903" s="29" t="s">
        <v>1154</v>
      </c>
      <c r="D1903" s="20"/>
      <c r="E1903" s="20">
        <v>906</v>
      </c>
      <c r="F1903" s="21" t="s">
        <v>1070</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1.5" hidden="1" x14ac:dyDescent="0.25">
      <c r="A1904" s="23">
        <v>1887</v>
      </c>
      <c r="B1904" s="21" t="s">
        <v>1020</v>
      </c>
      <c r="C1904" s="29" t="s">
        <v>1154</v>
      </c>
      <c r="D1904" s="20"/>
      <c r="E1904" s="20">
        <v>906</v>
      </c>
      <c r="F1904" s="21" t="s">
        <v>1070</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1.5" hidden="1" x14ac:dyDescent="0.25">
      <c r="A1905" s="23">
        <v>1888</v>
      </c>
      <c r="B1905" s="21" t="s">
        <v>1020</v>
      </c>
      <c r="C1905" s="29" t="s">
        <v>1154</v>
      </c>
      <c r="D1905" s="20"/>
      <c r="E1905" s="20">
        <v>906</v>
      </c>
      <c r="F1905" s="21" t="s">
        <v>1070</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1.5" hidden="1" x14ac:dyDescent="0.25">
      <c r="A1906" s="23">
        <v>1889</v>
      </c>
      <c r="B1906" s="21" t="s">
        <v>1020</v>
      </c>
      <c r="C1906" s="29" t="s">
        <v>1154</v>
      </c>
      <c r="D1906" s="20"/>
      <c r="E1906" s="20">
        <v>906</v>
      </c>
      <c r="F1906" s="21" t="s">
        <v>1070</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1.5" hidden="1" x14ac:dyDescent="0.25">
      <c r="A1907" s="23">
        <v>1890</v>
      </c>
      <c r="B1907" s="21" t="s">
        <v>1020</v>
      </c>
      <c r="C1907" s="29" t="s">
        <v>1154</v>
      </c>
      <c r="D1907" s="20"/>
      <c r="E1907" s="20">
        <v>906</v>
      </c>
      <c r="F1907" s="21" t="s">
        <v>1070</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1.5" hidden="1" x14ac:dyDescent="0.25">
      <c r="A1908" s="12">
        <v>1891</v>
      </c>
      <c r="B1908" s="10" t="s">
        <v>1020</v>
      </c>
      <c r="C1908" s="11" t="s">
        <v>1155</v>
      </c>
      <c r="D1908" s="9">
        <v>8</v>
      </c>
      <c r="E1908" s="9">
        <v>156</v>
      </c>
      <c r="F1908" s="10" t="s">
        <v>1071</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1.5" hidden="1" x14ac:dyDescent="0.25">
      <c r="A1909" s="12">
        <v>1892</v>
      </c>
      <c r="B1909" s="10" t="s">
        <v>1020</v>
      </c>
      <c r="C1909" s="11" t="s">
        <v>1155</v>
      </c>
      <c r="D1909" s="9">
        <v>8</v>
      </c>
      <c r="E1909" s="9">
        <v>156</v>
      </c>
      <c r="F1909" s="10" t="s">
        <v>1071</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1.5" hidden="1" x14ac:dyDescent="0.25">
      <c r="A1910" s="12">
        <v>1893</v>
      </c>
      <c r="B1910" s="10" t="s">
        <v>1020</v>
      </c>
      <c r="C1910" s="11" t="s">
        <v>1155</v>
      </c>
      <c r="D1910" s="9">
        <v>8</v>
      </c>
      <c r="E1910" s="9">
        <v>156</v>
      </c>
      <c r="F1910" s="10" t="s">
        <v>1071</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1.5" hidden="1" x14ac:dyDescent="0.25">
      <c r="A1911" s="12">
        <v>1894</v>
      </c>
      <c r="B1911" s="10" t="s">
        <v>1020</v>
      </c>
      <c r="C1911" s="11" t="s">
        <v>1155</v>
      </c>
      <c r="D1911" s="9">
        <v>8</v>
      </c>
      <c r="E1911" s="9">
        <v>156</v>
      </c>
      <c r="F1911" s="10" t="s">
        <v>1071</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1.5" hidden="1" x14ac:dyDescent="0.25">
      <c r="A1912" s="12">
        <v>1895</v>
      </c>
      <c r="B1912" s="10" t="s">
        <v>1020</v>
      </c>
      <c r="C1912" s="11" t="s">
        <v>1155</v>
      </c>
      <c r="D1912" s="9">
        <v>8</v>
      </c>
      <c r="E1912" s="9">
        <v>156</v>
      </c>
      <c r="F1912" s="10" t="s">
        <v>1071</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1.5" hidden="1" x14ac:dyDescent="0.25">
      <c r="A1913" s="12">
        <v>1896</v>
      </c>
      <c r="B1913" s="10" t="s">
        <v>1020</v>
      </c>
      <c r="C1913" s="11" t="s">
        <v>1155</v>
      </c>
      <c r="D1913" s="9">
        <v>8</v>
      </c>
      <c r="E1913" s="9">
        <v>156</v>
      </c>
      <c r="F1913" s="10" t="s">
        <v>1071</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1.5" hidden="1" x14ac:dyDescent="0.25">
      <c r="A1914" s="12">
        <v>1897</v>
      </c>
      <c r="B1914" s="10" t="s">
        <v>1020</v>
      </c>
      <c r="C1914" s="11" t="s">
        <v>1155</v>
      </c>
      <c r="D1914" s="9">
        <v>8</v>
      </c>
      <c r="E1914" s="9">
        <v>156</v>
      </c>
      <c r="F1914" s="10" t="s">
        <v>1071</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1.5" hidden="1" x14ac:dyDescent="0.25">
      <c r="A1915" s="12">
        <v>1898</v>
      </c>
      <c r="B1915" s="10" t="s">
        <v>1020</v>
      </c>
      <c r="C1915" s="11" t="s">
        <v>1155</v>
      </c>
      <c r="D1915" s="9">
        <v>8</v>
      </c>
      <c r="E1915" s="9">
        <v>156</v>
      </c>
      <c r="F1915" s="10" t="s">
        <v>1071</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1.5" hidden="1" x14ac:dyDescent="0.25">
      <c r="A1916" s="12">
        <v>1899</v>
      </c>
      <c r="B1916" s="10" t="s">
        <v>1020</v>
      </c>
      <c r="C1916" s="11" t="s">
        <v>1155</v>
      </c>
      <c r="D1916" s="9">
        <v>8</v>
      </c>
      <c r="E1916" s="9">
        <v>156</v>
      </c>
      <c r="F1916" s="10" t="s">
        <v>1071</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1.5" hidden="1" x14ac:dyDescent="0.25">
      <c r="A1917" s="12">
        <v>1900</v>
      </c>
      <c r="B1917" s="10" t="s">
        <v>1020</v>
      </c>
      <c r="C1917" s="11" t="s">
        <v>1155</v>
      </c>
      <c r="D1917" s="9">
        <v>8</v>
      </c>
      <c r="E1917" s="9">
        <v>156</v>
      </c>
      <c r="F1917" s="10" t="s">
        <v>1071</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1.5" hidden="1" x14ac:dyDescent="0.25">
      <c r="A1918" s="12">
        <v>1901</v>
      </c>
      <c r="B1918" s="10" t="s">
        <v>1020</v>
      </c>
      <c r="C1918" s="11" t="s">
        <v>1155</v>
      </c>
      <c r="D1918" s="9">
        <v>8</v>
      </c>
      <c r="E1918" s="9">
        <v>156</v>
      </c>
      <c r="F1918" s="10" t="s">
        <v>1071</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1.5" hidden="1" x14ac:dyDescent="0.25">
      <c r="A1919" s="12">
        <v>1902</v>
      </c>
      <c r="B1919" s="10" t="s">
        <v>1020</v>
      </c>
      <c r="C1919" s="11" t="s">
        <v>1155</v>
      </c>
      <c r="D1919" s="9">
        <v>8</v>
      </c>
      <c r="E1919" s="9">
        <v>156</v>
      </c>
      <c r="F1919" s="10" t="s">
        <v>1071</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1.5" hidden="1" x14ac:dyDescent="0.25">
      <c r="A1920" s="12">
        <v>1903</v>
      </c>
      <c r="B1920" s="10" t="s">
        <v>1020</v>
      </c>
      <c r="C1920" s="11" t="s">
        <v>1155</v>
      </c>
      <c r="D1920" s="9">
        <v>8</v>
      </c>
      <c r="E1920" s="9">
        <v>156</v>
      </c>
      <c r="F1920" s="10" t="s">
        <v>1071</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1.5" hidden="1" x14ac:dyDescent="0.25">
      <c r="A1921" s="12">
        <v>1904</v>
      </c>
      <c r="B1921" s="10" t="s">
        <v>1020</v>
      </c>
      <c r="C1921" s="11" t="s">
        <v>1155</v>
      </c>
      <c r="D1921" s="9">
        <v>8</v>
      </c>
      <c r="E1921" s="9">
        <v>156</v>
      </c>
      <c r="F1921" s="10" t="s">
        <v>1071</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1.5" hidden="1" x14ac:dyDescent="0.25">
      <c r="A1922" s="12">
        <v>1905</v>
      </c>
      <c r="B1922" s="10" t="s">
        <v>1020</v>
      </c>
      <c r="C1922" s="11" t="s">
        <v>1155</v>
      </c>
      <c r="D1922" s="9">
        <v>8</v>
      </c>
      <c r="E1922" s="9">
        <v>156</v>
      </c>
      <c r="F1922" s="10" t="s">
        <v>1071</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1.5" hidden="1" x14ac:dyDescent="0.25">
      <c r="A1923" s="12">
        <v>1906</v>
      </c>
      <c r="B1923" s="10" t="s">
        <v>1020</v>
      </c>
      <c r="C1923" s="11" t="s">
        <v>1156</v>
      </c>
      <c r="D1923" s="9">
        <v>9</v>
      </c>
      <c r="E1923" s="9">
        <v>344</v>
      </c>
      <c r="F1923" s="10" t="s">
        <v>1071</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1.5" hidden="1" x14ac:dyDescent="0.25">
      <c r="A1924" s="12">
        <v>1907</v>
      </c>
      <c r="B1924" s="10" t="s">
        <v>1020</v>
      </c>
      <c r="C1924" s="11" t="s">
        <v>1156</v>
      </c>
      <c r="D1924" s="9">
        <v>9</v>
      </c>
      <c r="E1924" s="9">
        <v>344</v>
      </c>
      <c r="F1924" s="10" t="s">
        <v>1071</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1.5" hidden="1" x14ac:dyDescent="0.25">
      <c r="A1925" s="12">
        <v>1908</v>
      </c>
      <c r="B1925" s="10" t="s">
        <v>1020</v>
      </c>
      <c r="C1925" s="11" t="s">
        <v>1156</v>
      </c>
      <c r="D1925" s="9">
        <v>9</v>
      </c>
      <c r="E1925" s="9">
        <v>344</v>
      </c>
      <c r="F1925" s="10" t="s">
        <v>1071</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1.5" hidden="1" x14ac:dyDescent="0.25">
      <c r="A1926" s="12">
        <v>1909</v>
      </c>
      <c r="B1926" s="10" t="s">
        <v>1020</v>
      </c>
      <c r="C1926" s="11" t="s">
        <v>1156</v>
      </c>
      <c r="D1926" s="9">
        <v>9</v>
      </c>
      <c r="E1926" s="9">
        <v>344</v>
      </c>
      <c r="F1926" s="10" t="s">
        <v>1071</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1.5" hidden="1" x14ac:dyDescent="0.25">
      <c r="A1927" s="12">
        <v>1910</v>
      </c>
      <c r="B1927" s="10" t="s">
        <v>1020</v>
      </c>
      <c r="C1927" s="11" t="s">
        <v>1156</v>
      </c>
      <c r="D1927" s="9">
        <v>9</v>
      </c>
      <c r="E1927" s="9">
        <v>344</v>
      </c>
      <c r="F1927" s="10" t="s">
        <v>1071</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1.5" hidden="1" x14ac:dyDescent="0.25">
      <c r="A1928" s="12">
        <v>1911</v>
      </c>
      <c r="B1928" s="10" t="s">
        <v>1020</v>
      </c>
      <c r="C1928" s="11" t="s">
        <v>1156</v>
      </c>
      <c r="D1928" s="9">
        <v>9</v>
      </c>
      <c r="E1928" s="9">
        <v>344</v>
      </c>
      <c r="F1928" s="10" t="s">
        <v>1071</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1.5" hidden="1" x14ac:dyDescent="0.25">
      <c r="A1929" s="12">
        <v>1912</v>
      </c>
      <c r="B1929" s="10" t="s">
        <v>1020</v>
      </c>
      <c r="C1929" s="11" t="s">
        <v>1156</v>
      </c>
      <c r="D1929" s="9">
        <v>9</v>
      </c>
      <c r="E1929" s="9">
        <v>344</v>
      </c>
      <c r="F1929" s="10" t="s">
        <v>1071</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1.5" hidden="1" x14ac:dyDescent="0.25">
      <c r="A1930" s="12">
        <v>1913</v>
      </c>
      <c r="B1930" s="10" t="s">
        <v>1020</v>
      </c>
      <c r="C1930" s="11" t="s">
        <v>1156</v>
      </c>
      <c r="D1930" s="9">
        <v>9</v>
      </c>
      <c r="E1930" s="9">
        <v>344</v>
      </c>
      <c r="F1930" s="10" t="s">
        <v>1071</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1.5" hidden="1" x14ac:dyDescent="0.25">
      <c r="A1931" s="12">
        <v>1914</v>
      </c>
      <c r="B1931" s="10" t="s">
        <v>1020</v>
      </c>
      <c r="C1931" s="11" t="s">
        <v>1156</v>
      </c>
      <c r="D1931" s="9">
        <v>9</v>
      </c>
      <c r="E1931" s="9">
        <v>344</v>
      </c>
      <c r="F1931" s="10" t="s">
        <v>1071</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1.5" hidden="1" x14ac:dyDescent="0.25">
      <c r="A1932" s="12">
        <v>1915</v>
      </c>
      <c r="B1932" s="10" t="s">
        <v>1020</v>
      </c>
      <c r="C1932" s="11" t="s">
        <v>1156</v>
      </c>
      <c r="D1932" s="9">
        <v>9</v>
      </c>
      <c r="E1932" s="9">
        <v>344</v>
      </c>
      <c r="F1932" s="10" t="s">
        <v>1071</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1.5" hidden="1" x14ac:dyDescent="0.25">
      <c r="A1933" s="12">
        <v>1916</v>
      </c>
      <c r="B1933" s="10" t="s">
        <v>1020</v>
      </c>
      <c r="C1933" s="11" t="s">
        <v>1156</v>
      </c>
      <c r="D1933" s="9">
        <v>9</v>
      </c>
      <c r="E1933" s="9">
        <v>344</v>
      </c>
      <c r="F1933" s="10" t="s">
        <v>1071</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1.5" hidden="1" x14ac:dyDescent="0.25">
      <c r="A1934" s="12">
        <v>1917</v>
      </c>
      <c r="B1934" s="10" t="s">
        <v>1020</v>
      </c>
      <c r="C1934" s="11" t="s">
        <v>1156</v>
      </c>
      <c r="D1934" s="9">
        <v>9</v>
      </c>
      <c r="E1934" s="9">
        <v>344</v>
      </c>
      <c r="F1934" s="10" t="s">
        <v>1071</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1.5" hidden="1" x14ac:dyDescent="0.25">
      <c r="A1935" s="12">
        <v>1918</v>
      </c>
      <c r="B1935" s="10" t="s">
        <v>1020</v>
      </c>
      <c r="C1935" s="11" t="s">
        <v>1156</v>
      </c>
      <c r="D1935" s="9">
        <v>9</v>
      </c>
      <c r="E1935" s="9">
        <v>344</v>
      </c>
      <c r="F1935" s="10" t="s">
        <v>1071</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1.5" hidden="1" x14ac:dyDescent="0.25">
      <c r="A1936" s="12">
        <v>1919</v>
      </c>
      <c r="B1936" s="10" t="s">
        <v>1020</v>
      </c>
      <c r="C1936" s="11" t="s">
        <v>1156</v>
      </c>
      <c r="D1936" s="9">
        <v>9</v>
      </c>
      <c r="E1936" s="9">
        <v>344</v>
      </c>
      <c r="F1936" s="10" t="s">
        <v>1071</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1.5" hidden="1" x14ac:dyDescent="0.25">
      <c r="A1937" s="12">
        <v>1920</v>
      </c>
      <c r="B1937" s="10" t="s">
        <v>1020</v>
      </c>
      <c r="C1937" s="11" t="s">
        <v>1156</v>
      </c>
      <c r="D1937" s="9">
        <v>9</v>
      </c>
      <c r="E1937" s="9">
        <v>344</v>
      </c>
      <c r="F1937" s="10" t="s">
        <v>1071</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1.5" hidden="1" x14ac:dyDescent="0.25">
      <c r="A1938" s="12">
        <v>1921</v>
      </c>
      <c r="B1938" s="10" t="s">
        <v>1020</v>
      </c>
      <c r="C1938" s="11" t="s">
        <v>1157</v>
      </c>
      <c r="D1938" s="9">
        <v>10</v>
      </c>
      <c r="E1938" s="9">
        <v>446</v>
      </c>
      <c r="F1938" s="10" t="s">
        <v>1071</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1.5" hidden="1" x14ac:dyDescent="0.25">
      <c r="A1939" s="12">
        <v>1922</v>
      </c>
      <c r="B1939" s="10" t="s">
        <v>1020</v>
      </c>
      <c r="C1939" s="11" t="s">
        <v>1157</v>
      </c>
      <c r="D1939" s="9">
        <v>10</v>
      </c>
      <c r="E1939" s="9">
        <v>446</v>
      </c>
      <c r="F1939" s="10" t="s">
        <v>1071</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1.5" hidden="1" x14ac:dyDescent="0.25">
      <c r="A1940" s="12">
        <v>1923</v>
      </c>
      <c r="B1940" s="10" t="s">
        <v>1020</v>
      </c>
      <c r="C1940" s="11" t="s">
        <v>1157</v>
      </c>
      <c r="D1940" s="9">
        <v>10</v>
      </c>
      <c r="E1940" s="9">
        <v>446</v>
      </c>
      <c r="F1940" s="10" t="s">
        <v>1071</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1.5" hidden="1" x14ac:dyDescent="0.25">
      <c r="A1941" s="12">
        <v>1924</v>
      </c>
      <c r="B1941" s="10" t="s">
        <v>1020</v>
      </c>
      <c r="C1941" s="11" t="s">
        <v>1157</v>
      </c>
      <c r="D1941" s="9">
        <v>10</v>
      </c>
      <c r="E1941" s="9">
        <v>446</v>
      </c>
      <c r="F1941" s="10" t="s">
        <v>1071</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1.5" hidden="1" x14ac:dyDescent="0.25">
      <c r="A1942" s="12">
        <v>1925</v>
      </c>
      <c r="B1942" s="10" t="s">
        <v>1020</v>
      </c>
      <c r="C1942" s="11" t="s">
        <v>1157</v>
      </c>
      <c r="D1942" s="9">
        <v>10</v>
      </c>
      <c r="E1942" s="9">
        <v>446</v>
      </c>
      <c r="F1942" s="10" t="s">
        <v>1071</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1.5" hidden="1" x14ac:dyDescent="0.25">
      <c r="A1943" s="12">
        <v>1926</v>
      </c>
      <c r="B1943" s="10" t="s">
        <v>1020</v>
      </c>
      <c r="C1943" s="11" t="s">
        <v>1157</v>
      </c>
      <c r="D1943" s="9">
        <v>10</v>
      </c>
      <c r="E1943" s="9">
        <v>446</v>
      </c>
      <c r="F1943" s="10" t="s">
        <v>1071</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1.5" hidden="1" x14ac:dyDescent="0.25">
      <c r="A1944" s="12">
        <v>1927</v>
      </c>
      <c r="B1944" s="10" t="s">
        <v>1020</v>
      </c>
      <c r="C1944" s="11" t="s">
        <v>1157</v>
      </c>
      <c r="D1944" s="9">
        <v>10</v>
      </c>
      <c r="E1944" s="9">
        <v>446</v>
      </c>
      <c r="F1944" s="10" t="s">
        <v>1071</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1.5" hidden="1" x14ac:dyDescent="0.25">
      <c r="A1945" s="12">
        <v>1928</v>
      </c>
      <c r="B1945" s="10" t="s">
        <v>1020</v>
      </c>
      <c r="C1945" s="11" t="s">
        <v>1157</v>
      </c>
      <c r="D1945" s="9">
        <v>10</v>
      </c>
      <c r="E1945" s="9">
        <v>446</v>
      </c>
      <c r="F1945" s="10" t="s">
        <v>1071</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1.5" hidden="1" x14ac:dyDescent="0.25">
      <c r="A1946" s="12">
        <v>1929</v>
      </c>
      <c r="B1946" s="10" t="s">
        <v>1020</v>
      </c>
      <c r="C1946" s="11" t="s">
        <v>1157</v>
      </c>
      <c r="D1946" s="9">
        <v>10</v>
      </c>
      <c r="E1946" s="9">
        <v>446</v>
      </c>
      <c r="F1946" s="10" t="s">
        <v>1071</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1.5" hidden="1" x14ac:dyDescent="0.25">
      <c r="A1947" s="12">
        <v>1930</v>
      </c>
      <c r="B1947" s="10" t="s">
        <v>1020</v>
      </c>
      <c r="C1947" s="11" t="s">
        <v>1157</v>
      </c>
      <c r="D1947" s="9">
        <v>10</v>
      </c>
      <c r="E1947" s="9">
        <v>446</v>
      </c>
      <c r="F1947" s="10" t="s">
        <v>1071</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1.5" hidden="1" x14ac:dyDescent="0.25">
      <c r="A1948" s="12">
        <v>1931</v>
      </c>
      <c r="B1948" s="10" t="s">
        <v>1020</v>
      </c>
      <c r="C1948" s="11" t="s">
        <v>1157</v>
      </c>
      <c r="D1948" s="9">
        <v>10</v>
      </c>
      <c r="E1948" s="9">
        <v>446</v>
      </c>
      <c r="F1948" s="10" t="s">
        <v>1071</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1.5" hidden="1" x14ac:dyDescent="0.25">
      <c r="A1949" s="12">
        <v>1932</v>
      </c>
      <c r="B1949" s="10" t="s">
        <v>1020</v>
      </c>
      <c r="C1949" s="11" t="s">
        <v>1157</v>
      </c>
      <c r="D1949" s="9">
        <v>10</v>
      </c>
      <c r="E1949" s="9">
        <v>446</v>
      </c>
      <c r="F1949" s="10" t="s">
        <v>1071</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1.5" hidden="1" x14ac:dyDescent="0.25">
      <c r="A1950" s="12">
        <v>1933</v>
      </c>
      <c r="B1950" s="10" t="s">
        <v>1020</v>
      </c>
      <c r="C1950" s="11" t="s">
        <v>1157</v>
      </c>
      <c r="D1950" s="9">
        <v>10</v>
      </c>
      <c r="E1950" s="9">
        <v>446</v>
      </c>
      <c r="F1950" s="10" t="s">
        <v>1071</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1.5" hidden="1" x14ac:dyDescent="0.25">
      <c r="A1951" s="12">
        <v>1934</v>
      </c>
      <c r="B1951" s="10" t="s">
        <v>1020</v>
      </c>
      <c r="C1951" s="11" t="s">
        <v>1157</v>
      </c>
      <c r="D1951" s="9">
        <v>10</v>
      </c>
      <c r="E1951" s="9">
        <v>446</v>
      </c>
      <c r="F1951" s="10" t="s">
        <v>1071</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1.5" hidden="1" x14ac:dyDescent="0.25">
      <c r="A1952" s="12">
        <v>1935</v>
      </c>
      <c r="B1952" s="10" t="s">
        <v>1020</v>
      </c>
      <c r="C1952" s="11" t="s">
        <v>1157</v>
      </c>
      <c r="D1952" s="9">
        <v>10</v>
      </c>
      <c r="E1952" s="9">
        <v>446</v>
      </c>
      <c r="F1952" s="10" t="s">
        <v>1071</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1.5" hidden="1" x14ac:dyDescent="0.25">
      <c r="A1953" s="12">
        <v>1936</v>
      </c>
      <c r="B1953" s="10" t="s">
        <v>1020</v>
      </c>
      <c r="C1953" s="11" t="s">
        <v>1158</v>
      </c>
      <c r="D1953" s="9">
        <v>11</v>
      </c>
      <c r="E1953" s="9">
        <v>158</v>
      </c>
      <c r="F1953" s="10" t="s">
        <v>1071</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1.5" hidden="1" x14ac:dyDescent="0.25">
      <c r="A1954" s="12">
        <v>1937</v>
      </c>
      <c r="B1954" s="10" t="s">
        <v>1020</v>
      </c>
      <c r="C1954" s="11" t="s">
        <v>1158</v>
      </c>
      <c r="D1954" s="9">
        <v>11</v>
      </c>
      <c r="E1954" s="9">
        <v>158</v>
      </c>
      <c r="F1954" s="10" t="s">
        <v>1071</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1.5" hidden="1" x14ac:dyDescent="0.25">
      <c r="A1955" s="12">
        <v>1938</v>
      </c>
      <c r="B1955" s="10" t="s">
        <v>1020</v>
      </c>
      <c r="C1955" s="11" t="s">
        <v>1158</v>
      </c>
      <c r="D1955" s="9">
        <v>11</v>
      </c>
      <c r="E1955" s="9">
        <v>158</v>
      </c>
      <c r="F1955" s="10" t="s">
        <v>1071</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1.5" hidden="1" x14ac:dyDescent="0.25">
      <c r="A1956" s="12">
        <v>1939</v>
      </c>
      <c r="B1956" s="10" t="s">
        <v>1020</v>
      </c>
      <c r="C1956" s="11" t="s">
        <v>1158</v>
      </c>
      <c r="D1956" s="9">
        <v>11</v>
      </c>
      <c r="E1956" s="9">
        <v>158</v>
      </c>
      <c r="F1956" s="10" t="s">
        <v>1071</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1.5" hidden="1" x14ac:dyDescent="0.25">
      <c r="A1957" s="12">
        <v>1940</v>
      </c>
      <c r="B1957" s="10" t="s">
        <v>1020</v>
      </c>
      <c r="C1957" s="11" t="s">
        <v>1158</v>
      </c>
      <c r="D1957" s="9">
        <v>11</v>
      </c>
      <c r="E1957" s="9">
        <v>158</v>
      </c>
      <c r="F1957" s="10" t="s">
        <v>1071</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1.5" hidden="1" x14ac:dyDescent="0.25">
      <c r="A1958" s="12">
        <v>1941</v>
      </c>
      <c r="B1958" s="10" t="s">
        <v>1020</v>
      </c>
      <c r="C1958" s="11" t="s">
        <v>1158</v>
      </c>
      <c r="D1958" s="9">
        <v>11</v>
      </c>
      <c r="E1958" s="9">
        <v>158</v>
      </c>
      <c r="F1958" s="10" t="s">
        <v>1071</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1.5" hidden="1" x14ac:dyDescent="0.25">
      <c r="A1959" s="12">
        <v>1942</v>
      </c>
      <c r="B1959" s="10" t="s">
        <v>1020</v>
      </c>
      <c r="C1959" s="11" t="s">
        <v>1158</v>
      </c>
      <c r="D1959" s="9">
        <v>11</v>
      </c>
      <c r="E1959" s="9">
        <v>158</v>
      </c>
      <c r="F1959" s="10" t="s">
        <v>1071</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1.5" hidden="1" x14ac:dyDescent="0.25">
      <c r="A1960" s="12">
        <v>1943</v>
      </c>
      <c r="B1960" s="10" t="s">
        <v>1020</v>
      </c>
      <c r="C1960" s="11" t="s">
        <v>1158</v>
      </c>
      <c r="D1960" s="9">
        <v>11</v>
      </c>
      <c r="E1960" s="9">
        <v>158</v>
      </c>
      <c r="F1960" s="10" t="s">
        <v>1071</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1.5" hidden="1" x14ac:dyDescent="0.25">
      <c r="A1961" s="12">
        <v>1944</v>
      </c>
      <c r="B1961" s="10" t="s">
        <v>1020</v>
      </c>
      <c r="C1961" s="11" t="s">
        <v>1158</v>
      </c>
      <c r="D1961" s="9">
        <v>11</v>
      </c>
      <c r="E1961" s="9">
        <v>158</v>
      </c>
      <c r="F1961" s="10" t="s">
        <v>1071</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1.5" hidden="1" x14ac:dyDescent="0.25">
      <c r="A1962" s="12">
        <v>1945</v>
      </c>
      <c r="B1962" s="10" t="s">
        <v>1020</v>
      </c>
      <c r="C1962" s="11" t="s">
        <v>1158</v>
      </c>
      <c r="D1962" s="9">
        <v>11</v>
      </c>
      <c r="E1962" s="9">
        <v>158</v>
      </c>
      <c r="F1962" s="10" t="s">
        <v>1071</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1.5" hidden="1" x14ac:dyDescent="0.25">
      <c r="A1963" s="12">
        <v>1946</v>
      </c>
      <c r="B1963" s="10" t="s">
        <v>1020</v>
      </c>
      <c r="C1963" s="11" t="s">
        <v>1158</v>
      </c>
      <c r="D1963" s="9">
        <v>11</v>
      </c>
      <c r="E1963" s="9">
        <v>158</v>
      </c>
      <c r="F1963" s="10" t="s">
        <v>1071</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1.5" hidden="1" x14ac:dyDescent="0.25">
      <c r="A1964" s="12">
        <v>1947</v>
      </c>
      <c r="B1964" s="10" t="s">
        <v>1020</v>
      </c>
      <c r="C1964" s="11" t="s">
        <v>1158</v>
      </c>
      <c r="D1964" s="9">
        <v>11</v>
      </c>
      <c r="E1964" s="9">
        <v>158</v>
      </c>
      <c r="F1964" s="10" t="s">
        <v>1071</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1.5" hidden="1" x14ac:dyDescent="0.25">
      <c r="A1965" s="12">
        <v>1948</v>
      </c>
      <c r="B1965" s="10" t="s">
        <v>1020</v>
      </c>
      <c r="C1965" s="11" t="s">
        <v>1158</v>
      </c>
      <c r="D1965" s="9">
        <v>11</v>
      </c>
      <c r="E1965" s="9">
        <v>158</v>
      </c>
      <c r="F1965" s="10" t="s">
        <v>1071</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1.5" hidden="1" x14ac:dyDescent="0.25">
      <c r="A1966" s="12">
        <v>1949</v>
      </c>
      <c r="B1966" s="10" t="s">
        <v>1020</v>
      </c>
      <c r="C1966" s="11" t="s">
        <v>1158</v>
      </c>
      <c r="D1966" s="9">
        <v>11</v>
      </c>
      <c r="E1966" s="9">
        <v>158</v>
      </c>
      <c r="F1966" s="10" t="s">
        <v>1071</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1.5" hidden="1" x14ac:dyDescent="0.25">
      <c r="A1967" s="12">
        <v>1950</v>
      </c>
      <c r="B1967" s="10" t="s">
        <v>1020</v>
      </c>
      <c r="C1967" s="11" t="s">
        <v>1158</v>
      </c>
      <c r="D1967" s="9">
        <v>11</v>
      </c>
      <c r="E1967" s="9">
        <v>158</v>
      </c>
      <c r="F1967" s="10" t="s">
        <v>1071</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1.5" hidden="1" x14ac:dyDescent="0.25">
      <c r="A1968" s="12">
        <v>1951</v>
      </c>
      <c r="B1968" s="10" t="s">
        <v>1020</v>
      </c>
      <c r="C1968" s="11" t="s">
        <v>1159</v>
      </c>
      <c r="D1968" s="9"/>
      <c r="E1968" s="9">
        <v>408</v>
      </c>
      <c r="F1968" s="10" t="s">
        <v>1071</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1.5" hidden="1" x14ac:dyDescent="0.25">
      <c r="A1969" s="12">
        <v>1952</v>
      </c>
      <c r="B1969" s="10" t="s">
        <v>1020</v>
      </c>
      <c r="C1969" s="11" t="s">
        <v>1159</v>
      </c>
      <c r="D1969" s="9"/>
      <c r="E1969" s="9">
        <v>408</v>
      </c>
      <c r="F1969" s="10" t="s">
        <v>1071</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1.5" hidden="1" x14ac:dyDescent="0.25">
      <c r="A1970" s="12">
        <v>1953</v>
      </c>
      <c r="B1970" s="10" t="s">
        <v>1020</v>
      </c>
      <c r="C1970" s="11" t="s">
        <v>1159</v>
      </c>
      <c r="D1970" s="9"/>
      <c r="E1970" s="9">
        <v>408</v>
      </c>
      <c r="F1970" s="10" t="s">
        <v>1071</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1.5" hidden="1" x14ac:dyDescent="0.25">
      <c r="A1971" s="12">
        <v>1954</v>
      </c>
      <c r="B1971" s="10" t="s">
        <v>1020</v>
      </c>
      <c r="C1971" s="11" t="s">
        <v>1159</v>
      </c>
      <c r="D1971" s="9"/>
      <c r="E1971" s="9">
        <v>408</v>
      </c>
      <c r="F1971" s="10" t="s">
        <v>1071</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1.5" hidden="1" x14ac:dyDescent="0.25">
      <c r="A1972" s="12">
        <v>1955</v>
      </c>
      <c r="B1972" s="10" t="s">
        <v>1020</v>
      </c>
      <c r="C1972" s="11" t="s">
        <v>1159</v>
      </c>
      <c r="D1972" s="9"/>
      <c r="E1972" s="9">
        <v>408</v>
      </c>
      <c r="F1972" s="10" t="s">
        <v>1071</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1.5" hidden="1" x14ac:dyDescent="0.25">
      <c r="A1973" s="12">
        <v>1956</v>
      </c>
      <c r="B1973" s="10" t="s">
        <v>1020</v>
      </c>
      <c r="C1973" s="11" t="s">
        <v>1159</v>
      </c>
      <c r="D1973" s="9"/>
      <c r="E1973" s="9">
        <v>408</v>
      </c>
      <c r="F1973" s="10" t="s">
        <v>1071</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1.5" hidden="1" x14ac:dyDescent="0.25">
      <c r="A1974" s="12">
        <v>1957</v>
      </c>
      <c r="B1974" s="10" t="s">
        <v>1020</v>
      </c>
      <c r="C1974" s="11" t="s">
        <v>1159</v>
      </c>
      <c r="D1974" s="9"/>
      <c r="E1974" s="9">
        <v>408</v>
      </c>
      <c r="F1974" s="10" t="s">
        <v>1071</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1.5" hidden="1" x14ac:dyDescent="0.25">
      <c r="A1975" s="12">
        <v>1958</v>
      </c>
      <c r="B1975" s="10" t="s">
        <v>1020</v>
      </c>
      <c r="C1975" s="11" t="s">
        <v>1159</v>
      </c>
      <c r="D1975" s="9"/>
      <c r="E1975" s="9">
        <v>408</v>
      </c>
      <c r="F1975" s="10" t="s">
        <v>1071</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1.5" hidden="1" x14ac:dyDescent="0.25">
      <c r="A1976" s="12">
        <v>1959</v>
      </c>
      <c r="B1976" s="10" t="s">
        <v>1020</v>
      </c>
      <c r="C1976" s="11" t="s">
        <v>1159</v>
      </c>
      <c r="D1976" s="9"/>
      <c r="E1976" s="9">
        <v>408</v>
      </c>
      <c r="F1976" s="10" t="s">
        <v>1071</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1.5" hidden="1" x14ac:dyDescent="0.25">
      <c r="A1977" s="12">
        <v>1960</v>
      </c>
      <c r="B1977" s="10" t="s">
        <v>1020</v>
      </c>
      <c r="C1977" s="11" t="s">
        <v>1159</v>
      </c>
      <c r="D1977" s="9"/>
      <c r="E1977" s="9">
        <v>408</v>
      </c>
      <c r="F1977" s="10" t="s">
        <v>1071</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1.5" hidden="1" x14ac:dyDescent="0.25">
      <c r="A1978" s="12">
        <v>1961</v>
      </c>
      <c r="B1978" s="10" t="s">
        <v>1020</v>
      </c>
      <c r="C1978" s="11" t="s">
        <v>1159</v>
      </c>
      <c r="D1978" s="9"/>
      <c r="E1978" s="9">
        <v>408</v>
      </c>
      <c r="F1978" s="10" t="s">
        <v>1071</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1.5" hidden="1" x14ac:dyDescent="0.25">
      <c r="A1979" s="12">
        <v>1962</v>
      </c>
      <c r="B1979" s="10" t="s">
        <v>1020</v>
      </c>
      <c r="C1979" s="11" t="s">
        <v>1159</v>
      </c>
      <c r="D1979" s="9"/>
      <c r="E1979" s="9">
        <v>408</v>
      </c>
      <c r="F1979" s="10" t="s">
        <v>1071</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1.5" hidden="1" x14ac:dyDescent="0.25">
      <c r="A1980" s="12">
        <v>1963</v>
      </c>
      <c r="B1980" s="10" t="s">
        <v>1020</v>
      </c>
      <c r="C1980" s="11" t="s">
        <v>1159</v>
      </c>
      <c r="D1980" s="9"/>
      <c r="E1980" s="9">
        <v>408</v>
      </c>
      <c r="F1980" s="10" t="s">
        <v>1071</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1.5" hidden="1" x14ac:dyDescent="0.25">
      <c r="A1981" s="12">
        <v>1964</v>
      </c>
      <c r="B1981" s="10" t="s">
        <v>1020</v>
      </c>
      <c r="C1981" s="11" t="s">
        <v>1159</v>
      </c>
      <c r="D1981" s="9"/>
      <c r="E1981" s="9">
        <v>408</v>
      </c>
      <c r="F1981" s="10" t="s">
        <v>1071</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1.5" hidden="1" x14ac:dyDescent="0.25">
      <c r="A1982" s="12">
        <v>1965</v>
      </c>
      <c r="B1982" s="10" t="s">
        <v>1020</v>
      </c>
      <c r="C1982" s="11" t="s">
        <v>1159</v>
      </c>
      <c r="D1982" s="9"/>
      <c r="E1982" s="9">
        <v>408</v>
      </c>
      <c r="F1982" s="10" t="s">
        <v>1071</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1.5" hidden="1" x14ac:dyDescent="0.25">
      <c r="A1983" s="12">
        <v>1966</v>
      </c>
      <c r="B1983" s="10" t="s">
        <v>1020</v>
      </c>
      <c r="C1983" s="11" t="s">
        <v>1160</v>
      </c>
      <c r="D1983" s="9"/>
      <c r="E1983" s="9">
        <v>392</v>
      </c>
      <c r="F1983" s="10" t="s">
        <v>1071</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1.5" hidden="1" x14ac:dyDescent="0.25">
      <c r="A1984" s="12">
        <v>1967</v>
      </c>
      <c r="B1984" s="10" t="s">
        <v>1020</v>
      </c>
      <c r="C1984" s="11" t="s">
        <v>1160</v>
      </c>
      <c r="D1984" s="9"/>
      <c r="E1984" s="9">
        <v>392</v>
      </c>
      <c r="F1984" s="10" t="s">
        <v>1071</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1.5" hidden="1" x14ac:dyDescent="0.25">
      <c r="A1985" s="12">
        <v>1968</v>
      </c>
      <c r="B1985" s="10" t="s">
        <v>1020</v>
      </c>
      <c r="C1985" s="11" t="s">
        <v>1160</v>
      </c>
      <c r="D1985" s="9"/>
      <c r="E1985" s="9">
        <v>392</v>
      </c>
      <c r="F1985" s="10" t="s">
        <v>1071</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1.5" hidden="1" x14ac:dyDescent="0.25">
      <c r="A1986" s="12">
        <v>1969</v>
      </c>
      <c r="B1986" s="10" t="s">
        <v>1020</v>
      </c>
      <c r="C1986" s="11" t="s">
        <v>1160</v>
      </c>
      <c r="D1986" s="9"/>
      <c r="E1986" s="9">
        <v>392</v>
      </c>
      <c r="F1986" s="10" t="s">
        <v>1071</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1.5" hidden="1" x14ac:dyDescent="0.25">
      <c r="A1987" s="12">
        <v>1970</v>
      </c>
      <c r="B1987" s="10" t="s">
        <v>1020</v>
      </c>
      <c r="C1987" s="11" t="s">
        <v>1160</v>
      </c>
      <c r="D1987" s="9"/>
      <c r="E1987" s="9">
        <v>392</v>
      </c>
      <c r="F1987" s="10" t="s">
        <v>1071</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1.5" hidden="1" x14ac:dyDescent="0.25">
      <c r="A1988" s="12">
        <v>1971</v>
      </c>
      <c r="B1988" s="10" t="s">
        <v>1020</v>
      </c>
      <c r="C1988" s="11" t="s">
        <v>1160</v>
      </c>
      <c r="D1988" s="9"/>
      <c r="E1988" s="9">
        <v>392</v>
      </c>
      <c r="F1988" s="10" t="s">
        <v>1071</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1.5" hidden="1" x14ac:dyDescent="0.25">
      <c r="A1989" s="12">
        <v>1972</v>
      </c>
      <c r="B1989" s="10" t="s">
        <v>1020</v>
      </c>
      <c r="C1989" s="11" t="s">
        <v>1160</v>
      </c>
      <c r="D1989" s="9"/>
      <c r="E1989" s="9">
        <v>392</v>
      </c>
      <c r="F1989" s="10" t="s">
        <v>1071</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1.5" hidden="1" x14ac:dyDescent="0.25">
      <c r="A1990" s="12">
        <v>1973</v>
      </c>
      <c r="B1990" s="10" t="s">
        <v>1020</v>
      </c>
      <c r="C1990" s="11" t="s">
        <v>1160</v>
      </c>
      <c r="D1990" s="9"/>
      <c r="E1990" s="9">
        <v>392</v>
      </c>
      <c r="F1990" s="10" t="s">
        <v>1071</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1.5" hidden="1" x14ac:dyDescent="0.25">
      <c r="A1991" s="12">
        <v>1974</v>
      </c>
      <c r="B1991" s="10" t="s">
        <v>1020</v>
      </c>
      <c r="C1991" s="11" t="s">
        <v>1160</v>
      </c>
      <c r="D1991" s="9"/>
      <c r="E1991" s="9">
        <v>392</v>
      </c>
      <c r="F1991" s="10" t="s">
        <v>1071</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1.5" hidden="1" x14ac:dyDescent="0.25">
      <c r="A1992" s="12">
        <v>1975</v>
      </c>
      <c r="B1992" s="10" t="s">
        <v>1020</v>
      </c>
      <c r="C1992" s="11" t="s">
        <v>1160</v>
      </c>
      <c r="D1992" s="9"/>
      <c r="E1992" s="9">
        <v>392</v>
      </c>
      <c r="F1992" s="10" t="s">
        <v>1071</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1.5" hidden="1" x14ac:dyDescent="0.25">
      <c r="A1993" s="12">
        <v>1976</v>
      </c>
      <c r="B1993" s="10" t="s">
        <v>1020</v>
      </c>
      <c r="C1993" s="11" t="s">
        <v>1160</v>
      </c>
      <c r="D1993" s="9"/>
      <c r="E1993" s="9">
        <v>392</v>
      </c>
      <c r="F1993" s="10" t="s">
        <v>1071</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1.5" hidden="1" x14ac:dyDescent="0.25">
      <c r="A1994" s="12">
        <v>1977</v>
      </c>
      <c r="B1994" s="10" t="s">
        <v>1020</v>
      </c>
      <c r="C1994" s="11" t="s">
        <v>1160</v>
      </c>
      <c r="D1994" s="9"/>
      <c r="E1994" s="9">
        <v>392</v>
      </c>
      <c r="F1994" s="10" t="s">
        <v>1071</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1.5" hidden="1" x14ac:dyDescent="0.25">
      <c r="A1995" s="12">
        <v>1978</v>
      </c>
      <c r="B1995" s="10" t="s">
        <v>1020</v>
      </c>
      <c r="C1995" s="11" t="s">
        <v>1160</v>
      </c>
      <c r="D1995" s="9"/>
      <c r="E1995" s="9">
        <v>392</v>
      </c>
      <c r="F1995" s="10" t="s">
        <v>1071</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1.5" hidden="1" x14ac:dyDescent="0.25">
      <c r="A1996" s="12">
        <v>1979</v>
      </c>
      <c r="B1996" s="10" t="s">
        <v>1020</v>
      </c>
      <c r="C1996" s="11" t="s">
        <v>1160</v>
      </c>
      <c r="D1996" s="9"/>
      <c r="E1996" s="9">
        <v>392</v>
      </c>
      <c r="F1996" s="10" t="s">
        <v>1071</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1.5" hidden="1" x14ac:dyDescent="0.25">
      <c r="A1997" s="12">
        <v>1980</v>
      </c>
      <c r="B1997" s="10" t="s">
        <v>1020</v>
      </c>
      <c r="C1997" s="11" t="s">
        <v>1160</v>
      </c>
      <c r="D1997" s="9"/>
      <c r="E1997" s="9">
        <v>392</v>
      </c>
      <c r="F1997" s="10" t="s">
        <v>1071</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1.5" hidden="1" x14ac:dyDescent="0.25">
      <c r="A1998" s="12">
        <v>1981</v>
      </c>
      <c r="B1998" s="10" t="s">
        <v>1020</v>
      </c>
      <c r="C1998" s="11" t="s">
        <v>1161</v>
      </c>
      <c r="D1998" s="9"/>
      <c r="E1998" s="9">
        <v>496</v>
      </c>
      <c r="F1998" s="10" t="s">
        <v>1071</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1.5" hidden="1" x14ac:dyDescent="0.25">
      <c r="A1999" s="12">
        <v>1982</v>
      </c>
      <c r="B1999" s="10" t="s">
        <v>1020</v>
      </c>
      <c r="C1999" s="11" t="s">
        <v>1161</v>
      </c>
      <c r="D1999" s="9"/>
      <c r="E1999" s="9">
        <v>496</v>
      </c>
      <c r="F1999" s="10" t="s">
        <v>1071</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1.5" hidden="1" x14ac:dyDescent="0.25">
      <c r="A2000" s="12">
        <v>1983</v>
      </c>
      <c r="B2000" s="10" t="s">
        <v>1020</v>
      </c>
      <c r="C2000" s="11" t="s">
        <v>1161</v>
      </c>
      <c r="D2000" s="9"/>
      <c r="E2000" s="9">
        <v>496</v>
      </c>
      <c r="F2000" s="10" t="s">
        <v>1071</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1.5" hidden="1" x14ac:dyDescent="0.25">
      <c r="A2001" s="12">
        <v>1984</v>
      </c>
      <c r="B2001" s="10" t="s">
        <v>1020</v>
      </c>
      <c r="C2001" s="11" t="s">
        <v>1161</v>
      </c>
      <c r="D2001" s="9"/>
      <c r="E2001" s="9">
        <v>496</v>
      </c>
      <c r="F2001" s="10" t="s">
        <v>1071</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1.5" hidden="1" x14ac:dyDescent="0.25">
      <c r="A2002" s="12">
        <v>1985</v>
      </c>
      <c r="B2002" s="10" t="s">
        <v>1020</v>
      </c>
      <c r="C2002" s="11" t="s">
        <v>1161</v>
      </c>
      <c r="D2002" s="9"/>
      <c r="E2002" s="9">
        <v>496</v>
      </c>
      <c r="F2002" s="10" t="s">
        <v>1071</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1.5" hidden="1" x14ac:dyDescent="0.25">
      <c r="A2003" s="12">
        <v>1986</v>
      </c>
      <c r="B2003" s="10" t="s">
        <v>1020</v>
      </c>
      <c r="C2003" s="11" t="s">
        <v>1161</v>
      </c>
      <c r="D2003" s="9"/>
      <c r="E2003" s="9">
        <v>496</v>
      </c>
      <c r="F2003" s="10" t="s">
        <v>1071</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1.5" hidden="1" x14ac:dyDescent="0.25">
      <c r="A2004" s="12">
        <v>1987</v>
      </c>
      <c r="B2004" s="10" t="s">
        <v>1020</v>
      </c>
      <c r="C2004" s="11" t="s">
        <v>1161</v>
      </c>
      <c r="D2004" s="9"/>
      <c r="E2004" s="9">
        <v>496</v>
      </c>
      <c r="F2004" s="10" t="s">
        <v>1071</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1.5" hidden="1" x14ac:dyDescent="0.25">
      <c r="A2005" s="12">
        <v>1988</v>
      </c>
      <c r="B2005" s="10" t="s">
        <v>1020</v>
      </c>
      <c r="C2005" s="11" t="s">
        <v>1161</v>
      </c>
      <c r="D2005" s="9"/>
      <c r="E2005" s="9">
        <v>496</v>
      </c>
      <c r="F2005" s="10" t="s">
        <v>1071</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1.5" hidden="1" x14ac:dyDescent="0.25">
      <c r="A2006" s="12">
        <v>1989</v>
      </c>
      <c r="B2006" s="10" t="s">
        <v>1020</v>
      </c>
      <c r="C2006" s="11" t="s">
        <v>1161</v>
      </c>
      <c r="D2006" s="9"/>
      <c r="E2006" s="9">
        <v>496</v>
      </c>
      <c r="F2006" s="10" t="s">
        <v>1071</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1.5" hidden="1" x14ac:dyDescent="0.25">
      <c r="A2007" s="12">
        <v>1990</v>
      </c>
      <c r="B2007" s="10" t="s">
        <v>1020</v>
      </c>
      <c r="C2007" s="11" t="s">
        <v>1161</v>
      </c>
      <c r="D2007" s="9"/>
      <c r="E2007" s="9">
        <v>496</v>
      </c>
      <c r="F2007" s="10" t="s">
        <v>1071</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1.5" hidden="1" x14ac:dyDescent="0.25">
      <c r="A2008" s="12">
        <v>1991</v>
      </c>
      <c r="B2008" s="10" t="s">
        <v>1020</v>
      </c>
      <c r="C2008" s="11" t="s">
        <v>1161</v>
      </c>
      <c r="D2008" s="9"/>
      <c r="E2008" s="9">
        <v>496</v>
      </c>
      <c r="F2008" s="10" t="s">
        <v>1071</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1.5" hidden="1" x14ac:dyDescent="0.25">
      <c r="A2009" s="12">
        <v>1992</v>
      </c>
      <c r="B2009" s="10" t="s">
        <v>1020</v>
      </c>
      <c r="C2009" s="11" t="s">
        <v>1161</v>
      </c>
      <c r="D2009" s="9"/>
      <c r="E2009" s="9">
        <v>496</v>
      </c>
      <c r="F2009" s="10" t="s">
        <v>1071</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1.5" hidden="1" x14ac:dyDescent="0.25">
      <c r="A2010" s="12">
        <v>1993</v>
      </c>
      <c r="B2010" s="10" t="s">
        <v>1020</v>
      </c>
      <c r="C2010" s="11" t="s">
        <v>1161</v>
      </c>
      <c r="D2010" s="9"/>
      <c r="E2010" s="9">
        <v>496</v>
      </c>
      <c r="F2010" s="10" t="s">
        <v>1071</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1.5" hidden="1" x14ac:dyDescent="0.25">
      <c r="A2011" s="12">
        <v>1994</v>
      </c>
      <c r="B2011" s="10" t="s">
        <v>1020</v>
      </c>
      <c r="C2011" s="11" t="s">
        <v>1161</v>
      </c>
      <c r="D2011" s="9"/>
      <c r="E2011" s="9">
        <v>496</v>
      </c>
      <c r="F2011" s="10" t="s">
        <v>1071</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1.5" hidden="1" x14ac:dyDescent="0.25">
      <c r="A2012" s="12">
        <v>1995</v>
      </c>
      <c r="B2012" s="10" t="s">
        <v>1020</v>
      </c>
      <c r="C2012" s="11" t="s">
        <v>1161</v>
      </c>
      <c r="D2012" s="9"/>
      <c r="E2012" s="9">
        <v>496</v>
      </c>
      <c r="F2012" s="10" t="s">
        <v>1071</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1.5" hidden="1" x14ac:dyDescent="0.25">
      <c r="A2013" s="12">
        <v>1996</v>
      </c>
      <c r="B2013" s="10" t="s">
        <v>1020</v>
      </c>
      <c r="C2013" s="11" t="s">
        <v>1162</v>
      </c>
      <c r="D2013" s="9"/>
      <c r="E2013" s="9">
        <v>410</v>
      </c>
      <c r="F2013" s="10" t="s">
        <v>1071</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1.5" hidden="1" x14ac:dyDescent="0.25">
      <c r="A2014" s="12">
        <v>1997</v>
      </c>
      <c r="B2014" s="10" t="s">
        <v>1020</v>
      </c>
      <c r="C2014" s="11" t="s">
        <v>1162</v>
      </c>
      <c r="D2014" s="9"/>
      <c r="E2014" s="9">
        <v>410</v>
      </c>
      <c r="F2014" s="10" t="s">
        <v>1071</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1.5" hidden="1" x14ac:dyDescent="0.25">
      <c r="A2015" s="12">
        <v>1998</v>
      </c>
      <c r="B2015" s="10" t="s">
        <v>1020</v>
      </c>
      <c r="C2015" s="11" t="s">
        <v>1162</v>
      </c>
      <c r="D2015" s="9"/>
      <c r="E2015" s="9">
        <v>410</v>
      </c>
      <c r="F2015" s="10" t="s">
        <v>1071</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1.5" hidden="1" x14ac:dyDescent="0.25">
      <c r="A2016" s="12">
        <v>1999</v>
      </c>
      <c r="B2016" s="10" t="s">
        <v>1020</v>
      </c>
      <c r="C2016" s="11" t="s">
        <v>1162</v>
      </c>
      <c r="D2016" s="9"/>
      <c r="E2016" s="9">
        <v>410</v>
      </c>
      <c r="F2016" s="10" t="s">
        <v>1071</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1.5" hidden="1" x14ac:dyDescent="0.25">
      <c r="A2017" s="12">
        <v>2000</v>
      </c>
      <c r="B2017" s="10" t="s">
        <v>1020</v>
      </c>
      <c r="C2017" s="11" t="s">
        <v>1162</v>
      </c>
      <c r="D2017" s="9"/>
      <c r="E2017" s="9">
        <v>410</v>
      </c>
      <c r="F2017" s="10" t="s">
        <v>1071</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1.5" hidden="1" x14ac:dyDescent="0.25">
      <c r="A2018" s="12">
        <v>2001</v>
      </c>
      <c r="B2018" s="10" t="s">
        <v>1020</v>
      </c>
      <c r="C2018" s="11" t="s">
        <v>1162</v>
      </c>
      <c r="D2018" s="9"/>
      <c r="E2018" s="9">
        <v>410</v>
      </c>
      <c r="F2018" s="10" t="s">
        <v>1071</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1.5" hidden="1" x14ac:dyDescent="0.25">
      <c r="A2019" s="12">
        <v>2002</v>
      </c>
      <c r="B2019" s="10" t="s">
        <v>1020</v>
      </c>
      <c r="C2019" s="11" t="s">
        <v>1162</v>
      </c>
      <c r="D2019" s="9"/>
      <c r="E2019" s="9">
        <v>410</v>
      </c>
      <c r="F2019" s="10" t="s">
        <v>1071</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1.5" hidden="1" x14ac:dyDescent="0.25">
      <c r="A2020" s="12">
        <v>2003</v>
      </c>
      <c r="B2020" s="10" t="s">
        <v>1020</v>
      </c>
      <c r="C2020" s="11" t="s">
        <v>1162</v>
      </c>
      <c r="D2020" s="9"/>
      <c r="E2020" s="9">
        <v>410</v>
      </c>
      <c r="F2020" s="10" t="s">
        <v>1071</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1.5" hidden="1" x14ac:dyDescent="0.25">
      <c r="A2021" s="12">
        <v>2004</v>
      </c>
      <c r="B2021" s="10" t="s">
        <v>1020</v>
      </c>
      <c r="C2021" s="11" t="s">
        <v>1162</v>
      </c>
      <c r="D2021" s="9"/>
      <c r="E2021" s="9">
        <v>410</v>
      </c>
      <c r="F2021" s="10" t="s">
        <v>1071</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1.5" hidden="1" x14ac:dyDescent="0.25">
      <c r="A2022" s="12">
        <v>2005</v>
      </c>
      <c r="B2022" s="10" t="s">
        <v>1020</v>
      </c>
      <c r="C2022" s="11" t="s">
        <v>1162</v>
      </c>
      <c r="D2022" s="9"/>
      <c r="E2022" s="9">
        <v>410</v>
      </c>
      <c r="F2022" s="10" t="s">
        <v>1071</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1.5" hidden="1" x14ac:dyDescent="0.25">
      <c r="A2023" s="12">
        <v>2006</v>
      </c>
      <c r="B2023" s="10" t="s">
        <v>1020</v>
      </c>
      <c r="C2023" s="11" t="s">
        <v>1162</v>
      </c>
      <c r="D2023" s="9"/>
      <c r="E2023" s="9">
        <v>410</v>
      </c>
      <c r="F2023" s="10" t="s">
        <v>1071</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1.5" hidden="1" x14ac:dyDescent="0.25">
      <c r="A2024" s="12">
        <v>2007</v>
      </c>
      <c r="B2024" s="10" t="s">
        <v>1020</v>
      </c>
      <c r="C2024" s="11" t="s">
        <v>1162</v>
      </c>
      <c r="D2024" s="9"/>
      <c r="E2024" s="9">
        <v>410</v>
      </c>
      <c r="F2024" s="10" t="s">
        <v>1071</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1.5" hidden="1" x14ac:dyDescent="0.25">
      <c r="A2025" s="12">
        <v>2008</v>
      </c>
      <c r="B2025" s="10" t="s">
        <v>1020</v>
      </c>
      <c r="C2025" s="11" t="s">
        <v>1162</v>
      </c>
      <c r="D2025" s="9"/>
      <c r="E2025" s="9">
        <v>410</v>
      </c>
      <c r="F2025" s="10" t="s">
        <v>1071</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1.5" hidden="1" x14ac:dyDescent="0.25">
      <c r="A2026" s="12">
        <v>2009</v>
      </c>
      <c r="B2026" s="10" t="s">
        <v>1020</v>
      </c>
      <c r="C2026" s="11" t="s">
        <v>1162</v>
      </c>
      <c r="D2026" s="9"/>
      <c r="E2026" s="9">
        <v>410</v>
      </c>
      <c r="F2026" s="10" t="s">
        <v>1071</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1.5" hidden="1" x14ac:dyDescent="0.25">
      <c r="A2027" s="12">
        <v>2010</v>
      </c>
      <c r="B2027" s="10" t="s">
        <v>1020</v>
      </c>
      <c r="C2027" s="11" t="s">
        <v>1162</v>
      </c>
      <c r="D2027" s="9"/>
      <c r="E2027" s="9">
        <v>410</v>
      </c>
      <c r="F2027" s="10" t="s">
        <v>1071</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1.5" hidden="1" x14ac:dyDescent="0.25">
      <c r="A2028" s="23">
        <v>2011</v>
      </c>
      <c r="B2028" s="21" t="s">
        <v>1020</v>
      </c>
      <c r="C2028" s="29" t="s">
        <v>1163</v>
      </c>
      <c r="D2028" s="20"/>
      <c r="E2028" s="20">
        <v>920</v>
      </c>
      <c r="F2028" s="21" t="s">
        <v>1070</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1.5" hidden="1" x14ac:dyDescent="0.25">
      <c r="A2029" s="23">
        <v>2012</v>
      </c>
      <c r="B2029" s="21" t="s">
        <v>1020</v>
      </c>
      <c r="C2029" s="29" t="s">
        <v>1163</v>
      </c>
      <c r="D2029" s="20"/>
      <c r="E2029" s="20">
        <v>920</v>
      </c>
      <c r="F2029" s="21" t="s">
        <v>1070</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1.5" hidden="1" x14ac:dyDescent="0.25">
      <c r="A2030" s="23">
        <v>2013</v>
      </c>
      <c r="B2030" s="21" t="s">
        <v>1020</v>
      </c>
      <c r="C2030" s="29" t="s">
        <v>1163</v>
      </c>
      <c r="D2030" s="20"/>
      <c r="E2030" s="20">
        <v>920</v>
      </c>
      <c r="F2030" s="21" t="s">
        <v>1070</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1.5" hidden="1" x14ac:dyDescent="0.25">
      <c r="A2031" s="23">
        <v>2014</v>
      </c>
      <c r="B2031" s="21" t="s">
        <v>1020</v>
      </c>
      <c r="C2031" s="29" t="s">
        <v>1163</v>
      </c>
      <c r="D2031" s="20"/>
      <c r="E2031" s="20">
        <v>920</v>
      </c>
      <c r="F2031" s="21" t="s">
        <v>1070</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1.5" hidden="1" x14ac:dyDescent="0.25">
      <c r="A2032" s="23">
        <v>2015</v>
      </c>
      <c r="B2032" s="21" t="s">
        <v>1020</v>
      </c>
      <c r="C2032" s="29" t="s">
        <v>1163</v>
      </c>
      <c r="D2032" s="20"/>
      <c r="E2032" s="20">
        <v>920</v>
      </c>
      <c r="F2032" s="21" t="s">
        <v>1070</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1.5" hidden="1" x14ac:dyDescent="0.25">
      <c r="A2033" s="23">
        <v>2016</v>
      </c>
      <c r="B2033" s="21" t="s">
        <v>1020</v>
      </c>
      <c r="C2033" s="29" t="s">
        <v>1163</v>
      </c>
      <c r="D2033" s="20"/>
      <c r="E2033" s="20">
        <v>920</v>
      </c>
      <c r="F2033" s="21" t="s">
        <v>1070</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1.5" hidden="1" x14ac:dyDescent="0.25">
      <c r="A2034" s="23">
        <v>2017</v>
      </c>
      <c r="B2034" s="21" t="s">
        <v>1020</v>
      </c>
      <c r="C2034" s="29" t="s">
        <v>1163</v>
      </c>
      <c r="D2034" s="20"/>
      <c r="E2034" s="20">
        <v>920</v>
      </c>
      <c r="F2034" s="21" t="s">
        <v>1070</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1.5" hidden="1" x14ac:dyDescent="0.25">
      <c r="A2035" s="23">
        <v>2018</v>
      </c>
      <c r="B2035" s="21" t="s">
        <v>1020</v>
      </c>
      <c r="C2035" s="29" t="s">
        <v>1163</v>
      </c>
      <c r="D2035" s="20"/>
      <c r="E2035" s="20">
        <v>920</v>
      </c>
      <c r="F2035" s="21" t="s">
        <v>1070</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1.5" hidden="1" x14ac:dyDescent="0.25">
      <c r="A2036" s="23">
        <v>2019</v>
      </c>
      <c r="B2036" s="21" t="s">
        <v>1020</v>
      </c>
      <c r="C2036" s="29" t="s">
        <v>1163</v>
      </c>
      <c r="D2036" s="20"/>
      <c r="E2036" s="20">
        <v>920</v>
      </c>
      <c r="F2036" s="21" t="s">
        <v>1070</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1.5" hidden="1" x14ac:dyDescent="0.25">
      <c r="A2037" s="23">
        <v>2020</v>
      </c>
      <c r="B2037" s="21" t="s">
        <v>1020</v>
      </c>
      <c r="C2037" s="29" t="s">
        <v>1163</v>
      </c>
      <c r="D2037" s="20"/>
      <c r="E2037" s="20">
        <v>920</v>
      </c>
      <c r="F2037" s="21" t="s">
        <v>1070</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1.5" hidden="1" x14ac:dyDescent="0.25">
      <c r="A2038" s="23">
        <v>2021</v>
      </c>
      <c r="B2038" s="21" t="s">
        <v>1020</v>
      </c>
      <c r="C2038" s="29" t="s">
        <v>1163</v>
      </c>
      <c r="D2038" s="20"/>
      <c r="E2038" s="20">
        <v>920</v>
      </c>
      <c r="F2038" s="21" t="s">
        <v>1070</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1.5" hidden="1" x14ac:dyDescent="0.25">
      <c r="A2039" s="23">
        <v>2022</v>
      </c>
      <c r="B2039" s="21" t="s">
        <v>1020</v>
      </c>
      <c r="C2039" s="29" t="s">
        <v>1163</v>
      </c>
      <c r="D2039" s="20"/>
      <c r="E2039" s="20">
        <v>920</v>
      </c>
      <c r="F2039" s="21" t="s">
        <v>1070</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1.5" hidden="1" x14ac:dyDescent="0.25">
      <c r="A2040" s="23">
        <v>2023</v>
      </c>
      <c r="B2040" s="21" t="s">
        <v>1020</v>
      </c>
      <c r="C2040" s="29" t="s">
        <v>1163</v>
      </c>
      <c r="D2040" s="20"/>
      <c r="E2040" s="20">
        <v>920</v>
      </c>
      <c r="F2040" s="21" t="s">
        <v>1070</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1.5" hidden="1" x14ac:dyDescent="0.25">
      <c r="A2041" s="23">
        <v>2024</v>
      </c>
      <c r="B2041" s="21" t="s">
        <v>1020</v>
      </c>
      <c r="C2041" s="29" t="s">
        <v>1163</v>
      </c>
      <c r="D2041" s="20"/>
      <c r="E2041" s="20">
        <v>920</v>
      </c>
      <c r="F2041" s="21" t="s">
        <v>1070</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1.5" hidden="1" x14ac:dyDescent="0.25">
      <c r="A2042" s="23">
        <v>2025</v>
      </c>
      <c r="B2042" s="21" t="s">
        <v>1020</v>
      </c>
      <c r="C2042" s="29" t="s">
        <v>1163</v>
      </c>
      <c r="D2042" s="20"/>
      <c r="E2042" s="20">
        <v>920</v>
      </c>
      <c r="F2042" s="21" t="s">
        <v>1070</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1.5" hidden="1" x14ac:dyDescent="0.25">
      <c r="A2043" s="12">
        <v>2026</v>
      </c>
      <c r="B2043" s="10" t="s">
        <v>1020</v>
      </c>
      <c r="C2043" s="11" t="s">
        <v>1164</v>
      </c>
      <c r="D2043" s="9"/>
      <c r="E2043" s="9">
        <v>96</v>
      </c>
      <c r="F2043" s="10" t="s">
        <v>1071</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1.5" hidden="1" x14ac:dyDescent="0.25">
      <c r="A2044" s="12">
        <v>2027</v>
      </c>
      <c r="B2044" s="10" t="s">
        <v>1020</v>
      </c>
      <c r="C2044" s="11" t="s">
        <v>1164</v>
      </c>
      <c r="D2044" s="9"/>
      <c r="E2044" s="9">
        <v>96</v>
      </c>
      <c r="F2044" s="10" t="s">
        <v>1071</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1.5" hidden="1" x14ac:dyDescent="0.25">
      <c r="A2045" s="12">
        <v>2028</v>
      </c>
      <c r="B2045" s="10" t="s">
        <v>1020</v>
      </c>
      <c r="C2045" s="11" t="s">
        <v>1164</v>
      </c>
      <c r="D2045" s="9"/>
      <c r="E2045" s="9">
        <v>96</v>
      </c>
      <c r="F2045" s="10" t="s">
        <v>1071</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1.5" hidden="1" x14ac:dyDescent="0.25">
      <c r="A2046" s="12">
        <v>2029</v>
      </c>
      <c r="B2046" s="10" t="s">
        <v>1020</v>
      </c>
      <c r="C2046" s="11" t="s">
        <v>1164</v>
      </c>
      <c r="D2046" s="9"/>
      <c r="E2046" s="9">
        <v>96</v>
      </c>
      <c r="F2046" s="10" t="s">
        <v>1071</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1.5" hidden="1" x14ac:dyDescent="0.25">
      <c r="A2047" s="12">
        <v>2030</v>
      </c>
      <c r="B2047" s="10" t="s">
        <v>1020</v>
      </c>
      <c r="C2047" s="11" t="s">
        <v>1164</v>
      </c>
      <c r="D2047" s="9"/>
      <c r="E2047" s="9">
        <v>96</v>
      </c>
      <c r="F2047" s="10" t="s">
        <v>1071</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1.5" hidden="1" x14ac:dyDescent="0.25">
      <c r="A2048" s="12">
        <v>2031</v>
      </c>
      <c r="B2048" s="10" t="s">
        <v>1020</v>
      </c>
      <c r="C2048" s="11" t="s">
        <v>1164</v>
      </c>
      <c r="D2048" s="9"/>
      <c r="E2048" s="9">
        <v>96</v>
      </c>
      <c r="F2048" s="10" t="s">
        <v>1071</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1.5" hidden="1" x14ac:dyDescent="0.25">
      <c r="A2049" s="12">
        <v>2032</v>
      </c>
      <c r="B2049" s="10" t="s">
        <v>1020</v>
      </c>
      <c r="C2049" s="11" t="s">
        <v>1164</v>
      </c>
      <c r="D2049" s="9"/>
      <c r="E2049" s="9">
        <v>96</v>
      </c>
      <c r="F2049" s="10" t="s">
        <v>1071</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1.5" hidden="1" x14ac:dyDescent="0.25">
      <c r="A2050" s="12">
        <v>2033</v>
      </c>
      <c r="B2050" s="10" t="s">
        <v>1020</v>
      </c>
      <c r="C2050" s="11" t="s">
        <v>1164</v>
      </c>
      <c r="D2050" s="9"/>
      <c r="E2050" s="9">
        <v>96</v>
      </c>
      <c r="F2050" s="10" t="s">
        <v>1071</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1.5" hidden="1" x14ac:dyDescent="0.25">
      <c r="A2051" s="12">
        <v>2034</v>
      </c>
      <c r="B2051" s="10" t="s">
        <v>1020</v>
      </c>
      <c r="C2051" s="11" t="s">
        <v>1164</v>
      </c>
      <c r="D2051" s="9"/>
      <c r="E2051" s="9">
        <v>96</v>
      </c>
      <c r="F2051" s="10" t="s">
        <v>1071</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1.5" hidden="1" x14ac:dyDescent="0.25">
      <c r="A2052" s="12">
        <v>2035</v>
      </c>
      <c r="B2052" s="10" t="s">
        <v>1020</v>
      </c>
      <c r="C2052" s="11" t="s">
        <v>1164</v>
      </c>
      <c r="D2052" s="9"/>
      <c r="E2052" s="9">
        <v>96</v>
      </c>
      <c r="F2052" s="10" t="s">
        <v>1071</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1.5" hidden="1" x14ac:dyDescent="0.25">
      <c r="A2053" s="12">
        <v>2036</v>
      </c>
      <c r="B2053" s="10" t="s">
        <v>1020</v>
      </c>
      <c r="C2053" s="11" t="s">
        <v>1164</v>
      </c>
      <c r="D2053" s="9"/>
      <c r="E2053" s="9">
        <v>96</v>
      </c>
      <c r="F2053" s="10" t="s">
        <v>1071</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1.5" hidden="1" x14ac:dyDescent="0.25">
      <c r="A2054" s="12">
        <v>2037</v>
      </c>
      <c r="B2054" s="10" t="s">
        <v>1020</v>
      </c>
      <c r="C2054" s="11" t="s">
        <v>1164</v>
      </c>
      <c r="D2054" s="9"/>
      <c r="E2054" s="9">
        <v>96</v>
      </c>
      <c r="F2054" s="10" t="s">
        <v>1071</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1.5" hidden="1" x14ac:dyDescent="0.25">
      <c r="A2055" s="12">
        <v>2038</v>
      </c>
      <c r="B2055" s="10" t="s">
        <v>1020</v>
      </c>
      <c r="C2055" s="11" t="s">
        <v>1164</v>
      </c>
      <c r="D2055" s="9"/>
      <c r="E2055" s="9">
        <v>96</v>
      </c>
      <c r="F2055" s="10" t="s">
        <v>1071</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1.5" hidden="1" x14ac:dyDescent="0.25">
      <c r="A2056" s="12">
        <v>2039</v>
      </c>
      <c r="B2056" s="10" t="s">
        <v>1020</v>
      </c>
      <c r="C2056" s="11" t="s">
        <v>1164</v>
      </c>
      <c r="D2056" s="9"/>
      <c r="E2056" s="9">
        <v>96</v>
      </c>
      <c r="F2056" s="10" t="s">
        <v>1071</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1.5" hidden="1" x14ac:dyDescent="0.25">
      <c r="A2057" s="12">
        <v>2040</v>
      </c>
      <c r="B2057" s="10" t="s">
        <v>1020</v>
      </c>
      <c r="C2057" s="11" t="s">
        <v>1164</v>
      </c>
      <c r="D2057" s="9"/>
      <c r="E2057" s="9">
        <v>96</v>
      </c>
      <c r="F2057" s="10" t="s">
        <v>1071</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1.5" hidden="1" x14ac:dyDescent="0.25">
      <c r="A2058" s="12">
        <v>2041</v>
      </c>
      <c r="B2058" s="10" t="s">
        <v>1020</v>
      </c>
      <c r="C2058" s="11" t="s">
        <v>1165</v>
      </c>
      <c r="D2058" s="9"/>
      <c r="E2058" s="9">
        <v>116</v>
      </c>
      <c r="F2058" s="10" t="s">
        <v>1071</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1.5" hidden="1" x14ac:dyDescent="0.25">
      <c r="A2059" s="12">
        <v>2042</v>
      </c>
      <c r="B2059" s="10" t="s">
        <v>1020</v>
      </c>
      <c r="C2059" s="11" t="s">
        <v>1165</v>
      </c>
      <c r="D2059" s="9"/>
      <c r="E2059" s="9">
        <v>116</v>
      </c>
      <c r="F2059" s="10" t="s">
        <v>1071</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1.5" hidden="1" x14ac:dyDescent="0.25">
      <c r="A2060" s="12">
        <v>2043</v>
      </c>
      <c r="B2060" s="10" t="s">
        <v>1020</v>
      </c>
      <c r="C2060" s="11" t="s">
        <v>1165</v>
      </c>
      <c r="D2060" s="9"/>
      <c r="E2060" s="9">
        <v>116</v>
      </c>
      <c r="F2060" s="10" t="s">
        <v>1071</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1.5" hidden="1" x14ac:dyDescent="0.25">
      <c r="A2061" s="12">
        <v>2044</v>
      </c>
      <c r="B2061" s="10" t="s">
        <v>1020</v>
      </c>
      <c r="C2061" s="11" t="s">
        <v>1165</v>
      </c>
      <c r="D2061" s="9"/>
      <c r="E2061" s="9">
        <v>116</v>
      </c>
      <c r="F2061" s="10" t="s">
        <v>1071</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1.5" hidden="1" x14ac:dyDescent="0.25">
      <c r="A2062" s="12">
        <v>2045</v>
      </c>
      <c r="B2062" s="10" t="s">
        <v>1020</v>
      </c>
      <c r="C2062" s="11" t="s">
        <v>1165</v>
      </c>
      <c r="D2062" s="9"/>
      <c r="E2062" s="9">
        <v>116</v>
      </c>
      <c r="F2062" s="10" t="s">
        <v>1071</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1.5" hidden="1" x14ac:dyDescent="0.25">
      <c r="A2063" s="12">
        <v>2046</v>
      </c>
      <c r="B2063" s="10" t="s">
        <v>1020</v>
      </c>
      <c r="C2063" s="11" t="s">
        <v>1165</v>
      </c>
      <c r="D2063" s="9"/>
      <c r="E2063" s="9">
        <v>116</v>
      </c>
      <c r="F2063" s="10" t="s">
        <v>1071</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1.5" hidden="1" x14ac:dyDescent="0.25">
      <c r="A2064" s="12">
        <v>2047</v>
      </c>
      <c r="B2064" s="10" t="s">
        <v>1020</v>
      </c>
      <c r="C2064" s="11" t="s">
        <v>1165</v>
      </c>
      <c r="D2064" s="9"/>
      <c r="E2064" s="9">
        <v>116</v>
      </c>
      <c r="F2064" s="10" t="s">
        <v>1071</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1.5" hidden="1" x14ac:dyDescent="0.25">
      <c r="A2065" s="12">
        <v>2048</v>
      </c>
      <c r="B2065" s="10" t="s">
        <v>1020</v>
      </c>
      <c r="C2065" s="11" t="s">
        <v>1165</v>
      </c>
      <c r="D2065" s="9"/>
      <c r="E2065" s="9">
        <v>116</v>
      </c>
      <c r="F2065" s="10" t="s">
        <v>1071</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1.5" hidden="1" x14ac:dyDescent="0.25">
      <c r="A2066" s="12">
        <v>2049</v>
      </c>
      <c r="B2066" s="10" t="s">
        <v>1020</v>
      </c>
      <c r="C2066" s="11" t="s">
        <v>1165</v>
      </c>
      <c r="D2066" s="9"/>
      <c r="E2066" s="9">
        <v>116</v>
      </c>
      <c r="F2066" s="10" t="s">
        <v>1071</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1.5" hidden="1" x14ac:dyDescent="0.25">
      <c r="A2067" s="12">
        <v>2050</v>
      </c>
      <c r="B2067" s="10" t="s">
        <v>1020</v>
      </c>
      <c r="C2067" s="11" t="s">
        <v>1165</v>
      </c>
      <c r="D2067" s="9"/>
      <c r="E2067" s="9">
        <v>116</v>
      </c>
      <c r="F2067" s="10" t="s">
        <v>1071</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1.5" hidden="1" x14ac:dyDescent="0.25">
      <c r="A2068" s="12">
        <v>2051</v>
      </c>
      <c r="B2068" s="10" t="s">
        <v>1020</v>
      </c>
      <c r="C2068" s="11" t="s">
        <v>1165</v>
      </c>
      <c r="D2068" s="9"/>
      <c r="E2068" s="9">
        <v>116</v>
      </c>
      <c r="F2068" s="10" t="s">
        <v>1071</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1.5" hidden="1" x14ac:dyDescent="0.25">
      <c r="A2069" s="12">
        <v>2052</v>
      </c>
      <c r="B2069" s="10" t="s">
        <v>1020</v>
      </c>
      <c r="C2069" s="11" t="s">
        <v>1165</v>
      </c>
      <c r="D2069" s="9"/>
      <c r="E2069" s="9">
        <v>116</v>
      </c>
      <c r="F2069" s="10" t="s">
        <v>1071</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1.5" hidden="1" x14ac:dyDescent="0.25">
      <c r="A2070" s="12">
        <v>2053</v>
      </c>
      <c r="B2070" s="10" t="s">
        <v>1020</v>
      </c>
      <c r="C2070" s="11" t="s">
        <v>1165</v>
      </c>
      <c r="D2070" s="9"/>
      <c r="E2070" s="9">
        <v>116</v>
      </c>
      <c r="F2070" s="10" t="s">
        <v>1071</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1.5" hidden="1" x14ac:dyDescent="0.25">
      <c r="A2071" s="12">
        <v>2054</v>
      </c>
      <c r="B2071" s="10" t="s">
        <v>1020</v>
      </c>
      <c r="C2071" s="11" t="s">
        <v>1165</v>
      </c>
      <c r="D2071" s="9"/>
      <c r="E2071" s="9">
        <v>116</v>
      </c>
      <c r="F2071" s="10" t="s">
        <v>1071</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1.5" hidden="1" x14ac:dyDescent="0.25">
      <c r="A2072" s="12">
        <v>2055</v>
      </c>
      <c r="B2072" s="10" t="s">
        <v>1020</v>
      </c>
      <c r="C2072" s="11" t="s">
        <v>1165</v>
      </c>
      <c r="D2072" s="9"/>
      <c r="E2072" s="9">
        <v>116</v>
      </c>
      <c r="F2072" s="10" t="s">
        <v>1071</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1.5" hidden="1" x14ac:dyDescent="0.25">
      <c r="A2073" s="12">
        <v>2056</v>
      </c>
      <c r="B2073" s="10" t="s">
        <v>1020</v>
      </c>
      <c r="C2073" s="11" t="s">
        <v>1166</v>
      </c>
      <c r="D2073" s="9"/>
      <c r="E2073" s="9">
        <v>360</v>
      </c>
      <c r="F2073" s="10" t="s">
        <v>1071</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1.5" hidden="1" x14ac:dyDescent="0.25">
      <c r="A2074" s="12">
        <v>2057</v>
      </c>
      <c r="B2074" s="10" t="s">
        <v>1020</v>
      </c>
      <c r="C2074" s="11" t="s">
        <v>1166</v>
      </c>
      <c r="D2074" s="9"/>
      <c r="E2074" s="9">
        <v>360</v>
      </c>
      <c r="F2074" s="10" t="s">
        <v>1071</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1.5" hidden="1" x14ac:dyDescent="0.25">
      <c r="A2075" s="12">
        <v>2058</v>
      </c>
      <c r="B2075" s="10" t="s">
        <v>1020</v>
      </c>
      <c r="C2075" s="11" t="s">
        <v>1166</v>
      </c>
      <c r="D2075" s="9"/>
      <c r="E2075" s="9">
        <v>360</v>
      </c>
      <c r="F2075" s="10" t="s">
        <v>1071</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1.5" hidden="1" x14ac:dyDescent="0.25">
      <c r="A2076" s="12">
        <v>2059</v>
      </c>
      <c r="B2076" s="10" t="s">
        <v>1020</v>
      </c>
      <c r="C2076" s="11" t="s">
        <v>1166</v>
      </c>
      <c r="D2076" s="9"/>
      <c r="E2076" s="9">
        <v>360</v>
      </c>
      <c r="F2076" s="10" t="s">
        <v>1071</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1.5" hidden="1" x14ac:dyDescent="0.25">
      <c r="A2077" s="12">
        <v>2060</v>
      </c>
      <c r="B2077" s="10" t="s">
        <v>1020</v>
      </c>
      <c r="C2077" s="11" t="s">
        <v>1166</v>
      </c>
      <c r="D2077" s="9"/>
      <c r="E2077" s="9">
        <v>360</v>
      </c>
      <c r="F2077" s="10" t="s">
        <v>1071</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1.5" hidden="1" x14ac:dyDescent="0.25">
      <c r="A2078" s="12">
        <v>2061</v>
      </c>
      <c r="B2078" s="10" t="s">
        <v>1020</v>
      </c>
      <c r="C2078" s="11" t="s">
        <v>1166</v>
      </c>
      <c r="D2078" s="9"/>
      <c r="E2078" s="9">
        <v>360</v>
      </c>
      <c r="F2078" s="10" t="s">
        <v>1071</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1.5" hidden="1" x14ac:dyDescent="0.25">
      <c r="A2079" s="12">
        <v>2062</v>
      </c>
      <c r="B2079" s="10" t="s">
        <v>1020</v>
      </c>
      <c r="C2079" s="11" t="s">
        <v>1166</v>
      </c>
      <c r="D2079" s="9"/>
      <c r="E2079" s="9">
        <v>360</v>
      </c>
      <c r="F2079" s="10" t="s">
        <v>1071</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1.5" hidden="1" x14ac:dyDescent="0.25">
      <c r="A2080" s="12">
        <v>2063</v>
      </c>
      <c r="B2080" s="10" t="s">
        <v>1020</v>
      </c>
      <c r="C2080" s="11" t="s">
        <v>1166</v>
      </c>
      <c r="D2080" s="9"/>
      <c r="E2080" s="9">
        <v>360</v>
      </c>
      <c r="F2080" s="10" t="s">
        <v>1071</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1.5" hidden="1" x14ac:dyDescent="0.25">
      <c r="A2081" s="12">
        <v>2064</v>
      </c>
      <c r="B2081" s="10" t="s">
        <v>1020</v>
      </c>
      <c r="C2081" s="11" t="s">
        <v>1166</v>
      </c>
      <c r="D2081" s="9"/>
      <c r="E2081" s="9">
        <v>360</v>
      </c>
      <c r="F2081" s="10" t="s">
        <v>1071</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1.5" hidden="1" x14ac:dyDescent="0.25">
      <c r="A2082" s="12">
        <v>2065</v>
      </c>
      <c r="B2082" s="10" t="s">
        <v>1020</v>
      </c>
      <c r="C2082" s="11" t="s">
        <v>1166</v>
      </c>
      <c r="D2082" s="9"/>
      <c r="E2082" s="9">
        <v>360</v>
      </c>
      <c r="F2082" s="10" t="s">
        <v>1071</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1.5" hidden="1" x14ac:dyDescent="0.25">
      <c r="A2083" s="12">
        <v>2066</v>
      </c>
      <c r="B2083" s="10" t="s">
        <v>1020</v>
      </c>
      <c r="C2083" s="11" t="s">
        <v>1166</v>
      </c>
      <c r="D2083" s="9"/>
      <c r="E2083" s="9">
        <v>360</v>
      </c>
      <c r="F2083" s="10" t="s">
        <v>1071</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1.5" hidden="1" x14ac:dyDescent="0.25">
      <c r="A2084" s="12">
        <v>2067</v>
      </c>
      <c r="B2084" s="10" t="s">
        <v>1020</v>
      </c>
      <c r="C2084" s="11" t="s">
        <v>1166</v>
      </c>
      <c r="D2084" s="9"/>
      <c r="E2084" s="9">
        <v>360</v>
      </c>
      <c r="F2084" s="10" t="s">
        <v>1071</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1.5" hidden="1" x14ac:dyDescent="0.25">
      <c r="A2085" s="12">
        <v>2068</v>
      </c>
      <c r="B2085" s="10" t="s">
        <v>1020</v>
      </c>
      <c r="C2085" s="11" t="s">
        <v>1166</v>
      </c>
      <c r="D2085" s="9"/>
      <c r="E2085" s="9">
        <v>360</v>
      </c>
      <c r="F2085" s="10" t="s">
        <v>1071</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1.5" hidden="1" x14ac:dyDescent="0.25">
      <c r="A2086" s="12">
        <v>2069</v>
      </c>
      <c r="B2086" s="10" t="s">
        <v>1020</v>
      </c>
      <c r="C2086" s="11" t="s">
        <v>1166</v>
      </c>
      <c r="D2086" s="9"/>
      <c r="E2086" s="9">
        <v>360</v>
      </c>
      <c r="F2086" s="10" t="s">
        <v>1071</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1.5" hidden="1" x14ac:dyDescent="0.25">
      <c r="A2087" s="12">
        <v>2070</v>
      </c>
      <c r="B2087" s="10" t="s">
        <v>1020</v>
      </c>
      <c r="C2087" s="11" t="s">
        <v>1166</v>
      </c>
      <c r="D2087" s="9"/>
      <c r="E2087" s="9">
        <v>360</v>
      </c>
      <c r="F2087" s="10" t="s">
        <v>1071</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1.5" hidden="1" x14ac:dyDescent="0.25">
      <c r="A2088" s="12">
        <v>2071</v>
      </c>
      <c r="B2088" s="10" t="s">
        <v>1020</v>
      </c>
      <c r="C2088" s="11" t="s">
        <v>1167</v>
      </c>
      <c r="D2088" s="9"/>
      <c r="E2088" s="9">
        <v>418</v>
      </c>
      <c r="F2088" s="10" t="s">
        <v>1071</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1.5" hidden="1" x14ac:dyDescent="0.25">
      <c r="A2089" s="12">
        <v>2072</v>
      </c>
      <c r="B2089" s="10" t="s">
        <v>1020</v>
      </c>
      <c r="C2089" s="11" t="s">
        <v>1167</v>
      </c>
      <c r="D2089" s="9"/>
      <c r="E2089" s="9">
        <v>418</v>
      </c>
      <c r="F2089" s="10" t="s">
        <v>1071</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1.5" hidden="1" x14ac:dyDescent="0.25">
      <c r="A2090" s="12">
        <v>2073</v>
      </c>
      <c r="B2090" s="10" t="s">
        <v>1020</v>
      </c>
      <c r="C2090" s="11" t="s">
        <v>1167</v>
      </c>
      <c r="D2090" s="9"/>
      <c r="E2090" s="9">
        <v>418</v>
      </c>
      <c r="F2090" s="10" t="s">
        <v>1071</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1.5" hidden="1" x14ac:dyDescent="0.25">
      <c r="A2091" s="12">
        <v>2074</v>
      </c>
      <c r="B2091" s="10" t="s">
        <v>1020</v>
      </c>
      <c r="C2091" s="11" t="s">
        <v>1167</v>
      </c>
      <c r="D2091" s="9"/>
      <c r="E2091" s="9">
        <v>418</v>
      </c>
      <c r="F2091" s="10" t="s">
        <v>1071</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1.5" hidden="1" x14ac:dyDescent="0.25">
      <c r="A2092" s="12">
        <v>2075</v>
      </c>
      <c r="B2092" s="10" t="s">
        <v>1020</v>
      </c>
      <c r="C2092" s="11" t="s">
        <v>1167</v>
      </c>
      <c r="D2092" s="9"/>
      <c r="E2092" s="9">
        <v>418</v>
      </c>
      <c r="F2092" s="10" t="s">
        <v>1071</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1.5" hidden="1" x14ac:dyDescent="0.25">
      <c r="A2093" s="12">
        <v>2076</v>
      </c>
      <c r="B2093" s="10" t="s">
        <v>1020</v>
      </c>
      <c r="C2093" s="11" t="s">
        <v>1167</v>
      </c>
      <c r="D2093" s="9"/>
      <c r="E2093" s="9">
        <v>418</v>
      </c>
      <c r="F2093" s="10" t="s">
        <v>1071</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1.5" hidden="1" x14ac:dyDescent="0.25">
      <c r="A2094" s="12">
        <v>2077</v>
      </c>
      <c r="B2094" s="10" t="s">
        <v>1020</v>
      </c>
      <c r="C2094" s="11" t="s">
        <v>1167</v>
      </c>
      <c r="D2094" s="9"/>
      <c r="E2094" s="9">
        <v>418</v>
      </c>
      <c r="F2094" s="10" t="s">
        <v>1071</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1.5" hidden="1" x14ac:dyDescent="0.25">
      <c r="A2095" s="12">
        <v>2078</v>
      </c>
      <c r="B2095" s="10" t="s">
        <v>1020</v>
      </c>
      <c r="C2095" s="11" t="s">
        <v>1167</v>
      </c>
      <c r="D2095" s="9"/>
      <c r="E2095" s="9">
        <v>418</v>
      </c>
      <c r="F2095" s="10" t="s">
        <v>1071</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1.5" hidden="1" x14ac:dyDescent="0.25">
      <c r="A2096" s="12">
        <v>2079</v>
      </c>
      <c r="B2096" s="10" t="s">
        <v>1020</v>
      </c>
      <c r="C2096" s="11" t="s">
        <v>1167</v>
      </c>
      <c r="D2096" s="9"/>
      <c r="E2096" s="9">
        <v>418</v>
      </c>
      <c r="F2096" s="10" t="s">
        <v>1071</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1.5" hidden="1" x14ac:dyDescent="0.25">
      <c r="A2097" s="12">
        <v>2080</v>
      </c>
      <c r="B2097" s="10" t="s">
        <v>1020</v>
      </c>
      <c r="C2097" s="11" t="s">
        <v>1167</v>
      </c>
      <c r="D2097" s="9"/>
      <c r="E2097" s="9">
        <v>418</v>
      </c>
      <c r="F2097" s="10" t="s">
        <v>1071</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1.5" hidden="1" x14ac:dyDescent="0.25">
      <c r="A2098" s="12">
        <v>2081</v>
      </c>
      <c r="B2098" s="10" t="s">
        <v>1020</v>
      </c>
      <c r="C2098" s="11" t="s">
        <v>1167</v>
      </c>
      <c r="D2098" s="9"/>
      <c r="E2098" s="9">
        <v>418</v>
      </c>
      <c r="F2098" s="10" t="s">
        <v>1071</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1.5" hidden="1" x14ac:dyDescent="0.25">
      <c r="A2099" s="12">
        <v>2082</v>
      </c>
      <c r="B2099" s="10" t="s">
        <v>1020</v>
      </c>
      <c r="C2099" s="11" t="s">
        <v>1167</v>
      </c>
      <c r="D2099" s="9"/>
      <c r="E2099" s="9">
        <v>418</v>
      </c>
      <c r="F2099" s="10" t="s">
        <v>1071</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1.5" hidden="1" x14ac:dyDescent="0.25">
      <c r="A2100" s="12">
        <v>2083</v>
      </c>
      <c r="B2100" s="10" t="s">
        <v>1020</v>
      </c>
      <c r="C2100" s="11" t="s">
        <v>1167</v>
      </c>
      <c r="D2100" s="9"/>
      <c r="E2100" s="9">
        <v>418</v>
      </c>
      <c r="F2100" s="10" t="s">
        <v>1071</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1.5" hidden="1" x14ac:dyDescent="0.25">
      <c r="A2101" s="12">
        <v>2084</v>
      </c>
      <c r="B2101" s="10" t="s">
        <v>1020</v>
      </c>
      <c r="C2101" s="11" t="s">
        <v>1167</v>
      </c>
      <c r="D2101" s="9"/>
      <c r="E2101" s="9">
        <v>418</v>
      </c>
      <c r="F2101" s="10" t="s">
        <v>1071</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1.5" hidden="1" x14ac:dyDescent="0.25">
      <c r="A2102" s="12">
        <v>2085</v>
      </c>
      <c r="B2102" s="10" t="s">
        <v>1020</v>
      </c>
      <c r="C2102" s="11" t="s">
        <v>1167</v>
      </c>
      <c r="D2102" s="9"/>
      <c r="E2102" s="9">
        <v>418</v>
      </c>
      <c r="F2102" s="10" t="s">
        <v>1071</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1.5" hidden="1" x14ac:dyDescent="0.25">
      <c r="A2103" s="12">
        <v>2086</v>
      </c>
      <c r="B2103" s="10" t="s">
        <v>1020</v>
      </c>
      <c r="C2103" s="11" t="s">
        <v>1168</v>
      </c>
      <c r="D2103" s="9">
        <v>12</v>
      </c>
      <c r="E2103" s="9">
        <v>458</v>
      </c>
      <c r="F2103" s="10" t="s">
        <v>1071</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1.5" hidden="1" x14ac:dyDescent="0.25">
      <c r="A2104" s="12">
        <v>2087</v>
      </c>
      <c r="B2104" s="10" t="s">
        <v>1020</v>
      </c>
      <c r="C2104" s="11" t="s">
        <v>1168</v>
      </c>
      <c r="D2104" s="9">
        <v>12</v>
      </c>
      <c r="E2104" s="9">
        <v>458</v>
      </c>
      <c r="F2104" s="10" t="s">
        <v>1071</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1.5" hidden="1" x14ac:dyDescent="0.25">
      <c r="A2105" s="12">
        <v>2088</v>
      </c>
      <c r="B2105" s="10" t="s">
        <v>1020</v>
      </c>
      <c r="C2105" s="11" t="s">
        <v>1168</v>
      </c>
      <c r="D2105" s="9">
        <v>12</v>
      </c>
      <c r="E2105" s="9">
        <v>458</v>
      </c>
      <c r="F2105" s="10" t="s">
        <v>1071</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1.5" hidden="1" x14ac:dyDescent="0.25">
      <c r="A2106" s="12">
        <v>2089</v>
      </c>
      <c r="B2106" s="10" t="s">
        <v>1020</v>
      </c>
      <c r="C2106" s="11" t="s">
        <v>1168</v>
      </c>
      <c r="D2106" s="9">
        <v>12</v>
      </c>
      <c r="E2106" s="9">
        <v>458</v>
      </c>
      <c r="F2106" s="10" t="s">
        <v>1071</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1.5" hidden="1" x14ac:dyDescent="0.25">
      <c r="A2107" s="12">
        <v>2090</v>
      </c>
      <c r="B2107" s="10" t="s">
        <v>1020</v>
      </c>
      <c r="C2107" s="11" t="s">
        <v>1168</v>
      </c>
      <c r="D2107" s="9">
        <v>12</v>
      </c>
      <c r="E2107" s="9">
        <v>458</v>
      </c>
      <c r="F2107" s="10" t="s">
        <v>1071</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1.5" hidden="1" x14ac:dyDescent="0.25">
      <c r="A2108" s="12">
        <v>2091</v>
      </c>
      <c r="B2108" s="10" t="s">
        <v>1020</v>
      </c>
      <c r="C2108" s="11" t="s">
        <v>1168</v>
      </c>
      <c r="D2108" s="9">
        <v>12</v>
      </c>
      <c r="E2108" s="9">
        <v>458</v>
      </c>
      <c r="F2108" s="10" t="s">
        <v>1071</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1.5" hidden="1" x14ac:dyDescent="0.25">
      <c r="A2109" s="12">
        <v>2092</v>
      </c>
      <c r="B2109" s="10" t="s">
        <v>1020</v>
      </c>
      <c r="C2109" s="11" t="s">
        <v>1168</v>
      </c>
      <c r="D2109" s="9">
        <v>12</v>
      </c>
      <c r="E2109" s="9">
        <v>458</v>
      </c>
      <c r="F2109" s="10" t="s">
        <v>1071</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1.5" hidden="1" x14ac:dyDescent="0.25">
      <c r="A2110" s="12">
        <v>2093</v>
      </c>
      <c r="B2110" s="10" t="s">
        <v>1020</v>
      </c>
      <c r="C2110" s="11" t="s">
        <v>1168</v>
      </c>
      <c r="D2110" s="9">
        <v>12</v>
      </c>
      <c r="E2110" s="9">
        <v>458</v>
      </c>
      <c r="F2110" s="10" t="s">
        <v>1071</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1.5" hidden="1" x14ac:dyDescent="0.25">
      <c r="A2111" s="12">
        <v>2094</v>
      </c>
      <c r="B2111" s="10" t="s">
        <v>1020</v>
      </c>
      <c r="C2111" s="11" t="s">
        <v>1168</v>
      </c>
      <c r="D2111" s="9">
        <v>12</v>
      </c>
      <c r="E2111" s="9">
        <v>458</v>
      </c>
      <c r="F2111" s="10" t="s">
        <v>1071</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1.5" hidden="1" x14ac:dyDescent="0.25">
      <c r="A2112" s="12">
        <v>2095</v>
      </c>
      <c r="B2112" s="10" t="s">
        <v>1020</v>
      </c>
      <c r="C2112" s="11" t="s">
        <v>1168</v>
      </c>
      <c r="D2112" s="9">
        <v>12</v>
      </c>
      <c r="E2112" s="9">
        <v>458</v>
      </c>
      <c r="F2112" s="10" t="s">
        <v>1071</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1.5" hidden="1" x14ac:dyDescent="0.25">
      <c r="A2113" s="12">
        <v>2096</v>
      </c>
      <c r="B2113" s="10" t="s">
        <v>1020</v>
      </c>
      <c r="C2113" s="11" t="s">
        <v>1168</v>
      </c>
      <c r="D2113" s="9">
        <v>12</v>
      </c>
      <c r="E2113" s="9">
        <v>458</v>
      </c>
      <c r="F2113" s="10" t="s">
        <v>1071</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1.5" hidden="1" x14ac:dyDescent="0.25">
      <c r="A2114" s="12">
        <v>2097</v>
      </c>
      <c r="B2114" s="10" t="s">
        <v>1020</v>
      </c>
      <c r="C2114" s="11" t="s">
        <v>1168</v>
      </c>
      <c r="D2114" s="9">
        <v>12</v>
      </c>
      <c r="E2114" s="9">
        <v>458</v>
      </c>
      <c r="F2114" s="10" t="s">
        <v>1071</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1.5" hidden="1" x14ac:dyDescent="0.25">
      <c r="A2115" s="12">
        <v>2098</v>
      </c>
      <c r="B2115" s="10" t="s">
        <v>1020</v>
      </c>
      <c r="C2115" s="11" t="s">
        <v>1168</v>
      </c>
      <c r="D2115" s="9">
        <v>12</v>
      </c>
      <c r="E2115" s="9">
        <v>458</v>
      </c>
      <c r="F2115" s="10" t="s">
        <v>1071</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1.5" hidden="1" x14ac:dyDescent="0.25">
      <c r="A2116" s="12">
        <v>2099</v>
      </c>
      <c r="B2116" s="10" t="s">
        <v>1020</v>
      </c>
      <c r="C2116" s="11" t="s">
        <v>1168</v>
      </c>
      <c r="D2116" s="9">
        <v>12</v>
      </c>
      <c r="E2116" s="9">
        <v>458</v>
      </c>
      <c r="F2116" s="10" t="s">
        <v>1071</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1.5" hidden="1" x14ac:dyDescent="0.25">
      <c r="A2117" s="12">
        <v>2100</v>
      </c>
      <c r="B2117" s="10" t="s">
        <v>1020</v>
      </c>
      <c r="C2117" s="11" t="s">
        <v>1168</v>
      </c>
      <c r="D2117" s="9">
        <v>12</v>
      </c>
      <c r="E2117" s="9">
        <v>458</v>
      </c>
      <c r="F2117" s="10" t="s">
        <v>1071</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1.5" hidden="1" x14ac:dyDescent="0.25">
      <c r="A2118" s="12">
        <v>2101</v>
      </c>
      <c r="B2118" s="10" t="s">
        <v>1020</v>
      </c>
      <c r="C2118" s="11" t="s">
        <v>1169</v>
      </c>
      <c r="D2118" s="9"/>
      <c r="E2118" s="9">
        <v>104</v>
      </c>
      <c r="F2118" s="10" t="s">
        <v>1071</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1.5" hidden="1" x14ac:dyDescent="0.25">
      <c r="A2119" s="12">
        <v>2102</v>
      </c>
      <c r="B2119" s="10" t="s">
        <v>1020</v>
      </c>
      <c r="C2119" s="11" t="s">
        <v>1169</v>
      </c>
      <c r="D2119" s="9"/>
      <c r="E2119" s="9">
        <v>104</v>
      </c>
      <c r="F2119" s="10" t="s">
        <v>1071</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1.5" hidden="1" x14ac:dyDescent="0.25">
      <c r="A2120" s="12">
        <v>2103</v>
      </c>
      <c r="B2120" s="10" t="s">
        <v>1020</v>
      </c>
      <c r="C2120" s="11" t="s">
        <v>1169</v>
      </c>
      <c r="D2120" s="9"/>
      <c r="E2120" s="9">
        <v>104</v>
      </c>
      <c r="F2120" s="10" t="s">
        <v>1071</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1.5" hidden="1" x14ac:dyDescent="0.25">
      <c r="A2121" s="12">
        <v>2104</v>
      </c>
      <c r="B2121" s="10" t="s">
        <v>1020</v>
      </c>
      <c r="C2121" s="11" t="s">
        <v>1169</v>
      </c>
      <c r="D2121" s="9"/>
      <c r="E2121" s="9">
        <v>104</v>
      </c>
      <c r="F2121" s="10" t="s">
        <v>1071</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1.5" hidden="1" x14ac:dyDescent="0.25">
      <c r="A2122" s="12">
        <v>2105</v>
      </c>
      <c r="B2122" s="10" t="s">
        <v>1020</v>
      </c>
      <c r="C2122" s="11" t="s">
        <v>1169</v>
      </c>
      <c r="D2122" s="9"/>
      <c r="E2122" s="9">
        <v>104</v>
      </c>
      <c r="F2122" s="10" t="s">
        <v>1071</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1.5" hidden="1" x14ac:dyDescent="0.25">
      <c r="A2123" s="12">
        <v>2106</v>
      </c>
      <c r="B2123" s="10" t="s">
        <v>1020</v>
      </c>
      <c r="C2123" s="11" t="s">
        <v>1169</v>
      </c>
      <c r="D2123" s="9"/>
      <c r="E2123" s="9">
        <v>104</v>
      </c>
      <c r="F2123" s="10" t="s">
        <v>1071</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1.5" hidden="1" x14ac:dyDescent="0.25">
      <c r="A2124" s="12">
        <v>2107</v>
      </c>
      <c r="B2124" s="10" t="s">
        <v>1020</v>
      </c>
      <c r="C2124" s="11" t="s">
        <v>1169</v>
      </c>
      <c r="D2124" s="9"/>
      <c r="E2124" s="9">
        <v>104</v>
      </c>
      <c r="F2124" s="10" t="s">
        <v>1071</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1.5" hidden="1" x14ac:dyDescent="0.25">
      <c r="A2125" s="12">
        <v>2108</v>
      </c>
      <c r="B2125" s="10" t="s">
        <v>1020</v>
      </c>
      <c r="C2125" s="11" t="s">
        <v>1169</v>
      </c>
      <c r="D2125" s="9"/>
      <c r="E2125" s="9">
        <v>104</v>
      </c>
      <c r="F2125" s="10" t="s">
        <v>1071</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1.5" hidden="1" x14ac:dyDescent="0.25">
      <c r="A2126" s="12">
        <v>2109</v>
      </c>
      <c r="B2126" s="10" t="s">
        <v>1020</v>
      </c>
      <c r="C2126" s="11" t="s">
        <v>1169</v>
      </c>
      <c r="D2126" s="9"/>
      <c r="E2126" s="9">
        <v>104</v>
      </c>
      <c r="F2126" s="10" t="s">
        <v>1071</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1.5" hidden="1" x14ac:dyDescent="0.25">
      <c r="A2127" s="12">
        <v>2110</v>
      </c>
      <c r="B2127" s="10" t="s">
        <v>1020</v>
      </c>
      <c r="C2127" s="11" t="s">
        <v>1169</v>
      </c>
      <c r="D2127" s="9"/>
      <c r="E2127" s="9">
        <v>104</v>
      </c>
      <c r="F2127" s="10" t="s">
        <v>1071</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1.5" hidden="1" x14ac:dyDescent="0.25">
      <c r="A2128" s="12">
        <v>2111</v>
      </c>
      <c r="B2128" s="10" t="s">
        <v>1020</v>
      </c>
      <c r="C2128" s="11" t="s">
        <v>1169</v>
      </c>
      <c r="D2128" s="9"/>
      <c r="E2128" s="9">
        <v>104</v>
      </c>
      <c r="F2128" s="10" t="s">
        <v>1071</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1.5" hidden="1" x14ac:dyDescent="0.25">
      <c r="A2129" s="12">
        <v>2112</v>
      </c>
      <c r="B2129" s="10" t="s">
        <v>1020</v>
      </c>
      <c r="C2129" s="11" t="s">
        <v>1169</v>
      </c>
      <c r="D2129" s="9"/>
      <c r="E2129" s="9">
        <v>104</v>
      </c>
      <c r="F2129" s="10" t="s">
        <v>1071</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1.5" hidden="1" x14ac:dyDescent="0.25">
      <c r="A2130" s="12">
        <v>2113</v>
      </c>
      <c r="B2130" s="10" t="s">
        <v>1020</v>
      </c>
      <c r="C2130" s="11" t="s">
        <v>1169</v>
      </c>
      <c r="D2130" s="9"/>
      <c r="E2130" s="9">
        <v>104</v>
      </c>
      <c r="F2130" s="10" t="s">
        <v>1071</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1.5" hidden="1" x14ac:dyDescent="0.25">
      <c r="A2131" s="12">
        <v>2114</v>
      </c>
      <c r="B2131" s="10" t="s">
        <v>1020</v>
      </c>
      <c r="C2131" s="11" t="s">
        <v>1169</v>
      </c>
      <c r="D2131" s="9"/>
      <c r="E2131" s="9">
        <v>104</v>
      </c>
      <c r="F2131" s="10" t="s">
        <v>1071</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1.5" hidden="1" x14ac:dyDescent="0.25">
      <c r="A2132" s="12">
        <v>2115</v>
      </c>
      <c r="B2132" s="10" t="s">
        <v>1020</v>
      </c>
      <c r="C2132" s="11" t="s">
        <v>1169</v>
      </c>
      <c r="D2132" s="9"/>
      <c r="E2132" s="9">
        <v>104</v>
      </c>
      <c r="F2132" s="10" t="s">
        <v>1071</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1.5" hidden="1" x14ac:dyDescent="0.25">
      <c r="A2133" s="12">
        <v>2116</v>
      </c>
      <c r="B2133" s="10" t="s">
        <v>1020</v>
      </c>
      <c r="C2133" s="11" t="s">
        <v>1170</v>
      </c>
      <c r="D2133" s="9"/>
      <c r="E2133" s="9">
        <v>608</v>
      </c>
      <c r="F2133" s="10" t="s">
        <v>1071</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1.5" hidden="1" x14ac:dyDescent="0.25">
      <c r="A2134" s="12">
        <v>2117</v>
      </c>
      <c r="B2134" s="10" t="s">
        <v>1020</v>
      </c>
      <c r="C2134" s="11" t="s">
        <v>1170</v>
      </c>
      <c r="D2134" s="9"/>
      <c r="E2134" s="9">
        <v>608</v>
      </c>
      <c r="F2134" s="10" t="s">
        <v>1071</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1.5" hidden="1" x14ac:dyDescent="0.25">
      <c r="A2135" s="12">
        <v>2118</v>
      </c>
      <c r="B2135" s="10" t="s">
        <v>1020</v>
      </c>
      <c r="C2135" s="11" t="s">
        <v>1170</v>
      </c>
      <c r="D2135" s="9"/>
      <c r="E2135" s="9">
        <v>608</v>
      </c>
      <c r="F2135" s="10" t="s">
        <v>1071</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1.5" hidden="1" x14ac:dyDescent="0.25">
      <c r="A2136" s="12">
        <v>2119</v>
      </c>
      <c r="B2136" s="10" t="s">
        <v>1020</v>
      </c>
      <c r="C2136" s="11" t="s">
        <v>1170</v>
      </c>
      <c r="D2136" s="9"/>
      <c r="E2136" s="9">
        <v>608</v>
      </c>
      <c r="F2136" s="10" t="s">
        <v>1071</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1.5" hidden="1" x14ac:dyDescent="0.25">
      <c r="A2137" s="12">
        <v>2120</v>
      </c>
      <c r="B2137" s="10" t="s">
        <v>1020</v>
      </c>
      <c r="C2137" s="11" t="s">
        <v>1170</v>
      </c>
      <c r="D2137" s="9"/>
      <c r="E2137" s="9">
        <v>608</v>
      </c>
      <c r="F2137" s="10" t="s">
        <v>1071</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1.5" hidden="1" x14ac:dyDescent="0.25">
      <c r="A2138" s="12">
        <v>2121</v>
      </c>
      <c r="B2138" s="10" t="s">
        <v>1020</v>
      </c>
      <c r="C2138" s="11" t="s">
        <v>1170</v>
      </c>
      <c r="D2138" s="9"/>
      <c r="E2138" s="9">
        <v>608</v>
      </c>
      <c r="F2138" s="10" t="s">
        <v>1071</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1.5" hidden="1" x14ac:dyDescent="0.25">
      <c r="A2139" s="12">
        <v>2122</v>
      </c>
      <c r="B2139" s="10" t="s">
        <v>1020</v>
      </c>
      <c r="C2139" s="11" t="s">
        <v>1170</v>
      </c>
      <c r="D2139" s="9"/>
      <c r="E2139" s="9">
        <v>608</v>
      </c>
      <c r="F2139" s="10" t="s">
        <v>1071</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1.5" hidden="1" x14ac:dyDescent="0.25">
      <c r="A2140" s="12">
        <v>2123</v>
      </c>
      <c r="B2140" s="10" t="s">
        <v>1020</v>
      </c>
      <c r="C2140" s="11" t="s">
        <v>1170</v>
      </c>
      <c r="D2140" s="9"/>
      <c r="E2140" s="9">
        <v>608</v>
      </c>
      <c r="F2140" s="10" t="s">
        <v>1071</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1.5" hidden="1" x14ac:dyDescent="0.25">
      <c r="A2141" s="12">
        <v>2124</v>
      </c>
      <c r="B2141" s="10" t="s">
        <v>1020</v>
      </c>
      <c r="C2141" s="11" t="s">
        <v>1170</v>
      </c>
      <c r="D2141" s="9"/>
      <c r="E2141" s="9">
        <v>608</v>
      </c>
      <c r="F2141" s="10" t="s">
        <v>1071</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1.5" hidden="1" x14ac:dyDescent="0.25">
      <c r="A2142" s="12">
        <v>2125</v>
      </c>
      <c r="B2142" s="10" t="s">
        <v>1020</v>
      </c>
      <c r="C2142" s="11" t="s">
        <v>1170</v>
      </c>
      <c r="D2142" s="9"/>
      <c r="E2142" s="9">
        <v>608</v>
      </c>
      <c r="F2142" s="10" t="s">
        <v>1071</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1.5" hidden="1" x14ac:dyDescent="0.25">
      <c r="A2143" s="12">
        <v>2126</v>
      </c>
      <c r="B2143" s="10" t="s">
        <v>1020</v>
      </c>
      <c r="C2143" s="11" t="s">
        <v>1170</v>
      </c>
      <c r="D2143" s="9"/>
      <c r="E2143" s="9">
        <v>608</v>
      </c>
      <c r="F2143" s="10" t="s">
        <v>1071</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1.5" hidden="1" x14ac:dyDescent="0.25">
      <c r="A2144" s="12">
        <v>2127</v>
      </c>
      <c r="B2144" s="10" t="s">
        <v>1020</v>
      </c>
      <c r="C2144" s="11" t="s">
        <v>1170</v>
      </c>
      <c r="D2144" s="9"/>
      <c r="E2144" s="9">
        <v>608</v>
      </c>
      <c r="F2144" s="10" t="s">
        <v>1071</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1.5" hidden="1" x14ac:dyDescent="0.25">
      <c r="A2145" s="12">
        <v>2128</v>
      </c>
      <c r="B2145" s="10" t="s">
        <v>1020</v>
      </c>
      <c r="C2145" s="11" t="s">
        <v>1170</v>
      </c>
      <c r="D2145" s="9"/>
      <c r="E2145" s="9">
        <v>608</v>
      </c>
      <c r="F2145" s="10" t="s">
        <v>1071</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1.5" hidden="1" x14ac:dyDescent="0.25">
      <c r="A2146" s="12">
        <v>2129</v>
      </c>
      <c r="B2146" s="10" t="s">
        <v>1020</v>
      </c>
      <c r="C2146" s="11" t="s">
        <v>1170</v>
      </c>
      <c r="D2146" s="9"/>
      <c r="E2146" s="9">
        <v>608</v>
      </c>
      <c r="F2146" s="10" t="s">
        <v>1071</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1.5" hidden="1" x14ac:dyDescent="0.25">
      <c r="A2147" s="12">
        <v>2130</v>
      </c>
      <c r="B2147" s="10" t="s">
        <v>1020</v>
      </c>
      <c r="C2147" s="11" t="s">
        <v>1170</v>
      </c>
      <c r="D2147" s="9"/>
      <c r="E2147" s="9">
        <v>608</v>
      </c>
      <c r="F2147" s="10" t="s">
        <v>1071</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1.5" hidden="1" x14ac:dyDescent="0.25">
      <c r="A2148" s="12">
        <v>2131</v>
      </c>
      <c r="B2148" s="10" t="s">
        <v>1020</v>
      </c>
      <c r="C2148" s="11" t="s">
        <v>1171</v>
      </c>
      <c r="D2148" s="9"/>
      <c r="E2148" s="9">
        <v>702</v>
      </c>
      <c r="F2148" s="10" t="s">
        <v>1071</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1.5" hidden="1" x14ac:dyDescent="0.25">
      <c r="A2149" s="12">
        <v>2132</v>
      </c>
      <c r="B2149" s="10" t="s">
        <v>1020</v>
      </c>
      <c r="C2149" s="11" t="s">
        <v>1171</v>
      </c>
      <c r="D2149" s="9"/>
      <c r="E2149" s="9">
        <v>702</v>
      </c>
      <c r="F2149" s="10" t="s">
        <v>1071</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1.5" hidden="1" x14ac:dyDescent="0.25">
      <c r="A2150" s="12">
        <v>2133</v>
      </c>
      <c r="B2150" s="10" t="s">
        <v>1020</v>
      </c>
      <c r="C2150" s="11" t="s">
        <v>1171</v>
      </c>
      <c r="D2150" s="9"/>
      <c r="E2150" s="9">
        <v>702</v>
      </c>
      <c r="F2150" s="10" t="s">
        <v>1071</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1.5" hidden="1" x14ac:dyDescent="0.25">
      <c r="A2151" s="12">
        <v>2134</v>
      </c>
      <c r="B2151" s="10" t="s">
        <v>1020</v>
      </c>
      <c r="C2151" s="11" t="s">
        <v>1171</v>
      </c>
      <c r="D2151" s="9"/>
      <c r="E2151" s="9">
        <v>702</v>
      </c>
      <c r="F2151" s="10" t="s">
        <v>1071</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1.5" hidden="1" x14ac:dyDescent="0.25">
      <c r="A2152" s="12">
        <v>2135</v>
      </c>
      <c r="B2152" s="10" t="s">
        <v>1020</v>
      </c>
      <c r="C2152" s="11" t="s">
        <v>1171</v>
      </c>
      <c r="D2152" s="9"/>
      <c r="E2152" s="9">
        <v>702</v>
      </c>
      <c r="F2152" s="10" t="s">
        <v>1071</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1.5" hidden="1" x14ac:dyDescent="0.25">
      <c r="A2153" s="12">
        <v>2136</v>
      </c>
      <c r="B2153" s="10" t="s">
        <v>1020</v>
      </c>
      <c r="C2153" s="11" t="s">
        <v>1171</v>
      </c>
      <c r="D2153" s="9"/>
      <c r="E2153" s="9">
        <v>702</v>
      </c>
      <c r="F2153" s="10" t="s">
        <v>1071</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1.5" hidden="1" x14ac:dyDescent="0.25">
      <c r="A2154" s="12">
        <v>2137</v>
      </c>
      <c r="B2154" s="10" t="s">
        <v>1020</v>
      </c>
      <c r="C2154" s="11" t="s">
        <v>1171</v>
      </c>
      <c r="D2154" s="9"/>
      <c r="E2154" s="9">
        <v>702</v>
      </c>
      <c r="F2154" s="10" t="s">
        <v>1071</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1.5" hidden="1" x14ac:dyDescent="0.25">
      <c r="A2155" s="12">
        <v>2138</v>
      </c>
      <c r="B2155" s="10" t="s">
        <v>1020</v>
      </c>
      <c r="C2155" s="11" t="s">
        <v>1171</v>
      </c>
      <c r="D2155" s="9"/>
      <c r="E2155" s="9">
        <v>702</v>
      </c>
      <c r="F2155" s="10" t="s">
        <v>1071</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1.5" hidden="1" x14ac:dyDescent="0.25">
      <c r="A2156" s="12">
        <v>2139</v>
      </c>
      <c r="B2156" s="10" t="s">
        <v>1020</v>
      </c>
      <c r="C2156" s="11" t="s">
        <v>1171</v>
      </c>
      <c r="D2156" s="9"/>
      <c r="E2156" s="9">
        <v>702</v>
      </c>
      <c r="F2156" s="10" t="s">
        <v>1071</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1.5" hidden="1" x14ac:dyDescent="0.25">
      <c r="A2157" s="12">
        <v>2140</v>
      </c>
      <c r="B2157" s="10" t="s">
        <v>1020</v>
      </c>
      <c r="C2157" s="11" t="s">
        <v>1171</v>
      </c>
      <c r="D2157" s="9"/>
      <c r="E2157" s="9">
        <v>702</v>
      </c>
      <c r="F2157" s="10" t="s">
        <v>1071</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1.5" hidden="1" x14ac:dyDescent="0.25">
      <c r="A2158" s="12">
        <v>2141</v>
      </c>
      <c r="B2158" s="10" t="s">
        <v>1020</v>
      </c>
      <c r="C2158" s="11" t="s">
        <v>1171</v>
      </c>
      <c r="D2158" s="9"/>
      <c r="E2158" s="9">
        <v>702</v>
      </c>
      <c r="F2158" s="10" t="s">
        <v>1071</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1.5" hidden="1" x14ac:dyDescent="0.25">
      <c r="A2159" s="12">
        <v>2142</v>
      </c>
      <c r="B2159" s="10" t="s">
        <v>1020</v>
      </c>
      <c r="C2159" s="11" t="s">
        <v>1171</v>
      </c>
      <c r="D2159" s="9"/>
      <c r="E2159" s="9">
        <v>702</v>
      </c>
      <c r="F2159" s="10" t="s">
        <v>1071</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1.5" hidden="1" x14ac:dyDescent="0.25">
      <c r="A2160" s="12">
        <v>2143</v>
      </c>
      <c r="B2160" s="10" t="s">
        <v>1020</v>
      </c>
      <c r="C2160" s="11" t="s">
        <v>1171</v>
      </c>
      <c r="D2160" s="9"/>
      <c r="E2160" s="9">
        <v>702</v>
      </c>
      <c r="F2160" s="10" t="s">
        <v>1071</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1.5" hidden="1" x14ac:dyDescent="0.25">
      <c r="A2161" s="12">
        <v>2144</v>
      </c>
      <c r="B2161" s="10" t="s">
        <v>1020</v>
      </c>
      <c r="C2161" s="11" t="s">
        <v>1171</v>
      </c>
      <c r="D2161" s="9"/>
      <c r="E2161" s="9">
        <v>702</v>
      </c>
      <c r="F2161" s="10" t="s">
        <v>1071</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1.5" hidden="1" x14ac:dyDescent="0.25">
      <c r="A2162" s="12">
        <v>2145</v>
      </c>
      <c r="B2162" s="10" t="s">
        <v>1020</v>
      </c>
      <c r="C2162" s="11" t="s">
        <v>1171</v>
      </c>
      <c r="D2162" s="9"/>
      <c r="E2162" s="9">
        <v>702</v>
      </c>
      <c r="F2162" s="10" t="s">
        <v>1071</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1.5" hidden="1" x14ac:dyDescent="0.25">
      <c r="A2163" s="12">
        <v>2146</v>
      </c>
      <c r="B2163" s="10" t="s">
        <v>1020</v>
      </c>
      <c r="C2163" s="11" t="s">
        <v>1172</v>
      </c>
      <c r="D2163" s="9"/>
      <c r="E2163" s="9">
        <v>764</v>
      </c>
      <c r="F2163" s="10" t="s">
        <v>1071</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1.5" hidden="1" x14ac:dyDescent="0.25">
      <c r="A2164" s="12">
        <v>2147</v>
      </c>
      <c r="B2164" s="10" t="s">
        <v>1020</v>
      </c>
      <c r="C2164" s="11" t="s">
        <v>1172</v>
      </c>
      <c r="D2164" s="9"/>
      <c r="E2164" s="9">
        <v>764</v>
      </c>
      <c r="F2164" s="10" t="s">
        <v>1071</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1.5" hidden="1" x14ac:dyDescent="0.25">
      <c r="A2165" s="12">
        <v>2148</v>
      </c>
      <c r="B2165" s="10" t="s">
        <v>1020</v>
      </c>
      <c r="C2165" s="11" t="s">
        <v>1172</v>
      </c>
      <c r="D2165" s="9"/>
      <c r="E2165" s="9">
        <v>764</v>
      </c>
      <c r="F2165" s="10" t="s">
        <v>1071</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1.5" hidden="1" x14ac:dyDescent="0.25">
      <c r="A2166" s="12">
        <v>2149</v>
      </c>
      <c r="B2166" s="10" t="s">
        <v>1020</v>
      </c>
      <c r="C2166" s="11" t="s">
        <v>1172</v>
      </c>
      <c r="D2166" s="9"/>
      <c r="E2166" s="9">
        <v>764</v>
      </c>
      <c r="F2166" s="10" t="s">
        <v>1071</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1.5" hidden="1" x14ac:dyDescent="0.25">
      <c r="A2167" s="12">
        <v>2150</v>
      </c>
      <c r="B2167" s="10" t="s">
        <v>1020</v>
      </c>
      <c r="C2167" s="11" t="s">
        <v>1172</v>
      </c>
      <c r="D2167" s="9"/>
      <c r="E2167" s="9">
        <v>764</v>
      </c>
      <c r="F2167" s="10" t="s">
        <v>1071</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1.5" hidden="1" x14ac:dyDescent="0.25">
      <c r="A2168" s="12">
        <v>2151</v>
      </c>
      <c r="B2168" s="10" t="s">
        <v>1020</v>
      </c>
      <c r="C2168" s="11" t="s">
        <v>1172</v>
      </c>
      <c r="D2168" s="9"/>
      <c r="E2168" s="9">
        <v>764</v>
      </c>
      <c r="F2168" s="10" t="s">
        <v>1071</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1.5" hidden="1" x14ac:dyDescent="0.25">
      <c r="A2169" s="12">
        <v>2152</v>
      </c>
      <c r="B2169" s="10" t="s">
        <v>1020</v>
      </c>
      <c r="C2169" s="11" t="s">
        <v>1172</v>
      </c>
      <c r="D2169" s="9"/>
      <c r="E2169" s="9">
        <v>764</v>
      </c>
      <c r="F2169" s="10" t="s">
        <v>1071</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1.5" hidden="1" x14ac:dyDescent="0.25">
      <c r="A2170" s="12">
        <v>2153</v>
      </c>
      <c r="B2170" s="10" t="s">
        <v>1020</v>
      </c>
      <c r="C2170" s="11" t="s">
        <v>1172</v>
      </c>
      <c r="D2170" s="9"/>
      <c r="E2170" s="9">
        <v>764</v>
      </c>
      <c r="F2170" s="10" t="s">
        <v>1071</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1.5" hidden="1" x14ac:dyDescent="0.25">
      <c r="A2171" s="12">
        <v>2154</v>
      </c>
      <c r="B2171" s="10" t="s">
        <v>1020</v>
      </c>
      <c r="C2171" s="11" t="s">
        <v>1172</v>
      </c>
      <c r="D2171" s="9"/>
      <c r="E2171" s="9">
        <v>764</v>
      </c>
      <c r="F2171" s="10" t="s">
        <v>1071</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1.5" hidden="1" x14ac:dyDescent="0.25">
      <c r="A2172" s="12">
        <v>2155</v>
      </c>
      <c r="B2172" s="10" t="s">
        <v>1020</v>
      </c>
      <c r="C2172" s="11" t="s">
        <v>1172</v>
      </c>
      <c r="D2172" s="9"/>
      <c r="E2172" s="9">
        <v>764</v>
      </c>
      <c r="F2172" s="10" t="s">
        <v>1071</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1.5" hidden="1" x14ac:dyDescent="0.25">
      <c r="A2173" s="12">
        <v>2156</v>
      </c>
      <c r="B2173" s="10" t="s">
        <v>1020</v>
      </c>
      <c r="C2173" s="11" t="s">
        <v>1172</v>
      </c>
      <c r="D2173" s="9"/>
      <c r="E2173" s="9">
        <v>764</v>
      </c>
      <c r="F2173" s="10" t="s">
        <v>1071</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1.5" hidden="1" x14ac:dyDescent="0.25">
      <c r="A2174" s="12">
        <v>2157</v>
      </c>
      <c r="B2174" s="10" t="s">
        <v>1020</v>
      </c>
      <c r="C2174" s="11" t="s">
        <v>1172</v>
      </c>
      <c r="D2174" s="9"/>
      <c r="E2174" s="9">
        <v>764</v>
      </c>
      <c r="F2174" s="10" t="s">
        <v>1071</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1.5" hidden="1" x14ac:dyDescent="0.25">
      <c r="A2175" s="12">
        <v>2158</v>
      </c>
      <c r="B2175" s="10" t="s">
        <v>1020</v>
      </c>
      <c r="C2175" s="11" t="s">
        <v>1172</v>
      </c>
      <c r="D2175" s="9"/>
      <c r="E2175" s="9">
        <v>764</v>
      </c>
      <c r="F2175" s="10" t="s">
        <v>1071</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1.5" hidden="1" x14ac:dyDescent="0.25">
      <c r="A2176" s="12">
        <v>2159</v>
      </c>
      <c r="B2176" s="10" t="s">
        <v>1020</v>
      </c>
      <c r="C2176" s="11" t="s">
        <v>1172</v>
      </c>
      <c r="D2176" s="9"/>
      <c r="E2176" s="9">
        <v>764</v>
      </c>
      <c r="F2176" s="10" t="s">
        <v>1071</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1.5" hidden="1" x14ac:dyDescent="0.25">
      <c r="A2177" s="12">
        <v>2160</v>
      </c>
      <c r="B2177" s="10" t="s">
        <v>1020</v>
      </c>
      <c r="C2177" s="11" t="s">
        <v>1172</v>
      </c>
      <c r="D2177" s="9"/>
      <c r="E2177" s="9">
        <v>764</v>
      </c>
      <c r="F2177" s="10" t="s">
        <v>1071</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1.5" hidden="1" x14ac:dyDescent="0.25">
      <c r="A2178" s="12">
        <v>2161</v>
      </c>
      <c r="B2178" s="10" t="s">
        <v>1020</v>
      </c>
      <c r="C2178" s="11" t="s">
        <v>1173</v>
      </c>
      <c r="D2178" s="9"/>
      <c r="E2178" s="9">
        <v>626</v>
      </c>
      <c r="F2178" s="10" t="s">
        <v>1071</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1.5" hidden="1" x14ac:dyDescent="0.25">
      <c r="A2179" s="12">
        <v>2162</v>
      </c>
      <c r="B2179" s="10" t="s">
        <v>1020</v>
      </c>
      <c r="C2179" s="11" t="s">
        <v>1173</v>
      </c>
      <c r="D2179" s="9"/>
      <c r="E2179" s="9">
        <v>626</v>
      </c>
      <c r="F2179" s="10" t="s">
        <v>1071</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1.5" hidden="1" x14ac:dyDescent="0.25">
      <c r="A2180" s="12">
        <v>2163</v>
      </c>
      <c r="B2180" s="10" t="s">
        <v>1020</v>
      </c>
      <c r="C2180" s="11" t="s">
        <v>1173</v>
      </c>
      <c r="D2180" s="9"/>
      <c r="E2180" s="9">
        <v>626</v>
      </c>
      <c r="F2180" s="10" t="s">
        <v>1071</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1.5" hidden="1" x14ac:dyDescent="0.25">
      <c r="A2181" s="12">
        <v>2164</v>
      </c>
      <c r="B2181" s="10" t="s">
        <v>1020</v>
      </c>
      <c r="C2181" s="11" t="s">
        <v>1173</v>
      </c>
      <c r="D2181" s="9"/>
      <c r="E2181" s="9">
        <v>626</v>
      </c>
      <c r="F2181" s="10" t="s">
        <v>1071</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1.5" hidden="1" x14ac:dyDescent="0.25">
      <c r="A2182" s="12">
        <v>2165</v>
      </c>
      <c r="B2182" s="10" t="s">
        <v>1020</v>
      </c>
      <c r="C2182" s="11" t="s">
        <v>1173</v>
      </c>
      <c r="D2182" s="9"/>
      <c r="E2182" s="9">
        <v>626</v>
      </c>
      <c r="F2182" s="10" t="s">
        <v>1071</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1.5" hidden="1" x14ac:dyDescent="0.25">
      <c r="A2183" s="12">
        <v>2166</v>
      </c>
      <c r="B2183" s="10" t="s">
        <v>1020</v>
      </c>
      <c r="C2183" s="11" t="s">
        <v>1173</v>
      </c>
      <c r="D2183" s="9"/>
      <c r="E2183" s="9">
        <v>626</v>
      </c>
      <c r="F2183" s="10" t="s">
        <v>1071</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1.5" hidden="1" x14ac:dyDescent="0.25">
      <c r="A2184" s="12">
        <v>2167</v>
      </c>
      <c r="B2184" s="10" t="s">
        <v>1020</v>
      </c>
      <c r="C2184" s="11" t="s">
        <v>1173</v>
      </c>
      <c r="D2184" s="9"/>
      <c r="E2184" s="9">
        <v>626</v>
      </c>
      <c r="F2184" s="10" t="s">
        <v>1071</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1.5" hidden="1" x14ac:dyDescent="0.25">
      <c r="A2185" s="12">
        <v>2168</v>
      </c>
      <c r="B2185" s="10" t="s">
        <v>1020</v>
      </c>
      <c r="C2185" s="11" t="s">
        <v>1173</v>
      </c>
      <c r="D2185" s="9"/>
      <c r="E2185" s="9">
        <v>626</v>
      </c>
      <c r="F2185" s="10" t="s">
        <v>1071</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1.5" hidden="1" x14ac:dyDescent="0.25">
      <c r="A2186" s="12">
        <v>2169</v>
      </c>
      <c r="B2186" s="10" t="s">
        <v>1020</v>
      </c>
      <c r="C2186" s="11" t="s">
        <v>1173</v>
      </c>
      <c r="D2186" s="9"/>
      <c r="E2186" s="9">
        <v>626</v>
      </c>
      <c r="F2186" s="10" t="s">
        <v>1071</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1.5" hidden="1" x14ac:dyDescent="0.25">
      <c r="A2187" s="12">
        <v>2170</v>
      </c>
      <c r="B2187" s="10" t="s">
        <v>1020</v>
      </c>
      <c r="C2187" s="11" t="s">
        <v>1173</v>
      </c>
      <c r="D2187" s="9"/>
      <c r="E2187" s="9">
        <v>626</v>
      </c>
      <c r="F2187" s="10" t="s">
        <v>1071</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1.5" hidden="1" x14ac:dyDescent="0.25">
      <c r="A2188" s="12">
        <v>2171</v>
      </c>
      <c r="B2188" s="10" t="s">
        <v>1020</v>
      </c>
      <c r="C2188" s="11" t="s">
        <v>1173</v>
      </c>
      <c r="D2188" s="9"/>
      <c r="E2188" s="9">
        <v>626</v>
      </c>
      <c r="F2188" s="10" t="s">
        <v>1071</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1.5" hidden="1" x14ac:dyDescent="0.25">
      <c r="A2189" s="12">
        <v>2172</v>
      </c>
      <c r="B2189" s="10" t="s">
        <v>1020</v>
      </c>
      <c r="C2189" s="11" t="s">
        <v>1173</v>
      </c>
      <c r="D2189" s="9"/>
      <c r="E2189" s="9">
        <v>626</v>
      </c>
      <c r="F2189" s="10" t="s">
        <v>1071</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1.5" hidden="1" x14ac:dyDescent="0.25">
      <c r="A2190" s="12">
        <v>2173</v>
      </c>
      <c r="B2190" s="10" t="s">
        <v>1020</v>
      </c>
      <c r="C2190" s="11" t="s">
        <v>1173</v>
      </c>
      <c r="D2190" s="9"/>
      <c r="E2190" s="9">
        <v>626</v>
      </c>
      <c r="F2190" s="10" t="s">
        <v>1071</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1.5" hidden="1" x14ac:dyDescent="0.25">
      <c r="A2191" s="12">
        <v>2174</v>
      </c>
      <c r="B2191" s="10" t="s">
        <v>1020</v>
      </c>
      <c r="C2191" s="11" t="s">
        <v>1173</v>
      </c>
      <c r="D2191" s="9"/>
      <c r="E2191" s="9">
        <v>626</v>
      </c>
      <c r="F2191" s="10" t="s">
        <v>1071</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1.5" hidden="1" x14ac:dyDescent="0.25">
      <c r="A2192" s="12">
        <v>2175</v>
      </c>
      <c r="B2192" s="10" t="s">
        <v>1020</v>
      </c>
      <c r="C2192" s="11" t="s">
        <v>1173</v>
      </c>
      <c r="D2192" s="9"/>
      <c r="E2192" s="9">
        <v>626</v>
      </c>
      <c r="F2192" s="10" t="s">
        <v>1071</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1.5" hidden="1" x14ac:dyDescent="0.25">
      <c r="A2193" s="12">
        <v>2176</v>
      </c>
      <c r="B2193" s="10" t="s">
        <v>1020</v>
      </c>
      <c r="C2193" s="11" t="s">
        <v>1174</v>
      </c>
      <c r="D2193" s="9"/>
      <c r="E2193" s="9">
        <v>704</v>
      </c>
      <c r="F2193" s="10" t="s">
        <v>1071</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1.5" hidden="1" x14ac:dyDescent="0.25">
      <c r="A2194" s="12">
        <v>2177</v>
      </c>
      <c r="B2194" s="10" t="s">
        <v>1020</v>
      </c>
      <c r="C2194" s="11" t="s">
        <v>1174</v>
      </c>
      <c r="D2194" s="9"/>
      <c r="E2194" s="9">
        <v>704</v>
      </c>
      <c r="F2194" s="10" t="s">
        <v>1071</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1.5" hidden="1" x14ac:dyDescent="0.25">
      <c r="A2195" s="12">
        <v>2178</v>
      </c>
      <c r="B2195" s="10" t="s">
        <v>1020</v>
      </c>
      <c r="C2195" s="11" t="s">
        <v>1174</v>
      </c>
      <c r="D2195" s="9"/>
      <c r="E2195" s="9">
        <v>704</v>
      </c>
      <c r="F2195" s="10" t="s">
        <v>1071</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1.5" hidden="1" x14ac:dyDescent="0.25">
      <c r="A2196" s="12">
        <v>2179</v>
      </c>
      <c r="B2196" s="10" t="s">
        <v>1020</v>
      </c>
      <c r="C2196" s="11" t="s">
        <v>1174</v>
      </c>
      <c r="D2196" s="9"/>
      <c r="E2196" s="9">
        <v>704</v>
      </c>
      <c r="F2196" s="10" t="s">
        <v>1071</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1.5" hidden="1" x14ac:dyDescent="0.25">
      <c r="A2197" s="12">
        <v>2180</v>
      </c>
      <c r="B2197" s="10" t="s">
        <v>1020</v>
      </c>
      <c r="C2197" s="11" t="s">
        <v>1174</v>
      </c>
      <c r="D2197" s="9"/>
      <c r="E2197" s="9">
        <v>704</v>
      </c>
      <c r="F2197" s="10" t="s">
        <v>1071</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1.5" hidden="1" x14ac:dyDescent="0.25">
      <c r="A2198" s="12">
        <v>2181</v>
      </c>
      <c r="B2198" s="10" t="s">
        <v>1020</v>
      </c>
      <c r="C2198" s="11" t="s">
        <v>1174</v>
      </c>
      <c r="D2198" s="9"/>
      <c r="E2198" s="9">
        <v>704</v>
      </c>
      <c r="F2198" s="10" t="s">
        <v>1071</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1.5" hidden="1" x14ac:dyDescent="0.25">
      <c r="A2199" s="12">
        <v>2182</v>
      </c>
      <c r="B2199" s="10" t="s">
        <v>1020</v>
      </c>
      <c r="C2199" s="11" t="s">
        <v>1174</v>
      </c>
      <c r="D2199" s="9"/>
      <c r="E2199" s="9">
        <v>704</v>
      </c>
      <c r="F2199" s="10" t="s">
        <v>1071</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1.5" hidden="1" x14ac:dyDescent="0.25">
      <c r="A2200" s="12">
        <v>2183</v>
      </c>
      <c r="B2200" s="10" t="s">
        <v>1020</v>
      </c>
      <c r="C2200" s="11" t="s">
        <v>1174</v>
      </c>
      <c r="D2200" s="9"/>
      <c r="E2200" s="9">
        <v>704</v>
      </c>
      <c r="F2200" s="10" t="s">
        <v>1071</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1.5" hidden="1" x14ac:dyDescent="0.25">
      <c r="A2201" s="12">
        <v>2184</v>
      </c>
      <c r="B2201" s="10" t="s">
        <v>1020</v>
      </c>
      <c r="C2201" s="11" t="s">
        <v>1174</v>
      </c>
      <c r="D2201" s="9"/>
      <c r="E2201" s="9">
        <v>704</v>
      </c>
      <c r="F2201" s="10" t="s">
        <v>1071</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1.5" hidden="1" x14ac:dyDescent="0.25">
      <c r="A2202" s="12">
        <v>2185</v>
      </c>
      <c r="B2202" s="10" t="s">
        <v>1020</v>
      </c>
      <c r="C2202" s="11" t="s">
        <v>1174</v>
      </c>
      <c r="D2202" s="9"/>
      <c r="E2202" s="9">
        <v>704</v>
      </c>
      <c r="F2202" s="10" t="s">
        <v>1071</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1.5" hidden="1" x14ac:dyDescent="0.25">
      <c r="A2203" s="12">
        <v>2186</v>
      </c>
      <c r="B2203" s="10" t="s">
        <v>1020</v>
      </c>
      <c r="C2203" s="11" t="s">
        <v>1174</v>
      </c>
      <c r="D2203" s="9"/>
      <c r="E2203" s="9">
        <v>704</v>
      </c>
      <c r="F2203" s="10" t="s">
        <v>1071</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1.5" hidden="1" x14ac:dyDescent="0.25">
      <c r="A2204" s="12">
        <v>2187</v>
      </c>
      <c r="B2204" s="10" t="s">
        <v>1020</v>
      </c>
      <c r="C2204" s="11" t="s">
        <v>1174</v>
      </c>
      <c r="D2204" s="9"/>
      <c r="E2204" s="9">
        <v>704</v>
      </c>
      <c r="F2204" s="10" t="s">
        <v>1071</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1.5" hidden="1" x14ac:dyDescent="0.25">
      <c r="A2205" s="12">
        <v>2188</v>
      </c>
      <c r="B2205" s="10" t="s">
        <v>1020</v>
      </c>
      <c r="C2205" s="11" t="s">
        <v>1174</v>
      </c>
      <c r="D2205" s="9"/>
      <c r="E2205" s="9">
        <v>704</v>
      </c>
      <c r="F2205" s="10" t="s">
        <v>1071</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1.5" hidden="1" x14ac:dyDescent="0.25">
      <c r="A2206" s="12">
        <v>2189</v>
      </c>
      <c r="B2206" s="10" t="s">
        <v>1020</v>
      </c>
      <c r="C2206" s="11" t="s">
        <v>1174</v>
      </c>
      <c r="D2206" s="9"/>
      <c r="E2206" s="9">
        <v>704</v>
      </c>
      <c r="F2206" s="10" t="s">
        <v>1071</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1.5" hidden="1" x14ac:dyDescent="0.25">
      <c r="A2207" s="12">
        <v>2190</v>
      </c>
      <c r="B2207" s="10" t="s">
        <v>1020</v>
      </c>
      <c r="C2207" s="11" t="s">
        <v>1174</v>
      </c>
      <c r="D2207" s="9"/>
      <c r="E2207" s="9">
        <v>704</v>
      </c>
      <c r="F2207" s="10" t="s">
        <v>1071</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1.5" hidden="1" x14ac:dyDescent="0.25">
      <c r="A2208" s="28">
        <v>2191</v>
      </c>
      <c r="B2208" s="26" t="s">
        <v>1020</v>
      </c>
      <c r="C2208" s="27" t="s">
        <v>1175</v>
      </c>
      <c r="D2208" s="25"/>
      <c r="E2208" s="25">
        <v>1830</v>
      </c>
      <c r="F2208" s="26" t="s">
        <v>1068</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1.5" hidden="1" x14ac:dyDescent="0.25">
      <c r="A2209" s="28">
        <v>2192</v>
      </c>
      <c r="B2209" s="26" t="s">
        <v>1020</v>
      </c>
      <c r="C2209" s="27" t="s">
        <v>1175</v>
      </c>
      <c r="D2209" s="25"/>
      <c r="E2209" s="25">
        <v>1830</v>
      </c>
      <c r="F2209" s="26" t="s">
        <v>1068</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1.5" hidden="1" x14ac:dyDescent="0.25">
      <c r="A2210" s="28">
        <v>2193</v>
      </c>
      <c r="B2210" s="26" t="s">
        <v>1020</v>
      </c>
      <c r="C2210" s="27" t="s">
        <v>1175</v>
      </c>
      <c r="D2210" s="25"/>
      <c r="E2210" s="25">
        <v>1830</v>
      </c>
      <c r="F2210" s="26" t="s">
        <v>1068</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1.5" hidden="1" x14ac:dyDescent="0.25">
      <c r="A2211" s="28">
        <v>2194</v>
      </c>
      <c r="B2211" s="26" t="s">
        <v>1020</v>
      </c>
      <c r="C2211" s="27" t="s">
        <v>1175</v>
      </c>
      <c r="D2211" s="25"/>
      <c r="E2211" s="25">
        <v>1830</v>
      </c>
      <c r="F2211" s="26" t="s">
        <v>1068</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1.5" hidden="1" x14ac:dyDescent="0.25">
      <c r="A2212" s="28">
        <v>2195</v>
      </c>
      <c r="B2212" s="26" t="s">
        <v>1020</v>
      </c>
      <c r="C2212" s="27" t="s">
        <v>1175</v>
      </c>
      <c r="D2212" s="25"/>
      <c r="E2212" s="25">
        <v>1830</v>
      </c>
      <c r="F2212" s="26" t="s">
        <v>1068</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1.5" hidden="1" x14ac:dyDescent="0.25">
      <c r="A2213" s="28">
        <v>2196</v>
      </c>
      <c r="B2213" s="26" t="s">
        <v>1020</v>
      </c>
      <c r="C2213" s="27" t="s">
        <v>1175</v>
      </c>
      <c r="D2213" s="25"/>
      <c r="E2213" s="25">
        <v>1830</v>
      </c>
      <c r="F2213" s="26" t="s">
        <v>1068</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1.5" hidden="1" x14ac:dyDescent="0.25">
      <c r="A2214" s="28">
        <v>2197</v>
      </c>
      <c r="B2214" s="26" t="s">
        <v>1020</v>
      </c>
      <c r="C2214" s="27" t="s">
        <v>1175</v>
      </c>
      <c r="D2214" s="25"/>
      <c r="E2214" s="25">
        <v>1830</v>
      </c>
      <c r="F2214" s="26" t="s">
        <v>1068</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1.5" hidden="1" x14ac:dyDescent="0.25">
      <c r="A2215" s="28">
        <v>2198</v>
      </c>
      <c r="B2215" s="26" t="s">
        <v>1020</v>
      </c>
      <c r="C2215" s="27" t="s">
        <v>1175</v>
      </c>
      <c r="D2215" s="25"/>
      <c r="E2215" s="25">
        <v>1830</v>
      </c>
      <c r="F2215" s="26" t="s">
        <v>1068</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1.5" hidden="1" x14ac:dyDescent="0.25">
      <c r="A2216" s="28">
        <v>2199</v>
      </c>
      <c r="B2216" s="26" t="s">
        <v>1020</v>
      </c>
      <c r="C2216" s="27" t="s">
        <v>1175</v>
      </c>
      <c r="D2216" s="25"/>
      <c r="E2216" s="25">
        <v>1830</v>
      </c>
      <c r="F2216" s="26" t="s">
        <v>1068</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1.5" hidden="1" x14ac:dyDescent="0.25">
      <c r="A2217" s="28">
        <v>2200</v>
      </c>
      <c r="B2217" s="26" t="s">
        <v>1020</v>
      </c>
      <c r="C2217" s="27" t="s">
        <v>1175</v>
      </c>
      <c r="D2217" s="25"/>
      <c r="E2217" s="25">
        <v>1830</v>
      </c>
      <c r="F2217" s="26" t="s">
        <v>1068</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1.5" hidden="1" x14ac:dyDescent="0.25">
      <c r="A2218" s="28">
        <v>2201</v>
      </c>
      <c r="B2218" s="26" t="s">
        <v>1020</v>
      </c>
      <c r="C2218" s="27" t="s">
        <v>1175</v>
      </c>
      <c r="D2218" s="25"/>
      <c r="E2218" s="25">
        <v>1830</v>
      </c>
      <c r="F2218" s="26" t="s">
        <v>1068</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1.5" hidden="1" x14ac:dyDescent="0.25">
      <c r="A2219" s="28">
        <v>2202</v>
      </c>
      <c r="B2219" s="26" t="s">
        <v>1020</v>
      </c>
      <c r="C2219" s="27" t="s">
        <v>1175</v>
      </c>
      <c r="D2219" s="25"/>
      <c r="E2219" s="25">
        <v>1830</v>
      </c>
      <c r="F2219" s="26" t="s">
        <v>1068</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1.5" hidden="1" x14ac:dyDescent="0.25">
      <c r="A2220" s="28">
        <v>2203</v>
      </c>
      <c r="B2220" s="26" t="s">
        <v>1020</v>
      </c>
      <c r="C2220" s="27" t="s">
        <v>1175</v>
      </c>
      <c r="D2220" s="25"/>
      <c r="E2220" s="25">
        <v>1830</v>
      </c>
      <c r="F2220" s="26" t="s">
        <v>1068</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1.5" hidden="1" x14ac:dyDescent="0.25">
      <c r="A2221" s="28">
        <v>2204</v>
      </c>
      <c r="B2221" s="26" t="s">
        <v>1020</v>
      </c>
      <c r="C2221" s="27" t="s">
        <v>1175</v>
      </c>
      <c r="D2221" s="25"/>
      <c r="E2221" s="25">
        <v>1830</v>
      </c>
      <c r="F2221" s="26" t="s">
        <v>1068</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1.5" hidden="1" x14ac:dyDescent="0.25">
      <c r="A2222" s="28">
        <v>2205</v>
      </c>
      <c r="B2222" s="26" t="s">
        <v>1020</v>
      </c>
      <c r="C2222" s="27" t="s">
        <v>1175</v>
      </c>
      <c r="D2222" s="25"/>
      <c r="E2222" s="25">
        <v>1830</v>
      </c>
      <c r="F2222" s="26" t="s">
        <v>1068</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1.5" hidden="1" x14ac:dyDescent="0.25">
      <c r="A2223" s="23">
        <v>2206</v>
      </c>
      <c r="B2223" s="21" t="s">
        <v>1020</v>
      </c>
      <c r="C2223" s="29" t="s">
        <v>1176</v>
      </c>
      <c r="D2223" s="20"/>
      <c r="E2223" s="20">
        <v>915</v>
      </c>
      <c r="F2223" s="21" t="s">
        <v>1070</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1.5" hidden="1" x14ac:dyDescent="0.25">
      <c r="A2224" s="23">
        <v>2207</v>
      </c>
      <c r="B2224" s="21" t="s">
        <v>1020</v>
      </c>
      <c r="C2224" s="29" t="s">
        <v>1176</v>
      </c>
      <c r="D2224" s="20"/>
      <c r="E2224" s="20">
        <v>915</v>
      </c>
      <c r="F2224" s="21" t="s">
        <v>1070</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1.5" hidden="1" x14ac:dyDescent="0.25">
      <c r="A2225" s="23">
        <v>2208</v>
      </c>
      <c r="B2225" s="21" t="s">
        <v>1020</v>
      </c>
      <c r="C2225" s="29" t="s">
        <v>1176</v>
      </c>
      <c r="D2225" s="20"/>
      <c r="E2225" s="20">
        <v>915</v>
      </c>
      <c r="F2225" s="21" t="s">
        <v>1070</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1.5" hidden="1" x14ac:dyDescent="0.25">
      <c r="A2226" s="23">
        <v>2209</v>
      </c>
      <c r="B2226" s="21" t="s">
        <v>1020</v>
      </c>
      <c r="C2226" s="29" t="s">
        <v>1176</v>
      </c>
      <c r="D2226" s="20"/>
      <c r="E2226" s="20">
        <v>915</v>
      </c>
      <c r="F2226" s="21" t="s">
        <v>1070</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1.5" hidden="1" x14ac:dyDescent="0.25">
      <c r="A2227" s="23">
        <v>2210</v>
      </c>
      <c r="B2227" s="21" t="s">
        <v>1020</v>
      </c>
      <c r="C2227" s="29" t="s">
        <v>1176</v>
      </c>
      <c r="D2227" s="20"/>
      <c r="E2227" s="20">
        <v>915</v>
      </c>
      <c r="F2227" s="21" t="s">
        <v>1070</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1.5" hidden="1" x14ac:dyDescent="0.25">
      <c r="A2228" s="23">
        <v>2211</v>
      </c>
      <c r="B2228" s="21" t="s">
        <v>1020</v>
      </c>
      <c r="C2228" s="29" t="s">
        <v>1176</v>
      </c>
      <c r="D2228" s="20"/>
      <c r="E2228" s="20">
        <v>915</v>
      </c>
      <c r="F2228" s="21" t="s">
        <v>1070</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1.5" hidden="1" x14ac:dyDescent="0.25">
      <c r="A2229" s="23">
        <v>2212</v>
      </c>
      <c r="B2229" s="21" t="s">
        <v>1020</v>
      </c>
      <c r="C2229" s="29" t="s">
        <v>1176</v>
      </c>
      <c r="D2229" s="20"/>
      <c r="E2229" s="20">
        <v>915</v>
      </c>
      <c r="F2229" s="21" t="s">
        <v>1070</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1.5" hidden="1" x14ac:dyDescent="0.25">
      <c r="A2230" s="23">
        <v>2213</v>
      </c>
      <c r="B2230" s="21" t="s">
        <v>1020</v>
      </c>
      <c r="C2230" s="29" t="s">
        <v>1176</v>
      </c>
      <c r="D2230" s="20"/>
      <c r="E2230" s="20">
        <v>915</v>
      </c>
      <c r="F2230" s="21" t="s">
        <v>1070</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1.5" hidden="1" x14ac:dyDescent="0.25">
      <c r="A2231" s="23">
        <v>2214</v>
      </c>
      <c r="B2231" s="21" t="s">
        <v>1020</v>
      </c>
      <c r="C2231" s="29" t="s">
        <v>1176</v>
      </c>
      <c r="D2231" s="20"/>
      <c r="E2231" s="20">
        <v>915</v>
      </c>
      <c r="F2231" s="21" t="s">
        <v>1070</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1.5" hidden="1" x14ac:dyDescent="0.25">
      <c r="A2232" s="23">
        <v>2215</v>
      </c>
      <c r="B2232" s="21" t="s">
        <v>1020</v>
      </c>
      <c r="C2232" s="29" t="s">
        <v>1176</v>
      </c>
      <c r="D2232" s="20"/>
      <c r="E2232" s="20">
        <v>915</v>
      </c>
      <c r="F2232" s="21" t="s">
        <v>1070</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1.5" hidden="1" x14ac:dyDescent="0.25">
      <c r="A2233" s="23">
        <v>2216</v>
      </c>
      <c r="B2233" s="21" t="s">
        <v>1020</v>
      </c>
      <c r="C2233" s="29" t="s">
        <v>1176</v>
      </c>
      <c r="D2233" s="20"/>
      <c r="E2233" s="20">
        <v>915</v>
      </c>
      <c r="F2233" s="21" t="s">
        <v>1070</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1.5" hidden="1" x14ac:dyDescent="0.25">
      <c r="A2234" s="23">
        <v>2217</v>
      </c>
      <c r="B2234" s="21" t="s">
        <v>1020</v>
      </c>
      <c r="C2234" s="29" t="s">
        <v>1176</v>
      </c>
      <c r="D2234" s="20"/>
      <c r="E2234" s="20">
        <v>915</v>
      </c>
      <c r="F2234" s="21" t="s">
        <v>1070</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1.5" hidden="1" x14ac:dyDescent="0.25">
      <c r="A2235" s="23">
        <v>2218</v>
      </c>
      <c r="B2235" s="21" t="s">
        <v>1020</v>
      </c>
      <c r="C2235" s="29" t="s">
        <v>1176</v>
      </c>
      <c r="D2235" s="20"/>
      <c r="E2235" s="20">
        <v>915</v>
      </c>
      <c r="F2235" s="21" t="s">
        <v>1070</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1.5" hidden="1" x14ac:dyDescent="0.25">
      <c r="A2236" s="23">
        <v>2219</v>
      </c>
      <c r="B2236" s="21" t="s">
        <v>1020</v>
      </c>
      <c r="C2236" s="29" t="s">
        <v>1176</v>
      </c>
      <c r="D2236" s="20"/>
      <c r="E2236" s="20">
        <v>915</v>
      </c>
      <c r="F2236" s="21" t="s">
        <v>1070</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1.5" hidden="1" x14ac:dyDescent="0.25">
      <c r="A2237" s="23">
        <v>2220</v>
      </c>
      <c r="B2237" s="21" t="s">
        <v>1020</v>
      </c>
      <c r="C2237" s="29" t="s">
        <v>1176</v>
      </c>
      <c r="D2237" s="20"/>
      <c r="E2237" s="20">
        <v>915</v>
      </c>
      <c r="F2237" s="21" t="s">
        <v>1070</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1.5" hidden="1" x14ac:dyDescent="0.25">
      <c r="A2238" s="12">
        <v>2221</v>
      </c>
      <c r="B2238" s="10" t="s">
        <v>1020</v>
      </c>
      <c r="C2238" s="11" t="s">
        <v>1177</v>
      </c>
      <c r="D2238" s="9"/>
      <c r="E2238" s="9">
        <v>28</v>
      </c>
      <c r="F2238" s="10" t="s">
        <v>1071</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1.5" hidden="1" x14ac:dyDescent="0.25">
      <c r="A2239" s="12">
        <v>2222</v>
      </c>
      <c r="B2239" s="10" t="s">
        <v>1020</v>
      </c>
      <c r="C2239" s="11" t="s">
        <v>1177</v>
      </c>
      <c r="D2239" s="9"/>
      <c r="E2239" s="9">
        <v>28</v>
      </c>
      <c r="F2239" s="10" t="s">
        <v>1071</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1.5" hidden="1" x14ac:dyDescent="0.25">
      <c r="A2240" s="12">
        <v>2223</v>
      </c>
      <c r="B2240" s="10" t="s">
        <v>1020</v>
      </c>
      <c r="C2240" s="11" t="s">
        <v>1177</v>
      </c>
      <c r="D2240" s="9"/>
      <c r="E2240" s="9">
        <v>28</v>
      </c>
      <c r="F2240" s="10" t="s">
        <v>1071</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1.5" hidden="1" x14ac:dyDescent="0.25">
      <c r="A2241" s="12">
        <v>2224</v>
      </c>
      <c r="B2241" s="10" t="s">
        <v>1020</v>
      </c>
      <c r="C2241" s="11" t="s">
        <v>1177</v>
      </c>
      <c r="D2241" s="9"/>
      <c r="E2241" s="9">
        <v>28</v>
      </c>
      <c r="F2241" s="10" t="s">
        <v>1071</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1.5" hidden="1" x14ac:dyDescent="0.25">
      <c r="A2242" s="12">
        <v>2225</v>
      </c>
      <c r="B2242" s="10" t="s">
        <v>1020</v>
      </c>
      <c r="C2242" s="11" t="s">
        <v>1177</v>
      </c>
      <c r="D2242" s="9"/>
      <c r="E2242" s="9">
        <v>28</v>
      </c>
      <c r="F2242" s="10" t="s">
        <v>1071</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1.5" hidden="1" x14ac:dyDescent="0.25">
      <c r="A2243" s="12">
        <v>2226</v>
      </c>
      <c r="B2243" s="10" t="s">
        <v>1020</v>
      </c>
      <c r="C2243" s="11" t="s">
        <v>1177</v>
      </c>
      <c r="D2243" s="9"/>
      <c r="E2243" s="9">
        <v>28</v>
      </c>
      <c r="F2243" s="10" t="s">
        <v>1071</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1.5" hidden="1" x14ac:dyDescent="0.25">
      <c r="A2244" s="12">
        <v>2227</v>
      </c>
      <c r="B2244" s="10" t="s">
        <v>1020</v>
      </c>
      <c r="C2244" s="11" t="s">
        <v>1177</v>
      </c>
      <c r="D2244" s="9"/>
      <c r="E2244" s="9">
        <v>28</v>
      </c>
      <c r="F2244" s="10" t="s">
        <v>1071</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1.5" hidden="1" x14ac:dyDescent="0.25">
      <c r="A2245" s="12">
        <v>2228</v>
      </c>
      <c r="B2245" s="10" t="s">
        <v>1020</v>
      </c>
      <c r="C2245" s="11" t="s">
        <v>1177</v>
      </c>
      <c r="D2245" s="9"/>
      <c r="E2245" s="9">
        <v>28</v>
      </c>
      <c r="F2245" s="10" t="s">
        <v>1071</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1.5" hidden="1" x14ac:dyDescent="0.25">
      <c r="A2246" s="12">
        <v>2229</v>
      </c>
      <c r="B2246" s="10" t="s">
        <v>1020</v>
      </c>
      <c r="C2246" s="11" t="s">
        <v>1177</v>
      </c>
      <c r="D2246" s="9"/>
      <c r="E2246" s="9">
        <v>28</v>
      </c>
      <c r="F2246" s="10" t="s">
        <v>1071</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1.5" hidden="1" x14ac:dyDescent="0.25">
      <c r="A2247" s="12">
        <v>2230</v>
      </c>
      <c r="B2247" s="10" t="s">
        <v>1020</v>
      </c>
      <c r="C2247" s="11" t="s">
        <v>1177</v>
      </c>
      <c r="D2247" s="9"/>
      <c r="E2247" s="9">
        <v>28</v>
      </c>
      <c r="F2247" s="10" t="s">
        <v>1071</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1.5" hidden="1" x14ac:dyDescent="0.25">
      <c r="A2248" s="12">
        <v>2231</v>
      </c>
      <c r="B2248" s="10" t="s">
        <v>1020</v>
      </c>
      <c r="C2248" s="11" t="s">
        <v>1177</v>
      </c>
      <c r="D2248" s="9"/>
      <c r="E2248" s="9">
        <v>28</v>
      </c>
      <c r="F2248" s="10" t="s">
        <v>1071</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1.5" hidden="1" x14ac:dyDescent="0.25">
      <c r="A2249" s="12">
        <v>2232</v>
      </c>
      <c r="B2249" s="10" t="s">
        <v>1020</v>
      </c>
      <c r="C2249" s="11" t="s">
        <v>1177</v>
      </c>
      <c r="D2249" s="9"/>
      <c r="E2249" s="9">
        <v>28</v>
      </c>
      <c r="F2249" s="10" t="s">
        <v>1071</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1.5" hidden="1" x14ac:dyDescent="0.25">
      <c r="A2250" s="12">
        <v>2233</v>
      </c>
      <c r="B2250" s="10" t="s">
        <v>1020</v>
      </c>
      <c r="C2250" s="11" t="s">
        <v>1177</v>
      </c>
      <c r="D2250" s="9"/>
      <c r="E2250" s="9">
        <v>28</v>
      </c>
      <c r="F2250" s="10" t="s">
        <v>1071</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1.5" hidden="1" x14ac:dyDescent="0.25">
      <c r="A2251" s="12">
        <v>2234</v>
      </c>
      <c r="B2251" s="10" t="s">
        <v>1020</v>
      </c>
      <c r="C2251" s="11" t="s">
        <v>1177</v>
      </c>
      <c r="D2251" s="9"/>
      <c r="E2251" s="9">
        <v>28</v>
      </c>
      <c r="F2251" s="10" t="s">
        <v>1071</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1.5" hidden="1" x14ac:dyDescent="0.25">
      <c r="A2252" s="12">
        <v>2235</v>
      </c>
      <c r="B2252" s="10" t="s">
        <v>1020</v>
      </c>
      <c r="C2252" s="11" t="s">
        <v>1177</v>
      </c>
      <c r="D2252" s="9"/>
      <c r="E2252" s="9">
        <v>28</v>
      </c>
      <c r="F2252" s="10" t="s">
        <v>1071</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1.5" hidden="1" x14ac:dyDescent="0.25">
      <c r="A2253" s="12">
        <v>2236</v>
      </c>
      <c r="B2253" s="10" t="s">
        <v>1020</v>
      </c>
      <c r="C2253" s="11" t="s">
        <v>1178</v>
      </c>
      <c r="D2253" s="9">
        <v>13</v>
      </c>
      <c r="E2253" s="9">
        <v>533</v>
      </c>
      <c r="F2253" s="10" t="s">
        <v>1071</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1.5" hidden="1" x14ac:dyDescent="0.25">
      <c r="A2254" s="12">
        <v>2237</v>
      </c>
      <c r="B2254" s="10" t="s">
        <v>1020</v>
      </c>
      <c r="C2254" s="11" t="s">
        <v>1178</v>
      </c>
      <c r="D2254" s="9">
        <v>13</v>
      </c>
      <c r="E2254" s="9">
        <v>533</v>
      </c>
      <c r="F2254" s="10" t="s">
        <v>1071</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1.5" hidden="1" x14ac:dyDescent="0.25">
      <c r="A2255" s="12">
        <v>2238</v>
      </c>
      <c r="B2255" s="10" t="s">
        <v>1020</v>
      </c>
      <c r="C2255" s="11" t="s">
        <v>1178</v>
      </c>
      <c r="D2255" s="9">
        <v>13</v>
      </c>
      <c r="E2255" s="9">
        <v>533</v>
      </c>
      <c r="F2255" s="10" t="s">
        <v>1071</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1.5" hidden="1" x14ac:dyDescent="0.25">
      <c r="A2256" s="12">
        <v>2239</v>
      </c>
      <c r="B2256" s="10" t="s">
        <v>1020</v>
      </c>
      <c r="C2256" s="11" t="s">
        <v>1178</v>
      </c>
      <c r="D2256" s="9">
        <v>13</v>
      </c>
      <c r="E2256" s="9">
        <v>533</v>
      </c>
      <c r="F2256" s="10" t="s">
        <v>1071</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1.5" hidden="1" x14ac:dyDescent="0.25">
      <c r="A2257" s="12">
        <v>2240</v>
      </c>
      <c r="B2257" s="10" t="s">
        <v>1020</v>
      </c>
      <c r="C2257" s="11" t="s">
        <v>1178</v>
      </c>
      <c r="D2257" s="9">
        <v>13</v>
      </c>
      <c r="E2257" s="9">
        <v>533</v>
      </c>
      <c r="F2257" s="10" t="s">
        <v>1071</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1.5" hidden="1" x14ac:dyDescent="0.25">
      <c r="A2258" s="12">
        <v>2241</v>
      </c>
      <c r="B2258" s="10" t="s">
        <v>1020</v>
      </c>
      <c r="C2258" s="11" t="s">
        <v>1178</v>
      </c>
      <c r="D2258" s="9">
        <v>13</v>
      </c>
      <c r="E2258" s="9">
        <v>533</v>
      </c>
      <c r="F2258" s="10" t="s">
        <v>1071</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1.5" hidden="1" x14ac:dyDescent="0.25">
      <c r="A2259" s="12">
        <v>2242</v>
      </c>
      <c r="B2259" s="10" t="s">
        <v>1020</v>
      </c>
      <c r="C2259" s="11" t="s">
        <v>1178</v>
      </c>
      <c r="D2259" s="9">
        <v>13</v>
      </c>
      <c r="E2259" s="9">
        <v>533</v>
      </c>
      <c r="F2259" s="10" t="s">
        <v>1071</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1.5" hidden="1" x14ac:dyDescent="0.25">
      <c r="A2260" s="12">
        <v>2243</v>
      </c>
      <c r="B2260" s="10" t="s">
        <v>1020</v>
      </c>
      <c r="C2260" s="11" t="s">
        <v>1178</v>
      </c>
      <c r="D2260" s="9">
        <v>13</v>
      </c>
      <c r="E2260" s="9">
        <v>533</v>
      </c>
      <c r="F2260" s="10" t="s">
        <v>1071</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1.5" hidden="1" x14ac:dyDescent="0.25">
      <c r="A2261" s="12">
        <v>2244</v>
      </c>
      <c r="B2261" s="10" t="s">
        <v>1020</v>
      </c>
      <c r="C2261" s="11" t="s">
        <v>1178</v>
      </c>
      <c r="D2261" s="9">
        <v>13</v>
      </c>
      <c r="E2261" s="9">
        <v>533</v>
      </c>
      <c r="F2261" s="10" t="s">
        <v>1071</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1.5" hidden="1" x14ac:dyDescent="0.25">
      <c r="A2262" s="12">
        <v>2245</v>
      </c>
      <c r="B2262" s="10" t="s">
        <v>1020</v>
      </c>
      <c r="C2262" s="11" t="s">
        <v>1178</v>
      </c>
      <c r="D2262" s="9">
        <v>13</v>
      </c>
      <c r="E2262" s="9">
        <v>533</v>
      </c>
      <c r="F2262" s="10" t="s">
        <v>1071</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1.5" hidden="1" x14ac:dyDescent="0.25">
      <c r="A2263" s="12">
        <v>2246</v>
      </c>
      <c r="B2263" s="10" t="s">
        <v>1020</v>
      </c>
      <c r="C2263" s="11" t="s">
        <v>1178</v>
      </c>
      <c r="D2263" s="9">
        <v>13</v>
      </c>
      <c r="E2263" s="9">
        <v>533</v>
      </c>
      <c r="F2263" s="10" t="s">
        <v>1071</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1.5" hidden="1" x14ac:dyDescent="0.25">
      <c r="A2264" s="12">
        <v>2247</v>
      </c>
      <c r="B2264" s="10" t="s">
        <v>1020</v>
      </c>
      <c r="C2264" s="11" t="s">
        <v>1178</v>
      </c>
      <c r="D2264" s="9">
        <v>13</v>
      </c>
      <c r="E2264" s="9">
        <v>533</v>
      </c>
      <c r="F2264" s="10" t="s">
        <v>1071</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1.5" hidden="1" x14ac:dyDescent="0.25">
      <c r="A2265" s="12">
        <v>2248</v>
      </c>
      <c r="B2265" s="10" t="s">
        <v>1020</v>
      </c>
      <c r="C2265" s="11" t="s">
        <v>1178</v>
      </c>
      <c r="D2265" s="9">
        <v>13</v>
      </c>
      <c r="E2265" s="9">
        <v>533</v>
      </c>
      <c r="F2265" s="10" t="s">
        <v>1071</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1.5" hidden="1" x14ac:dyDescent="0.25">
      <c r="A2266" s="12">
        <v>2249</v>
      </c>
      <c r="B2266" s="10" t="s">
        <v>1020</v>
      </c>
      <c r="C2266" s="11" t="s">
        <v>1178</v>
      </c>
      <c r="D2266" s="9">
        <v>13</v>
      </c>
      <c r="E2266" s="9">
        <v>533</v>
      </c>
      <c r="F2266" s="10" t="s">
        <v>1071</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1.5" hidden="1" x14ac:dyDescent="0.25">
      <c r="A2267" s="12">
        <v>2250</v>
      </c>
      <c r="B2267" s="10" t="s">
        <v>1020</v>
      </c>
      <c r="C2267" s="11" t="s">
        <v>1178</v>
      </c>
      <c r="D2267" s="9">
        <v>13</v>
      </c>
      <c r="E2267" s="9">
        <v>533</v>
      </c>
      <c r="F2267" s="10" t="s">
        <v>1071</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1.5" hidden="1" x14ac:dyDescent="0.25">
      <c r="A2268" s="12">
        <v>2251</v>
      </c>
      <c r="B2268" s="10" t="s">
        <v>1020</v>
      </c>
      <c r="C2268" s="11" t="s">
        <v>1179</v>
      </c>
      <c r="D2268" s="9"/>
      <c r="E2268" s="9">
        <v>44</v>
      </c>
      <c r="F2268" s="10" t="s">
        <v>1071</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1.5" hidden="1" x14ac:dyDescent="0.25">
      <c r="A2269" s="12">
        <v>2252</v>
      </c>
      <c r="B2269" s="10" t="s">
        <v>1020</v>
      </c>
      <c r="C2269" s="11" t="s">
        <v>1179</v>
      </c>
      <c r="D2269" s="9"/>
      <c r="E2269" s="9">
        <v>44</v>
      </c>
      <c r="F2269" s="10" t="s">
        <v>1071</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1.5" hidden="1" x14ac:dyDescent="0.25">
      <c r="A2270" s="12">
        <v>2253</v>
      </c>
      <c r="B2270" s="10" t="s">
        <v>1020</v>
      </c>
      <c r="C2270" s="11" t="s">
        <v>1179</v>
      </c>
      <c r="D2270" s="9"/>
      <c r="E2270" s="9">
        <v>44</v>
      </c>
      <c r="F2270" s="10" t="s">
        <v>1071</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1.5" hidden="1" x14ac:dyDescent="0.25">
      <c r="A2271" s="12">
        <v>2254</v>
      </c>
      <c r="B2271" s="10" t="s">
        <v>1020</v>
      </c>
      <c r="C2271" s="11" t="s">
        <v>1179</v>
      </c>
      <c r="D2271" s="9"/>
      <c r="E2271" s="9">
        <v>44</v>
      </c>
      <c r="F2271" s="10" t="s">
        <v>1071</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1.5" hidden="1" x14ac:dyDescent="0.25">
      <c r="A2272" s="12">
        <v>2255</v>
      </c>
      <c r="B2272" s="10" t="s">
        <v>1020</v>
      </c>
      <c r="C2272" s="11" t="s">
        <v>1179</v>
      </c>
      <c r="D2272" s="9"/>
      <c r="E2272" s="9">
        <v>44</v>
      </c>
      <c r="F2272" s="10" t="s">
        <v>1071</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1.5" hidden="1" x14ac:dyDescent="0.25">
      <c r="A2273" s="12">
        <v>2256</v>
      </c>
      <c r="B2273" s="10" t="s">
        <v>1020</v>
      </c>
      <c r="C2273" s="11" t="s">
        <v>1179</v>
      </c>
      <c r="D2273" s="9"/>
      <c r="E2273" s="9">
        <v>44</v>
      </c>
      <c r="F2273" s="10" t="s">
        <v>1071</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1.5" hidden="1" x14ac:dyDescent="0.25">
      <c r="A2274" s="12">
        <v>2257</v>
      </c>
      <c r="B2274" s="10" t="s">
        <v>1020</v>
      </c>
      <c r="C2274" s="11" t="s">
        <v>1179</v>
      </c>
      <c r="D2274" s="9"/>
      <c r="E2274" s="9">
        <v>44</v>
      </c>
      <c r="F2274" s="10" t="s">
        <v>1071</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1.5" hidden="1" x14ac:dyDescent="0.25">
      <c r="A2275" s="12">
        <v>2258</v>
      </c>
      <c r="B2275" s="10" t="s">
        <v>1020</v>
      </c>
      <c r="C2275" s="11" t="s">
        <v>1179</v>
      </c>
      <c r="D2275" s="9"/>
      <c r="E2275" s="9">
        <v>44</v>
      </c>
      <c r="F2275" s="10" t="s">
        <v>1071</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1.5" hidden="1" x14ac:dyDescent="0.25">
      <c r="A2276" s="12">
        <v>2259</v>
      </c>
      <c r="B2276" s="10" t="s">
        <v>1020</v>
      </c>
      <c r="C2276" s="11" t="s">
        <v>1179</v>
      </c>
      <c r="D2276" s="9"/>
      <c r="E2276" s="9">
        <v>44</v>
      </c>
      <c r="F2276" s="10" t="s">
        <v>1071</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1.5" hidden="1" x14ac:dyDescent="0.25">
      <c r="A2277" s="12">
        <v>2260</v>
      </c>
      <c r="B2277" s="10" t="s">
        <v>1020</v>
      </c>
      <c r="C2277" s="11" t="s">
        <v>1179</v>
      </c>
      <c r="D2277" s="9"/>
      <c r="E2277" s="9">
        <v>44</v>
      </c>
      <c r="F2277" s="10" t="s">
        <v>1071</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1.5" hidden="1" x14ac:dyDescent="0.25">
      <c r="A2278" s="12">
        <v>2261</v>
      </c>
      <c r="B2278" s="10" t="s">
        <v>1020</v>
      </c>
      <c r="C2278" s="11" t="s">
        <v>1179</v>
      </c>
      <c r="D2278" s="9"/>
      <c r="E2278" s="9">
        <v>44</v>
      </c>
      <c r="F2278" s="10" t="s">
        <v>1071</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1.5" hidden="1" x14ac:dyDescent="0.25">
      <c r="A2279" s="12">
        <v>2262</v>
      </c>
      <c r="B2279" s="10" t="s">
        <v>1020</v>
      </c>
      <c r="C2279" s="11" t="s">
        <v>1179</v>
      </c>
      <c r="D2279" s="9"/>
      <c r="E2279" s="9">
        <v>44</v>
      </c>
      <c r="F2279" s="10" t="s">
        <v>1071</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1.5" hidden="1" x14ac:dyDescent="0.25">
      <c r="A2280" s="12">
        <v>2263</v>
      </c>
      <c r="B2280" s="10" t="s">
        <v>1020</v>
      </c>
      <c r="C2280" s="11" t="s">
        <v>1179</v>
      </c>
      <c r="D2280" s="9"/>
      <c r="E2280" s="9">
        <v>44</v>
      </c>
      <c r="F2280" s="10" t="s">
        <v>1071</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1.5" hidden="1" x14ac:dyDescent="0.25">
      <c r="A2281" s="12">
        <v>2264</v>
      </c>
      <c r="B2281" s="10" t="s">
        <v>1020</v>
      </c>
      <c r="C2281" s="11" t="s">
        <v>1179</v>
      </c>
      <c r="D2281" s="9"/>
      <c r="E2281" s="9">
        <v>44</v>
      </c>
      <c r="F2281" s="10" t="s">
        <v>1071</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1.5" hidden="1" x14ac:dyDescent="0.25">
      <c r="A2282" s="12">
        <v>2265</v>
      </c>
      <c r="B2282" s="10" t="s">
        <v>1020</v>
      </c>
      <c r="C2282" s="11" t="s">
        <v>1179</v>
      </c>
      <c r="D2282" s="9"/>
      <c r="E2282" s="9">
        <v>44</v>
      </c>
      <c r="F2282" s="10" t="s">
        <v>1071</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1.5" hidden="1" x14ac:dyDescent="0.25">
      <c r="A2283" s="12">
        <v>2266</v>
      </c>
      <c r="B2283" s="10" t="s">
        <v>1020</v>
      </c>
      <c r="C2283" s="11" t="s">
        <v>1180</v>
      </c>
      <c r="D2283" s="9"/>
      <c r="E2283" s="9">
        <v>52</v>
      </c>
      <c r="F2283" s="10" t="s">
        <v>1071</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1.5" hidden="1" x14ac:dyDescent="0.25">
      <c r="A2284" s="12">
        <v>2267</v>
      </c>
      <c r="B2284" s="10" t="s">
        <v>1020</v>
      </c>
      <c r="C2284" s="11" t="s">
        <v>1180</v>
      </c>
      <c r="D2284" s="9"/>
      <c r="E2284" s="9">
        <v>52</v>
      </c>
      <c r="F2284" s="10" t="s">
        <v>1071</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1.5" hidden="1" x14ac:dyDescent="0.25">
      <c r="A2285" s="12">
        <v>2268</v>
      </c>
      <c r="B2285" s="10" t="s">
        <v>1020</v>
      </c>
      <c r="C2285" s="11" t="s">
        <v>1180</v>
      </c>
      <c r="D2285" s="9"/>
      <c r="E2285" s="9">
        <v>52</v>
      </c>
      <c r="F2285" s="10" t="s">
        <v>1071</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1.5" hidden="1" x14ac:dyDescent="0.25">
      <c r="A2286" s="12">
        <v>2269</v>
      </c>
      <c r="B2286" s="10" t="s">
        <v>1020</v>
      </c>
      <c r="C2286" s="11" t="s">
        <v>1180</v>
      </c>
      <c r="D2286" s="9"/>
      <c r="E2286" s="9">
        <v>52</v>
      </c>
      <c r="F2286" s="10" t="s">
        <v>1071</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1.5" hidden="1" x14ac:dyDescent="0.25">
      <c r="A2287" s="12">
        <v>2270</v>
      </c>
      <c r="B2287" s="10" t="s">
        <v>1020</v>
      </c>
      <c r="C2287" s="11" t="s">
        <v>1180</v>
      </c>
      <c r="D2287" s="9"/>
      <c r="E2287" s="9">
        <v>52</v>
      </c>
      <c r="F2287" s="10" t="s">
        <v>1071</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1.5" hidden="1" x14ac:dyDescent="0.25">
      <c r="A2288" s="12">
        <v>2271</v>
      </c>
      <c r="B2288" s="10" t="s">
        <v>1020</v>
      </c>
      <c r="C2288" s="11" t="s">
        <v>1180</v>
      </c>
      <c r="D2288" s="9"/>
      <c r="E2288" s="9">
        <v>52</v>
      </c>
      <c r="F2288" s="10" t="s">
        <v>1071</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1.5" hidden="1" x14ac:dyDescent="0.25">
      <c r="A2289" s="12">
        <v>2272</v>
      </c>
      <c r="B2289" s="10" t="s">
        <v>1020</v>
      </c>
      <c r="C2289" s="11" t="s">
        <v>1180</v>
      </c>
      <c r="D2289" s="9"/>
      <c r="E2289" s="9">
        <v>52</v>
      </c>
      <c r="F2289" s="10" t="s">
        <v>1071</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1.5" hidden="1" x14ac:dyDescent="0.25">
      <c r="A2290" s="12">
        <v>2273</v>
      </c>
      <c r="B2290" s="10" t="s">
        <v>1020</v>
      </c>
      <c r="C2290" s="11" t="s">
        <v>1180</v>
      </c>
      <c r="D2290" s="9"/>
      <c r="E2290" s="9">
        <v>52</v>
      </c>
      <c r="F2290" s="10" t="s">
        <v>1071</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1.5" hidden="1" x14ac:dyDescent="0.25">
      <c r="A2291" s="12">
        <v>2274</v>
      </c>
      <c r="B2291" s="10" t="s">
        <v>1020</v>
      </c>
      <c r="C2291" s="11" t="s">
        <v>1180</v>
      </c>
      <c r="D2291" s="9"/>
      <c r="E2291" s="9">
        <v>52</v>
      </c>
      <c r="F2291" s="10" t="s">
        <v>1071</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1.5" hidden="1" x14ac:dyDescent="0.25">
      <c r="A2292" s="12">
        <v>2275</v>
      </c>
      <c r="B2292" s="10" t="s">
        <v>1020</v>
      </c>
      <c r="C2292" s="11" t="s">
        <v>1180</v>
      </c>
      <c r="D2292" s="9"/>
      <c r="E2292" s="9">
        <v>52</v>
      </c>
      <c r="F2292" s="10" t="s">
        <v>1071</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1.5" hidden="1" x14ac:dyDescent="0.25">
      <c r="A2293" s="12">
        <v>2276</v>
      </c>
      <c r="B2293" s="10" t="s">
        <v>1020</v>
      </c>
      <c r="C2293" s="11" t="s">
        <v>1180</v>
      </c>
      <c r="D2293" s="9"/>
      <c r="E2293" s="9">
        <v>52</v>
      </c>
      <c r="F2293" s="10" t="s">
        <v>1071</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1.5" hidden="1" x14ac:dyDescent="0.25">
      <c r="A2294" s="12">
        <v>2277</v>
      </c>
      <c r="B2294" s="10" t="s">
        <v>1020</v>
      </c>
      <c r="C2294" s="11" t="s">
        <v>1180</v>
      </c>
      <c r="D2294" s="9"/>
      <c r="E2294" s="9">
        <v>52</v>
      </c>
      <c r="F2294" s="10" t="s">
        <v>1071</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1.5" hidden="1" x14ac:dyDescent="0.25">
      <c r="A2295" s="12">
        <v>2278</v>
      </c>
      <c r="B2295" s="10" t="s">
        <v>1020</v>
      </c>
      <c r="C2295" s="11" t="s">
        <v>1180</v>
      </c>
      <c r="D2295" s="9"/>
      <c r="E2295" s="9">
        <v>52</v>
      </c>
      <c r="F2295" s="10" t="s">
        <v>1071</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1.5" hidden="1" x14ac:dyDescent="0.25">
      <c r="A2296" s="12">
        <v>2279</v>
      </c>
      <c r="B2296" s="10" t="s">
        <v>1020</v>
      </c>
      <c r="C2296" s="11" t="s">
        <v>1180</v>
      </c>
      <c r="D2296" s="9"/>
      <c r="E2296" s="9">
        <v>52</v>
      </c>
      <c r="F2296" s="10" t="s">
        <v>1071</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1.5" hidden="1" x14ac:dyDescent="0.25">
      <c r="A2297" s="12">
        <v>2280</v>
      </c>
      <c r="B2297" s="10" t="s">
        <v>1020</v>
      </c>
      <c r="C2297" s="11" t="s">
        <v>1180</v>
      </c>
      <c r="D2297" s="9"/>
      <c r="E2297" s="9">
        <v>52</v>
      </c>
      <c r="F2297" s="10" t="s">
        <v>1071</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1.5" hidden="1" x14ac:dyDescent="0.25">
      <c r="A2298" s="12">
        <v>2281</v>
      </c>
      <c r="B2298" s="10" t="s">
        <v>1020</v>
      </c>
      <c r="C2298" s="11" t="s">
        <v>1181</v>
      </c>
      <c r="D2298" s="9"/>
      <c r="E2298" s="9">
        <v>192</v>
      </c>
      <c r="F2298" s="10" t="s">
        <v>1071</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1.5" hidden="1" x14ac:dyDescent="0.25">
      <c r="A2299" s="12">
        <v>2282</v>
      </c>
      <c r="B2299" s="10" t="s">
        <v>1020</v>
      </c>
      <c r="C2299" s="11" t="s">
        <v>1181</v>
      </c>
      <c r="D2299" s="9"/>
      <c r="E2299" s="9">
        <v>192</v>
      </c>
      <c r="F2299" s="10" t="s">
        <v>1071</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1.5" hidden="1" x14ac:dyDescent="0.25">
      <c r="A2300" s="12">
        <v>2283</v>
      </c>
      <c r="B2300" s="10" t="s">
        <v>1020</v>
      </c>
      <c r="C2300" s="11" t="s">
        <v>1181</v>
      </c>
      <c r="D2300" s="9"/>
      <c r="E2300" s="9">
        <v>192</v>
      </c>
      <c r="F2300" s="10" t="s">
        <v>1071</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1.5" hidden="1" x14ac:dyDescent="0.25">
      <c r="A2301" s="12">
        <v>2284</v>
      </c>
      <c r="B2301" s="10" t="s">
        <v>1020</v>
      </c>
      <c r="C2301" s="11" t="s">
        <v>1181</v>
      </c>
      <c r="D2301" s="9"/>
      <c r="E2301" s="9">
        <v>192</v>
      </c>
      <c r="F2301" s="10" t="s">
        <v>1071</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1.5" hidden="1" x14ac:dyDescent="0.25">
      <c r="A2302" s="12">
        <v>2285</v>
      </c>
      <c r="B2302" s="10" t="s">
        <v>1020</v>
      </c>
      <c r="C2302" s="11" t="s">
        <v>1181</v>
      </c>
      <c r="D2302" s="9"/>
      <c r="E2302" s="9">
        <v>192</v>
      </c>
      <c r="F2302" s="10" t="s">
        <v>1071</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1.5" hidden="1" x14ac:dyDescent="0.25">
      <c r="A2303" s="12">
        <v>2286</v>
      </c>
      <c r="B2303" s="10" t="s">
        <v>1020</v>
      </c>
      <c r="C2303" s="11" t="s">
        <v>1181</v>
      </c>
      <c r="D2303" s="9"/>
      <c r="E2303" s="9">
        <v>192</v>
      </c>
      <c r="F2303" s="10" t="s">
        <v>1071</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1.5" hidden="1" x14ac:dyDescent="0.25">
      <c r="A2304" s="12">
        <v>2287</v>
      </c>
      <c r="B2304" s="10" t="s">
        <v>1020</v>
      </c>
      <c r="C2304" s="11" t="s">
        <v>1181</v>
      </c>
      <c r="D2304" s="9"/>
      <c r="E2304" s="9">
        <v>192</v>
      </c>
      <c r="F2304" s="10" t="s">
        <v>1071</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1.5" hidden="1" x14ac:dyDescent="0.25">
      <c r="A2305" s="12">
        <v>2288</v>
      </c>
      <c r="B2305" s="10" t="s">
        <v>1020</v>
      </c>
      <c r="C2305" s="11" t="s">
        <v>1181</v>
      </c>
      <c r="D2305" s="9"/>
      <c r="E2305" s="9">
        <v>192</v>
      </c>
      <c r="F2305" s="10" t="s">
        <v>1071</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1.5" hidden="1" x14ac:dyDescent="0.25">
      <c r="A2306" s="12">
        <v>2289</v>
      </c>
      <c r="B2306" s="10" t="s">
        <v>1020</v>
      </c>
      <c r="C2306" s="11" t="s">
        <v>1181</v>
      </c>
      <c r="D2306" s="9"/>
      <c r="E2306" s="9">
        <v>192</v>
      </c>
      <c r="F2306" s="10" t="s">
        <v>1071</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1.5" hidden="1" x14ac:dyDescent="0.25">
      <c r="A2307" s="12">
        <v>2290</v>
      </c>
      <c r="B2307" s="10" t="s">
        <v>1020</v>
      </c>
      <c r="C2307" s="11" t="s">
        <v>1181</v>
      </c>
      <c r="D2307" s="9"/>
      <c r="E2307" s="9">
        <v>192</v>
      </c>
      <c r="F2307" s="10" t="s">
        <v>1071</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1.5" hidden="1" x14ac:dyDescent="0.25">
      <c r="A2308" s="12">
        <v>2291</v>
      </c>
      <c r="B2308" s="10" t="s">
        <v>1020</v>
      </c>
      <c r="C2308" s="11" t="s">
        <v>1181</v>
      </c>
      <c r="D2308" s="9"/>
      <c r="E2308" s="9">
        <v>192</v>
      </c>
      <c r="F2308" s="10" t="s">
        <v>1071</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1.5" hidden="1" x14ac:dyDescent="0.25">
      <c r="A2309" s="12">
        <v>2292</v>
      </c>
      <c r="B2309" s="10" t="s">
        <v>1020</v>
      </c>
      <c r="C2309" s="11" t="s">
        <v>1181</v>
      </c>
      <c r="D2309" s="9"/>
      <c r="E2309" s="9">
        <v>192</v>
      </c>
      <c r="F2309" s="10" t="s">
        <v>1071</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1.5" hidden="1" x14ac:dyDescent="0.25">
      <c r="A2310" s="12">
        <v>2293</v>
      </c>
      <c r="B2310" s="10" t="s">
        <v>1020</v>
      </c>
      <c r="C2310" s="11" t="s">
        <v>1181</v>
      </c>
      <c r="D2310" s="9"/>
      <c r="E2310" s="9">
        <v>192</v>
      </c>
      <c r="F2310" s="10" t="s">
        <v>1071</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1.5" hidden="1" x14ac:dyDescent="0.25">
      <c r="A2311" s="12">
        <v>2294</v>
      </c>
      <c r="B2311" s="10" t="s">
        <v>1020</v>
      </c>
      <c r="C2311" s="11" t="s">
        <v>1181</v>
      </c>
      <c r="D2311" s="9"/>
      <c r="E2311" s="9">
        <v>192</v>
      </c>
      <c r="F2311" s="10" t="s">
        <v>1071</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1.5" hidden="1" x14ac:dyDescent="0.25">
      <c r="A2312" s="12">
        <v>2295</v>
      </c>
      <c r="B2312" s="10" t="s">
        <v>1020</v>
      </c>
      <c r="C2312" s="11" t="s">
        <v>1181</v>
      </c>
      <c r="D2312" s="9"/>
      <c r="E2312" s="9">
        <v>192</v>
      </c>
      <c r="F2312" s="10" t="s">
        <v>1071</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1.5" hidden="1" x14ac:dyDescent="0.25">
      <c r="A2313" s="12">
        <v>2296</v>
      </c>
      <c r="B2313" s="10" t="s">
        <v>1020</v>
      </c>
      <c r="C2313" s="11" t="s">
        <v>1182</v>
      </c>
      <c r="D2313" s="9">
        <v>13</v>
      </c>
      <c r="E2313" s="9">
        <v>531</v>
      </c>
      <c r="F2313" s="10" t="s">
        <v>1071</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1.5" hidden="1" x14ac:dyDescent="0.25">
      <c r="A2314" s="12">
        <v>2297</v>
      </c>
      <c r="B2314" s="10" t="s">
        <v>1020</v>
      </c>
      <c r="C2314" s="11" t="s">
        <v>1182</v>
      </c>
      <c r="D2314" s="9">
        <v>13</v>
      </c>
      <c r="E2314" s="9">
        <v>531</v>
      </c>
      <c r="F2314" s="10" t="s">
        <v>1071</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1.5" hidden="1" x14ac:dyDescent="0.25">
      <c r="A2315" s="12">
        <v>2298</v>
      </c>
      <c r="B2315" s="10" t="s">
        <v>1020</v>
      </c>
      <c r="C2315" s="11" t="s">
        <v>1182</v>
      </c>
      <c r="D2315" s="9">
        <v>13</v>
      </c>
      <c r="E2315" s="9">
        <v>531</v>
      </c>
      <c r="F2315" s="10" t="s">
        <v>1071</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1.5" hidden="1" x14ac:dyDescent="0.25">
      <c r="A2316" s="12">
        <v>2299</v>
      </c>
      <c r="B2316" s="10" t="s">
        <v>1020</v>
      </c>
      <c r="C2316" s="11" t="s">
        <v>1182</v>
      </c>
      <c r="D2316" s="9">
        <v>13</v>
      </c>
      <c r="E2316" s="9">
        <v>531</v>
      </c>
      <c r="F2316" s="10" t="s">
        <v>1071</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1.5" hidden="1" x14ac:dyDescent="0.25">
      <c r="A2317" s="12">
        <v>2300</v>
      </c>
      <c r="B2317" s="10" t="s">
        <v>1020</v>
      </c>
      <c r="C2317" s="11" t="s">
        <v>1182</v>
      </c>
      <c r="D2317" s="9">
        <v>13</v>
      </c>
      <c r="E2317" s="9">
        <v>531</v>
      </c>
      <c r="F2317" s="10" t="s">
        <v>1071</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1.5" hidden="1" x14ac:dyDescent="0.25">
      <c r="A2318" s="12">
        <v>2301</v>
      </c>
      <c r="B2318" s="10" t="s">
        <v>1020</v>
      </c>
      <c r="C2318" s="11" t="s">
        <v>1182</v>
      </c>
      <c r="D2318" s="9">
        <v>13</v>
      </c>
      <c r="E2318" s="9">
        <v>531</v>
      </c>
      <c r="F2318" s="10" t="s">
        <v>1071</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1.5" hidden="1" x14ac:dyDescent="0.25">
      <c r="A2319" s="12">
        <v>2302</v>
      </c>
      <c r="B2319" s="10" t="s">
        <v>1020</v>
      </c>
      <c r="C2319" s="11" t="s">
        <v>1182</v>
      </c>
      <c r="D2319" s="9">
        <v>13</v>
      </c>
      <c r="E2319" s="9">
        <v>531</v>
      </c>
      <c r="F2319" s="10" t="s">
        <v>1071</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1.5" hidden="1" x14ac:dyDescent="0.25">
      <c r="A2320" s="12">
        <v>2303</v>
      </c>
      <c r="B2320" s="10" t="s">
        <v>1020</v>
      </c>
      <c r="C2320" s="11" t="s">
        <v>1182</v>
      </c>
      <c r="D2320" s="9">
        <v>13</v>
      </c>
      <c r="E2320" s="9">
        <v>531</v>
      </c>
      <c r="F2320" s="10" t="s">
        <v>1071</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1.5" hidden="1" x14ac:dyDescent="0.25">
      <c r="A2321" s="12">
        <v>2304</v>
      </c>
      <c r="B2321" s="10" t="s">
        <v>1020</v>
      </c>
      <c r="C2321" s="11" t="s">
        <v>1182</v>
      </c>
      <c r="D2321" s="9">
        <v>13</v>
      </c>
      <c r="E2321" s="9">
        <v>531</v>
      </c>
      <c r="F2321" s="10" t="s">
        <v>1071</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1.5" hidden="1" x14ac:dyDescent="0.25">
      <c r="A2322" s="12">
        <v>2305</v>
      </c>
      <c r="B2322" s="10" t="s">
        <v>1020</v>
      </c>
      <c r="C2322" s="11" t="s">
        <v>1182</v>
      </c>
      <c r="D2322" s="9">
        <v>13</v>
      </c>
      <c r="E2322" s="9">
        <v>531</v>
      </c>
      <c r="F2322" s="10" t="s">
        <v>1071</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1.5" hidden="1" x14ac:dyDescent="0.25">
      <c r="A2323" s="12">
        <v>2306</v>
      </c>
      <c r="B2323" s="10" t="s">
        <v>1020</v>
      </c>
      <c r="C2323" s="11" t="s">
        <v>1182</v>
      </c>
      <c r="D2323" s="9">
        <v>13</v>
      </c>
      <c r="E2323" s="9">
        <v>531</v>
      </c>
      <c r="F2323" s="10" t="s">
        <v>1071</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1.5" hidden="1" x14ac:dyDescent="0.25">
      <c r="A2324" s="12">
        <v>2307</v>
      </c>
      <c r="B2324" s="10" t="s">
        <v>1020</v>
      </c>
      <c r="C2324" s="11" t="s">
        <v>1182</v>
      </c>
      <c r="D2324" s="9">
        <v>13</v>
      </c>
      <c r="E2324" s="9">
        <v>531</v>
      </c>
      <c r="F2324" s="10" t="s">
        <v>1071</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1.5" hidden="1" x14ac:dyDescent="0.25">
      <c r="A2325" s="12">
        <v>2308</v>
      </c>
      <c r="B2325" s="10" t="s">
        <v>1020</v>
      </c>
      <c r="C2325" s="11" t="s">
        <v>1182</v>
      </c>
      <c r="D2325" s="9">
        <v>13</v>
      </c>
      <c r="E2325" s="9">
        <v>531</v>
      </c>
      <c r="F2325" s="10" t="s">
        <v>1071</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1.5" hidden="1" x14ac:dyDescent="0.25">
      <c r="A2326" s="12">
        <v>2309</v>
      </c>
      <c r="B2326" s="10" t="s">
        <v>1020</v>
      </c>
      <c r="C2326" s="11" t="s">
        <v>1182</v>
      </c>
      <c r="D2326" s="9">
        <v>13</v>
      </c>
      <c r="E2326" s="9">
        <v>531</v>
      </c>
      <c r="F2326" s="10" t="s">
        <v>1071</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1.5" hidden="1" x14ac:dyDescent="0.25">
      <c r="A2327" s="12">
        <v>2310</v>
      </c>
      <c r="B2327" s="10" t="s">
        <v>1020</v>
      </c>
      <c r="C2327" s="11" t="s">
        <v>1182</v>
      </c>
      <c r="D2327" s="9">
        <v>13</v>
      </c>
      <c r="E2327" s="9">
        <v>531</v>
      </c>
      <c r="F2327" s="10" t="s">
        <v>1071</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1.5" hidden="1" x14ac:dyDescent="0.25">
      <c r="A2328" s="12">
        <v>2311</v>
      </c>
      <c r="B2328" s="10" t="s">
        <v>1020</v>
      </c>
      <c r="C2328" s="11" t="s">
        <v>1183</v>
      </c>
      <c r="D2328" s="9"/>
      <c r="E2328" s="9">
        <v>214</v>
      </c>
      <c r="F2328" s="10" t="s">
        <v>1071</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1.5" hidden="1" x14ac:dyDescent="0.25">
      <c r="A2329" s="12">
        <v>2312</v>
      </c>
      <c r="B2329" s="10" t="s">
        <v>1020</v>
      </c>
      <c r="C2329" s="11" t="s">
        <v>1183</v>
      </c>
      <c r="D2329" s="9"/>
      <c r="E2329" s="9">
        <v>214</v>
      </c>
      <c r="F2329" s="10" t="s">
        <v>1071</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1.5" hidden="1" x14ac:dyDescent="0.25">
      <c r="A2330" s="12">
        <v>2313</v>
      </c>
      <c r="B2330" s="10" t="s">
        <v>1020</v>
      </c>
      <c r="C2330" s="11" t="s">
        <v>1183</v>
      </c>
      <c r="D2330" s="9"/>
      <c r="E2330" s="9">
        <v>214</v>
      </c>
      <c r="F2330" s="10" t="s">
        <v>1071</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1.5" hidden="1" x14ac:dyDescent="0.25">
      <c r="A2331" s="12">
        <v>2314</v>
      </c>
      <c r="B2331" s="10" t="s">
        <v>1020</v>
      </c>
      <c r="C2331" s="11" t="s">
        <v>1183</v>
      </c>
      <c r="D2331" s="9"/>
      <c r="E2331" s="9">
        <v>214</v>
      </c>
      <c r="F2331" s="10" t="s">
        <v>1071</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1.5" hidden="1" x14ac:dyDescent="0.25">
      <c r="A2332" s="12">
        <v>2315</v>
      </c>
      <c r="B2332" s="10" t="s">
        <v>1020</v>
      </c>
      <c r="C2332" s="11" t="s">
        <v>1183</v>
      </c>
      <c r="D2332" s="9"/>
      <c r="E2332" s="9">
        <v>214</v>
      </c>
      <c r="F2332" s="10" t="s">
        <v>1071</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1.5" hidden="1" x14ac:dyDescent="0.25">
      <c r="A2333" s="12">
        <v>2316</v>
      </c>
      <c r="B2333" s="10" t="s">
        <v>1020</v>
      </c>
      <c r="C2333" s="11" t="s">
        <v>1183</v>
      </c>
      <c r="D2333" s="9"/>
      <c r="E2333" s="9">
        <v>214</v>
      </c>
      <c r="F2333" s="10" t="s">
        <v>1071</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1.5" hidden="1" x14ac:dyDescent="0.25">
      <c r="A2334" s="12">
        <v>2317</v>
      </c>
      <c r="B2334" s="10" t="s">
        <v>1020</v>
      </c>
      <c r="C2334" s="11" t="s">
        <v>1183</v>
      </c>
      <c r="D2334" s="9"/>
      <c r="E2334" s="9">
        <v>214</v>
      </c>
      <c r="F2334" s="10" t="s">
        <v>1071</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1.5" hidden="1" x14ac:dyDescent="0.25">
      <c r="A2335" s="12">
        <v>2318</v>
      </c>
      <c r="B2335" s="10" t="s">
        <v>1020</v>
      </c>
      <c r="C2335" s="11" t="s">
        <v>1183</v>
      </c>
      <c r="D2335" s="9"/>
      <c r="E2335" s="9">
        <v>214</v>
      </c>
      <c r="F2335" s="10" t="s">
        <v>1071</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1.5" hidden="1" x14ac:dyDescent="0.25">
      <c r="A2336" s="12">
        <v>2319</v>
      </c>
      <c r="B2336" s="10" t="s">
        <v>1020</v>
      </c>
      <c r="C2336" s="11" t="s">
        <v>1183</v>
      </c>
      <c r="D2336" s="9"/>
      <c r="E2336" s="9">
        <v>214</v>
      </c>
      <c r="F2336" s="10" t="s">
        <v>1071</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1.5" hidden="1" x14ac:dyDescent="0.25">
      <c r="A2337" s="12">
        <v>2320</v>
      </c>
      <c r="B2337" s="10" t="s">
        <v>1020</v>
      </c>
      <c r="C2337" s="11" t="s">
        <v>1183</v>
      </c>
      <c r="D2337" s="9"/>
      <c r="E2337" s="9">
        <v>214</v>
      </c>
      <c r="F2337" s="10" t="s">
        <v>1071</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1.5" hidden="1" x14ac:dyDescent="0.25">
      <c r="A2338" s="12">
        <v>2321</v>
      </c>
      <c r="B2338" s="10" t="s">
        <v>1020</v>
      </c>
      <c r="C2338" s="11" t="s">
        <v>1183</v>
      </c>
      <c r="D2338" s="9"/>
      <c r="E2338" s="9">
        <v>214</v>
      </c>
      <c r="F2338" s="10" t="s">
        <v>1071</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1.5" hidden="1" x14ac:dyDescent="0.25">
      <c r="A2339" s="12">
        <v>2322</v>
      </c>
      <c r="B2339" s="10" t="s">
        <v>1020</v>
      </c>
      <c r="C2339" s="11" t="s">
        <v>1183</v>
      </c>
      <c r="D2339" s="9"/>
      <c r="E2339" s="9">
        <v>214</v>
      </c>
      <c r="F2339" s="10" t="s">
        <v>1071</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1.5" hidden="1" x14ac:dyDescent="0.25">
      <c r="A2340" s="12">
        <v>2323</v>
      </c>
      <c r="B2340" s="10" t="s">
        <v>1020</v>
      </c>
      <c r="C2340" s="11" t="s">
        <v>1183</v>
      </c>
      <c r="D2340" s="9"/>
      <c r="E2340" s="9">
        <v>214</v>
      </c>
      <c r="F2340" s="10" t="s">
        <v>1071</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1.5" hidden="1" x14ac:dyDescent="0.25">
      <c r="A2341" s="12">
        <v>2324</v>
      </c>
      <c r="B2341" s="10" t="s">
        <v>1020</v>
      </c>
      <c r="C2341" s="11" t="s">
        <v>1183</v>
      </c>
      <c r="D2341" s="9"/>
      <c r="E2341" s="9">
        <v>214</v>
      </c>
      <c r="F2341" s="10" t="s">
        <v>1071</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1.5" hidden="1" x14ac:dyDescent="0.25">
      <c r="A2342" s="12">
        <v>2325</v>
      </c>
      <c r="B2342" s="10" t="s">
        <v>1020</v>
      </c>
      <c r="C2342" s="11" t="s">
        <v>1183</v>
      </c>
      <c r="D2342" s="9"/>
      <c r="E2342" s="9">
        <v>214</v>
      </c>
      <c r="F2342" s="10" t="s">
        <v>1071</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1.5" hidden="1" x14ac:dyDescent="0.25">
      <c r="A2343" s="12">
        <v>2326</v>
      </c>
      <c r="B2343" s="10" t="s">
        <v>1020</v>
      </c>
      <c r="C2343" s="11" t="s">
        <v>1184</v>
      </c>
      <c r="D2343" s="9"/>
      <c r="E2343" s="9">
        <v>308</v>
      </c>
      <c r="F2343" s="10" t="s">
        <v>1071</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1.5" hidden="1" x14ac:dyDescent="0.25">
      <c r="A2344" s="12">
        <v>2327</v>
      </c>
      <c r="B2344" s="10" t="s">
        <v>1020</v>
      </c>
      <c r="C2344" s="11" t="s">
        <v>1184</v>
      </c>
      <c r="D2344" s="9"/>
      <c r="E2344" s="9">
        <v>308</v>
      </c>
      <c r="F2344" s="10" t="s">
        <v>1071</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1.5" hidden="1" x14ac:dyDescent="0.25">
      <c r="A2345" s="12">
        <v>2328</v>
      </c>
      <c r="B2345" s="10" t="s">
        <v>1020</v>
      </c>
      <c r="C2345" s="11" t="s">
        <v>1184</v>
      </c>
      <c r="D2345" s="9"/>
      <c r="E2345" s="9">
        <v>308</v>
      </c>
      <c r="F2345" s="10" t="s">
        <v>1071</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1.5" hidden="1" x14ac:dyDescent="0.25">
      <c r="A2346" s="12">
        <v>2329</v>
      </c>
      <c r="B2346" s="10" t="s">
        <v>1020</v>
      </c>
      <c r="C2346" s="11" t="s">
        <v>1184</v>
      </c>
      <c r="D2346" s="9"/>
      <c r="E2346" s="9">
        <v>308</v>
      </c>
      <c r="F2346" s="10" t="s">
        <v>1071</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1.5" hidden="1" x14ac:dyDescent="0.25">
      <c r="A2347" s="12">
        <v>2330</v>
      </c>
      <c r="B2347" s="10" t="s">
        <v>1020</v>
      </c>
      <c r="C2347" s="11" t="s">
        <v>1184</v>
      </c>
      <c r="D2347" s="9"/>
      <c r="E2347" s="9">
        <v>308</v>
      </c>
      <c r="F2347" s="10" t="s">
        <v>1071</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1.5" hidden="1" x14ac:dyDescent="0.25">
      <c r="A2348" s="12">
        <v>2331</v>
      </c>
      <c r="B2348" s="10" t="s">
        <v>1020</v>
      </c>
      <c r="C2348" s="11" t="s">
        <v>1184</v>
      </c>
      <c r="D2348" s="9"/>
      <c r="E2348" s="9">
        <v>308</v>
      </c>
      <c r="F2348" s="10" t="s">
        <v>1071</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1.5" hidden="1" x14ac:dyDescent="0.25">
      <c r="A2349" s="12">
        <v>2332</v>
      </c>
      <c r="B2349" s="10" t="s">
        <v>1020</v>
      </c>
      <c r="C2349" s="11" t="s">
        <v>1184</v>
      </c>
      <c r="D2349" s="9"/>
      <c r="E2349" s="9">
        <v>308</v>
      </c>
      <c r="F2349" s="10" t="s">
        <v>1071</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1.5" hidden="1" x14ac:dyDescent="0.25">
      <c r="A2350" s="12">
        <v>2333</v>
      </c>
      <c r="B2350" s="10" t="s">
        <v>1020</v>
      </c>
      <c r="C2350" s="11" t="s">
        <v>1184</v>
      </c>
      <c r="D2350" s="9"/>
      <c r="E2350" s="9">
        <v>308</v>
      </c>
      <c r="F2350" s="10" t="s">
        <v>1071</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1.5" hidden="1" x14ac:dyDescent="0.25">
      <c r="A2351" s="12">
        <v>2334</v>
      </c>
      <c r="B2351" s="10" t="s">
        <v>1020</v>
      </c>
      <c r="C2351" s="11" t="s">
        <v>1184</v>
      </c>
      <c r="D2351" s="9"/>
      <c r="E2351" s="9">
        <v>308</v>
      </c>
      <c r="F2351" s="10" t="s">
        <v>1071</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1.5" hidden="1" x14ac:dyDescent="0.25">
      <c r="A2352" s="12">
        <v>2335</v>
      </c>
      <c r="B2352" s="10" t="s">
        <v>1020</v>
      </c>
      <c r="C2352" s="11" t="s">
        <v>1184</v>
      </c>
      <c r="D2352" s="9"/>
      <c r="E2352" s="9">
        <v>308</v>
      </c>
      <c r="F2352" s="10" t="s">
        <v>1071</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1.5" hidden="1" x14ac:dyDescent="0.25">
      <c r="A2353" s="12">
        <v>2336</v>
      </c>
      <c r="B2353" s="10" t="s">
        <v>1020</v>
      </c>
      <c r="C2353" s="11" t="s">
        <v>1184</v>
      </c>
      <c r="D2353" s="9"/>
      <c r="E2353" s="9">
        <v>308</v>
      </c>
      <c r="F2353" s="10" t="s">
        <v>1071</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1.5" hidden="1" x14ac:dyDescent="0.25">
      <c r="A2354" s="12">
        <v>2337</v>
      </c>
      <c r="B2354" s="10" t="s">
        <v>1020</v>
      </c>
      <c r="C2354" s="11" t="s">
        <v>1184</v>
      </c>
      <c r="D2354" s="9"/>
      <c r="E2354" s="9">
        <v>308</v>
      </c>
      <c r="F2354" s="10" t="s">
        <v>1071</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1.5" hidden="1" x14ac:dyDescent="0.25">
      <c r="A2355" s="12">
        <v>2338</v>
      </c>
      <c r="B2355" s="10" t="s">
        <v>1020</v>
      </c>
      <c r="C2355" s="11" t="s">
        <v>1184</v>
      </c>
      <c r="D2355" s="9"/>
      <c r="E2355" s="9">
        <v>308</v>
      </c>
      <c r="F2355" s="10" t="s">
        <v>1071</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1.5" hidden="1" x14ac:dyDescent="0.25">
      <c r="A2356" s="12">
        <v>2339</v>
      </c>
      <c r="B2356" s="10" t="s">
        <v>1020</v>
      </c>
      <c r="C2356" s="11" t="s">
        <v>1184</v>
      </c>
      <c r="D2356" s="9"/>
      <c r="E2356" s="9">
        <v>308</v>
      </c>
      <c r="F2356" s="10" t="s">
        <v>1071</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1.5" hidden="1" x14ac:dyDescent="0.25">
      <c r="A2357" s="12">
        <v>2340</v>
      </c>
      <c r="B2357" s="10" t="s">
        <v>1020</v>
      </c>
      <c r="C2357" s="11" t="s">
        <v>1184</v>
      </c>
      <c r="D2357" s="9"/>
      <c r="E2357" s="9">
        <v>308</v>
      </c>
      <c r="F2357" s="10" t="s">
        <v>1071</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1.5" hidden="1" x14ac:dyDescent="0.25">
      <c r="A2358" s="12">
        <v>2341</v>
      </c>
      <c r="B2358" s="10" t="s">
        <v>1020</v>
      </c>
      <c r="C2358" s="11" t="s">
        <v>1185</v>
      </c>
      <c r="D2358" s="9">
        <v>2</v>
      </c>
      <c r="E2358" s="9">
        <v>312</v>
      </c>
      <c r="F2358" s="10" t="s">
        <v>1071</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1.5" hidden="1" x14ac:dyDescent="0.25">
      <c r="A2359" s="12">
        <v>2342</v>
      </c>
      <c r="B2359" s="10" t="s">
        <v>1020</v>
      </c>
      <c r="C2359" s="11" t="s">
        <v>1185</v>
      </c>
      <c r="D2359" s="9">
        <v>2</v>
      </c>
      <c r="E2359" s="9">
        <v>312</v>
      </c>
      <c r="F2359" s="10" t="s">
        <v>1071</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1.5" hidden="1" x14ac:dyDescent="0.25">
      <c r="A2360" s="12">
        <v>2343</v>
      </c>
      <c r="B2360" s="10" t="s">
        <v>1020</v>
      </c>
      <c r="C2360" s="11" t="s">
        <v>1185</v>
      </c>
      <c r="D2360" s="9">
        <v>2</v>
      </c>
      <c r="E2360" s="9">
        <v>312</v>
      </c>
      <c r="F2360" s="10" t="s">
        <v>1071</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1.5" hidden="1" x14ac:dyDescent="0.25">
      <c r="A2361" s="12">
        <v>2344</v>
      </c>
      <c r="B2361" s="10" t="s">
        <v>1020</v>
      </c>
      <c r="C2361" s="11" t="s">
        <v>1185</v>
      </c>
      <c r="D2361" s="9">
        <v>2</v>
      </c>
      <c r="E2361" s="9">
        <v>312</v>
      </c>
      <c r="F2361" s="10" t="s">
        <v>1071</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1.5" hidden="1" x14ac:dyDescent="0.25">
      <c r="A2362" s="12">
        <v>2345</v>
      </c>
      <c r="B2362" s="10" t="s">
        <v>1020</v>
      </c>
      <c r="C2362" s="11" t="s">
        <v>1185</v>
      </c>
      <c r="D2362" s="9">
        <v>2</v>
      </c>
      <c r="E2362" s="9">
        <v>312</v>
      </c>
      <c r="F2362" s="10" t="s">
        <v>1071</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1.5" hidden="1" x14ac:dyDescent="0.25">
      <c r="A2363" s="12">
        <v>2346</v>
      </c>
      <c r="B2363" s="10" t="s">
        <v>1020</v>
      </c>
      <c r="C2363" s="11" t="s">
        <v>1185</v>
      </c>
      <c r="D2363" s="9">
        <v>2</v>
      </c>
      <c r="E2363" s="9">
        <v>312</v>
      </c>
      <c r="F2363" s="10" t="s">
        <v>1071</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1.5" hidden="1" x14ac:dyDescent="0.25">
      <c r="A2364" s="12">
        <v>2347</v>
      </c>
      <c r="B2364" s="10" t="s">
        <v>1020</v>
      </c>
      <c r="C2364" s="11" t="s">
        <v>1185</v>
      </c>
      <c r="D2364" s="9">
        <v>2</v>
      </c>
      <c r="E2364" s="9">
        <v>312</v>
      </c>
      <c r="F2364" s="10" t="s">
        <v>1071</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1.5" hidden="1" x14ac:dyDescent="0.25">
      <c r="A2365" s="12">
        <v>2348</v>
      </c>
      <c r="B2365" s="10" t="s">
        <v>1020</v>
      </c>
      <c r="C2365" s="11" t="s">
        <v>1185</v>
      </c>
      <c r="D2365" s="9">
        <v>2</v>
      </c>
      <c r="E2365" s="9">
        <v>312</v>
      </c>
      <c r="F2365" s="10" t="s">
        <v>1071</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1.5" hidden="1" x14ac:dyDescent="0.25">
      <c r="A2366" s="12">
        <v>2349</v>
      </c>
      <c r="B2366" s="10" t="s">
        <v>1020</v>
      </c>
      <c r="C2366" s="11" t="s">
        <v>1185</v>
      </c>
      <c r="D2366" s="9">
        <v>2</v>
      </c>
      <c r="E2366" s="9">
        <v>312</v>
      </c>
      <c r="F2366" s="10" t="s">
        <v>1071</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1.5" hidden="1" x14ac:dyDescent="0.25">
      <c r="A2367" s="12">
        <v>2350</v>
      </c>
      <c r="B2367" s="10" t="s">
        <v>1020</v>
      </c>
      <c r="C2367" s="11" t="s">
        <v>1185</v>
      </c>
      <c r="D2367" s="9">
        <v>2</v>
      </c>
      <c r="E2367" s="9">
        <v>312</v>
      </c>
      <c r="F2367" s="10" t="s">
        <v>1071</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1.5" hidden="1" x14ac:dyDescent="0.25">
      <c r="A2368" s="12">
        <v>2351</v>
      </c>
      <c r="B2368" s="10" t="s">
        <v>1020</v>
      </c>
      <c r="C2368" s="11" t="s">
        <v>1185</v>
      </c>
      <c r="D2368" s="9">
        <v>2</v>
      </c>
      <c r="E2368" s="9">
        <v>312</v>
      </c>
      <c r="F2368" s="10" t="s">
        <v>1071</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1.5" hidden="1" x14ac:dyDescent="0.25">
      <c r="A2369" s="12">
        <v>2352</v>
      </c>
      <c r="B2369" s="10" t="s">
        <v>1020</v>
      </c>
      <c r="C2369" s="11" t="s">
        <v>1185</v>
      </c>
      <c r="D2369" s="9">
        <v>2</v>
      </c>
      <c r="E2369" s="9">
        <v>312</v>
      </c>
      <c r="F2369" s="10" t="s">
        <v>1071</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1.5" hidden="1" x14ac:dyDescent="0.25">
      <c r="A2370" s="12">
        <v>2353</v>
      </c>
      <c r="B2370" s="10" t="s">
        <v>1020</v>
      </c>
      <c r="C2370" s="11" t="s">
        <v>1185</v>
      </c>
      <c r="D2370" s="9">
        <v>2</v>
      </c>
      <c r="E2370" s="9">
        <v>312</v>
      </c>
      <c r="F2370" s="10" t="s">
        <v>1071</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1.5" hidden="1" x14ac:dyDescent="0.25">
      <c r="A2371" s="12">
        <v>2354</v>
      </c>
      <c r="B2371" s="10" t="s">
        <v>1020</v>
      </c>
      <c r="C2371" s="11" t="s">
        <v>1185</v>
      </c>
      <c r="D2371" s="9">
        <v>2</v>
      </c>
      <c r="E2371" s="9">
        <v>312</v>
      </c>
      <c r="F2371" s="10" t="s">
        <v>1071</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1.5" hidden="1" x14ac:dyDescent="0.25">
      <c r="A2372" s="12">
        <v>2355</v>
      </c>
      <c r="B2372" s="10" t="s">
        <v>1020</v>
      </c>
      <c r="C2372" s="11" t="s">
        <v>1185</v>
      </c>
      <c r="D2372" s="9">
        <v>2</v>
      </c>
      <c r="E2372" s="9">
        <v>312</v>
      </c>
      <c r="F2372" s="10" t="s">
        <v>1071</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1.5" hidden="1" x14ac:dyDescent="0.25">
      <c r="A2373" s="12">
        <v>2356</v>
      </c>
      <c r="B2373" s="10" t="s">
        <v>1020</v>
      </c>
      <c r="C2373" s="11" t="s">
        <v>1186</v>
      </c>
      <c r="D2373" s="9"/>
      <c r="E2373" s="9">
        <v>332</v>
      </c>
      <c r="F2373" s="10" t="s">
        <v>1071</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1.5" hidden="1" x14ac:dyDescent="0.25">
      <c r="A2374" s="12">
        <v>2357</v>
      </c>
      <c r="B2374" s="10" t="s">
        <v>1020</v>
      </c>
      <c r="C2374" s="11" t="s">
        <v>1186</v>
      </c>
      <c r="D2374" s="9"/>
      <c r="E2374" s="9">
        <v>332</v>
      </c>
      <c r="F2374" s="10" t="s">
        <v>1071</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1.5" hidden="1" x14ac:dyDescent="0.25">
      <c r="A2375" s="12">
        <v>2358</v>
      </c>
      <c r="B2375" s="10" t="s">
        <v>1020</v>
      </c>
      <c r="C2375" s="11" t="s">
        <v>1186</v>
      </c>
      <c r="D2375" s="9"/>
      <c r="E2375" s="9">
        <v>332</v>
      </c>
      <c r="F2375" s="10" t="s">
        <v>1071</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1.5" hidden="1" x14ac:dyDescent="0.25">
      <c r="A2376" s="12">
        <v>2359</v>
      </c>
      <c r="B2376" s="10" t="s">
        <v>1020</v>
      </c>
      <c r="C2376" s="11" t="s">
        <v>1186</v>
      </c>
      <c r="D2376" s="9"/>
      <c r="E2376" s="9">
        <v>332</v>
      </c>
      <c r="F2376" s="10" t="s">
        <v>1071</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1.5" hidden="1" x14ac:dyDescent="0.25">
      <c r="A2377" s="12">
        <v>2360</v>
      </c>
      <c r="B2377" s="10" t="s">
        <v>1020</v>
      </c>
      <c r="C2377" s="11" t="s">
        <v>1186</v>
      </c>
      <c r="D2377" s="9"/>
      <c r="E2377" s="9">
        <v>332</v>
      </c>
      <c r="F2377" s="10" t="s">
        <v>1071</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1.5" hidden="1" x14ac:dyDescent="0.25">
      <c r="A2378" s="12">
        <v>2361</v>
      </c>
      <c r="B2378" s="10" t="s">
        <v>1020</v>
      </c>
      <c r="C2378" s="11" t="s">
        <v>1186</v>
      </c>
      <c r="D2378" s="9"/>
      <c r="E2378" s="9">
        <v>332</v>
      </c>
      <c r="F2378" s="10" t="s">
        <v>1071</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1.5" hidden="1" x14ac:dyDescent="0.25">
      <c r="A2379" s="12">
        <v>2362</v>
      </c>
      <c r="B2379" s="10" t="s">
        <v>1020</v>
      </c>
      <c r="C2379" s="11" t="s">
        <v>1186</v>
      </c>
      <c r="D2379" s="9"/>
      <c r="E2379" s="9">
        <v>332</v>
      </c>
      <c r="F2379" s="10" t="s">
        <v>1071</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1.5" hidden="1" x14ac:dyDescent="0.25">
      <c r="A2380" s="12">
        <v>2363</v>
      </c>
      <c r="B2380" s="10" t="s">
        <v>1020</v>
      </c>
      <c r="C2380" s="11" t="s">
        <v>1186</v>
      </c>
      <c r="D2380" s="9"/>
      <c r="E2380" s="9">
        <v>332</v>
      </c>
      <c r="F2380" s="10" t="s">
        <v>1071</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1.5" hidden="1" x14ac:dyDescent="0.25">
      <c r="A2381" s="12">
        <v>2364</v>
      </c>
      <c r="B2381" s="10" t="s">
        <v>1020</v>
      </c>
      <c r="C2381" s="11" t="s">
        <v>1186</v>
      </c>
      <c r="D2381" s="9"/>
      <c r="E2381" s="9">
        <v>332</v>
      </c>
      <c r="F2381" s="10" t="s">
        <v>1071</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1.5" hidden="1" x14ac:dyDescent="0.25">
      <c r="A2382" s="12">
        <v>2365</v>
      </c>
      <c r="B2382" s="10" t="s">
        <v>1020</v>
      </c>
      <c r="C2382" s="11" t="s">
        <v>1186</v>
      </c>
      <c r="D2382" s="9"/>
      <c r="E2382" s="9">
        <v>332</v>
      </c>
      <c r="F2382" s="10" t="s">
        <v>1071</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1.5" hidden="1" x14ac:dyDescent="0.25">
      <c r="A2383" s="12">
        <v>2366</v>
      </c>
      <c r="B2383" s="10" t="s">
        <v>1020</v>
      </c>
      <c r="C2383" s="11" t="s">
        <v>1186</v>
      </c>
      <c r="D2383" s="9"/>
      <c r="E2383" s="9">
        <v>332</v>
      </c>
      <c r="F2383" s="10" t="s">
        <v>1071</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1.5" hidden="1" x14ac:dyDescent="0.25">
      <c r="A2384" s="12">
        <v>2367</v>
      </c>
      <c r="B2384" s="10" t="s">
        <v>1020</v>
      </c>
      <c r="C2384" s="11" t="s">
        <v>1186</v>
      </c>
      <c r="D2384" s="9"/>
      <c r="E2384" s="9">
        <v>332</v>
      </c>
      <c r="F2384" s="10" t="s">
        <v>1071</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1.5" hidden="1" x14ac:dyDescent="0.25">
      <c r="A2385" s="12">
        <v>2368</v>
      </c>
      <c r="B2385" s="10" t="s">
        <v>1020</v>
      </c>
      <c r="C2385" s="11" t="s">
        <v>1186</v>
      </c>
      <c r="D2385" s="9"/>
      <c r="E2385" s="9">
        <v>332</v>
      </c>
      <c r="F2385" s="10" t="s">
        <v>1071</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1.5" hidden="1" x14ac:dyDescent="0.25">
      <c r="A2386" s="12">
        <v>2369</v>
      </c>
      <c r="B2386" s="10" t="s">
        <v>1020</v>
      </c>
      <c r="C2386" s="11" t="s">
        <v>1186</v>
      </c>
      <c r="D2386" s="9"/>
      <c r="E2386" s="9">
        <v>332</v>
      </c>
      <c r="F2386" s="10" t="s">
        <v>1071</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1.5" hidden="1" x14ac:dyDescent="0.25">
      <c r="A2387" s="12">
        <v>2370</v>
      </c>
      <c r="B2387" s="10" t="s">
        <v>1020</v>
      </c>
      <c r="C2387" s="11" t="s">
        <v>1186</v>
      </c>
      <c r="D2387" s="9"/>
      <c r="E2387" s="9">
        <v>332</v>
      </c>
      <c r="F2387" s="10" t="s">
        <v>1071</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1.5" hidden="1" x14ac:dyDescent="0.25">
      <c r="A2388" s="12">
        <v>2371</v>
      </c>
      <c r="B2388" s="10" t="s">
        <v>1020</v>
      </c>
      <c r="C2388" s="11" t="s">
        <v>1187</v>
      </c>
      <c r="D2388" s="9"/>
      <c r="E2388" s="9">
        <v>388</v>
      </c>
      <c r="F2388" s="10" t="s">
        <v>1071</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1.5" hidden="1" x14ac:dyDescent="0.25">
      <c r="A2389" s="12">
        <v>2372</v>
      </c>
      <c r="B2389" s="10" t="s">
        <v>1020</v>
      </c>
      <c r="C2389" s="11" t="s">
        <v>1187</v>
      </c>
      <c r="D2389" s="9"/>
      <c r="E2389" s="9">
        <v>388</v>
      </c>
      <c r="F2389" s="10" t="s">
        <v>1071</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1.5" hidden="1" x14ac:dyDescent="0.25">
      <c r="A2390" s="12">
        <v>2373</v>
      </c>
      <c r="B2390" s="10" t="s">
        <v>1020</v>
      </c>
      <c r="C2390" s="11" t="s">
        <v>1187</v>
      </c>
      <c r="D2390" s="9"/>
      <c r="E2390" s="9">
        <v>388</v>
      </c>
      <c r="F2390" s="10" t="s">
        <v>1071</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1.5" hidden="1" x14ac:dyDescent="0.25">
      <c r="A2391" s="12">
        <v>2374</v>
      </c>
      <c r="B2391" s="10" t="s">
        <v>1020</v>
      </c>
      <c r="C2391" s="11" t="s">
        <v>1187</v>
      </c>
      <c r="D2391" s="9"/>
      <c r="E2391" s="9">
        <v>388</v>
      </c>
      <c r="F2391" s="10" t="s">
        <v>1071</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1.5" hidden="1" x14ac:dyDescent="0.25">
      <c r="A2392" s="12">
        <v>2375</v>
      </c>
      <c r="B2392" s="10" t="s">
        <v>1020</v>
      </c>
      <c r="C2392" s="11" t="s">
        <v>1187</v>
      </c>
      <c r="D2392" s="9"/>
      <c r="E2392" s="9">
        <v>388</v>
      </c>
      <c r="F2392" s="10" t="s">
        <v>1071</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1.5" hidden="1" x14ac:dyDescent="0.25">
      <c r="A2393" s="12">
        <v>2376</v>
      </c>
      <c r="B2393" s="10" t="s">
        <v>1020</v>
      </c>
      <c r="C2393" s="11" t="s">
        <v>1187</v>
      </c>
      <c r="D2393" s="9"/>
      <c r="E2393" s="9">
        <v>388</v>
      </c>
      <c r="F2393" s="10" t="s">
        <v>1071</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1.5" hidden="1" x14ac:dyDescent="0.25">
      <c r="A2394" s="12">
        <v>2377</v>
      </c>
      <c r="B2394" s="10" t="s">
        <v>1020</v>
      </c>
      <c r="C2394" s="11" t="s">
        <v>1187</v>
      </c>
      <c r="D2394" s="9"/>
      <c r="E2394" s="9">
        <v>388</v>
      </c>
      <c r="F2394" s="10" t="s">
        <v>1071</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1.5" hidden="1" x14ac:dyDescent="0.25">
      <c r="A2395" s="12">
        <v>2378</v>
      </c>
      <c r="B2395" s="10" t="s">
        <v>1020</v>
      </c>
      <c r="C2395" s="11" t="s">
        <v>1187</v>
      </c>
      <c r="D2395" s="9"/>
      <c r="E2395" s="9">
        <v>388</v>
      </c>
      <c r="F2395" s="10" t="s">
        <v>1071</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1.5" hidden="1" x14ac:dyDescent="0.25">
      <c r="A2396" s="12">
        <v>2379</v>
      </c>
      <c r="B2396" s="10" t="s">
        <v>1020</v>
      </c>
      <c r="C2396" s="11" t="s">
        <v>1187</v>
      </c>
      <c r="D2396" s="9"/>
      <c r="E2396" s="9">
        <v>388</v>
      </c>
      <c r="F2396" s="10" t="s">
        <v>1071</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1.5" hidden="1" x14ac:dyDescent="0.25">
      <c r="A2397" s="12">
        <v>2380</v>
      </c>
      <c r="B2397" s="10" t="s">
        <v>1020</v>
      </c>
      <c r="C2397" s="11" t="s">
        <v>1187</v>
      </c>
      <c r="D2397" s="9"/>
      <c r="E2397" s="9">
        <v>388</v>
      </c>
      <c r="F2397" s="10" t="s">
        <v>1071</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1.5" hidden="1" x14ac:dyDescent="0.25">
      <c r="A2398" s="12">
        <v>2381</v>
      </c>
      <c r="B2398" s="10" t="s">
        <v>1020</v>
      </c>
      <c r="C2398" s="11" t="s">
        <v>1187</v>
      </c>
      <c r="D2398" s="9"/>
      <c r="E2398" s="9">
        <v>388</v>
      </c>
      <c r="F2398" s="10" t="s">
        <v>1071</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1.5" hidden="1" x14ac:dyDescent="0.25">
      <c r="A2399" s="12">
        <v>2382</v>
      </c>
      <c r="B2399" s="10" t="s">
        <v>1020</v>
      </c>
      <c r="C2399" s="11" t="s">
        <v>1187</v>
      </c>
      <c r="D2399" s="9"/>
      <c r="E2399" s="9">
        <v>388</v>
      </c>
      <c r="F2399" s="10" t="s">
        <v>1071</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1.5" hidden="1" x14ac:dyDescent="0.25">
      <c r="A2400" s="12">
        <v>2383</v>
      </c>
      <c r="B2400" s="10" t="s">
        <v>1020</v>
      </c>
      <c r="C2400" s="11" t="s">
        <v>1187</v>
      </c>
      <c r="D2400" s="9"/>
      <c r="E2400" s="9">
        <v>388</v>
      </c>
      <c r="F2400" s="10" t="s">
        <v>1071</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1.5" hidden="1" x14ac:dyDescent="0.25">
      <c r="A2401" s="12">
        <v>2384</v>
      </c>
      <c r="B2401" s="10" t="s">
        <v>1020</v>
      </c>
      <c r="C2401" s="11" t="s">
        <v>1187</v>
      </c>
      <c r="D2401" s="9"/>
      <c r="E2401" s="9">
        <v>388</v>
      </c>
      <c r="F2401" s="10" t="s">
        <v>1071</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1.5" hidden="1" x14ac:dyDescent="0.25">
      <c r="A2402" s="12">
        <v>2385</v>
      </c>
      <c r="B2402" s="10" t="s">
        <v>1020</v>
      </c>
      <c r="C2402" s="11" t="s">
        <v>1187</v>
      </c>
      <c r="D2402" s="9"/>
      <c r="E2402" s="9">
        <v>388</v>
      </c>
      <c r="F2402" s="10" t="s">
        <v>1071</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1.5" hidden="1" x14ac:dyDescent="0.25">
      <c r="A2403" s="12">
        <v>2386</v>
      </c>
      <c r="B2403" s="10" t="s">
        <v>1020</v>
      </c>
      <c r="C2403" s="11" t="s">
        <v>1188</v>
      </c>
      <c r="D2403" s="9">
        <v>2</v>
      </c>
      <c r="E2403" s="9">
        <v>474</v>
      </c>
      <c r="F2403" s="10" t="s">
        <v>1071</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1.5" hidden="1" x14ac:dyDescent="0.25">
      <c r="A2404" s="12">
        <v>2387</v>
      </c>
      <c r="B2404" s="10" t="s">
        <v>1020</v>
      </c>
      <c r="C2404" s="11" t="s">
        <v>1188</v>
      </c>
      <c r="D2404" s="9">
        <v>2</v>
      </c>
      <c r="E2404" s="9">
        <v>474</v>
      </c>
      <c r="F2404" s="10" t="s">
        <v>1071</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1.5" hidden="1" x14ac:dyDescent="0.25">
      <c r="A2405" s="12">
        <v>2388</v>
      </c>
      <c r="B2405" s="10" t="s">
        <v>1020</v>
      </c>
      <c r="C2405" s="11" t="s">
        <v>1188</v>
      </c>
      <c r="D2405" s="9">
        <v>2</v>
      </c>
      <c r="E2405" s="9">
        <v>474</v>
      </c>
      <c r="F2405" s="10" t="s">
        <v>1071</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1.5" hidden="1" x14ac:dyDescent="0.25">
      <c r="A2406" s="12">
        <v>2389</v>
      </c>
      <c r="B2406" s="10" t="s">
        <v>1020</v>
      </c>
      <c r="C2406" s="11" t="s">
        <v>1188</v>
      </c>
      <c r="D2406" s="9">
        <v>2</v>
      </c>
      <c r="E2406" s="9">
        <v>474</v>
      </c>
      <c r="F2406" s="10" t="s">
        <v>1071</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1.5" hidden="1" x14ac:dyDescent="0.25">
      <c r="A2407" s="12">
        <v>2390</v>
      </c>
      <c r="B2407" s="10" t="s">
        <v>1020</v>
      </c>
      <c r="C2407" s="11" t="s">
        <v>1188</v>
      </c>
      <c r="D2407" s="9">
        <v>2</v>
      </c>
      <c r="E2407" s="9">
        <v>474</v>
      </c>
      <c r="F2407" s="10" t="s">
        <v>1071</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1.5" hidden="1" x14ac:dyDescent="0.25">
      <c r="A2408" s="12">
        <v>2391</v>
      </c>
      <c r="B2408" s="10" t="s">
        <v>1020</v>
      </c>
      <c r="C2408" s="11" t="s">
        <v>1188</v>
      </c>
      <c r="D2408" s="9">
        <v>2</v>
      </c>
      <c r="E2408" s="9">
        <v>474</v>
      </c>
      <c r="F2408" s="10" t="s">
        <v>1071</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1.5" hidden="1" x14ac:dyDescent="0.25">
      <c r="A2409" s="12">
        <v>2392</v>
      </c>
      <c r="B2409" s="10" t="s">
        <v>1020</v>
      </c>
      <c r="C2409" s="11" t="s">
        <v>1188</v>
      </c>
      <c r="D2409" s="9">
        <v>2</v>
      </c>
      <c r="E2409" s="9">
        <v>474</v>
      </c>
      <c r="F2409" s="10" t="s">
        <v>1071</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1.5" hidden="1" x14ac:dyDescent="0.25">
      <c r="A2410" s="12">
        <v>2393</v>
      </c>
      <c r="B2410" s="10" t="s">
        <v>1020</v>
      </c>
      <c r="C2410" s="11" t="s">
        <v>1188</v>
      </c>
      <c r="D2410" s="9">
        <v>2</v>
      </c>
      <c r="E2410" s="9">
        <v>474</v>
      </c>
      <c r="F2410" s="10" t="s">
        <v>1071</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1.5" hidden="1" x14ac:dyDescent="0.25">
      <c r="A2411" s="12">
        <v>2394</v>
      </c>
      <c r="B2411" s="10" t="s">
        <v>1020</v>
      </c>
      <c r="C2411" s="11" t="s">
        <v>1188</v>
      </c>
      <c r="D2411" s="9">
        <v>2</v>
      </c>
      <c r="E2411" s="9">
        <v>474</v>
      </c>
      <c r="F2411" s="10" t="s">
        <v>1071</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1.5" hidden="1" x14ac:dyDescent="0.25">
      <c r="A2412" s="12">
        <v>2395</v>
      </c>
      <c r="B2412" s="10" t="s">
        <v>1020</v>
      </c>
      <c r="C2412" s="11" t="s">
        <v>1188</v>
      </c>
      <c r="D2412" s="9">
        <v>2</v>
      </c>
      <c r="E2412" s="9">
        <v>474</v>
      </c>
      <c r="F2412" s="10" t="s">
        <v>1071</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1.5" hidden="1" x14ac:dyDescent="0.25">
      <c r="A2413" s="12">
        <v>2396</v>
      </c>
      <c r="B2413" s="10" t="s">
        <v>1020</v>
      </c>
      <c r="C2413" s="11" t="s">
        <v>1188</v>
      </c>
      <c r="D2413" s="9">
        <v>2</v>
      </c>
      <c r="E2413" s="9">
        <v>474</v>
      </c>
      <c r="F2413" s="10" t="s">
        <v>1071</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1.5" hidden="1" x14ac:dyDescent="0.25">
      <c r="A2414" s="12">
        <v>2397</v>
      </c>
      <c r="B2414" s="10" t="s">
        <v>1020</v>
      </c>
      <c r="C2414" s="11" t="s">
        <v>1188</v>
      </c>
      <c r="D2414" s="9">
        <v>2</v>
      </c>
      <c r="E2414" s="9">
        <v>474</v>
      </c>
      <c r="F2414" s="10" t="s">
        <v>1071</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1.5" hidden="1" x14ac:dyDescent="0.25">
      <c r="A2415" s="12">
        <v>2398</v>
      </c>
      <c r="B2415" s="10" t="s">
        <v>1020</v>
      </c>
      <c r="C2415" s="11" t="s">
        <v>1188</v>
      </c>
      <c r="D2415" s="9">
        <v>2</v>
      </c>
      <c r="E2415" s="9">
        <v>474</v>
      </c>
      <c r="F2415" s="10" t="s">
        <v>1071</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1.5" hidden="1" x14ac:dyDescent="0.25">
      <c r="A2416" s="12">
        <v>2399</v>
      </c>
      <c r="B2416" s="10" t="s">
        <v>1020</v>
      </c>
      <c r="C2416" s="11" t="s">
        <v>1188</v>
      </c>
      <c r="D2416" s="9">
        <v>2</v>
      </c>
      <c r="E2416" s="9">
        <v>474</v>
      </c>
      <c r="F2416" s="10" t="s">
        <v>1071</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1.5" hidden="1" x14ac:dyDescent="0.25">
      <c r="A2417" s="12">
        <v>2400</v>
      </c>
      <c r="B2417" s="10" t="s">
        <v>1020</v>
      </c>
      <c r="C2417" s="11" t="s">
        <v>1188</v>
      </c>
      <c r="D2417" s="9">
        <v>2</v>
      </c>
      <c r="E2417" s="9">
        <v>474</v>
      </c>
      <c r="F2417" s="10" t="s">
        <v>1071</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1.5" hidden="1" x14ac:dyDescent="0.25">
      <c r="A2418" s="12">
        <v>2401</v>
      </c>
      <c r="B2418" s="10" t="s">
        <v>1020</v>
      </c>
      <c r="C2418" s="11" t="s">
        <v>1189</v>
      </c>
      <c r="D2418" s="9">
        <v>14</v>
      </c>
      <c r="E2418" s="9">
        <v>630</v>
      </c>
      <c r="F2418" s="10" t="s">
        <v>1071</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1.5" hidden="1" x14ac:dyDescent="0.25">
      <c r="A2419" s="12">
        <v>2402</v>
      </c>
      <c r="B2419" s="10" t="s">
        <v>1020</v>
      </c>
      <c r="C2419" s="11" t="s">
        <v>1189</v>
      </c>
      <c r="D2419" s="9">
        <v>14</v>
      </c>
      <c r="E2419" s="9">
        <v>630</v>
      </c>
      <c r="F2419" s="10" t="s">
        <v>1071</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1.5" hidden="1" x14ac:dyDescent="0.25">
      <c r="A2420" s="12">
        <v>2403</v>
      </c>
      <c r="B2420" s="10" t="s">
        <v>1020</v>
      </c>
      <c r="C2420" s="11" t="s">
        <v>1189</v>
      </c>
      <c r="D2420" s="9">
        <v>14</v>
      </c>
      <c r="E2420" s="9">
        <v>630</v>
      </c>
      <c r="F2420" s="10" t="s">
        <v>1071</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1.5" hidden="1" x14ac:dyDescent="0.25">
      <c r="A2421" s="12">
        <v>2404</v>
      </c>
      <c r="B2421" s="10" t="s">
        <v>1020</v>
      </c>
      <c r="C2421" s="11" t="s">
        <v>1189</v>
      </c>
      <c r="D2421" s="9">
        <v>14</v>
      </c>
      <c r="E2421" s="9">
        <v>630</v>
      </c>
      <c r="F2421" s="10" t="s">
        <v>1071</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1.5" hidden="1" x14ac:dyDescent="0.25">
      <c r="A2422" s="12">
        <v>2405</v>
      </c>
      <c r="B2422" s="10" t="s">
        <v>1020</v>
      </c>
      <c r="C2422" s="11" t="s">
        <v>1189</v>
      </c>
      <c r="D2422" s="9">
        <v>14</v>
      </c>
      <c r="E2422" s="9">
        <v>630</v>
      </c>
      <c r="F2422" s="10" t="s">
        <v>1071</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1.5" hidden="1" x14ac:dyDescent="0.25">
      <c r="A2423" s="12">
        <v>2406</v>
      </c>
      <c r="B2423" s="10" t="s">
        <v>1020</v>
      </c>
      <c r="C2423" s="11" t="s">
        <v>1189</v>
      </c>
      <c r="D2423" s="9">
        <v>14</v>
      </c>
      <c r="E2423" s="9">
        <v>630</v>
      </c>
      <c r="F2423" s="10" t="s">
        <v>1071</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1.5" hidden="1" x14ac:dyDescent="0.25">
      <c r="A2424" s="12">
        <v>2407</v>
      </c>
      <c r="B2424" s="10" t="s">
        <v>1020</v>
      </c>
      <c r="C2424" s="11" t="s">
        <v>1189</v>
      </c>
      <c r="D2424" s="9">
        <v>14</v>
      </c>
      <c r="E2424" s="9">
        <v>630</v>
      </c>
      <c r="F2424" s="10" t="s">
        <v>1071</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1.5" hidden="1" x14ac:dyDescent="0.25">
      <c r="A2425" s="12">
        <v>2408</v>
      </c>
      <c r="B2425" s="10" t="s">
        <v>1020</v>
      </c>
      <c r="C2425" s="11" t="s">
        <v>1189</v>
      </c>
      <c r="D2425" s="9">
        <v>14</v>
      </c>
      <c r="E2425" s="9">
        <v>630</v>
      </c>
      <c r="F2425" s="10" t="s">
        <v>1071</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1.5" hidden="1" x14ac:dyDescent="0.25">
      <c r="A2426" s="12">
        <v>2409</v>
      </c>
      <c r="B2426" s="10" t="s">
        <v>1020</v>
      </c>
      <c r="C2426" s="11" t="s">
        <v>1189</v>
      </c>
      <c r="D2426" s="9">
        <v>14</v>
      </c>
      <c r="E2426" s="9">
        <v>630</v>
      </c>
      <c r="F2426" s="10" t="s">
        <v>1071</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1.5" hidden="1" x14ac:dyDescent="0.25">
      <c r="A2427" s="12">
        <v>2410</v>
      </c>
      <c r="B2427" s="10" t="s">
        <v>1020</v>
      </c>
      <c r="C2427" s="11" t="s">
        <v>1189</v>
      </c>
      <c r="D2427" s="9">
        <v>14</v>
      </c>
      <c r="E2427" s="9">
        <v>630</v>
      </c>
      <c r="F2427" s="10" t="s">
        <v>1071</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1.5" hidden="1" x14ac:dyDescent="0.25">
      <c r="A2428" s="12">
        <v>2411</v>
      </c>
      <c r="B2428" s="10" t="s">
        <v>1020</v>
      </c>
      <c r="C2428" s="11" t="s">
        <v>1189</v>
      </c>
      <c r="D2428" s="9">
        <v>14</v>
      </c>
      <c r="E2428" s="9">
        <v>630</v>
      </c>
      <c r="F2428" s="10" t="s">
        <v>1071</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1.5" hidden="1" x14ac:dyDescent="0.25">
      <c r="A2429" s="12">
        <v>2412</v>
      </c>
      <c r="B2429" s="10" t="s">
        <v>1020</v>
      </c>
      <c r="C2429" s="11" t="s">
        <v>1189</v>
      </c>
      <c r="D2429" s="9">
        <v>14</v>
      </c>
      <c r="E2429" s="9">
        <v>630</v>
      </c>
      <c r="F2429" s="10" t="s">
        <v>1071</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1.5" hidden="1" x14ac:dyDescent="0.25">
      <c r="A2430" s="12">
        <v>2413</v>
      </c>
      <c r="B2430" s="10" t="s">
        <v>1020</v>
      </c>
      <c r="C2430" s="11" t="s">
        <v>1189</v>
      </c>
      <c r="D2430" s="9">
        <v>14</v>
      </c>
      <c r="E2430" s="9">
        <v>630</v>
      </c>
      <c r="F2430" s="10" t="s">
        <v>1071</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1.5" hidden="1" x14ac:dyDescent="0.25">
      <c r="A2431" s="12">
        <v>2414</v>
      </c>
      <c r="B2431" s="10" t="s">
        <v>1020</v>
      </c>
      <c r="C2431" s="11" t="s">
        <v>1189</v>
      </c>
      <c r="D2431" s="9">
        <v>14</v>
      </c>
      <c r="E2431" s="9">
        <v>630</v>
      </c>
      <c r="F2431" s="10" t="s">
        <v>1071</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1.5" hidden="1" x14ac:dyDescent="0.25">
      <c r="A2432" s="12">
        <v>2415</v>
      </c>
      <c r="B2432" s="10" t="s">
        <v>1020</v>
      </c>
      <c r="C2432" s="11" t="s">
        <v>1189</v>
      </c>
      <c r="D2432" s="9">
        <v>14</v>
      </c>
      <c r="E2432" s="9">
        <v>630</v>
      </c>
      <c r="F2432" s="10" t="s">
        <v>1071</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1.5" hidden="1" x14ac:dyDescent="0.25">
      <c r="A2433" s="12">
        <v>2416</v>
      </c>
      <c r="B2433" s="10" t="s">
        <v>1020</v>
      </c>
      <c r="C2433" s="11" t="s">
        <v>1190</v>
      </c>
      <c r="D2433" s="9"/>
      <c r="E2433" s="9">
        <v>662</v>
      </c>
      <c r="F2433" s="10" t="s">
        <v>1071</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1.5" hidden="1" x14ac:dyDescent="0.25">
      <c r="A2434" s="12">
        <v>2417</v>
      </c>
      <c r="B2434" s="10" t="s">
        <v>1020</v>
      </c>
      <c r="C2434" s="11" t="s">
        <v>1190</v>
      </c>
      <c r="D2434" s="9"/>
      <c r="E2434" s="9">
        <v>662</v>
      </c>
      <c r="F2434" s="10" t="s">
        <v>1071</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1.5" hidden="1" x14ac:dyDescent="0.25">
      <c r="A2435" s="12">
        <v>2418</v>
      </c>
      <c r="B2435" s="10" t="s">
        <v>1020</v>
      </c>
      <c r="C2435" s="11" t="s">
        <v>1190</v>
      </c>
      <c r="D2435" s="9"/>
      <c r="E2435" s="9">
        <v>662</v>
      </c>
      <c r="F2435" s="10" t="s">
        <v>1071</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1.5" hidden="1" x14ac:dyDescent="0.25">
      <c r="A2436" s="12">
        <v>2419</v>
      </c>
      <c r="B2436" s="10" t="s">
        <v>1020</v>
      </c>
      <c r="C2436" s="11" t="s">
        <v>1190</v>
      </c>
      <c r="D2436" s="9"/>
      <c r="E2436" s="9">
        <v>662</v>
      </c>
      <c r="F2436" s="10" t="s">
        <v>1071</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1.5" hidden="1" x14ac:dyDescent="0.25">
      <c r="A2437" s="12">
        <v>2420</v>
      </c>
      <c r="B2437" s="10" t="s">
        <v>1020</v>
      </c>
      <c r="C2437" s="11" t="s">
        <v>1190</v>
      </c>
      <c r="D2437" s="9"/>
      <c r="E2437" s="9">
        <v>662</v>
      </c>
      <c r="F2437" s="10" t="s">
        <v>1071</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1.5" hidden="1" x14ac:dyDescent="0.25">
      <c r="A2438" s="12">
        <v>2421</v>
      </c>
      <c r="B2438" s="10" t="s">
        <v>1020</v>
      </c>
      <c r="C2438" s="11" t="s">
        <v>1190</v>
      </c>
      <c r="D2438" s="9"/>
      <c r="E2438" s="9">
        <v>662</v>
      </c>
      <c r="F2438" s="10" t="s">
        <v>1071</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1.5" hidden="1" x14ac:dyDescent="0.25">
      <c r="A2439" s="12">
        <v>2422</v>
      </c>
      <c r="B2439" s="10" t="s">
        <v>1020</v>
      </c>
      <c r="C2439" s="11" t="s">
        <v>1190</v>
      </c>
      <c r="D2439" s="9"/>
      <c r="E2439" s="9">
        <v>662</v>
      </c>
      <c r="F2439" s="10" t="s">
        <v>1071</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1.5" hidden="1" x14ac:dyDescent="0.25">
      <c r="A2440" s="12">
        <v>2423</v>
      </c>
      <c r="B2440" s="10" t="s">
        <v>1020</v>
      </c>
      <c r="C2440" s="11" t="s">
        <v>1190</v>
      </c>
      <c r="D2440" s="9"/>
      <c r="E2440" s="9">
        <v>662</v>
      </c>
      <c r="F2440" s="10" t="s">
        <v>1071</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1.5" hidden="1" x14ac:dyDescent="0.25">
      <c r="A2441" s="12">
        <v>2424</v>
      </c>
      <c r="B2441" s="10" t="s">
        <v>1020</v>
      </c>
      <c r="C2441" s="11" t="s">
        <v>1190</v>
      </c>
      <c r="D2441" s="9"/>
      <c r="E2441" s="9">
        <v>662</v>
      </c>
      <c r="F2441" s="10" t="s">
        <v>1071</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1.5" hidden="1" x14ac:dyDescent="0.25">
      <c r="A2442" s="12">
        <v>2425</v>
      </c>
      <c r="B2442" s="10" t="s">
        <v>1020</v>
      </c>
      <c r="C2442" s="11" t="s">
        <v>1190</v>
      </c>
      <c r="D2442" s="9"/>
      <c r="E2442" s="9">
        <v>662</v>
      </c>
      <c r="F2442" s="10" t="s">
        <v>1071</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1.5" hidden="1" x14ac:dyDescent="0.25">
      <c r="A2443" s="12">
        <v>2426</v>
      </c>
      <c r="B2443" s="10" t="s">
        <v>1020</v>
      </c>
      <c r="C2443" s="11" t="s">
        <v>1190</v>
      </c>
      <c r="D2443" s="9"/>
      <c r="E2443" s="9">
        <v>662</v>
      </c>
      <c r="F2443" s="10" t="s">
        <v>1071</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1.5" hidden="1" x14ac:dyDescent="0.25">
      <c r="A2444" s="12">
        <v>2427</v>
      </c>
      <c r="B2444" s="10" t="s">
        <v>1020</v>
      </c>
      <c r="C2444" s="11" t="s">
        <v>1190</v>
      </c>
      <c r="D2444" s="9"/>
      <c r="E2444" s="9">
        <v>662</v>
      </c>
      <c r="F2444" s="10" t="s">
        <v>1071</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1.5" hidden="1" x14ac:dyDescent="0.25">
      <c r="A2445" s="12">
        <v>2428</v>
      </c>
      <c r="B2445" s="10" t="s">
        <v>1020</v>
      </c>
      <c r="C2445" s="11" t="s">
        <v>1190</v>
      </c>
      <c r="D2445" s="9"/>
      <c r="E2445" s="9">
        <v>662</v>
      </c>
      <c r="F2445" s="10" t="s">
        <v>1071</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1.5" hidden="1" x14ac:dyDescent="0.25">
      <c r="A2446" s="12">
        <v>2429</v>
      </c>
      <c r="B2446" s="10" t="s">
        <v>1020</v>
      </c>
      <c r="C2446" s="11" t="s">
        <v>1190</v>
      </c>
      <c r="D2446" s="9"/>
      <c r="E2446" s="9">
        <v>662</v>
      </c>
      <c r="F2446" s="10" t="s">
        <v>1071</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1.5" hidden="1" x14ac:dyDescent="0.25">
      <c r="A2447" s="12">
        <v>2430</v>
      </c>
      <c r="B2447" s="10" t="s">
        <v>1020</v>
      </c>
      <c r="C2447" s="11" t="s">
        <v>1190</v>
      </c>
      <c r="D2447" s="9"/>
      <c r="E2447" s="9">
        <v>662</v>
      </c>
      <c r="F2447" s="10" t="s">
        <v>1071</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1.5" hidden="1" x14ac:dyDescent="0.25">
      <c r="A2448" s="12">
        <v>2431</v>
      </c>
      <c r="B2448" s="10" t="s">
        <v>1020</v>
      </c>
      <c r="C2448" s="11" t="s">
        <v>1191</v>
      </c>
      <c r="D2448" s="9"/>
      <c r="E2448" s="9">
        <v>670</v>
      </c>
      <c r="F2448" s="10" t="s">
        <v>1071</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1.5" hidden="1" x14ac:dyDescent="0.25">
      <c r="A2449" s="12">
        <v>2432</v>
      </c>
      <c r="B2449" s="10" t="s">
        <v>1020</v>
      </c>
      <c r="C2449" s="11" t="s">
        <v>1191</v>
      </c>
      <c r="D2449" s="9"/>
      <c r="E2449" s="9">
        <v>670</v>
      </c>
      <c r="F2449" s="10" t="s">
        <v>1071</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1.5" hidden="1" x14ac:dyDescent="0.25">
      <c r="A2450" s="12">
        <v>2433</v>
      </c>
      <c r="B2450" s="10" t="s">
        <v>1020</v>
      </c>
      <c r="C2450" s="11" t="s">
        <v>1191</v>
      </c>
      <c r="D2450" s="9"/>
      <c r="E2450" s="9">
        <v>670</v>
      </c>
      <c r="F2450" s="10" t="s">
        <v>1071</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1.5" hidden="1" x14ac:dyDescent="0.25">
      <c r="A2451" s="12">
        <v>2434</v>
      </c>
      <c r="B2451" s="10" t="s">
        <v>1020</v>
      </c>
      <c r="C2451" s="11" t="s">
        <v>1191</v>
      </c>
      <c r="D2451" s="9"/>
      <c r="E2451" s="9">
        <v>670</v>
      </c>
      <c r="F2451" s="10" t="s">
        <v>1071</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1.5" hidden="1" x14ac:dyDescent="0.25">
      <c r="A2452" s="12">
        <v>2435</v>
      </c>
      <c r="B2452" s="10" t="s">
        <v>1020</v>
      </c>
      <c r="C2452" s="11" t="s">
        <v>1191</v>
      </c>
      <c r="D2452" s="9"/>
      <c r="E2452" s="9">
        <v>670</v>
      </c>
      <c r="F2452" s="10" t="s">
        <v>1071</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1.5" hidden="1" x14ac:dyDescent="0.25">
      <c r="A2453" s="12">
        <v>2436</v>
      </c>
      <c r="B2453" s="10" t="s">
        <v>1020</v>
      </c>
      <c r="C2453" s="11" t="s">
        <v>1191</v>
      </c>
      <c r="D2453" s="9"/>
      <c r="E2453" s="9">
        <v>670</v>
      </c>
      <c r="F2453" s="10" t="s">
        <v>1071</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1.5" hidden="1" x14ac:dyDescent="0.25">
      <c r="A2454" s="12">
        <v>2437</v>
      </c>
      <c r="B2454" s="10" t="s">
        <v>1020</v>
      </c>
      <c r="C2454" s="11" t="s">
        <v>1191</v>
      </c>
      <c r="D2454" s="9"/>
      <c r="E2454" s="9">
        <v>670</v>
      </c>
      <c r="F2454" s="10" t="s">
        <v>1071</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1.5" hidden="1" x14ac:dyDescent="0.25">
      <c r="A2455" s="12">
        <v>2438</v>
      </c>
      <c r="B2455" s="10" t="s">
        <v>1020</v>
      </c>
      <c r="C2455" s="11" t="s">
        <v>1191</v>
      </c>
      <c r="D2455" s="9"/>
      <c r="E2455" s="9">
        <v>670</v>
      </c>
      <c r="F2455" s="10" t="s">
        <v>1071</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1.5" hidden="1" x14ac:dyDescent="0.25">
      <c r="A2456" s="12">
        <v>2439</v>
      </c>
      <c r="B2456" s="10" t="s">
        <v>1020</v>
      </c>
      <c r="C2456" s="11" t="s">
        <v>1191</v>
      </c>
      <c r="D2456" s="9"/>
      <c r="E2456" s="9">
        <v>670</v>
      </c>
      <c r="F2456" s="10" t="s">
        <v>1071</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1.5" hidden="1" x14ac:dyDescent="0.25">
      <c r="A2457" s="12">
        <v>2440</v>
      </c>
      <c r="B2457" s="10" t="s">
        <v>1020</v>
      </c>
      <c r="C2457" s="11" t="s">
        <v>1191</v>
      </c>
      <c r="D2457" s="9"/>
      <c r="E2457" s="9">
        <v>670</v>
      </c>
      <c r="F2457" s="10" t="s">
        <v>1071</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1.5" hidden="1" x14ac:dyDescent="0.25">
      <c r="A2458" s="12">
        <v>2441</v>
      </c>
      <c r="B2458" s="10" t="s">
        <v>1020</v>
      </c>
      <c r="C2458" s="11" t="s">
        <v>1191</v>
      </c>
      <c r="D2458" s="9"/>
      <c r="E2458" s="9">
        <v>670</v>
      </c>
      <c r="F2458" s="10" t="s">
        <v>1071</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1.5" hidden="1" x14ac:dyDescent="0.25">
      <c r="A2459" s="12">
        <v>2442</v>
      </c>
      <c r="B2459" s="10" t="s">
        <v>1020</v>
      </c>
      <c r="C2459" s="11" t="s">
        <v>1191</v>
      </c>
      <c r="D2459" s="9"/>
      <c r="E2459" s="9">
        <v>670</v>
      </c>
      <c r="F2459" s="10" t="s">
        <v>1071</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1.5" hidden="1" x14ac:dyDescent="0.25">
      <c r="A2460" s="12">
        <v>2443</v>
      </c>
      <c r="B2460" s="10" t="s">
        <v>1020</v>
      </c>
      <c r="C2460" s="11" t="s">
        <v>1191</v>
      </c>
      <c r="D2460" s="9"/>
      <c r="E2460" s="9">
        <v>670</v>
      </c>
      <c r="F2460" s="10" t="s">
        <v>1071</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1.5" hidden="1" x14ac:dyDescent="0.25">
      <c r="A2461" s="12">
        <v>2444</v>
      </c>
      <c r="B2461" s="10" t="s">
        <v>1020</v>
      </c>
      <c r="C2461" s="11" t="s">
        <v>1191</v>
      </c>
      <c r="D2461" s="9"/>
      <c r="E2461" s="9">
        <v>670</v>
      </c>
      <c r="F2461" s="10" t="s">
        <v>1071</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1.5" hidden="1" x14ac:dyDescent="0.25">
      <c r="A2462" s="12">
        <v>2445</v>
      </c>
      <c r="B2462" s="10" t="s">
        <v>1020</v>
      </c>
      <c r="C2462" s="11" t="s">
        <v>1191</v>
      </c>
      <c r="D2462" s="9"/>
      <c r="E2462" s="9">
        <v>670</v>
      </c>
      <c r="F2462" s="10" t="s">
        <v>1071</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1.5" hidden="1" x14ac:dyDescent="0.25">
      <c r="A2463" s="12">
        <v>2446</v>
      </c>
      <c r="B2463" s="10" t="s">
        <v>1020</v>
      </c>
      <c r="C2463" s="11" t="s">
        <v>1192</v>
      </c>
      <c r="D2463" s="9"/>
      <c r="E2463" s="9">
        <v>780</v>
      </c>
      <c r="F2463" s="10" t="s">
        <v>1071</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1.5" hidden="1" x14ac:dyDescent="0.25">
      <c r="A2464" s="12">
        <v>2447</v>
      </c>
      <c r="B2464" s="10" t="s">
        <v>1020</v>
      </c>
      <c r="C2464" s="11" t="s">
        <v>1192</v>
      </c>
      <c r="D2464" s="9"/>
      <c r="E2464" s="9">
        <v>780</v>
      </c>
      <c r="F2464" s="10" t="s">
        <v>1071</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1.5" hidden="1" x14ac:dyDescent="0.25">
      <c r="A2465" s="12">
        <v>2448</v>
      </c>
      <c r="B2465" s="10" t="s">
        <v>1020</v>
      </c>
      <c r="C2465" s="11" t="s">
        <v>1192</v>
      </c>
      <c r="D2465" s="9"/>
      <c r="E2465" s="9">
        <v>780</v>
      </c>
      <c r="F2465" s="10" t="s">
        <v>1071</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1.5" hidden="1" x14ac:dyDescent="0.25">
      <c r="A2466" s="12">
        <v>2449</v>
      </c>
      <c r="B2466" s="10" t="s">
        <v>1020</v>
      </c>
      <c r="C2466" s="11" t="s">
        <v>1192</v>
      </c>
      <c r="D2466" s="9"/>
      <c r="E2466" s="9">
        <v>780</v>
      </c>
      <c r="F2466" s="10" t="s">
        <v>1071</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1.5" hidden="1" x14ac:dyDescent="0.25">
      <c r="A2467" s="12">
        <v>2450</v>
      </c>
      <c r="B2467" s="10" t="s">
        <v>1020</v>
      </c>
      <c r="C2467" s="11" t="s">
        <v>1192</v>
      </c>
      <c r="D2467" s="9"/>
      <c r="E2467" s="9">
        <v>780</v>
      </c>
      <c r="F2467" s="10" t="s">
        <v>1071</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1.5" hidden="1" x14ac:dyDescent="0.25">
      <c r="A2468" s="12">
        <v>2451</v>
      </c>
      <c r="B2468" s="10" t="s">
        <v>1020</v>
      </c>
      <c r="C2468" s="11" t="s">
        <v>1192</v>
      </c>
      <c r="D2468" s="9"/>
      <c r="E2468" s="9">
        <v>780</v>
      </c>
      <c r="F2468" s="10" t="s">
        <v>1071</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1.5" hidden="1" x14ac:dyDescent="0.25">
      <c r="A2469" s="12">
        <v>2452</v>
      </c>
      <c r="B2469" s="10" t="s">
        <v>1020</v>
      </c>
      <c r="C2469" s="11" t="s">
        <v>1192</v>
      </c>
      <c r="D2469" s="9"/>
      <c r="E2469" s="9">
        <v>780</v>
      </c>
      <c r="F2469" s="10" t="s">
        <v>1071</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1.5" hidden="1" x14ac:dyDescent="0.25">
      <c r="A2470" s="12">
        <v>2453</v>
      </c>
      <c r="B2470" s="10" t="s">
        <v>1020</v>
      </c>
      <c r="C2470" s="11" t="s">
        <v>1192</v>
      </c>
      <c r="D2470" s="9"/>
      <c r="E2470" s="9">
        <v>780</v>
      </c>
      <c r="F2470" s="10" t="s">
        <v>1071</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1.5" hidden="1" x14ac:dyDescent="0.25">
      <c r="A2471" s="12">
        <v>2454</v>
      </c>
      <c r="B2471" s="10" t="s">
        <v>1020</v>
      </c>
      <c r="C2471" s="11" t="s">
        <v>1192</v>
      </c>
      <c r="D2471" s="9"/>
      <c r="E2471" s="9">
        <v>780</v>
      </c>
      <c r="F2471" s="10" t="s">
        <v>1071</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1.5" hidden="1" x14ac:dyDescent="0.25">
      <c r="A2472" s="12">
        <v>2455</v>
      </c>
      <c r="B2472" s="10" t="s">
        <v>1020</v>
      </c>
      <c r="C2472" s="11" t="s">
        <v>1192</v>
      </c>
      <c r="D2472" s="9"/>
      <c r="E2472" s="9">
        <v>780</v>
      </c>
      <c r="F2472" s="10" t="s">
        <v>1071</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1.5" hidden="1" x14ac:dyDescent="0.25">
      <c r="A2473" s="12">
        <v>2456</v>
      </c>
      <c r="B2473" s="10" t="s">
        <v>1020</v>
      </c>
      <c r="C2473" s="11" t="s">
        <v>1192</v>
      </c>
      <c r="D2473" s="9"/>
      <c r="E2473" s="9">
        <v>780</v>
      </c>
      <c r="F2473" s="10" t="s">
        <v>1071</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1.5" hidden="1" x14ac:dyDescent="0.25">
      <c r="A2474" s="12">
        <v>2457</v>
      </c>
      <c r="B2474" s="10" t="s">
        <v>1020</v>
      </c>
      <c r="C2474" s="11" t="s">
        <v>1192</v>
      </c>
      <c r="D2474" s="9"/>
      <c r="E2474" s="9">
        <v>780</v>
      </c>
      <c r="F2474" s="10" t="s">
        <v>1071</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1.5" hidden="1" x14ac:dyDescent="0.25">
      <c r="A2475" s="12">
        <v>2458</v>
      </c>
      <c r="B2475" s="10" t="s">
        <v>1020</v>
      </c>
      <c r="C2475" s="11" t="s">
        <v>1192</v>
      </c>
      <c r="D2475" s="9"/>
      <c r="E2475" s="9">
        <v>780</v>
      </c>
      <c r="F2475" s="10" t="s">
        <v>1071</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1.5" hidden="1" x14ac:dyDescent="0.25">
      <c r="A2476" s="12">
        <v>2459</v>
      </c>
      <c r="B2476" s="10" t="s">
        <v>1020</v>
      </c>
      <c r="C2476" s="11" t="s">
        <v>1192</v>
      </c>
      <c r="D2476" s="9"/>
      <c r="E2476" s="9">
        <v>780</v>
      </c>
      <c r="F2476" s="10" t="s">
        <v>1071</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1.5" hidden="1" x14ac:dyDescent="0.25">
      <c r="A2477" s="12">
        <v>2460</v>
      </c>
      <c r="B2477" s="10" t="s">
        <v>1020</v>
      </c>
      <c r="C2477" s="11" t="s">
        <v>1192</v>
      </c>
      <c r="D2477" s="9"/>
      <c r="E2477" s="9">
        <v>780</v>
      </c>
      <c r="F2477" s="10" t="s">
        <v>1071</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1.5" hidden="1" x14ac:dyDescent="0.25">
      <c r="A2478" s="12">
        <v>2461</v>
      </c>
      <c r="B2478" s="10" t="s">
        <v>1020</v>
      </c>
      <c r="C2478" s="11" t="s">
        <v>1193</v>
      </c>
      <c r="D2478" s="9">
        <v>14</v>
      </c>
      <c r="E2478" s="9">
        <v>850</v>
      </c>
      <c r="F2478" s="10" t="s">
        <v>1071</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1.5" hidden="1" x14ac:dyDescent="0.25">
      <c r="A2479" s="12">
        <v>2462</v>
      </c>
      <c r="B2479" s="10" t="s">
        <v>1020</v>
      </c>
      <c r="C2479" s="11" t="s">
        <v>1193</v>
      </c>
      <c r="D2479" s="9">
        <v>14</v>
      </c>
      <c r="E2479" s="9">
        <v>850</v>
      </c>
      <c r="F2479" s="10" t="s">
        <v>1071</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1.5" hidden="1" x14ac:dyDescent="0.25">
      <c r="A2480" s="12">
        <v>2463</v>
      </c>
      <c r="B2480" s="10" t="s">
        <v>1020</v>
      </c>
      <c r="C2480" s="11" t="s">
        <v>1193</v>
      </c>
      <c r="D2480" s="9">
        <v>14</v>
      </c>
      <c r="E2480" s="9">
        <v>850</v>
      </c>
      <c r="F2480" s="10" t="s">
        <v>1071</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1.5" hidden="1" x14ac:dyDescent="0.25">
      <c r="A2481" s="12">
        <v>2464</v>
      </c>
      <c r="B2481" s="10" t="s">
        <v>1020</v>
      </c>
      <c r="C2481" s="11" t="s">
        <v>1193</v>
      </c>
      <c r="D2481" s="9">
        <v>14</v>
      </c>
      <c r="E2481" s="9">
        <v>850</v>
      </c>
      <c r="F2481" s="10" t="s">
        <v>1071</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1.5" hidden="1" x14ac:dyDescent="0.25">
      <c r="A2482" s="12">
        <v>2465</v>
      </c>
      <c r="B2482" s="10" t="s">
        <v>1020</v>
      </c>
      <c r="C2482" s="11" t="s">
        <v>1193</v>
      </c>
      <c r="D2482" s="9">
        <v>14</v>
      </c>
      <c r="E2482" s="9">
        <v>850</v>
      </c>
      <c r="F2482" s="10" t="s">
        <v>1071</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1.5" hidden="1" x14ac:dyDescent="0.25">
      <c r="A2483" s="12">
        <v>2466</v>
      </c>
      <c r="B2483" s="10" t="s">
        <v>1020</v>
      </c>
      <c r="C2483" s="11" t="s">
        <v>1193</v>
      </c>
      <c r="D2483" s="9">
        <v>14</v>
      </c>
      <c r="E2483" s="9">
        <v>850</v>
      </c>
      <c r="F2483" s="10" t="s">
        <v>1071</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1.5" hidden="1" x14ac:dyDescent="0.25">
      <c r="A2484" s="12">
        <v>2467</v>
      </c>
      <c r="B2484" s="10" t="s">
        <v>1020</v>
      </c>
      <c r="C2484" s="11" t="s">
        <v>1193</v>
      </c>
      <c r="D2484" s="9">
        <v>14</v>
      </c>
      <c r="E2484" s="9">
        <v>850</v>
      </c>
      <c r="F2484" s="10" t="s">
        <v>1071</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1.5" hidden="1" x14ac:dyDescent="0.25">
      <c r="A2485" s="12">
        <v>2468</v>
      </c>
      <c r="B2485" s="10" t="s">
        <v>1020</v>
      </c>
      <c r="C2485" s="11" t="s">
        <v>1193</v>
      </c>
      <c r="D2485" s="9">
        <v>14</v>
      </c>
      <c r="E2485" s="9">
        <v>850</v>
      </c>
      <c r="F2485" s="10" t="s">
        <v>1071</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1.5" hidden="1" x14ac:dyDescent="0.25">
      <c r="A2486" s="12">
        <v>2469</v>
      </c>
      <c r="B2486" s="10" t="s">
        <v>1020</v>
      </c>
      <c r="C2486" s="11" t="s">
        <v>1193</v>
      </c>
      <c r="D2486" s="9">
        <v>14</v>
      </c>
      <c r="E2486" s="9">
        <v>850</v>
      </c>
      <c r="F2486" s="10" t="s">
        <v>1071</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1.5" hidden="1" x14ac:dyDescent="0.25">
      <c r="A2487" s="12">
        <v>2470</v>
      </c>
      <c r="B2487" s="10" t="s">
        <v>1020</v>
      </c>
      <c r="C2487" s="11" t="s">
        <v>1193</v>
      </c>
      <c r="D2487" s="9">
        <v>14</v>
      </c>
      <c r="E2487" s="9">
        <v>850</v>
      </c>
      <c r="F2487" s="10" t="s">
        <v>1071</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1.5" hidden="1" x14ac:dyDescent="0.25">
      <c r="A2488" s="12">
        <v>2471</v>
      </c>
      <c r="B2488" s="10" t="s">
        <v>1020</v>
      </c>
      <c r="C2488" s="11" t="s">
        <v>1193</v>
      </c>
      <c r="D2488" s="9">
        <v>14</v>
      </c>
      <c r="E2488" s="9">
        <v>850</v>
      </c>
      <c r="F2488" s="10" t="s">
        <v>1071</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1.5" hidden="1" x14ac:dyDescent="0.25">
      <c r="A2489" s="12">
        <v>2472</v>
      </c>
      <c r="B2489" s="10" t="s">
        <v>1020</v>
      </c>
      <c r="C2489" s="11" t="s">
        <v>1193</v>
      </c>
      <c r="D2489" s="9">
        <v>14</v>
      </c>
      <c r="E2489" s="9">
        <v>850</v>
      </c>
      <c r="F2489" s="10" t="s">
        <v>1071</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1.5" hidden="1" x14ac:dyDescent="0.25">
      <c r="A2490" s="12">
        <v>2473</v>
      </c>
      <c r="B2490" s="10" t="s">
        <v>1020</v>
      </c>
      <c r="C2490" s="11" t="s">
        <v>1193</v>
      </c>
      <c r="D2490" s="9">
        <v>14</v>
      </c>
      <c r="E2490" s="9">
        <v>850</v>
      </c>
      <c r="F2490" s="10" t="s">
        <v>1071</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1.5" hidden="1" x14ac:dyDescent="0.25">
      <c r="A2491" s="12">
        <v>2474</v>
      </c>
      <c r="B2491" s="10" t="s">
        <v>1020</v>
      </c>
      <c r="C2491" s="11" t="s">
        <v>1193</v>
      </c>
      <c r="D2491" s="9">
        <v>14</v>
      </c>
      <c r="E2491" s="9">
        <v>850</v>
      </c>
      <c r="F2491" s="10" t="s">
        <v>1071</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1.5" hidden="1" x14ac:dyDescent="0.25">
      <c r="A2492" s="12">
        <v>2475</v>
      </c>
      <c r="B2492" s="10" t="s">
        <v>1020</v>
      </c>
      <c r="C2492" s="11" t="s">
        <v>1193</v>
      </c>
      <c r="D2492" s="9">
        <v>14</v>
      </c>
      <c r="E2492" s="9">
        <v>850</v>
      </c>
      <c r="F2492" s="10" t="s">
        <v>1071</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1.5" hidden="1" x14ac:dyDescent="0.25">
      <c r="A2493" s="23">
        <v>2476</v>
      </c>
      <c r="B2493" s="21" t="s">
        <v>1020</v>
      </c>
      <c r="C2493" s="29" t="s">
        <v>1194</v>
      </c>
      <c r="D2493" s="20"/>
      <c r="E2493" s="20">
        <v>916</v>
      </c>
      <c r="F2493" s="21" t="s">
        <v>1070</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1.5" hidden="1" x14ac:dyDescent="0.25">
      <c r="A2494" s="23">
        <v>2477</v>
      </c>
      <c r="B2494" s="21" t="s">
        <v>1020</v>
      </c>
      <c r="C2494" s="29" t="s">
        <v>1194</v>
      </c>
      <c r="D2494" s="20"/>
      <c r="E2494" s="20">
        <v>916</v>
      </c>
      <c r="F2494" s="21" t="s">
        <v>1070</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1.5" hidden="1" x14ac:dyDescent="0.25">
      <c r="A2495" s="23">
        <v>2478</v>
      </c>
      <c r="B2495" s="21" t="s">
        <v>1020</v>
      </c>
      <c r="C2495" s="29" t="s">
        <v>1194</v>
      </c>
      <c r="D2495" s="20"/>
      <c r="E2495" s="20">
        <v>916</v>
      </c>
      <c r="F2495" s="21" t="s">
        <v>1070</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1.5" hidden="1" x14ac:dyDescent="0.25">
      <c r="A2496" s="23">
        <v>2479</v>
      </c>
      <c r="B2496" s="21" t="s">
        <v>1020</v>
      </c>
      <c r="C2496" s="29" t="s">
        <v>1194</v>
      </c>
      <c r="D2496" s="20"/>
      <c r="E2496" s="20">
        <v>916</v>
      </c>
      <c r="F2496" s="21" t="s">
        <v>1070</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1.5" hidden="1" x14ac:dyDescent="0.25">
      <c r="A2497" s="23">
        <v>2480</v>
      </c>
      <c r="B2497" s="21" t="s">
        <v>1020</v>
      </c>
      <c r="C2497" s="29" t="s">
        <v>1194</v>
      </c>
      <c r="D2497" s="20"/>
      <c r="E2497" s="20">
        <v>916</v>
      </c>
      <c r="F2497" s="21" t="s">
        <v>1070</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1.5" hidden="1" x14ac:dyDescent="0.25">
      <c r="A2498" s="23">
        <v>2481</v>
      </c>
      <c r="B2498" s="21" t="s">
        <v>1020</v>
      </c>
      <c r="C2498" s="29" t="s">
        <v>1194</v>
      </c>
      <c r="D2498" s="20"/>
      <c r="E2498" s="20">
        <v>916</v>
      </c>
      <c r="F2498" s="21" t="s">
        <v>1070</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1.5" hidden="1" x14ac:dyDescent="0.25">
      <c r="A2499" s="23">
        <v>2482</v>
      </c>
      <c r="B2499" s="21" t="s">
        <v>1020</v>
      </c>
      <c r="C2499" s="29" t="s">
        <v>1194</v>
      </c>
      <c r="D2499" s="20"/>
      <c r="E2499" s="20">
        <v>916</v>
      </c>
      <c r="F2499" s="21" t="s">
        <v>1070</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1.5" hidden="1" x14ac:dyDescent="0.25">
      <c r="A2500" s="23">
        <v>2483</v>
      </c>
      <c r="B2500" s="21" t="s">
        <v>1020</v>
      </c>
      <c r="C2500" s="29" t="s">
        <v>1194</v>
      </c>
      <c r="D2500" s="20"/>
      <c r="E2500" s="20">
        <v>916</v>
      </c>
      <c r="F2500" s="21" t="s">
        <v>1070</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1.5" hidden="1" x14ac:dyDescent="0.25">
      <c r="A2501" s="23">
        <v>2484</v>
      </c>
      <c r="B2501" s="21" t="s">
        <v>1020</v>
      </c>
      <c r="C2501" s="29" t="s">
        <v>1194</v>
      </c>
      <c r="D2501" s="20"/>
      <c r="E2501" s="20">
        <v>916</v>
      </c>
      <c r="F2501" s="21" t="s">
        <v>1070</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1.5" hidden="1" x14ac:dyDescent="0.25">
      <c r="A2502" s="23">
        <v>2485</v>
      </c>
      <c r="B2502" s="21" t="s">
        <v>1020</v>
      </c>
      <c r="C2502" s="29" t="s">
        <v>1194</v>
      </c>
      <c r="D2502" s="20"/>
      <c r="E2502" s="20">
        <v>916</v>
      </c>
      <c r="F2502" s="21" t="s">
        <v>1070</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1.5" hidden="1" x14ac:dyDescent="0.25">
      <c r="A2503" s="23">
        <v>2486</v>
      </c>
      <c r="B2503" s="21" t="s">
        <v>1020</v>
      </c>
      <c r="C2503" s="29" t="s">
        <v>1194</v>
      </c>
      <c r="D2503" s="20"/>
      <c r="E2503" s="20">
        <v>916</v>
      </c>
      <c r="F2503" s="21" t="s">
        <v>1070</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1.5" hidden="1" x14ac:dyDescent="0.25">
      <c r="A2504" s="23">
        <v>2487</v>
      </c>
      <c r="B2504" s="21" t="s">
        <v>1020</v>
      </c>
      <c r="C2504" s="29" t="s">
        <v>1194</v>
      </c>
      <c r="D2504" s="20"/>
      <c r="E2504" s="20">
        <v>916</v>
      </c>
      <c r="F2504" s="21" t="s">
        <v>1070</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1.5" hidden="1" x14ac:dyDescent="0.25">
      <c r="A2505" s="23">
        <v>2488</v>
      </c>
      <c r="B2505" s="21" t="s">
        <v>1020</v>
      </c>
      <c r="C2505" s="29" t="s">
        <v>1194</v>
      </c>
      <c r="D2505" s="20"/>
      <c r="E2505" s="20">
        <v>916</v>
      </c>
      <c r="F2505" s="21" t="s">
        <v>1070</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1.5" hidden="1" x14ac:dyDescent="0.25">
      <c r="A2506" s="23">
        <v>2489</v>
      </c>
      <c r="B2506" s="21" t="s">
        <v>1020</v>
      </c>
      <c r="C2506" s="29" t="s">
        <v>1194</v>
      </c>
      <c r="D2506" s="20"/>
      <c r="E2506" s="20">
        <v>916</v>
      </c>
      <c r="F2506" s="21" t="s">
        <v>1070</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1.5" hidden="1" x14ac:dyDescent="0.25">
      <c r="A2507" s="23">
        <v>2490</v>
      </c>
      <c r="B2507" s="21" t="s">
        <v>1020</v>
      </c>
      <c r="C2507" s="29" t="s">
        <v>1194</v>
      </c>
      <c r="D2507" s="20"/>
      <c r="E2507" s="20">
        <v>916</v>
      </c>
      <c r="F2507" s="21" t="s">
        <v>1070</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1.5" hidden="1" x14ac:dyDescent="0.25">
      <c r="A2508" s="12">
        <v>2491</v>
      </c>
      <c r="B2508" s="10" t="s">
        <v>1020</v>
      </c>
      <c r="C2508" s="11" t="s">
        <v>1195</v>
      </c>
      <c r="D2508" s="9"/>
      <c r="E2508" s="9">
        <v>84</v>
      </c>
      <c r="F2508" s="10" t="s">
        <v>1071</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1.5" hidden="1" x14ac:dyDescent="0.25">
      <c r="A2509" s="12">
        <v>2492</v>
      </c>
      <c r="B2509" s="10" t="s">
        <v>1020</v>
      </c>
      <c r="C2509" s="11" t="s">
        <v>1195</v>
      </c>
      <c r="D2509" s="9"/>
      <c r="E2509" s="9">
        <v>84</v>
      </c>
      <c r="F2509" s="10" t="s">
        <v>1071</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1.5" hidden="1" x14ac:dyDescent="0.25">
      <c r="A2510" s="12">
        <v>2493</v>
      </c>
      <c r="B2510" s="10" t="s">
        <v>1020</v>
      </c>
      <c r="C2510" s="11" t="s">
        <v>1195</v>
      </c>
      <c r="D2510" s="9"/>
      <c r="E2510" s="9">
        <v>84</v>
      </c>
      <c r="F2510" s="10" t="s">
        <v>1071</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1.5" hidden="1" x14ac:dyDescent="0.25">
      <c r="A2511" s="12">
        <v>2494</v>
      </c>
      <c r="B2511" s="10" t="s">
        <v>1020</v>
      </c>
      <c r="C2511" s="11" t="s">
        <v>1195</v>
      </c>
      <c r="D2511" s="9"/>
      <c r="E2511" s="9">
        <v>84</v>
      </c>
      <c r="F2511" s="10" t="s">
        <v>1071</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1.5" hidden="1" x14ac:dyDescent="0.25">
      <c r="A2512" s="12">
        <v>2495</v>
      </c>
      <c r="B2512" s="10" t="s">
        <v>1020</v>
      </c>
      <c r="C2512" s="11" t="s">
        <v>1195</v>
      </c>
      <c r="D2512" s="9"/>
      <c r="E2512" s="9">
        <v>84</v>
      </c>
      <c r="F2512" s="10" t="s">
        <v>1071</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1.5" hidden="1" x14ac:dyDescent="0.25">
      <c r="A2513" s="12">
        <v>2496</v>
      </c>
      <c r="B2513" s="10" t="s">
        <v>1020</v>
      </c>
      <c r="C2513" s="11" t="s">
        <v>1195</v>
      </c>
      <c r="D2513" s="9"/>
      <c r="E2513" s="9">
        <v>84</v>
      </c>
      <c r="F2513" s="10" t="s">
        <v>1071</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1.5" hidden="1" x14ac:dyDescent="0.25">
      <c r="A2514" s="12">
        <v>2497</v>
      </c>
      <c r="B2514" s="10" t="s">
        <v>1020</v>
      </c>
      <c r="C2514" s="11" t="s">
        <v>1195</v>
      </c>
      <c r="D2514" s="9"/>
      <c r="E2514" s="9">
        <v>84</v>
      </c>
      <c r="F2514" s="10" t="s">
        <v>1071</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1.5" hidden="1" x14ac:dyDescent="0.25">
      <c r="A2515" s="12">
        <v>2498</v>
      </c>
      <c r="B2515" s="10" t="s">
        <v>1020</v>
      </c>
      <c r="C2515" s="11" t="s">
        <v>1195</v>
      </c>
      <c r="D2515" s="9"/>
      <c r="E2515" s="9">
        <v>84</v>
      </c>
      <c r="F2515" s="10" t="s">
        <v>1071</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1.5" hidden="1" x14ac:dyDescent="0.25">
      <c r="A2516" s="12">
        <v>2499</v>
      </c>
      <c r="B2516" s="10" t="s">
        <v>1020</v>
      </c>
      <c r="C2516" s="11" t="s">
        <v>1195</v>
      </c>
      <c r="D2516" s="9"/>
      <c r="E2516" s="9">
        <v>84</v>
      </c>
      <c r="F2516" s="10" t="s">
        <v>1071</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1.5" hidden="1" x14ac:dyDescent="0.25">
      <c r="A2517" s="12">
        <v>2500</v>
      </c>
      <c r="B2517" s="10" t="s">
        <v>1020</v>
      </c>
      <c r="C2517" s="11" t="s">
        <v>1195</v>
      </c>
      <c r="D2517" s="9"/>
      <c r="E2517" s="9">
        <v>84</v>
      </c>
      <c r="F2517" s="10" t="s">
        <v>1071</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1.5" hidden="1" x14ac:dyDescent="0.25">
      <c r="A2518" s="12">
        <v>2501</v>
      </c>
      <c r="B2518" s="10" t="s">
        <v>1020</v>
      </c>
      <c r="C2518" s="11" t="s">
        <v>1195</v>
      </c>
      <c r="D2518" s="9"/>
      <c r="E2518" s="9">
        <v>84</v>
      </c>
      <c r="F2518" s="10" t="s">
        <v>1071</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1.5" hidden="1" x14ac:dyDescent="0.25">
      <c r="A2519" s="12">
        <v>2502</v>
      </c>
      <c r="B2519" s="10" t="s">
        <v>1020</v>
      </c>
      <c r="C2519" s="11" t="s">
        <v>1195</v>
      </c>
      <c r="D2519" s="9"/>
      <c r="E2519" s="9">
        <v>84</v>
      </c>
      <c r="F2519" s="10" t="s">
        <v>1071</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1.5" hidden="1" x14ac:dyDescent="0.25">
      <c r="A2520" s="12">
        <v>2503</v>
      </c>
      <c r="B2520" s="10" t="s">
        <v>1020</v>
      </c>
      <c r="C2520" s="11" t="s">
        <v>1195</v>
      </c>
      <c r="D2520" s="9"/>
      <c r="E2520" s="9">
        <v>84</v>
      </c>
      <c r="F2520" s="10" t="s">
        <v>1071</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1.5" hidden="1" x14ac:dyDescent="0.25">
      <c r="A2521" s="12">
        <v>2504</v>
      </c>
      <c r="B2521" s="10" t="s">
        <v>1020</v>
      </c>
      <c r="C2521" s="11" t="s">
        <v>1195</v>
      </c>
      <c r="D2521" s="9"/>
      <c r="E2521" s="9">
        <v>84</v>
      </c>
      <c r="F2521" s="10" t="s">
        <v>1071</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1.5" hidden="1" x14ac:dyDescent="0.25">
      <c r="A2522" s="12">
        <v>2505</v>
      </c>
      <c r="B2522" s="10" t="s">
        <v>1020</v>
      </c>
      <c r="C2522" s="11" t="s">
        <v>1195</v>
      </c>
      <c r="D2522" s="9"/>
      <c r="E2522" s="9">
        <v>84</v>
      </c>
      <c r="F2522" s="10" t="s">
        <v>1071</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1.5" hidden="1" x14ac:dyDescent="0.25">
      <c r="A2523" s="12">
        <v>2506</v>
      </c>
      <c r="B2523" s="10" t="s">
        <v>1020</v>
      </c>
      <c r="C2523" s="11" t="s">
        <v>1196</v>
      </c>
      <c r="D2523" s="9"/>
      <c r="E2523" s="9">
        <v>188</v>
      </c>
      <c r="F2523" s="10" t="s">
        <v>1071</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1.5" hidden="1" x14ac:dyDescent="0.25">
      <c r="A2524" s="12">
        <v>2507</v>
      </c>
      <c r="B2524" s="10" t="s">
        <v>1020</v>
      </c>
      <c r="C2524" s="11" t="s">
        <v>1196</v>
      </c>
      <c r="D2524" s="9"/>
      <c r="E2524" s="9">
        <v>188</v>
      </c>
      <c r="F2524" s="10" t="s">
        <v>1071</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1.5" hidden="1" x14ac:dyDescent="0.25">
      <c r="A2525" s="12">
        <v>2508</v>
      </c>
      <c r="B2525" s="10" t="s">
        <v>1020</v>
      </c>
      <c r="C2525" s="11" t="s">
        <v>1196</v>
      </c>
      <c r="D2525" s="9"/>
      <c r="E2525" s="9">
        <v>188</v>
      </c>
      <c r="F2525" s="10" t="s">
        <v>1071</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1.5" hidden="1" x14ac:dyDescent="0.25">
      <c r="A2526" s="12">
        <v>2509</v>
      </c>
      <c r="B2526" s="10" t="s">
        <v>1020</v>
      </c>
      <c r="C2526" s="11" t="s">
        <v>1196</v>
      </c>
      <c r="D2526" s="9"/>
      <c r="E2526" s="9">
        <v>188</v>
      </c>
      <c r="F2526" s="10" t="s">
        <v>1071</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1.5" hidden="1" x14ac:dyDescent="0.25">
      <c r="A2527" s="12">
        <v>2510</v>
      </c>
      <c r="B2527" s="10" t="s">
        <v>1020</v>
      </c>
      <c r="C2527" s="11" t="s">
        <v>1196</v>
      </c>
      <c r="D2527" s="9"/>
      <c r="E2527" s="9">
        <v>188</v>
      </c>
      <c r="F2527" s="10" t="s">
        <v>1071</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1.5" hidden="1" x14ac:dyDescent="0.25">
      <c r="A2528" s="12">
        <v>2511</v>
      </c>
      <c r="B2528" s="10" t="s">
        <v>1020</v>
      </c>
      <c r="C2528" s="11" t="s">
        <v>1196</v>
      </c>
      <c r="D2528" s="9"/>
      <c r="E2528" s="9">
        <v>188</v>
      </c>
      <c r="F2528" s="10" t="s">
        <v>1071</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1.5" hidden="1" x14ac:dyDescent="0.25">
      <c r="A2529" s="12">
        <v>2512</v>
      </c>
      <c r="B2529" s="10" t="s">
        <v>1020</v>
      </c>
      <c r="C2529" s="11" t="s">
        <v>1196</v>
      </c>
      <c r="D2529" s="9"/>
      <c r="E2529" s="9">
        <v>188</v>
      </c>
      <c r="F2529" s="10" t="s">
        <v>1071</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1.5" hidden="1" x14ac:dyDescent="0.25">
      <c r="A2530" s="12">
        <v>2513</v>
      </c>
      <c r="B2530" s="10" t="s">
        <v>1020</v>
      </c>
      <c r="C2530" s="11" t="s">
        <v>1196</v>
      </c>
      <c r="D2530" s="9"/>
      <c r="E2530" s="9">
        <v>188</v>
      </c>
      <c r="F2530" s="10" t="s">
        <v>1071</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1.5" hidden="1" x14ac:dyDescent="0.25">
      <c r="A2531" s="12">
        <v>2514</v>
      </c>
      <c r="B2531" s="10" t="s">
        <v>1020</v>
      </c>
      <c r="C2531" s="11" t="s">
        <v>1196</v>
      </c>
      <c r="D2531" s="9"/>
      <c r="E2531" s="9">
        <v>188</v>
      </c>
      <c r="F2531" s="10" t="s">
        <v>1071</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1.5" hidden="1" x14ac:dyDescent="0.25">
      <c r="A2532" s="12">
        <v>2515</v>
      </c>
      <c r="B2532" s="10" t="s">
        <v>1020</v>
      </c>
      <c r="C2532" s="11" t="s">
        <v>1196</v>
      </c>
      <c r="D2532" s="9"/>
      <c r="E2532" s="9">
        <v>188</v>
      </c>
      <c r="F2532" s="10" t="s">
        <v>1071</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1.5" hidden="1" x14ac:dyDescent="0.25">
      <c r="A2533" s="12">
        <v>2516</v>
      </c>
      <c r="B2533" s="10" t="s">
        <v>1020</v>
      </c>
      <c r="C2533" s="11" t="s">
        <v>1196</v>
      </c>
      <c r="D2533" s="9"/>
      <c r="E2533" s="9">
        <v>188</v>
      </c>
      <c r="F2533" s="10" t="s">
        <v>1071</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1.5" hidden="1" x14ac:dyDescent="0.25">
      <c r="A2534" s="12">
        <v>2517</v>
      </c>
      <c r="B2534" s="10" t="s">
        <v>1020</v>
      </c>
      <c r="C2534" s="11" t="s">
        <v>1196</v>
      </c>
      <c r="D2534" s="9"/>
      <c r="E2534" s="9">
        <v>188</v>
      </c>
      <c r="F2534" s="10" t="s">
        <v>1071</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1.5" hidden="1" x14ac:dyDescent="0.25">
      <c r="A2535" s="12">
        <v>2518</v>
      </c>
      <c r="B2535" s="10" t="s">
        <v>1020</v>
      </c>
      <c r="C2535" s="11" t="s">
        <v>1196</v>
      </c>
      <c r="D2535" s="9"/>
      <c r="E2535" s="9">
        <v>188</v>
      </c>
      <c r="F2535" s="10" t="s">
        <v>1071</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1.5" hidden="1" x14ac:dyDescent="0.25">
      <c r="A2536" s="12">
        <v>2519</v>
      </c>
      <c r="B2536" s="10" t="s">
        <v>1020</v>
      </c>
      <c r="C2536" s="11" t="s">
        <v>1196</v>
      </c>
      <c r="D2536" s="9"/>
      <c r="E2536" s="9">
        <v>188</v>
      </c>
      <c r="F2536" s="10" t="s">
        <v>1071</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1.5" hidden="1" x14ac:dyDescent="0.25">
      <c r="A2537" s="12">
        <v>2520</v>
      </c>
      <c r="B2537" s="10" t="s">
        <v>1020</v>
      </c>
      <c r="C2537" s="11" t="s">
        <v>1196</v>
      </c>
      <c r="D2537" s="9"/>
      <c r="E2537" s="9">
        <v>188</v>
      </c>
      <c r="F2537" s="10" t="s">
        <v>1071</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1.5" hidden="1" x14ac:dyDescent="0.25">
      <c r="A2538" s="12">
        <v>2521</v>
      </c>
      <c r="B2538" s="10" t="s">
        <v>1020</v>
      </c>
      <c r="C2538" s="11" t="s">
        <v>1197</v>
      </c>
      <c r="D2538" s="9"/>
      <c r="E2538" s="9">
        <v>222</v>
      </c>
      <c r="F2538" s="10" t="s">
        <v>1071</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1.5" hidden="1" x14ac:dyDescent="0.25">
      <c r="A2539" s="12">
        <v>2522</v>
      </c>
      <c r="B2539" s="10" t="s">
        <v>1020</v>
      </c>
      <c r="C2539" s="11" t="s">
        <v>1197</v>
      </c>
      <c r="D2539" s="9"/>
      <c r="E2539" s="9">
        <v>222</v>
      </c>
      <c r="F2539" s="10" t="s">
        <v>1071</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1.5" hidden="1" x14ac:dyDescent="0.25">
      <c r="A2540" s="12">
        <v>2523</v>
      </c>
      <c r="B2540" s="10" t="s">
        <v>1020</v>
      </c>
      <c r="C2540" s="11" t="s">
        <v>1197</v>
      </c>
      <c r="D2540" s="9"/>
      <c r="E2540" s="9">
        <v>222</v>
      </c>
      <c r="F2540" s="10" t="s">
        <v>1071</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1.5" hidden="1" x14ac:dyDescent="0.25">
      <c r="A2541" s="12">
        <v>2524</v>
      </c>
      <c r="B2541" s="10" t="s">
        <v>1020</v>
      </c>
      <c r="C2541" s="11" t="s">
        <v>1197</v>
      </c>
      <c r="D2541" s="9"/>
      <c r="E2541" s="9">
        <v>222</v>
      </c>
      <c r="F2541" s="10" t="s">
        <v>1071</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1.5" hidden="1" x14ac:dyDescent="0.25">
      <c r="A2542" s="12">
        <v>2525</v>
      </c>
      <c r="B2542" s="10" t="s">
        <v>1020</v>
      </c>
      <c r="C2542" s="11" t="s">
        <v>1197</v>
      </c>
      <c r="D2542" s="9"/>
      <c r="E2542" s="9">
        <v>222</v>
      </c>
      <c r="F2542" s="10" t="s">
        <v>1071</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1.5" hidden="1" x14ac:dyDescent="0.25">
      <c r="A2543" s="12">
        <v>2526</v>
      </c>
      <c r="B2543" s="10" t="s">
        <v>1020</v>
      </c>
      <c r="C2543" s="11" t="s">
        <v>1197</v>
      </c>
      <c r="D2543" s="9"/>
      <c r="E2543" s="9">
        <v>222</v>
      </c>
      <c r="F2543" s="10" t="s">
        <v>1071</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1.5" hidden="1" x14ac:dyDescent="0.25">
      <c r="A2544" s="12">
        <v>2527</v>
      </c>
      <c r="B2544" s="10" t="s">
        <v>1020</v>
      </c>
      <c r="C2544" s="11" t="s">
        <v>1197</v>
      </c>
      <c r="D2544" s="9"/>
      <c r="E2544" s="9">
        <v>222</v>
      </c>
      <c r="F2544" s="10" t="s">
        <v>1071</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1.5" hidden="1" x14ac:dyDescent="0.25">
      <c r="A2545" s="12">
        <v>2528</v>
      </c>
      <c r="B2545" s="10" t="s">
        <v>1020</v>
      </c>
      <c r="C2545" s="11" t="s">
        <v>1197</v>
      </c>
      <c r="D2545" s="9"/>
      <c r="E2545" s="9">
        <v>222</v>
      </c>
      <c r="F2545" s="10" t="s">
        <v>1071</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1.5" hidden="1" x14ac:dyDescent="0.25">
      <c r="A2546" s="12">
        <v>2529</v>
      </c>
      <c r="B2546" s="10" t="s">
        <v>1020</v>
      </c>
      <c r="C2546" s="11" t="s">
        <v>1197</v>
      </c>
      <c r="D2546" s="9"/>
      <c r="E2546" s="9">
        <v>222</v>
      </c>
      <c r="F2546" s="10" t="s">
        <v>1071</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1.5" hidden="1" x14ac:dyDescent="0.25">
      <c r="A2547" s="12">
        <v>2530</v>
      </c>
      <c r="B2547" s="10" t="s">
        <v>1020</v>
      </c>
      <c r="C2547" s="11" t="s">
        <v>1197</v>
      </c>
      <c r="D2547" s="9"/>
      <c r="E2547" s="9">
        <v>222</v>
      </c>
      <c r="F2547" s="10" t="s">
        <v>1071</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1.5" hidden="1" x14ac:dyDescent="0.25">
      <c r="A2548" s="12">
        <v>2531</v>
      </c>
      <c r="B2548" s="10" t="s">
        <v>1020</v>
      </c>
      <c r="C2548" s="11" t="s">
        <v>1197</v>
      </c>
      <c r="D2548" s="9"/>
      <c r="E2548" s="9">
        <v>222</v>
      </c>
      <c r="F2548" s="10" t="s">
        <v>1071</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1.5" hidden="1" x14ac:dyDescent="0.25">
      <c r="A2549" s="12">
        <v>2532</v>
      </c>
      <c r="B2549" s="10" t="s">
        <v>1020</v>
      </c>
      <c r="C2549" s="11" t="s">
        <v>1197</v>
      </c>
      <c r="D2549" s="9"/>
      <c r="E2549" s="9">
        <v>222</v>
      </c>
      <c r="F2549" s="10" t="s">
        <v>1071</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1.5" hidden="1" x14ac:dyDescent="0.25">
      <c r="A2550" s="12">
        <v>2533</v>
      </c>
      <c r="B2550" s="10" t="s">
        <v>1020</v>
      </c>
      <c r="C2550" s="11" t="s">
        <v>1197</v>
      </c>
      <c r="D2550" s="9"/>
      <c r="E2550" s="9">
        <v>222</v>
      </c>
      <c r="F2550" s="10" t="s">
        <v>1071</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1.5" hidden="1" x14ac:dyDescent="0.25">
      <c r="A2551" s="12">
        <v>2534</v>
      </c>
      <c r="B2551" s="10" t="s">
        <v>1020</v>
      </c>
      <c r="C2551" s="11" t="s">
        <v>1197</v>
      </c>
      <c r="D2551" s="9"/>
      <c r="E2551" s="9">
        <v>222</v>
      </c>
      <c r="F2551" s="10" t="s">
        <v>1071</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1.5" hidden="1" x14ac:dyDescent="0.25">
      <c r="A2552" s="12">
        <v>2535</v>
      </c>
      <c r="B2552" s="10" t="s">
        <v>1020</v>
      </c>
      <c r="C2552" s="11" t="s">
        <v>1197</v>
      </c>
      <c r="D2552" s="9"/>
      <c r="E2552" s="9">
        <v>222</v>
      </c>
      <c r="F2552" s="10" t="s">
        <v>1071</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1.5" hidden="1" x14ac:dyDescent="0.25">
      <c r="A2553" s="12">
        <v>2536</v>
      </c>
      <c r="B2553" s="10" t="s">
        <v>1020</v>
      </c>
      <c r="C2553" s="11" t="s">
        <v>1198</v>
      </c>
      <c r="D2553" s="9"/>
      <c r="E2553" s="9">
        <v>320</v>
      </c>
      <c r="F2553" s="10" t="s">
        <v>1071</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1.5" hidden="1" x14ac:dyDescent="0.25">
      <c r="A2554" s="12">
        <v>2537</v>
      </c>
      <c r="B2554" s="10" t="s">
        <v>1020</v>
      </c>
      <c r="C2554" s="11" t="s">
        <v>1198</v>
      </c>
      <c r="D2554" s="9"/>
      <c r="E2554" s="9">
        <v>320</v>
      </c>
      <c r="F2554" s="10" t="s">
        <v>1071</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1.5" hidden="1" x14ac:dyDescent="0.25">
      <c r="A2555" s="12">
        <v>2538</v>
      </c>
      <c r="B2555" s="10" t="s">
        <v>1020</v>
      </c>
      <c r="C2555" s="11" t="s">
        <v>1198</v>
      </c>
      <c r="D2555" s="9"/>
      <c r="E2555" s="9">
        <v>320</v>
      </c>
      <c r="F2555" s="10" t="s">
        <v>1071</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1.5" hidden="1" x14ac:dyDescent="0.25">
      <c r="A2556" s="12">
        <v>2539</v>
      </c>
      <c r="B2556" s="10" t="s">
        <v>1020</v>
      </c>
      <c r="C2556" s="11" t="s">
        <v>1198</v>
      </c>
      <c r="D2556" s="9"/>
      <c r="E2556" s="9">
        <v>320</v>
      </c>
      <c r="F2556" s="10" t="s">
        <v>1071</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1.5" hidden="1" x14ac:dyDescent="0.25">
      <c r="A2557" s="12">
        <v>2540</v>
      </c>
      <c r="B2557" s="10" t="s">
        <v>1020</v>
      </c>
      <c r="C2557" s="11" t="s">
        <v>1198</v>
      </c>
      <c r="D2557" s="9"/>
      <c r="E2557" s="9">
        <v>320</v>
      </c>
      <c r="F2557" s="10" t="s">
        <v>1071</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1.5" hidden="1" x14ac:dyDescent="0.25">
      <c r="A2558" s="12">
        <v>2541</v>
      </c>
      <c r="B2558" s="10" t="s">
        <v>1020</v>
      </c>
      <c r="C2558" s="11" t="s">
        <v>1198</v>
      </c>
      <c r="D2558" s="9"/>
      <c r="E2558" s="9">
        <v>320</v>
      </c>
      <c r="F2558" s="10" t="s">
        <v>1071</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1.5" hidden="1" x14ac:dyDescent="0.25">
      <c r="A2559" s="12">
        <v>2542</v>
      </c>
      <c r="B2559" s="10" t="s">
        <v>1020</v>
      </c>
      <c r="C2559" s="11" t="s">
        <v>1198</v>
      </c>
      <c r="D2559" s="9"/>
      <c r="E2559" s="9">
        <v>320</v>
      </c>
      <c r="F2559" s="10" t="s">
        <v>1071</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1.5" hidden="1" x14ac:dyDescent="0.25">
      <c r="A2560" s="12">
        <v>2543</v>
      </c>
      <c r="B2560" s="10" t="s">
        <v>1020</v>
      </c>
      <c r="C2560" s="11" t="s">
        <v>1198</v>
      </c>
      <c r="D2560" s="9"/>
      <c r="E2560" s="9">
        <v>320</v>
      </c>
      <c r="F2560" s="10" t="s">
        <v>1071</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1.5" hidden="1" x14ac:dyDescent="0.25">
      <c r="A2561" s="12">
        <v>2544</v>
      </c>
      <c r="B2561" s="10" t="s">
        <v>1020</v>
      </c>
      <c r="C2561" s="11" t="s">
        <v>1198</v>
      </c>
      <c r="D2561" s="9"/>
      <c r="E2561" s="9">
        <v>320</v>
      </c>
      <c r="F2561" s="10" t="s">
        <v>1071</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1.5" hidden="1" x14ac:dyDescent="0.25">
      <c r="A2562" s="12">
        <v>2545</v>
      </c>
      <c r="B2562" s="10" t="s">
        <v>1020</v>
      </c>
      <c r="C2562" s="11" t="s">
        <v>1198</v>
      </c>
      <c r="D2562" s="9"/>
      <c r="E2562" s="9">
        <v>320</v>
      </c>
      <c r="F2562" s="10" t="s">
        <v>1071</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1.5" hidden="1" x14ac:dyDescent="0.25">
      <c r="A2563" s="12">
        <v>2546</v>
      </c>
      <c r="B2563" s="10" t="s">
        <v>1020</v>
      </c>
      <c r="C2563" s="11" t="s">
        <v>1198</v>
      </c>
      <c r="D2563" s="9"/>
      <c r="E2563" s="9">
        <v>320</v>
      </c>
      <c r="F2563" s="10" t="s">
        <v>1071</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1.5" hidden="1" x14ac:dyDescent="0.25">
      <c r="A2564" s="12">
        <v>2547</v>
      </c>
      <c r="B2564" s="10" t="s">
        <v>1020</v>
      </c>
      <c r="C2564" s="11" t="s">
        <v>1198</v>
      </c>
      <c r="D2564" s="9"/>
      <c r="E2564" s="9">
        <v>320</v>
      </c>
      <c r="F2564" s="10" t="s">
        <v>1071</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1.5" hidden="1" x14ac:dyDescent="0.25">
      <c r="A2565" s="12">
        <v>2548</v>
      </c>
      <c r="B2565" s="10" t="s">
        <v>1020</v>
      </c>
      <c r="C2565" s="11" t="s">
        <v>1198</v>
      </c>
      <c r="D2565" s="9"/>
      <c r="E2565" s="9">
        <v>320</v>
      </c>
      <c r="F2565" s="10" t="s">
        <v>1071</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1.5" hidden="1" x14ac:dyDescent="0.25">
      <c r="A2566" s="12">
        <v>2549</v>
      </c>
      <c r="B2566" s="10" t="s">
        <v>1020</v>
      </c>
      <c r="C2566" s="11" t="s">
        <v>1198</v>
      </c>
      <c r="D2566" s="9"/>
      <c r="E2566" s="9">
        <v>320</v>
      </c>
      <c r="F2566" s="10" t="s">
        <v>1071</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1.5" hidden="1" x14ac:dyDescent="0.25">
      <c r="A2567" s="12">
        <v>2550</v>
      </c>
      <c r="B2567" s="10" t="s">
        <v>1020</v>
      </c>
      <c r="C2567" s="11" t="s">
        <v>1198</v>
      </c>
      <c r="D2567" s="9"/>
      <c r="E2567" s="9">
        <v>320</v>
      </c>
      <c r="F2567" s="10" t="s">
        <v>1071</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1.5" hidden="1" x14ac:dyDescent="0.25">
      <c r="A2568" s="12">
        <v>2551</v>
      </c>
      <c r="B2568" s="10" t="s">
        <v>1020</v>
      </c>
      <c r="C2568" s="11" t="s">
        <v>1199</v>
      </c>
      <c r="D2568" s="9"/>
      <c r="E2568" s="9">
        <v>340</v>
      </c>
      <c r="F2568" s="10" t="s">
        <v>1071</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1.5" hidden="1" x14ac:dyDescent="0.25">
      <c r="A2569" s="12">
        <v>2552</v>
      </c>
      <c r="B2569" s="10" t="s">
        <v>1020</v>
      </c>
      <c r="C2569" s="11" t="s">
        <v>1199</v>
      </c>
      <c r="D2569" s="9"/>
      <c r="E2569" s="9">
        <v>340</v>
      </c>
      <c r="F2569" s="10" t="s">
        <v>1071</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1.5" hidden="1" x14ac:dyDescent="0.25">
      <c r="A2570" s="12">
        <v>2553</v>
      </c>
      <c r="B2570" s="10" t="s">
        <v>1020</v>
      </c>
      <c r="C2570" s="11" t="s">
        <v>1199</v>
      </c>
      <c r="D2570" s="9"/>
      <c r="E2570" s="9">
        <v>340</v>
      </c>
      <c r="F2570" s="10" t="s">
        <v>1071</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1.5" hidden="1" x14ac:dyDescent="0.25">
      <c r="A2571" s="12">
        <v>2554</v>
      </c>
      <c r="B2571" s="10" t="s">
        <v>1020</v>
      </c>
      <c r="C2571" s="11" t="s">
        <v>1199</v>
      </c>
      <c r="D2571" s="9"/>
      <c r="E2571" s="9">
        <v>340</v>
      </c>
      <c r="F2571" s="10" t="s">
        <v>1071</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1.5" hidden="1" x14ac:dyDescent="0.25">
      <c r="A2572" s="12">
        <v>2555</v>
      </c>
      <c r="B2572" s="10" t="s">
        <v>1020</v>
      </c>
      <c r="C2572" s="11" t="s">
        <v>1199</v>
      </c>
      <c r="D2572" s="9"/>
      <c r="E2572" s="9">
        <v>340</v>
      </c>
      <c r="F2572" s="10" t="s">
        <v>1071</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1.5" hidden="1" x14ac:dyDescent="0.25">
      <c r="A2573" s="12">
        <v>2556</v>
      </c>
      <c r="B2573" s="10" t="s">
        <v>1020</v>
      </c>
      <c r="C2573" s="11" t="s">
        <v>1199</v>
      </c>
      <c r="D2573" s="9"/>
      <c r="E2573" s="9">
        <v>340</v>
      </c>
      <c r="F2573" s="10" t="s">
        <v>1071</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1.5" hidden="1" x14ac:dyDescent="0.25">
      <c r="A2574" s="12">
        <v>2557</v>
      </c>
      <c r="B2574" s="10" t="s">
        <v>1020</v>
      </c>
      <c r="C2574" s="11" t="s">
        <v>1199</v>
      </c>
      <c r="D2574" s="9"/>
      <c r="E2574" s="9">
        <v>340</v>
      </c>
      <c r="F2574" s="10" t="s">
        <v>1071</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1.5" hidden="1" x14ac:dyDescent="0.25">
      <c r="A2575" s="12">
        <v>2558</v>
      </c>
      <c r="B2575" s="10" t="s">
        <v>1020</v>
      </c>
      <c r="C2575" s="11" t="s">
        <v>1199</v>
      </c>
      <c r="D2575" s="9"/>
      <c r="E2575" s="9">
        <v>340</v>
      </c>
      <c r="F2575" s="10" t="s">
        <v>1071</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1.5" hidden="1" x14ac:dyDescent="0.25">
      <c r="A2576" s="12">
        <v>2559</v>
      </c>
      <c r="B2576" s="10" t="s">
        <v>1020</v>
      </c>
      <c r="C2576" s="11" t="s">
        <v>1199</v>
      </c>
      <c r="D2576" s="9"/>
      <c r="E2576" s="9">
        <v>340</v>
      </c>
      <c r="F2576" s="10" t="s">
        <v>1071</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1.5" hidden="1" x14ac:dyDescent="0.25">
      <c r="A2577" s="12">
        <v>2560</v>
      </c>
      <c r="B2577" s="10" t="s">
        <v>1020</v>
      </c>
      <c r="C2577" s="11" t="s">
        <v>1199</v>
      </c>
      <c r="D2577" s="9"/>
      <c r="E2577" s="9">
        <v>340</v>
      </c>
      <c r="F2577" s="10" t="s">
        <v>1071</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1.5" hidden="1" x14ac:dyDescent="0.25">
      <c r="A2578" s="12">
        <v>2561</v>
      </c>
      <c r="B2578" s="10" t="s">
        <v>1020</v>
      </c>
      <c r="C2578" s="11" t="s">
        <v>1199</v>
      </c>
      <c r="D2578" s="9"/>
      <c r="E2578" s="9">
        <v>340</v>
      </c>
      <c r="F2578" s="10" t="s">
        <v>1071</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1.5" hidden="1" x14ac:dyDescent="0.25">
      <c r="A2579" s="12">
        <v>2562</v>
      </c>
      <c r="B2579" s="10" t="s">
        <v>1020</v>
      </c>
      <c r="C2579" s="11" t="s">
        <v>1199</v>
      </c>
      <c r="D2579" s="9"/>
      <c r="E2579" s="9">
        <v>340</v>
      </c>
      <c r="F2579" s="10" t="s">
        <v>1071</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1.5" hidden="1" x14ac:dyDescent="0.25">
      <c r="A2580" s="12">
        <v>2563</v>
      </c>
      <c r="B2580" s="10" t="s">
        <v>1020</v>
      </c>
      <c r="C2580" s="11" t="s">
        <v>1199</v>
      </c>
      <c r="D2580" s="9"/>
      <c r="E2580" s="9">
        <v>340</v>
      </c>
      <c r="F2580" s="10" t="s">
        <v>1071</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1.5" hidden="1" x14ac:dyDescent="0.25">
      <c r="A2581" s="12">
        <v>2564</v>
      </c>
      <c r="B2581" s="10" t="s">
        <v>1020</v>
      </c>
      <c r="C2581" s="11" t="s">
        <v>1199</v>
      </c>
      <c r="D2581" s="9"/>
      <c r="E2581" s="9">
        <v>340</v>
      </c>
      <c r="F2581" s="10" t="s">
        <v>1071</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1.5" hidden="1" x14ac:dyDescent="0.25">
      <c r="A2582" s="12">
        <v>2565</v>
      </c>
      <c r="B2582" s="10" t="s">
        <v>1020</v>
      </c>
      <c r="C2582" s="11" t="s">
        <v>1199</v>
      </c>
      <c r="D2582" s="9"/>
      <c r="E2582" s="9">
        <v>340</v>
      </c>
      <c r="F2582" s="10" t="s">
        <v>1071</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1.5" hidden="1" x14ac:dyDescent="0.25">
      <c r="A2583" s="12">
        <v>2566</v>
      </c>
      <c r="B2583" s="10" t="s">
        <v>1020</v>
      </c>
      <c r="C2583" s="11" t="s">
        <v>1200</v>
      </c>
      <c r="D2583" s="9"/>
      <c r="E2583" s="9">
        <v>484</v>
      </c>
      <c r="F2583" s="10" t="s">
        <v>1071</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1.5" hidden="1" x14ac:dyDescent="0.25">
      <c r="A2584" s="12">
        <v>2567</v>
      </c>
      <c r="B2584" s="10" t="s">
        <v>1020</v>
      </c>
      <c r="C2584" s="11" t="s">
        <v>1200</v>
      </c>
      <c r="D2584" s="9"/>
      <c r="E2584" s="9">
        <v>484</v>
      </c>
      <c r="F2584" s="10" t="s">
        <v>1071</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1.5" hidden="1" x14ac:dyDescent="0.25">
      <c r="A2585" s="12">
        <v>2568</v>
      </c>
      <c r="B2585" s="10" t="s">
        <v>1020</v>
      </c>
      <c r="C2585" s="11" t="s">
        <v>1200</v>
      </c>
      <c r="D2585" s="9"/>
      <c r="E2585" s="9">
        <v>484</v>
      </c>
      <c r="F2585" s="10" t="s">
        <v>1071</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1.5" hidden="1" x14ac:dyDescent="0.25">
      <c r="A2586" s="12">
        <v>2569</v>
      </c>
      <c r="B2586" s="10" t="s">
        <v>1020</v>
      </c>
      <c r="C2586" s="11" t="s">
        <v>1200</v>
      </c>
      <c r="D2586" s="9"/>
      <c r="E2586" s="9">
        <v>484</v>
      </c>
      <c r="F2586" s="10" t="s">
        <v>1071</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1.5" hidden="1" x14ac:dyDescent="0.25">
      <c r="A2587" s="12">
        <v>2570</v>
      </c>
      <c r="B2587" s="10" t="s">
        <v>1020</v>
      </c>
      <c r="C2587" s="11" t="s">
        <v>1200</v>
      </c>
      <c r="D2587" s="9"/>
      <c r="E2587" s="9">
        <v>484</v>
      </c>
      <c r="F2587" s="10" t="s">
        <v>1071</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1.5" hidden="1" x14ac:dyDescent="0.25">
      <c r="A2588" s="12">
        <v>2571</v>
      </c>
      <c r="B2588" s="10" t="s">
        <v>1020</v>
      </c>
      <c r="C2588" s="11" t="s">
        <v>1200</v>
      </c>
      <c r="D2588" s="9"/>
      <c r="E2588" s="9">
        <v>484</v>
      </c>
      <c r="F2588" s="10" t="s">
        <v>1071</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1.5" hidden="1" x14ac:dyDescent="0.25">
      <c r="A2589" s="12">
        <v>2572</v>
      </c>
      <c r="B2589" s="10" t="s">
        <v>1020</v>
      </c>
      <c r="C2589" s="11" t="s">
        <v>1200</v>
      </c>
      <c r="D2589" s="9"/>
      <c r="E2589" s="9">
        <v>484</v>
      </c>
      <c r="F2589" s="10" t="s">
        <v>1071</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1.5" hidden="1" x14ac:dyDescent="0.25">
      <c r="A2590" s="12">
        <v>2573</v>
      </c>
      <c r="B2590" s="10" t="s">
        <v>1020</v>
      </c>
      <c r="C2590" s="11" t="s">
        <v>1200</v>
      </c>
      <c r="D2590" s="9"/>
      <c r="E2590" s="9">
        <v>484</v>
      </c>
      <c r="F2590" s="10" t="s">
        <v>1071</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1.5" hidden="1" x14ac:dyDescent="0.25">
      <c r="A2591" s="12">
        <v>2574</v>
      </c>
      <c r="B2591" s="10" t="s">
        <v>1020</v>
      </c>
      <c r="C2591" s="11" t="s">
        <v>1200</v>
      </c>
      <c r="D2591" s="9"/>
      <c r="E2591" s="9">
        <v>484</v>
      </c>
      <c r="F2591" s="10" t="s">
        <v>1071</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1.5" hidden="1" x14ac:dyDescent="0.25">
      <c r="A2592" s="12">
        <v>2575</v>
      </c>
      <c r="B2592" s="10" t="s">
        <v>1020</v>
      </c>
      <c r="C2592" s="11" t="s">
        <v>1200</v>
      </c>
      <c r="D2592" s="9"/>
      <c r="E2592" s="9">
        <v>484</v>
      </c>
      <c r="F2592" s="10" t="s">
        <v>1071</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1.5" hidden="1" x14ac:dyDescent="0.25">
      <c r="A2593" s="12">
        <v>2576</v>
      </c>
      <c r="B2593" s="10" t="s">
        <v>1020</v>
      </c>
      <c r="C2593" s="11" t="s">
        <v>1200</v>
      </c>
      <c r="D2593" s="9"/>
      <c r="E2593" s="9">
        <v>484</v>
      </c>
      <c r="F2593" s="10" t="s">
        <v>1071</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1.5" hidden="1" x14ac:dyDescent="0.25">
      <c r="A2594" s="12">
        <v>2577</v>
      </c>
      <c r="B2594" s="10" t="s">
        <v>1020</v>
      </c>
      <c r="C2594" s="11" t="s">
        <v>1200</v>
      </c>
      <c r="D2594" s="9"/>
      <c r="E2594" s="9">
        <v>484</v>
      </c>
      <c r="F2594" s="10" t="s">
        <v>1071</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1.5" hidden="1" x14ac:dyDescent="0.25">
      <c r="A2595" s="12">
        <v>2578</v>
      </c>
      <c r="B2595" s="10" t="s">
        <v>1020</v>
      </c>
      <c r="C2595" s="11" t="s">
        <v>1200</v>
      </c>
      <c r="D2595" s="9"/>
      <c r="E2595" s="9">
        <v>484</v>
      </c>
      <c r="F2595" s="10" t="s">
        <v>1071</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1.5" hidden="1" x14ac:dyDescent="0.25">
      <c r="A2596" s="12">
        <v>2579</v>
      </c>
      <c r="B2596" s="10" t="s">
        <v>1020</v>
      </c>
      <c r="C2596" s="11" t="s">
        <v>1200</v>
      </c>
      <c r="D2596" s="9"/>
      <c r="E2596" s="9">
        <v>484</v>
      </c>
      <c r="F2596" s="10" t="s">
        <v>1071</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1.5" hidden="1" x14ac:dyDescent="0.25">
      <c r="A2597" s="12">
        <v>2580</v>
      </c>
      <c r="B2597" s="10" t="s">
        <v>1020</v>
      </c>
      <c r="C2597" s="11" t="s">
        <v>1200</v>
      </c>
      <c r="D2597" s="9"/>
      <c r="E2597" s="9">
        <v>484</v>
      </c>
      <c r="F2597" s="10" t="s">
        <v>1071</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1.5" hidden="1" x14ac:dyDescent="0.25">
      <c r="A2598" s="12">
        <v>2581</v>
      </c>
      <c r="B2598" s="10" t="s">
        <v>1020</v>
      </c>
      <c r="C2598" s="11" t="s">
        <v>1201</v>
      </c>
      <c r="D2598" s="9"/>
      <c r="E2598" s="9">
        <v>558</v>
      </c>
      <c r="F2598" s="10" t="s">
        <v>1071</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1.5" hidden="1" x14ac:dyDescent="0.25">
      <c r="A2599" s="12">
        <v>2582</v>
      </c>
      <c r="B2599" s="10" t="s">
        <v>1020</v>
      </c>
      <c r="C2599" s="11" t="s">
        <v>1201</v>
      </c>
      <c r="D2599" s="9"/>
      <c r="E2599" s="9">
        <v>558</v>
      </c>
      <c r="F2599" s="10" t="s">
        <v>1071</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1.5" hidden="1" x14ac:dyDescent="0.25">
      <c r="A2600" s="12">
        <v>2583</v>
      </c>
      <c r="B2600" s="10" t="s">
        <v>1020</v>
      </c>
      <c r="C2600" s="11" t="s">
        <v>1201</v>
      </c>
      <c r="D2600" s="9"/>
      <c r="E2600" s="9">
        <v>558</v>
      </c>
      <c r="F2600" s="10" t="s">
        <v>1071</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1.5" hidden="1" x14ac:dyDescent="0.25">
      <c r="A2601" s="12">
        <v>2584</v>
      </c>
      <c r="B2601" s="10" t="s">
        <v>1020</v>
      </c>
      <c r="C2601" s="11" t="s">
        <v>1201</v>
      </c>
      <c r="D2601" s="9"/>
      <c r="E2601" s="9">
        <v>558</v>
      </c>
      <c r="F2601" s="10" t="s">
        <v>1071</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1.5" hidden="1" x14ac:dyDescent="0.25">
      <c r="A2602" s="12">
        <v>2585</v>
      </c>
      <c r="B2602" s="10" t="s">
        <v>1020</v>
      </c>
      <c r="C2602" s="11" t="s">
        <v>1201</v>
      </c>
      <c r="D2602" s="9"/>
      <c r="E2602" s="9">
        <v>558</v>
      </c>
      <c r="F2602" s="10" t="s">
        <v>1071</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1.5" hidden="1" x14ac:dyDescent="0.25">
      <c r="A2603" s="12">
        <v>2586</v>
      </c>
      <c r="B2603" s="10" t="s">
        <v>1020</v>
      </c>
      <c r="C2603" s="11" t="s">
        <v>1201</v>
      </c>
      <c r="D2603" s="9"/>
      <c r="E2603" s="9">
        <v>558</v>
      </c>
      <c r="F2603" s="10" t="s">
        <v>1071</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1.5" hidden="1" x14ac:dyDescent="0.25">
      <c r="A2604" s="12">
        <v>2587</v>
      </c>
      <c r="B2604" s="10" t="s">
        <v>1020</v>
      </c>
      <c r="C2604" s="11" t="s">
        <v>1201</v>
      </c>
      <c r="D2604" s="9"/>
      <c r="E2604" s="9">
        <v>558</v>
      </c>
      <c r="F2604" s="10" t="s">
        <v>1071</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1.5" hidden="1" x14ac:dyDescent="0.25">
      <c r="A2605" s="12">
        <v>2588</v>
      </c>
      <c r="B2605" s="10" t="s">
        <v>1020</v>
      </c>
      <c r="C2605" s="11" t="s">
        <v>1201</v>
      </c>
      <c r="D2605" s="9"/>
      <c r="E2605" s="9">
        <v>558</v>
      </c>
      <c r="F2605" s="10" t="s">
        <v>1071</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1.5" hidden="1" x14ac:dyDescent="0.25">
      <c r="A2606" s="12">
        <v>2589</v>
      </c>
      <c r="B2606" s="10" t="s">
        <v>1020</v>
      </c>
      <c r="C2606" s="11" t="s">
        <v>1201</v>
      </c>
      <c r="D2606" s="9"/>
      <c r="E2606" s="9">
        <v>558</v>
      </c>
      <c r="F2606" s="10" t="s">
        <v>1071</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1.5" hidden="1" x14ac:dyDescent="0.25">
      <c r="A2607" s="12">
        <v>2590</v>
      </c>
      <c r="B2607" s="10" t="s">
        <v>1020</v>
      </c>
      <c r="C2607" s="11" t="s">
        <v>1201</v>
      </c>
      <c r="D2607" s="9"/>
      <c r="E2607" s="9">
        <v>558</v>
      </c>
      <c r="F2607" s="10" t="s">
        <v>1071</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1.5" hidden="1" x14ac:dyDescent="0.25">
      <c r="A2608" s="12">
        <v>2591</v>
      </c>
      <c r="B2608" s="10" t="s">
        <v>1020</v>
      </c>
      <c r="C2608" s="11" t="s">
        <v>1201</v>
      </c>
      <c r="D2608" s="9"/>
      <c r="E2608" s="9">
        <v>558</v>
      </c>
      <c r="F2608" s="10" t="s">
        <v>1071</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1.5" hidden="1" x14ac:dyDescent="0.25">
      <c r="A2609" s="12">
        <v>2592</v>
      </c>
      <c r="B2609" s="10" t="s">
        <v>1020</v>
      </c>
      <c r="C2609" s="11" t="s">
        <v>1201</v>
      </c>
      <c r="D2609" s="9"/>
      <c r="E2609" s="9">
        <v>558</v>
      </c>
      <c r="F2609" s="10" t="s">
        <v>1071</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1.5" hidden="1" x14ac:dyDescent="0.25">
      <c r="A2610" s="12">
        <v>2593</v>
      </c>
      <c r="B2610" s="10" t="s">
        <v>1020</v>
      </c>
      <c r="C2610" s="11" t="s">
        <v>1201</v>
      </c>
      <c r="D2610" s="9"/>
      <c r="E2610" s="9">
        <v>558</v>
      </c>
      <c r="F2610" s="10" t="s">
        <v>1071</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1.5" hidden="1" x14ac:dyDescent="0.25">
      <c r="A2611" s="12">
        <v>2594</v>
      </c>
      <c r="B2611" s="10" t="s">
        <v>1020</v>
      </c>
      <c r="C2611" s="11" t="s">
        <v>1201</v>
      </c>
      <c r="D2611" s="9"/>
      <c r="E2611" s="9">
        <v>558</v>
      </c>
      <c r="F2611" s="10" t="s">
        <v>1071</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1.5" hidden="1" x14ac:dyDescent="0.25">
      <c r="A2612" s="12">
        <v>2595</v>
      </c>
      <c r="B2612" s="10" t="s">
        <v>1020</v>
      </c>
      <c r="C2612" s="11" t="s">
        <v>1201</v>
      </c>
      <c r="D2612" s="9"/>
      <c r="E2612" s="9">
        <v>558</v>
      </c>
      <c r="F2612" s="10" t="s">
        <v>1071</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1.5" hidden="1" x14ac:dyDescent="0.25">
      <c r="A2613" s="12">
        <v>2596</v>
      </c>
      <c r="B2613" s="10" t="s">
        <v>1020</v>
      </c>
      <c r="C2613" s="11" t="s">
        <v>1202</v>
      </c>
      <c r="D2613" s="9"/>
      <c r="E2613" s="9">
        <v>591</v>
      </c>
      <c r="F2613" s="10" t="s">
        <v>1071</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1.5" hidden="1" x14ac:dyDescent="0.25">
      <c r="A2614" s="12">
        <v>2597</v>
      </c>
      <c r="B2614" s="10" t="s">
        <v>1020</v>
      </c>
      <c r="C2614" s="11" t="s">
        <v>1202</v>
      </c>
      <c r="D2614" s="9"/>
      <c r="E2614" s="9">
        <v>591</v>
      </c>
      <c r="F2614" s="10" t="s">
        <v>1071</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1.5" hidden="1" x14ac:dyDescent="0.25">
      <c r="A2615" s="12">
        <v>2598</v>
      </c>
      <c r="B2615" s="10" t="s">
        <v>1020</v>
      </c>
      <c r="C2615" s="11" t="s">
        <v>1202</v>
      </c>
      <c r="D2615" s="9"/>
      <c r="E2615" s="9">
        <v>591</v>
      </c>
      <c r="F2615" s="10" t="s">
        <v>1071</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1.5" hidden="1" x14ac:dyDescent="0.25">
      <c r="A2616" s="12">
        <v>2599</v>
      </c>
      <c r="B2616" s="10" t="s">
        <v>1020</v>
      </c>
      <c r="C2616" s="11" t="s">
        <v>1202</v>
      </c>
      <c r="D2616" s="9"/>
      <c r="E2616" s="9">
        <v>591</v>
      </c>
      <c r="F2616" s="10" t="s">
        <v>1071</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1.5" hidden="1" x14ac:dyDescent="0.25">
      <c r="A2617" s="12">
        <v>2600</v>
      </c>
      <c r="B2617" s="10" t="s">
        <v>1020</v>
      </c>
      <c r="C2617" s="11" t="s">
        <v>1202</v>
      </c>
      <c r="D2617" s="9"/>
      <c r="E2617" s="9">
        <v>591</v>
      </c>
      <c r="F2617" s="10" t="s">
        <v>1071</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1.5" hidden="1" x14ac:dyDescent="0.25">
      <c r="A2618" s="12">
        <v>2601</v>
      </c>
      <c r="B2618" s="10" t="s">
        <v>1020</v>
      </c>
      <c r="C2618" s="11" t="s">
        <v>1202</v>
      </c>
      <c r="D2618" s="9"/>
      <c r="E2618" s="9">
        <v>591</v>
      </c>
      <c r="F2618" s="10" t="s">
        <v>1071</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1.5" hidden="1" x14ac:dyDescent="0.25">
      <c r="A2619" s="12">
        <v>2602</v>
      </c>
      <c r="B2619" s="10" t="s">
        <v>1020</v>
      </c>
      <c r="C2619" s="11" t="s">
        <v>1202</v>
      </c>
      <c r="D2619" s="9"/>
      <c r="E2619" s="9">
        <v>591</v>
      </c>
      <c r="F2619" s="10" t="s">
        <v>1071</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1.5" hidden="1" x14ac:dyDescent="0.25">
      <c r="A2620" s="12">
        <v>2603</v>
      </c>
      <c r="B2620" s="10" t="s">
        <v>1020</v>
      </c>
      <c r="C2620" s="11" t="s">
        <v>1202</v>
      </c>
      <c r="D2620" s="9"/>
      <c r="E2620" s="9">
        <v>591</v>
      </c>
      <c r="F2620" s="10" t="s">
        <v>1071</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1.5" hidden="1" x14ac:dyDescent="0.25">
      <c r="A2621" s="12">
        <v>2604</v>
      </c>
      <c r="B2621" s="10" t="s">
        <v>1020</v>
      </c>
      <c r="C2621" s="11" t="s">
        <v>1202</v>
      </c>
      <c r="D2621" s="9"/>
      <c r="E2621" s="9">
        <v>591</v>
      </c>
      <c r="F2621" s="10" t="s">
        <v>1071</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1.5" hidden="1" x14ac:dyDescent="0.25">
      <c r="A2622" s="12">
        <v>2605</v>
      </c>
      <c r="B2622" s="10" t="s">
        <v>1020</v>
      </c>
      <c r="C2622" s="11" t="s">
        <v>1202</v>
      </c>
      <c r="D2622" s="9"/>
      <c r="E2622" s="9">
        <v>591</v>
      </c>
      <c r="F2622" s="10" t="s">
        <v>1071</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1.5" hidden="1" x14ac:dyDescent="0.25">
      <c r="A2623" s="12">
        <v>2606</v>
      </c>
      <c r="B2623" s="10" t="s">
        <v>1020</v>
      </c>
      <c r="C2623" s="11" t="s">
        <v>1202</v>
      </c>
      <c r="D2623" s="9"/>
      <c r="E2623" s="9">
        <v>591</v>
      </c>
      <c r="F2623" s="10" t="s">
        <v>1071</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1.5" hidden="1" x14ac:dyDescent="0.25">
      <c r="A2624" s="12">
        <v>2607</v>
      </c>
      <c r="B2624" s="10" t="s">
        <v>1020</v>
      </c>
      <c r="C2624" s="11" t="s">
        <v>1202</v>
      </c>
      <c r="D2624" s="9"/>
      <c r="E2624" s="9">
        <v>591</v>
      </c>
      <c r="F2624" s="10" t="s">
        <v>1071</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1.5" hidden="1" x14ac:dyDescent="0.25">
      <c r="A2625" s="12">
        <v>2608</v>
      </c>
      <c r="B2625" s="10" t="s">
        <v>1020</v>
      </c>
      <c r="C2625" s="11" t="s">
        <v>1202</v>
      </c>
      <c r="D2625" s="9"/>
      <c r="E2625" s="9">
        <v>591</v>
      </c>
      <c r="F2625" s="10" t="s">
        <v>1071</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1.5" hidden="1" x14ac:dyDescent="0.25">
      <c r="A2626" s="12">
        <v>2609</v>
      </c>
      <c r="B2626" s="10" t="s">
        <v>1020</v>
      </c>
      <c r="C2626" s="11" t="s">
        <v>1202</v>
      </c>
      <c r="D2626" s="9"/>
      <c r="E2626" s="9">
        <v>591</v>
      </c>
      <c r="F2626" s="10" t="s">
        <v>1071</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1.5" hidden="1" x14ac:dyDescent="0.25">
      <c r="A2627" s="12">
        <v>2610</v>
      </c>
      <c r="B2627" s="10" t="s">
        <v>1020</v>
      </c>
      <c r="C2627" s="11" t="s">
        <v>1202</v>
      </c>
      <c r="D2627" s="9"/>
      <c r="E2627" s="9">
        <v>591</v>
      </c>
      <c r="F2627" s="10" t="s">
        <v>1071</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1.5" hidden="1" x14ac:dyDescent="0.25">
      <c r="A2628" s="23">
        <v>2611</v>
      </c>
      <c r="B2628" s="21" t="s">
        <v>1020</v>
      </c>
      <c r="C2628" s="29" t="s">
        <v>1203</v>
      </c>
      <c r="D2628" s="20"/>
      <c r="E2628" s="20">
        <v>931</v>
      </c>
      <c r="F2628" s="21" t="s">
        <v>1070</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1.5" hidden="1" x14ac:dyDescent="0.25">
      <c r="A2629" s="23">
        <v>2612</v>
      </c>
      <c r="B2629" s="21" t="s">
        <v>1020</v>
      </c>
      <c r="C2629" s="29" t="s">
        <v>1203</v>
      </c>
      <c r="D2629" s="20"/>
      <c r="E2629" s="20">
        <v>931</v>
      </c>
      <c r="F2629" s="21" t="s">
        <v>1070</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1.5" hidden="1" x14ac:dyDescent="0.25">
      <c r="A2630" s="23">
        <v>2613</v>
      </c>
      <c r="B2630" s="21" t="s">
        <v>1020</v>
      </c>
      <c r="C2630" s="29" t="s">
        <v>1203</v>
      </c>
      <c r="D2630" s="20"/>
      <c r="E2630" s="20">
        <v>931</v>
      </c>
      <c r="F2630" s="21" t="s">
        <v>1070</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1.5" hidden="1" x14ac:dyDescent="0.25">
      <c r="A2631" s="23">
        <v>2614</v>
      </c>
      <c r="B2631" s="21" t="s">
        <v>1020</v>
      </c>
      <c r="C2631" s="29" t="s">
        <v>1203</v>
      </c>
      <c r="D2631" s="20"/>
      <c r="E2631" s="20">
        <v>931</v>
      </c>
      <c r="F2631" s="21" t="s">
        <v>1070</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1.5" hidden="1" x14ac:dyDescent="0.25">
      <c r="A2632" s="23">
        <v>2615</v>
      </c>
      <c r="B2632" s="21" t="s">
        <v>1020</v>
      </c>
      <c r="C2632" s="29" t="s">
        <v>1203</v>
      </c>
      <c r="D2632" s="20"/>
      <c r="E2632" s="20">
        <v>931</v>
      </c>
      <c r="F2632" s="21" t="s">
        <v>1070</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1.5" hidden="1" x14ac:dyDescent="0.25">
      <c r="A2633" s="23">
        <v>2616</v>
      </c>
      <c r="B2633" s="21" t="s">
        <v>1020</v>
      </c>
      <c r="C2633" s="29" t="s">
        <v>1203</v>
      </c>
      <c r="D2633" s="20"/>
      <c r="E2633" s="20">
        <v>931</v>
      </c>
      <c r="F2633" s="21" t="s">
        <v>1070</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1.5" hidden="1" x14ac:dyDescent="0.25">
      <c r="A2634" s="23">
        <v>2617</v>
      </c>
      <c r="B2634" s="21" t="s">
        <v>1020</v>
      </c>
      <c r="C2634" s="29" t="s">
        <v>1203</v>
      </c>
      <c r="D2634" s="20"/>
      <c r="E2634" s="20">
        <v>931</v>
      </c>
      <c r="F2634" s="21" t="s">
        <v>1070</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1.5" hidden="1" x14ac:dyDescent="0.25">
      <c r="A2635" s="23">
        <v>2618</v>
      </c>
      <c r="B2635" s="21" t="s">
        <v>1020</v>
      </c>
      <c r="C2635" s="29" t="s">
        <v>1203</v>
      </c>
      <c r="D2635" s="20"/>
      <c r="E2635" s="20">
        <v>931</v>
      </c>
      <c r="F2635" s="21" t="s">
        <v>1070</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1.5" hidden="1" x14ac:dyDescent="0.25">
      <c r="A2636" s="23">
        <v>2619</v>
      </c>
      <c r="B2636" s="21" t="s">
        <v>1020</v>
      </c>
      <c r="C2636" s="29" t="s">
        <v>1203</v>
      </c>
      <c r="D2636" s="20"/>
      <c r="E2636" s="20">
        <v>931</v>
      </c>
      <c r="F2636" s="21" t="s">
        <v>1070</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1.5" hidden="1" x14ac:dyDescent="0.25">
      <c r="A2637" s="23">
        <v>2620</v>
      </c>
      <c r="B2637" s="21" t="s">
        <v>1020</v>
      </c>
      <c r="C2637" s="29" t="s">
        <v>1203</v>
      </c>
      <c r="D2637" s="20"/>
      <c r="E2637" s="20">
        <v>931</v>
      </c>
      <c r="F2637" s="21" t="s">
        <v>1070</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1.5" hidden="1" x14ac:dyDescent="0.25">
      <c r="A2638" s="23">
        <v>2621</v>
      </c>
      <c r="B2638" s="21" t="s">
        <v>1020</v>
      </c>
      <c r="C2638" s="29" t="s">
        <v>1203</v>
      </c>
      <c r="D2638" s="20"/>
      <c r="E2638" s="20">
        <v>931</v>
      </c>
      <c r="F2638" s="21" t="s">
        <v>1070</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1.5" hidden="1" x14ac:dyDescent="0.25">
      <c r="A2639" s="23">
        <v>2622</v>
      </c>
      <c r="B2639" s="21" t="s">
        <v>1020</v>
      </c>
      <c r="C2639" s="29" t="s">
        <v>1203</v>
      </c>
      <c r="D2639" s="20"/>
      <c r="E2639" s="20">
        <v>931</v>
      </c>
      <c r="F2639" s="21" t="s">
        <v>1070</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1.5" hidden="1" x14ac:dyDescent="0.25">
      <c r="A2640" s="23">
        <v>2623</v>
      </c>
      <c r="B2640" s="21" t="s">
        <v>1020</v>
      </c>
      <c r="C2640" s="29" t="s">
        <v>1203</v>
      </c>
      <c r="D2640" s="20"/>
      <c r="E2640" s="20">
        <v>931</v>
      </c>
      <c r="F2640" s="21" t="s">
        <v>1070</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1.5" hidden="1" x14ac:dyDescent="0.25">
      <c r="A2641" s="23">
        <v>2624</v>
      </c>
      <c r="B2641" s="21" t="s">
        <v>1020</v>
      </c>
      <c r="C2641" s="29" t="s">
        <v>1203</v>
      </c>
      <c r="D2641" s="20"/>
      <c r="E2641" s="20">
        <v>931</v>
      </c>
      <c r="F2641" s="21" t="s">
        <v>1070</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1.5" hidden="1" x14ac:dyDescent="0.25">
      <c r="A2642" s="23">
        <v>2625</v>
      </c>
      <c r="B2642" s="21" t="s">
        <v>1020</v>
      </c>
      <c r="C2642" s="29" t="s">
        <v>1203</v>
      </c>
      <c r="D2642" s="20"/>
      <c r="E2642" s="20">
        <v>931</v>
      </c>
      <c r="F2642" s="21" t="s">
        <v>1070</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1.5" hidden="1" x14ac:dyDescent="0.25">
      <c r="A2643" s="12">
        <v>2626</v>
      </c>
      <c r="B2643" s="10" t="s">
        <v>1020</v>
      </c>
      <c r="C2643" s="11" t="s">
        <v>1204</v>
      </c>
      <c r="D2643" s="9"/>
      <c r="E2643" s="9">
        <v>32</v>
      </c>
      <c r="F2643" s="10" t="s">
        <v>1071</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1.5" hidden="1" x14ac:dyDescent="0.25">
      <c r="A2644" s="12">
        <v>2627</v>
      </c>
      <c r="B2644" s="10" t="s">
        <v>1020</v>
      </c>
      <c r="C2644" s="11" t="s">
        <v>1204</v>
      </c>
      <c r="D2644" s="9"/>
      <c r="E2644" s="9">
        <v>32</v>
      </c>
      <c r="F2644" s="10" t="s">
        <v>1071</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1.5" hidden="1" x14ac:dyDescent="0.25">
      <c r="A2645" s="12">
        <v>2628</v>
      </c>
      <c r="B2645" s="10" t="s">
        <v>1020</v>
      </c>
      <c r="C2645" s="11" t="s">
        <v>1204</v>
      </c>
      <c r="D2645" s="9"/>
      <c r="E2645" s="9">
        <v>32</v>
      </c>
      <c r="F2645" s="10" t="s">
        <v>1071</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1.5" hidden="1" x14ac:dyDescent="0.25">
      <c r="A2646" s="12">
        <v>2629</v>
      </c>
      <c r="B2646" s="10" t="s">
        <v>1020</v>
      </c>
      <c r="C2646" s="11" t="s">
        <v>1204</v>
      </c>
      <c r="D2646" s="9"/>
      <c r="E2646" s="9">
        <v>32</v>
      </c>
      <c r="F2646" s="10" t="s">
        <v>1071</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1.5" hidden="1" x14ac:dyDescent="0.25">
      <c r="A2647" s="12">
        <v>2630</v>
      </c>
      <c r="B2647" s="10" t="s">
        <v>1020</v>
      </c>
      <c r="C2647" s="11" t="s">
        <v>1204</v>
      </c>
      <c r="D2647" s="9"/>
      <c r="E2647" s="9">
        <v>32</v>
      </c>
      <c r="F2647" s="10" t="s">
        <v>1071</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1.5" hidden="1" x14ac:dyDescent="0.25">
      <c r="A2648" s="12">
        <v>2631</v>
      </c>
      <c r="B2648" s="10" t="s">
        <v>1020</v>
      </c>
      <c r="C2648" s="11" t="s">
        <v>1204</v>
      </c>
      <c r="D2648" s="9"/>
      <c r="E2648" s="9">
        <v>32</v>
      </c>
      <c r="F2648" s="10" t="s">
        <v>1071</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1.5" hidden="1" x14ac:dyDescent="0.25">
      <c r="A2649" s="12">
        <v>2632</v>
      </c>
      <c r="B2649" s="10" t="s">
        <v>1020</v>
      </c>
      <c r="C2649" s="11" t="s">
        <v>1204</v>
      </c>
      <c r="D2649" s="9"/>
      <c r="E2649" s="9">
        <v>32</v>
      </c>
      <c r="F2649" s="10" t="s">
        <v>1071</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1.5" hidden="1" x14ac:dyDescent="0.25">
      <c r="A2650" s="12">
        <v>2633</v>
      </c>
      <c r="B2650" s="10" t="s">
        <v>1020</v>
      </c>
      <c r="C2650" s="11" t="s">
        <v>1204</v>
      </c>
      <c r="D2650" s="9"/>
      <c r="E2650" s="9">
        <v>32</v>
      </c>
      <c r="F2650" s="10" t="s">
        <v>1071</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1.5" hidden="1" x14ac:dyDescent="0.25">
      <c r="A2651" s="12">
        <v>2634</v>
      </c>
      <c r="B2651" s="10" t="s">
        <v>1020</v>
      </c>
      <c r="C2651" s="11" t="s">
        <v>1204</v>
      </c>
      <c r="D2651" s="9"/>
      <c r="E2651" s="9">
        <v>32</v>
      </c>
      <c r="F2651" s="10" t="s">
        <v>1071</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1.5" hidden="1" x14ac:dyDescent="0.25">
      <c r="A2652" s="12">
        <v>2635</v>
      </c>
      <c r="B2652" s="10" t="s">
        <v>1020</v>
      </c>
      <c r="C2652" s="11" t="s">
        <v>1204</v>
      </c>
      <c r="D2652" s="9"/>
      <c r="E2652" s="9">
        <v>32</v>
      </c>
      <c r="F2652" s="10" t="s">
        <v>1071</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1.5" hidden="1" x14ac:dyDescent="0.25">
      <c r="A2653" s="12">
        <v>2636</v>
      </c>
      <c r="B2653" s="10" t="s">
        <v>1020</v>
      </c>
      <c r="C2653" s="11" t="s">
        <v>1204</v>
      </c>
      <c r="D2653" s="9"/>
      <c r="E2653" s="9">
        <v>32</v>
      </c>
      <c r="F2653" s="10" t="s">
        <v>1071</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1.5" hidden="1" x14ac:dyDescent="0.25">
      <c r="A2654" s="12">
        <v>2637</v>
      </c>
      <c r="B2654" s="10" t="s">
        <v>1020</v>
      </c>
      <c r="C2654" s="11" t="s">
        <v>1204</v>
      </c>
      <c r="D2654" s="9"/>
      <c r="E2654" s="9">
        <v>32</v>
      </c>
      <c r="F2654" s="10" t="s">
        <v>1071</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1.5" hidden="1" x14ac:dyDescent="0.25">
      <c r="A2655" s="12">
        <v>2638</v>
      </c>
      <c r="B2655" s="10" t="s">
        <v>1020</v>
      </c>
      <c r="C2655" s="11" t="s">
        <v>1204</v>
      </c>
      <c r="D2655" s="9"/>
      <c r="E2655" s="9">
        <v>32</v>
      </c>
      <c r="F2655" s="10" t="s">
        <v>1071</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1.5" hidden="1" x14ac:dyDescent="0.25">
      <c r="A2656" s="12">
        <v>2639</v>
      </c>
      <c r="B2656" s="10" t="s">
        <v>1020</v>
      </c>
      <c r="C2656" s="11" t="s">
        <v>1204</v>
      </c>
      <c r="D2656" s="9"/>
      <c r="E2656" s="9">
        <v>32</v>
      </c>
      <c r="F2656" s="10" t="s">
        <v>1071</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1.5" hidden="1" x14ac:dyDescent="0.25">
      <c r="A2657" s="12">
        <v>2640</v>
      </c>
      <c r="B2657" s="10" t="s">
        <v>1020</v>
      </c>
      <c r="C2657" s="11" t="s">
        <v>1204</v>
      </c>
      <c r="D2657" s="9"/>
      <c r="E2657" s="9">
        <v>32</v>
      </c>
      <c r="F2657" s="10" t="s">
        <v>1071</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1.5" hidden="1" x14ac:dyDescent="0.25">
      <c r="A2658" s="12">
        <v>2641</v>
      </c>
      <c r="B2658" s="10" t="s">
        <v>1020</v>
      </c>
      <c r="C2658" s="11" t="s">
        <v>1205</v>
      </c>
      <c r="D2658" s="9"/>
      <c r="E2658" s="9">
        <v>68</v>
      </c>
      <c r="F2658" s="10" t="s">
        <v>1071</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1.5" hidden="1" x14ac:dyDescent="0.25">
      <c r="A2659" s="12">
        <v>2642</v>
      </c>
      <c r="B2659" s="10" t="s">
        <v>1020</v>
      </c>
      <c r="C2659" s="11" t="s">
        <v>1205</v>
      </c>
      <c r="D2659" s="9"/>
      <c r="E2659" s="9">
        <v>68</v>
      </c>
      <c r="F2659" s="10" t="s">
        <v>1071</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1.5" hidden="1" x14ac:dyDescent="0.25">
      <c r="A2660" s="12">
        <v>2643</v>
      </c>
      <c r="B2660" s="10" t="s">
        <v>1020</v>
      </c>
      <c r="C2660" s="11" t="s">
        <v>1205</v>
      </c>
      <c r="D2660" s="9"/>
      <c r="E2660" s="9">
        <v>68</v>
      </c>
      <c r="F2660" s="10" t="s">
        <v>1071</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1.5" hidden="1" x14ac:dyDescent="0.25">
      <c r="A2661" s="12">
        <v>2644</v>
      </c>
      <c r="B2661" s="10" t="s">
        <v>1020</v>
      </c>
      <c r="C2661" s="11" t="s">
        <v>1205</v>
      </c>
      <c r="D2661" s="9"/>
      <c r="E2661" s="9">
        <v>68</v>
      </c>
      <c r="F2661" s="10" t="s">
        <v>1071</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1.5" hidden="1" x14ac:dyDescent="0.25">
      <c r="A2662" s="12">
        <v>2645</v>
      </c>
      <c r="B2662" s="10" t="s">
        <v>1020</v>
      </c>
      <c r="C2662" s="11" t="s">
        <v>1205</v>
      </c>
      <c r="D2662" s="9"/>
      <c r="E2662" s="9">
        <v>68</v>
      </c>
      <c r="F2662" s="10" t="s">
        <v>1071</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1.5" hidden="1" x14ac:dyDescent="0.25">
      <c r="A2663" s="12">
        <v>2646</v>
      </c>
      <c r="B2663" s="10" t="s">
        <v>1020</v>
      </c>
      <c r="C2663" s="11" t="s">
        <v>1205</v>
      </c>
      <c r="D2663" s="9"/>
      <c r="E2663" s="9">
        <v>68</v>
      </c>
      <c r="F2663" s="10" t="s">
        <v>1071</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1.5" hidden="1" x14ac:dyDescent="0.25">
      <c r="A2664" s="12">
        <v>2647</v>
      </c>
      <c r="B2664" s="10" t="s">
        <v>1020</v>
      </c>
      <c r="C2664" s="11" t="s">
        <v>1205</v>
      </c>
      <c r="D2664" s="9"/>
      <c r="E2664" s="9">
        <v>68</v>
      </c>
      <c r="F2664" s="10" t="s">
        <v>1071</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1.5" hidden="1" x14ac:dyDescent="0.25">
      <c r="A2665" s="12">
        <v>2648</v>
      </c>
      <c r="B2665" s="10" t="s">
        <v>1020</v>
      </c>
      <c r="C2665" s="11" t="s">
        <v>1205</v>
      </c>
      <c r="D2665" s="9"/>
      <c r="E2665" s="9">
        <v>68</v>
      </c>
      <c r="F2665" s="10" t="s">
        <v>1071</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1.5" hidden="1" x14ac:dyDescent="0.25">
      <c r="A2666" s="12">
        <v>2649</v>
      </c>
      <c r="B2666" s="10" t="s">
        <v>1020</v>
      </c>
      <c r="C2666" s="11" t="s">
        <v>1205</v>
      </c>
      <c r="D2666" s="9"/>
      <c r="E2666" s="9">
        <v>68</v>
      </c>
      <c r="F2666" s="10" t="s">
        <v>1071</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1.5" hidden="1" x14ac:dyDescent="0.25">
      <c r="A2667" s="12">
        <v>2650</v>
      </c>
      <c r="B2667" s="10" t="s">
        <v>1020</v>
      </c>
      <c r="C2667" s="11" t="s">
        <v>1205</v>
      </c>
      <c r="D2667" s="9"/>
      <c r="E2667" s="9">
        <v>68</v>
      </c>
      <c r="F2667" s="10" t="s">
        <v>1071</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1.5" hidden="1" x14ac:dyDescent="0.25">
      <c r="A2668" s="12">
        <v>2651</v>
      </c>
      <c r="B2668" s="10" t="s">
        <v>1020</v>
      </c>
      <c r="C2668" s="11" t="s">
        <v>1205</v>
      </c>
      <c r="D2668" s="9"/>
      <c r="E2668" s="9">
        <v>68</v>
      </c>
      <c r="F2668" s="10" t="s">
        <v>1071</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1.5" hidden="1" x14ac:dyDescent="0.25">
      <c r="A2669" s="12">
        <v>2652</v>
      </c>
      <c r="B2669" s="10" t="s">
        <v>1020</v>
      </c>
      <c r="C2669" s="11" t="s">
        <v>1205</v>
      </c>
      <c r="D2669" s="9"/>
      <c r="E2669" s="9">
        <v>68</v>
      </c>
      <c r="F2669" s="10" t="s">
        <v>1071</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1.5" hidden="1" x14ac:dyDescent="0.25">
      <c r="A2670" s="12">
        <v>2653</v>
      </c>
      <c r="B2670" s="10" t="s">
        <v>1020</v>
      </c>
      <c r="C2670" s="11" t="s">
        <v>1205</v>
      </c>
      <c r="D2670" s="9"/>
      <c r="E2670" s="9">
        <v>68</v>
      </c>
      <c r="F2670" s="10" t="s">
        <v>1071</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1.5" hidden="1" x14ac:dyDescent="0.25">
      <c r="A2671" s="12">
        <v>2654</v>
      </c>
      <c r="B2671" s="10" t="s">
        <v>1020</v>
      </c>
      <c r="C2671" s="11" t="s">
        <v>1205</v>
      </c>
      <c r="D2671" s="9"/>
      <c r="E2671" s="9">
        <v>68</v>
      </c>
      <c r="F2671" s="10" t="s">
        <v>1071</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1.5" hidden="1" x14ac:dyDescent="0.25">
      <c r="A2672" s="12">
        <v>2655</v>
      </c>
      <c r="B2672" s="10" t="s">
        <v>1020</v>
      </c>
      <c r="C2672" s="11" t="s">
        <v>1205</v>
      </c>
      <c r="D2672" s="9"/>
      <c r="E2672" s="9">
        <v>68</v>
      </c>
      <c r="F2672" s="10" t="s">
        <v>1071</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1.5" hidden="1" x14ac:dyDescent="0.25">
      <c r="A2673" s="12">
        <v>2656</v>
      </c>
      <c r="B2673" s="10" t="s">
        <v>1020</v>
      </c>
      <c r="C2673" s="11" t="s">
        <v>1206</v>
      </c>
      <c r="D2673" s="9"/>
      <c r="E2673" s="9">
        <v>76</v>
      </c>
      <c r="F2673" s="10" t="s">
        <v>1071</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1.5" hidden="1" x14ac:dyDescent="0.25">
      <c r="A2674" s="12">
        <v>2657</v>
      </c>
      <c r="B2674" s="10" t="s">
        <v>1020</v>
      </c>
      <c r="C2674" s="11" t="s">
        <v>1206</v>
      </c>
      <c r="D2674" s="9"/>
      <c r="E2674" s="9">
        <v>76</v>
      </c>
      <c r="F2674" s="10" t="s">
        <v>1071</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1.5" hidden="1" x14ac:dyDescent="0.25">
      <c r="A2675" s="12">
        <v>2658</v>
      </c>
      <c r="B2675" s="10" t="s">
        <v>1020</v>
      </c>
      <c r="C2675" s="11" t="s">
        <v>1206</v>
      </c>
      <c r="D2675" s="9"/>
      <c r="E2675" s="9">
        <v>76</v>
      </c>
      <c r="F2675" s="10" t="s">
        <v>1071</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1.5" hidden="1" x14ac:dyDescent="0.25">
      <c r="A2676" s="12">
        <v>2659</v>
      </c>
      <c r="B2676" s="10" t="s">
        <v>1020</v>
      </c>
      <c r="C2676" s="11" t="s">
        <v>1206</v>
      </c>
      <c r="D2676" s="9"/>
      <c r="E2676" s="9">
        <v>76</v>
      </c>
      <c r="F2676" s="10" t="s">
        <v>1071</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1.5" hidden="1" x14ac:dyDescent="0.25">
      <c r="A2677" s="12">
        <v>2660</v>
      </c>
      <c r="B2677" s="10" t="s">
        <v>1020</v>
      </c>
      <c r="C2677" s="11" t="s">
        <v>1206</v>
      </c>
      <c r="D2677" s="9"/>
      <c r="E2677" s="9">
        <v>76</v>
      </c>
      <c r="F2677" s="10" t="s">
        <v>1071</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1.5" hidden="1" x14ac:dyDescent="0.25">
      <c r="A2678" s="12">
        <v>2661</v>
      </c>
      <c r="B2678" s="10" t="s">
        <v>1020</v>
      </c>
      <c r="C2678" s="11" t="s">
        <v>1206</v>
      </c>
      <c r="D2678" s="9"/>
      <c r="E2678" s="9">
        <v>76</v>
      </c>
      <c r="F2678" s="10" t="s">
        <v>1071</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1.5" hidden="1" x14ac:dyDescent="0.25">
      <c r="A2679" s="12">
        <v>2662</v>
      </c>
      <c r="B2679" s="10" t="s">
        <v>1020</v>
      </c>
      <c r="C2679" s="11" t="s">
        <v>1206</v>
      </c>
      <c r="D2679" s="9"/>
      <c r="E2679" s="9">
        <v>76</v>
      </c>
      <c r="F2679" s="10" t="s">
        <v>1071</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1.5" hidden="1" x14ac:dyDescent="0.25">
      <c r="A2680" s="12">
        <v>2663</v>
      </c>
      <c r="B2680" s="10" t="s">
        <v>1020</v>
      </c>
      <c r="C2680" s="11" t="s">
        <v>1206</v>
      </c>
      <c r="D2680" s="9"/>
      <c r="E2680" s="9">
        <v>76</v>
      </c>
      <c r="F2680" s="10" t="s">
        <v>1071</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1.5" hidden="1" x14ac:dyDescent="0.25">
      <c r="A2681" s="12">
        <v>2664</v>
      </c>
      <c r="B2681" s="10" t="s">
        <v>1020</v>
      </c>
      <c r="C2681" s="11" t="s">
        <v>1206</v>
      </c>
      <c r="D2681" s="9"/>
      <c r="E2681" s="9">
        <v>76</v>
      </c>
      <c r="F2681" s="10" t="s">
        <v>1071</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1.5" hidden="1" x14ac:dyDescent="0.25">
      <c r="A2682" s="12">
        <v>2665</v>
      </c>
      <c r="B2682" s="10" t="s">
        <v>1020</v>
      </c>
      <c r="C2682" s="11" t="s">
        <v>1206</v>
      </c>
      <c r="D2682" s="9"/>
      <c r="E2682" s="9">
        <v>76</v>
      </c>
      <c r="F2682" s="10" t="s">
        <v>1071</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1.5" hidden="1" x14ac:dyDescent="0.25">
      <c r="A2683" s="12">
        <v>2666</v>
      </c>
      <c r="B2683" s="10" t="s">
        <v>1020</v>
      </c>
      <c r="C2683" s="11" t="s">
        <v>1206</v>
      </c>
      <c r="D2683" s="9"/>
      <c r="E2683" s="9">
        <v>76</v>
      </c>
      <c r="F2683" s="10" t="s">
        <v>1071</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1.5" hidden="1" x14ac:dyDescent="0.25">
      <c r="A2684" s="12">
        <v>2667</v>
      </c>
      <c r="B2684" s="10" t="s">
        <v>1020</v>
      </c>
      <c r="C2684" s="11" t="s">
        <v>1206</v>
      </c>
      <c r="D2684" s="9"/>
      <c r="E2684" s="9">
        <v>76</v>
      </c>
      <c r="F2684" s="10" t="s">
        <v>1071</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1.5" hidden="1" x14ac:dyDescent="0.25">
      <c r="A2685" s="12">
        <v>2668</v>
      </c>
      <c r="B2685" s="10" t="s">
        <v>1020</v>
      </c>
      <c r="C2685" s="11" t="s">
        <v>1206</v>
      </c>
      <c r="D2685" s="9"/>
      <c r="E2685" s="9">
        <v>76</v>
      </c>
      <c r="F2685" s="10" t="s">
        <v>1071</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1.5" hidden="1" x14ac:dyDescent="0.25">
      <c r="A2686" s="12">
        <v>2669</v>
      </c>
      <c r="B2686" s="10" t="s">
        <v>1020</v>
      </c>
      <c r="C2686" s="11" t="s">
        <v>1206</v>
      </c>
      <c r="D2686" s="9"/>
      <c r="E2686" s="9">
        <v>76</v>
      </c>
      <c r="F2686" s="10" t="s">
        <v>1071</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1.5" hidden="1" x14ac:dyDescent="0.25">
      <c r="A2687" s="12">
        <v>2670</v>
      </c>
      <c r="B2687" s="10" t="s">
        <v>1020</v>
      </c>
      <c r="C2687" s="11" t="s">
        <v>1206</v>
      </c>
      <c r="D2687" s="9"/>
      <c r="E2687" s="9">
        <v>76</v>
      </c>
      <c r="F2687" s="10" t="s">
        <v>1071</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1.5" hidden="1" x14ac:dyDescent="0.25">
      <c r="A2688" s="12">
        <v>2671</v>
      </c>
      <c r="B2688" s="10" t="s">
        <v>1020</v>
      </c>
      <c r="C2688" s="11" t="s">
        <v>1207</v>
      </c>
      <c r="D2688" s="9"/>
      <c r="E2688" s="9">
        <v>152</v>
      </c>
      <c r="F2688" s="10" t="s">
        <v>1071</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1.5" hidden="1" x14ac:dyDescent="0.25">
      <c r="A2689" s="12">
        <v>2672</v>
      </c>
      <c r="B2689" s="10" t="s">
        <v>1020</v>
      </c>
      <c r="C2689" s="11" t="s">
        <v>1207</v>
      </c>
      <c r="D2689" s="9"/>
      <c r="E2689" s="9">
        <v>152</v>
      </c>
      <c r="F2689" s="10" t="s">
        <v>1071</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1.5" hidden="1" x14ac:dyDescent="0.25">
      <c r="A2690" s="12">
        <v>2673</v>
      </c>
      <c r="B2690" s="10" t="s">
        <v>1020</v>
      </c>
      <c r="C2690" s="11" t="s">
        <v>1207</v>
      </c>
      <c r="D2690" s="9"/>
      <c r="E2690" s="9">
        <v>152</v>
      </c>
      <c r="F2690" s="10" t="s">
        <v>1071</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1.5" hidden="1" x14ac:dyDescent="0.25">
      <c r="A2691" s="12">
        <v>2674</v>
      </c>
      <c r="B2691" s="10" t="s">
        <v>1020</v>
      </c>
      <c r="C2691" s="11" t="s">
        <v>1207</v>
      </c>
      <c r="D2691" s="9"/>
      <c r="E2691" s="9">
        <v>152</v>
      </c>
      <c r="F2691" s="10" t="s">
        <v>1071</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1.5" hidden="1" x14ac:dyDescent="0.25">
      <c r="A2692" s="12">
        <v>2675</v>
      </c>
      <c r="B2692" s="10" t="s">
        <v>1020</v>
      </c>
      <c r="C2692" s="11" t="s">
        <v>1207</v>
      </c>
      <c r="D2692" s="9"/>
      <c r="E2692" s="9">
        <v>152</v>
      </c>
      <c r="F2692" s="10" t="s">
        <v>1071</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1.5" hidden="1" x14ac:dyDescent="0.25">
      <c r="A2693" s="12">
        <v>2676</v>
      </c>
      <c r="B2693" s="10" t="s">
        <v>1020</v>
      </c>
      <c r="C2693" s="11" t="s">
        <v>1207</v>
      </c>
      <c r="D2693" s="9"/>
      <c r="E2693" s="9">
        <v>152</v>
      </c>
      <c r="F2693" s="10" t="s">
        <v>1071</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1.5" hidden="1" x14ac:dyDescent="0.25">
      <c r="A2694" s="12">
        <v>2677</v>
      </c>
      <c r="B2694" s="10" t="s">
        <v>1020</v>
      </c>
      <c r="C2694" s="11" t="s">
        <v>1207</v>
      </c>
      <c r="D2694" s="9"/>
      <c r="E2694" s="9">
        <v>152</v>
      </c>
      <c r="F2694" s="10" t="s">
        <v>1071</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1.5" hidden="1" x14ac:dyDescent="0.25">
      <c r="A2695" s="12">
        <v>2678</v>
      </c>
      <c r="B2695" s="10" t="s">
        <v>1020</v>
      </c>
      <c r="C2695" s="11" t="s">
        <v>1207</v>
      </c>
      <c r="D2695" s="9"/>
      <c r="E2695" s="9">
        <v>152</v>
      </c>
      <c r="F2695" s="10" t="s">
        <v>1071</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1.5" hidden="1" x14ac:dyDescent="0.25">
      <c r="A2696" s="12">
        <v>2679</v>
      </c>
      <c r="B2696" s="10" t="s">
        <v>1020</v>
      </c>
      <c r="C2696" s="11" t="s">
        <v>1207</v>
      </c>
      <c r="D2696" s="9"/>
      <c r="E2696" s="9">
        <v>152</v>
      </c>
      <c r="F2696" s="10" t="s">
        <v>1071</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1.5" hidden="1" x14ac:dyDescent="0.25">
      <c r="A2697" s="12">
        <v>2680</v>
      </c>
      <c r="B2697" s="10" t="s">
        <v>1020</v>
      </c>
      <c r="C2697" s="11" t="s">
        <v>1207</v>
      </c>
      <c r="D2697" s="9"/>
      <c r="E2697" s="9">
        <v>152</v>
      </c>
      <c r="F2697" s="10" t="s">
        <v>1071</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1.5" hidden="1" x14ac:dyDescent="0.25">
      <c r="A2698" s="12">
        <v>2681</v>
      </c>
      <c r="B2698" s="10" t="s">
        <v>1020</v>
      </c>
      <c r="C2698" s="11" t="s">
        <v>1207</v>
      </c>
      <c r="D2698" s="9"/>
      <c r="E2698" s="9">
        <v>152</v>
      </c>
      <c r="F2698" s="10" t="s">
        <v>1071</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1.5" hidden="1" x14ac:dyDescent="0.25">
      <c r="A2699" s="12">
        <v>2682</v>
      </c>
      <c r="B2699" s="10" t="s">
        <v>1020</v>
      </c>
      <c r="C2699" s="11" t="s">
        <v>1207</v>
      </c>
      <c r="D2699" s="9"/>
      <c r="E2699" s="9">
        <v>152</v>
      </c>
      <c r="F2699" s="10" t="s">
        <v>1071</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1.5" hidden="1" x14ac:dyDescent="0.25">
      <c r="A2700" s="12">
        <v>2683</v>
      </c>
      <c r="B2700" s="10" t="s">
        <v>1020</v>
      </c>
      <c r="C2700" s="11" t="s">
        <v>1207</v>
      </c>
      <c r="D2700" s="9"/>
      <c r="E2700" s="9">
        <v>152</v>
      </c>
      <c r="F2700" s="10" t="s">
        <v>1071</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1.5" hidden="1" x14ac:dyDescent="0.25">
      <c r="A2701" s="12">
        <v>2684</v>
      </c>
      <c r="B2701" s="10" t="s">
        <v>1020</v>
      </c>
      <c r="C2701" s="11" t="s">
        <v>1207</v>
      </c>
      <c r="D2701" s="9"/>
      <c r="E2701" s="9">
        <v>152</v>
      </c>
      <c r="F2701" s="10" t="s">
        <v>1071</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1.5" hidden="1" x14ac:dyDescent="0.25">
      <c r="A2702" s="12">
        <v>2685</v>
      </c>
      <c r="B2702" s="10" t="s">
        <v>1020</v>
      </c>
      <c r="C2702" s="11" t="s">
        <v>1207</v>
      </c>
      <c r="D2702" s="9"/>
      <c r="E2702" s="9">
        <v>152</v>
      </c>
      <c r="F2702" s="10" t="s">
        <v>1071</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1.5" hidden="1" x14ac:dyDescent="0.25">
      <c r="A2703" s="12">
        <v>2686</v>
      </c>
      <c r="B2703" s="10" t="s">
        <v>1020</v>
      </c>
      <c r="C2703" s="11" t="s">
        <v>1208</v>
      </c>
      <c r="D2703" s="9"/>
      <c r="E2703" s="9">
        <v>170</v>
      </c>
      <c r="F2703" s="10" t="s">
        <v>1071</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1.5" hidden="1" x14ac:dyDescent="0.25">
      <c r="A2704" s="12">
        <v>2687</v>
      </c>
      <c r="B2704" s="10" t="s">
        <v>1020</v>
      </c>
      <c r="C2704" s="11" t="s">
        <v>1208</v>
      </c>
      <c r="D2704" s="9"/>
      <c r="E2704" s="9">
        <v>170</v>
      </c>
      <c r="F2704" s="10" t="s">
        <v>1071</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1.5" hidden="1" x14ac:dyDescent="0.25">
      <c r="A2705" s="12">
        <v>2688</v>
      </c>
      <c r="B2705" s="10" t="s">
        <v>1020</v>
      </c>
      <c r="C2705" s="11" t="s">
        <v>1208</v>
      </c>
      <c r="D2705" s="9"/>
      <c r="E2705" s="9">
        <v>170</v>
      </c>
      <c r="F2705" s="10" t="s">
        <v>1071</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1.5" hidden="1" x14ac:dyDescent="0.25">
      <c r="A2706" s="12">
        <v>2689</v>
      </c>
      <c r="B2706" s="10" t="s">
        <v>1020</v>
      </c>
      <c r="C2706" s="11" t="s">
        <v>1208</v>
      </c>
      <c r="D2706" s="9"/>
      <c r="E2706" s="9">
        <v>170</v>
      </c>
      <c r="F2706" s="10" t="s">
        <v>1071</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1.5" hidden="1" x14ac:dyDescent="0.25">
      <c r="A2707" s="12">
        <v>2690</v>
      </c>
      <c r="B2707" s="10" t="s">
        <v>1020</v>
      </c>
      <c r="C2707" s="11" t="s">
        <v>1208</v>
      </c>
      <c r="D2707" s="9"/>
      <c r="E2707" s="9">
        <v>170</v>
      </c>
      <c r="F2707" s="10" t="s">
        <v>1071</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1.5" hidden="1" x14ac:dyDescent="0.25">
      <c r="A2708" s="12">
        <v>2691</v>
      </c>
      <c r="B2708" s="10" t="s">
        <v>1020</v>
      </c>
      <c r="C2708" s="11" t="s">
        <v>1208</v>
      </c>
      <c r="D2708" s="9"/>
      <c r="E2708" s="9">
        <v>170</v>
      </c>
      <c r="F2708" s="10" t="s">
        <v>1071</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1.5" hidden="1" x14ac:dyDescent="0.25">
      <c r="A2709" s="12">
        <v>2692</v>
      </c>
      <c r="B2709" s="10" t="s">
        <v>1020</v>
      </c>
      <c r="C2709" s="11" t="s">
        <v>1208</v>
      </c>
      <c r="D2709" s="9"/>
      <c r="E2709" s="9">
        <v>170</v>
      </c>
      <c r="F2709" s="10" t="s">
        <v>1071</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1.5" hidden="1" x14ac:dyDescent="0.25">
      <c r="A2710" s="12">
        <v>2693</v>
      </c>
      <c r="B2710" s="10" t="s">
        <v>1020</v>
      </c>
      <c r="C2710" s="11" t="s">
        <v>1208</v>
      </c>
      <c r="D2710" s="9"/>
      <c r="E2710" s="9">
        <v>170</v>
      </c>
      <c r="F2710" s="10" t="s">
        <v>1071</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1.5" hidden="1" x14ac:dyDescent="0.25">
      <c r="A2711" s="12">
        <v>2694</v>
      </c>
      <c r="B2711" s="10" t="s">
        <v>1020</v>
      </c>
      <c r="C2711" s="11" t="s">
        <v>1208</v>
      </c>
      <c r="D2711" s="9"/>
      <c r="E2711" s="9">
        <v>170</v>
      </c>
      <c r="F2711" s="10" t="s">
        <v>1071</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1.5" hidden="1" x14ac:dyDescent="0.25">
      <c r="A2712" s="12">
        <v>2695</v>
      </c>
      <c r="B2712" s="10" t="s">
        <v>1020</v>
      </c>
      <c r="C2712" s="11" t="s">
        <v>1208</v>
      </c>
      <c r="D2712" s="9"/>
      <c r="E2712" s="9">
        <v>170</v>
      </c>
      <c r="F2712" s="10" t="s">
        <v>1071</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1.5" hidden="1" x14ac:dyDescent="0.25">
      <c r="A2713" s="12">
        <v>2696</v>
      </c>
      <c r="B2713" s="10" t="s">
        <v>1020</v>
      </c>
      <c r="C2713" s="11" t="s">
        <v>1208</v>
      </c>
      <c r="D2713" s="9"/>
      <c r="E2713" s="9">
        <v>170</v>
      </c>
      <c r="F2713" s="10" t="s">
        <v>1071</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1.5" hidden="1" x14ac:dyDescent="0.25">
      <c r="A2714" s="12">
        <v>2697</v>
      </c>
      <c r="B2714" s="10" t="s">
        <v>1020</v>
      </c>
      <c r="C2714" s="11" t="s">
        <v>1208</v>
      </c>
      <c r="D2714" s="9"/>
      <c r="E2714" s="9">
        <v>170</v>
      </c>
      <c r="F2714" s="10" t="s">
        <v>1071</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1.5" hidden="1" x14ac:dyDescent="0.25">
      <c r="A2715" s="12">
        <v>2698</v>
      </c>
      <c r="B2715" s="10" t="s">
        <v>1020</v>
      </c>
      <c r="C2715" s="11" t="s">
        <v>1208</v>
      </c>
      <c r="D2715" s="9"/>
      <c r="E2715" s="9">
        <v>170</v>
      </c>
      <c r="F2715" s="10" t="s">
        <v>1071</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1.5" hidden="1" x14ac:dyDescent="0.25">
      <c r="A2716" s="12">
        <v>2699</v>
      </c>
      <c r="B2716" s="10" t="s">
        <v>1020</v>
      </c>
      <c r="C2716" s="11" t="s">
        <v>1208</v>
      </c>
      <c r="D2716" s="9"/>
      <c r="E2716" s="9">
        <v>170</v>
      </c>
      <c r="F2716" s="10" t="s">
        <v>1071</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1.5" hidden="1" x14ac:dyDescent="0.25">
      <c r="A2717" s="12">
        <v>2700</v>
      </c>
      <c r="B2717" s="10" t="s">
        <v>1020</v>
      </c>
      <c r="C2717" s="11" t="s">
        <v>1208</v>
      </c>
      <c r="D2717" s="9"/>
      <c r="E2717" s="9">
        <v>170</v>
      </c>
      <c r="F2717" s="10" t="s">
        <v>1071</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1.5" hidden="1" x14ac:dyDescent="0.25">
      <c r="A2718" s="12">
        <v>2701</v>
      </c>
      <c r="B2718" s="10" t="s">
        <v>1020</v>
      </c>
      <c r="C2718" s="11" t="s">
        <v>1209</v>
      </c>
      <c r="D2718" s="9"/>
      <c r="E2718" s="9">
        <v>218</v>
      </c>
      <c r="F2718" s="10" t="s">
        <v>1071</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1.5" hidden="1" x14ac:dyDescent="0.25">
      <c r="A2719" s="12">
        <v>2702</v>
      </c>
      <c r="B2719" s="10" t="s">
        <v>1020</v>
      </c>
      <c r="C2719" s="11" t="s">
        <v>1209</v>
      </c>
      <c r="D2719" s="9"/>
      <c r="E2719" s="9">
        <v>218</v>
      </c>
      <c r="F2719" s="10" t="s">
        <v>1071</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1.5" hidden="1" x14ac:dyDescent="0.25">
      <c r="A2720" s="12">
        <v>2703</v>
      </c>
      <c r="B2720" s="10" t="s">
        <v>1020</v>
      </c>
      <c r="C2720" s="11" t="s">
        <v>1209</v>
      </c>
      <c r="D2720" s="9"/>
      <c r="E2720" s="9">
        <v>218</v>
      </c>
      <c r="F2720" s="10" t="s">
        <v>1071</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1.5" hidden="1" x14ac:dyDescent="0.25">
      <c r="A2721" s="12">
        <v>2704</v>
      </c>
      <c r="B2721" s="10" t="s">
        <v>1020</v>
      </c>
      <c r="C2721" s="11" t="s">
        <v>1209</v>
      </c>
      <c r="D2721" s="9"/>
      <c r="E2721" s="9">
        <v>218</v>
      </c>
      <c r="F2721" s="10" t="s">
        <v>1071</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1.5" hidden="1" x14ac:dyDescent="0.25">
      <c r="A2722" s="12">
        <v>2705</v>
      </c>
      <c r="B2722" s="10" t="s">
        <v>1020</v>
      </c>
      <c r="C2722" s="11" t="s">
        <v>1209</v>
      </c>
      <c r="D2722" s="9"/>
      <c r="E2722" s="9">
        <v>218</v>
      </c>
      <c r="F2722" s="10" t="s">
        <v>1071</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1.5" hidden="1" x14ac:dyDescent="0.25">
      <c r="A2723" s="12">
        <v>2706</v>
      </c>
      <c r="B2723" s="10" t="s">
        <v>1020</v>
      </c>
      <c r="C2723" s="11" t="s">
        <v>1209</v>
      </c>
      <c r="D2723" s="9"/>
      <c r="E2723" s="9">
        <v>218</v>
      </c>
      <c r="F2723" s="10" t="s">
        <v>1071</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1.5" hidden="1" x14ac:dyDescent="0.25">
      <c r="A2724" s="12">
        <v>2707</v>
      </c>
      <c r="B2724" s="10" t="s">
        <v>1020</v>
      </c>
      <c r="C2724" s="11" t="s">
        <v>1209</v>
      </c>
      <c r="D2724" s="9"/>
      <c r="E2724" s="9">
        <v>218</v>
      </c>
      <c r="F2724" s="10" t="s">
        <v>1071</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1.5" hidden="1" x14ac:dyDescent="0.25">
      <c r="A2725" s="12">
        <v>2708</v>
      </c>
      <c r="B2725" s="10" t="s">
        <v>1020</v>
      </c>
      <c r="C2725" s="11" t="s">
        <v>1209</v>
      </c>
      <c r="D2725" s="9"/>
      <c r="E2725" s="9">
        <v>218</v>
      </c>
      <c r="F2725" s="10" t="s">
        <v>1071</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1.5" hidden="1" x14ac:dyDescent="0.25">
      <c r="A2726" s="12">
        <v>2709</v>
      </c>
      <c r="B2726" s="10" t="s">
        <v>1020</v>
      </c>
      <c r="C2726" s="11" t="s">
        <v>1209</v>
      </c>
      <c r="D2726" s="9"/>
      <c r="E2726" s="9">
        <v>218</v>
      </c>
      <c r="F2726" s="10" t="s">
        <v>1071</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1.5" hidden="1" x14ac:dyDescent="0.25">
      <c r="A2727" s="12">
        <v>2710</v>
      </c>
      <c r="B2727" s="10" t="s">
        <v>1020</v>
      </c>
      <c r="C2727" s="11" t="s">
        <v>1209</v>
      </c>
      <c r="D2727" s="9"/>
      <c r="E2727" s="9">
        <v>218</v>
      </c>
      <c r="F2727" s="10" t="s">
        <v>1071</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1.5" hidden="1" x14ac:dyDescent="0.25">
      <c r="A2728" s="12">
        <v>2711</v>
      </c>
      <c r="B2728" s="10" t="s">
        <v>1020</v>
      </c>
      <c r="C2728" s="11" t="s">
        <v>1209</v>
      </c>
      <c r="D2728" s="9"/>
      <c r="E2728" s="9">
        <v>218</v>
      </c>
      <c r="F2728" s="10" t="s">
        <v>1071</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1.5" hidden="1" x14ac:dyDescent="0.25">
      <c r="A2729" s="12">
        <v>2712</v>
      </c>
      <c r="B2729" s="10" t="s">
        <v>1020</v>
      </c>
      <c r="C2729" s="11" t="s">
        <v>1209</v>
      </c>
      <c r="D2729" s="9"/>
      <c r="E2729" s="9">
        <v>218</v>
      </c>
      <c r="F2729" s="10" t="s">
        <v>1071</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1.5" hidden="1" x14ac:dyDescent="0.25">
      <c r="A2730" s="12">
        <v>2713</v>
      </c>
      <c r="B2730" s="10" t="s">
        <v>1020</v>
      </c>
      <c r="C2730" s="11" t="s">
        <v>1209</v>
      </c>
      <c r="D2730" s="9"/>
      <c r="E2730" s="9">
        <v>218</v>
      </c>
      <c r="F2730" s="10" t="s">
        <v>1071</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1.5" hidden="1" x14ac:dyDescent="0.25">
      <c r="A2731" s="12">
        <v>2714</v>
      </c>
      <c r="B2731" s="10" t="s">
        <v>1020</v>
      </c>
      <c r="C2731" s="11" t="s">
        <v>1209</v>
      </c>
      <c r="D2731" s="9"/>
      <c r="E2731" s="9">
        <v>218</v>
      </c>
      <c r="F2731" s="10" t="s">
        <v>1071</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1.5" hidden="1" x14ac:dyDescent="0.25">
      <c r="A2732" s="12">
        <v>2715</v>
      </c>
      <c r="B2732" s="10" t="s">
        <v>1020</v>
      </c>
      <c r="C2732" s="11" t="s">
        <v>1209</v>
      </c>
      <c r="D2732" s="9"/>
      <c r="E2732" s="9">
        <v>218</v>
      </c>
      <c r="F2732" s="10" t="s">
        <v>1071</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1.5" hidden="1" x14ac:dyDescent="0.25">
      <c r="A2733" s="12">
        <v>2716</v>
      </c>
      <c r="B2733" s="10" t="s">
        <v>1020</v>
      </c>
      <c r="C2733" s="11" t="s">
        <v>1210</v>
      </c>
      <c r="D2733" s="9">
        <v>2</v>
      </c>
      <c r="E2733" s="9">
        <v>254</v>
      </c>
      <c r="F2733" s="10" t="s">
        <v>1071</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1.5" hidden="1" x14ac:dyDescent="0.25">
      <c r="A2734" s="12">
        <v>2717</v>
      </c>
      <c r="B2734" s="10" t="s">
        <v>1020</v>
      </c>
      <c r="C2734" s="11" t="s">
        <v>1210</v>
      </c>
      <c r="D2734" s="9">
        <v>2</v>
      </c>
      <c r="E2734" s="9">
        <v>254</v>
      </c>
      <c r="F2734" s="10" t="s">
        <v>1071</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1.5" hidden="1" x14ac:dyDescent="0.25">
      <c r="A2735" s="12">
        <v>2718</v>
      </c>
      <c r="B2735" s="10" t="s">
        <v>1020</v>
      </c>
      <c r="C2735" s="11" t="s">
        <v>1210</v>
      </c>
      <c r="D2735" s="9">
        <v>2</v>
      </c>
      <c r="E2735" s="9">
        <v>254</v>
      </c>
      <c r="F2735" s="10" t="s">
        <v>1071</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1.5" hidden="1" x14ac:dyDescent="0.25">
      <c r="A2736" s="12">
        <v>2719</v>
      </c>
      <c r="B2736" s="10" t="s">
        <v>1020</v>
      </c>
      <c r="C2736" s="11" t="s">
        <v>1210</v>
      </c>
      <c r="D2736" s="9">
        <v>2</v>
      </c>
      <c r="E2736" s="9">
        <v>254</v>
      </c>
      <c r="F2736" s="10" t="s">
        <v>1071</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1.5" hidden="1" x14ac:dyDescent="0.25">
      <c r="A2737" s="12">
        <v>2720</v>
      </c>
      <c r="B2737" s="10" t="s">
        <v>1020</v>
      </c>
      <c r="C2737" s="11" t="s">
        <v>1210</v>
      </c>
      <c r="D2737" s="9">
        <v>2</v>
      </c>
      <c r="E2737" s="9">
        <v>254</v>
      </c>
      <c r="F2737" s="10" t="s">
        <v>1071</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1.5" hidden="1" x14ac:dyDescent="0.25">
      <c r="A2738" s="12">
        <v>2721</v>
      </c>
      <c r="B2738" s="10" t="s">
        <v>1020</v>
      </c>
      <c r="C2738" s="11" t="s">
        <v>1210</v>
      </c>
      <c r="D2738" s="9">
        <v>2</v>
      </c>
      <c r="E2738" s="9">
        <v>254</v>
      </c>
      <c r="F2738" s="10" t="s">
        <v>1071</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1.5" hidden="1" x14ac:dyDescent="0.25">
      <c r="A2739" s="12">
        <v>2722</v>
      </c>
      <c r="B2739" s="10" t="s">
        <v>1020</v>
      </c>
      <c r="C2739" s="11" t="s">
        <v>1210</v>
      </c>
      <c r="D2739" s="9">
        <v>2</v>
      </c>
      <c r="E2739" s="9">
        <v>254</v>
      </c>
      <c r="F2739" s="10" t="s">
        <v>1071</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1.5" hidden="1" x14ac:dyDescent="0.25">
      <c r="A2740" s="12">
        <v>2723</v>
      </c>
      <c r="B2740" s="10" t="s">
        <v>1020</v>
      </c>
      <c r="C2740" s="11" t="s">
        <v>1210</v>
      </c>
      <c r="D2740" s="9">
        <v>2</v>
      </c>
      <c r="E2740" s="9">
        <v>254</v>
      </c>
      <c r="F2740" s="10" t="s">
        <v>1071</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1.5" hidden="1" x14ac:dyDescent="0.25">
      <c r="A2741" s="12">
        <v>2724</v>
      </c>
      <c r="B2741" s="10" t="s">
        <v>1020</v>
      </c>
      <c r="C2741" s="11" t="s">
        <v>1210</v>
      </c>
      <c r="D2741" s="9">
        <v>2</v>
      </c>
      <c r="E2741" s="9">
        <v>254</v>
      </c>
      <c r="F2741" s="10" t="s">
        <v>1071</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1.5" hidden="1" x14ac:dyDescent="0.25">
      <c r="A2742" s="12">
        <v>2725</v>
      </c>
      <c r="B2742" s="10" t="s">
        <v>1020</v>
      </c>
      <c r="C2742" s="11" t="s">
        <v>1210</v>
      </c>
      <c r="D2742" s="9">
        <v>2</v>
      </c>
      <c r="E2742" s="9">
        <v>254</v>
      </c>
      <c r="F2742" s="10" t="s">
        <v>1071</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1.5" hidden="1" x14ac:dyDescent="0.25">
      <c r="A2743" s="12">
        <v>2726</v>
      </c>
      <c r="B2743" s="10" t="s">
        <v>1020</v>
      </c>
      <c r="C2743" s="11" t="s">
        <v>1210</v>
      </c>
      <c r="D2743" s="9">
        <v>2</v>
      </c>
      <c r="E2743" s="9">
        <v>254</v>
      </c>
      <c r="F2743" s="10" t="s">
        <v>1071</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1.5" hidden="1" x14ac:dyDescent="0.25">
      <c r="A2744" s="12">
        <v>2727</v>
      </c>
      <c r="B2744" s="10" t="s">
        <v>1020</v>
      </c>
      <c r="C2744" s="11" t="s">
        <v>1210</v>
      </c>
      <c r="D2744" s="9">
        <v>2</v>
      </c>
      <c r="E2744" s="9">
        <v>254</v>
      </c>
      <c r="F2744" s="10" t="s">
        <v>1071</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1.5" hidden="1" x14ac:dyDescent="0.25">
      <c r="A2745" s="12">
        <v>2728</v>
      </c>
      <c r="B2745" s="10" t="s">
        <v>1020</v>
      </c>
      <c r="C2745" s="11" t="s">
        <v>1210</v>
      </c>
      <c r="D2745" s="9">
        <v>2</v>
      </c>
      <c r="E2745" s="9">
        <v>254</v>
      </c>
      <c r="F2745" s="10" t="s">
        <v>1071</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1.5" hidden="1" x14ac:dyDescent="0.25">
      <c r="A2746" s="12">
        <v>2729</v>
      </c>
      <c r="B2746" s="10" t="s">
        <v>1020</v>
      </c>
      <c r="C2746" s="11" t="s">
        <v>1210</v>
      </c>
      <c r="D2746" s="9">
        <v>2</v>
      </c>
      <c r="E2746" s="9">
        <v>254</v>
      </c>
      <c r="F2746" s="10" t="s">
        <v>1071</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1.5" hidden="1" x14ac:dyDescent="0.25">
      <c r="A2747" s="12">
        <v>2730</v>
      </c>
      <c r="B2747" s="10" t="s">
        <v>1020</v>
      </c>
      <c r="C2747" s="11" t="s">
        <v>1210</v>
      </c>
      <c r="D2747" s="9">
        <v>2</v>
      </c>
      <c r="E2747" s="9">
        <v>254</v>
      </c>
      <c r="F2747" s="10" t="s">
        <v>1071</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1.5" hidden="1" x14ac:dyDescent="0.25">
      <c r="A2748" s="12">
        <v>2731</v>
      </c>
      <c r="B2748" s="10" t="s">
        <v>1020</v>
      </c>
      <c r="C2748" s="11" t="s">
        <v>1211</v>
      </c>
      <c r="D2748" s="9"/>
      <c r="E2748" s="9">
        <v>328</v>
      </c>
      <c r="F2748" s="10" t="s">
        <v>1071</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1.5" hidden="1" x14ac:dyDescent="0.25">
      <c r="A2749" s="12">
        <v>2732</v>
      </c>
      <c r="B2749" s="10" t="s">
        <v>1020</v>
      </c>
      <c r="C2749" s="11" t="s">
        <v>1211</v>
      </c>
      <c r="D2749" s="9"/>
      <c r="E2749" s="9">
        <v>328</v>
      </c>
      <c r="F2749" s="10" t="s">
        <v>1071</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1.5" hidden="1" x14ac:dyDescent="0.25">
      <c r="A2750" s="12">
        <v>2733</v>
      </c>
      <c r="B2750" s="10" t="s">
        <v>1020</v>
      </c>
      <c r="C2750" s="11" t="s">
        <v>1211</v>
      </c>
      <c r="D2750" s="9"/>
      <c r="E2750" s="9">
        <v>328</v>
      </c>
      <c r="F2750" s="10" t="s">
        <v>1071</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1.5" hidden="1" x14ac:dyDescent="0.25">
      <c r="A2751" s="12">
        <v>2734</v>
      </c>
      <c r="B2751" s="10" t="s">
        <v>1020</v>
      </c>
      <c r="C2751" s="11" t="s">
        <v>1211</v>
      </c>
      <c r="D2751" s="9"/>
      <c r="E2751" s="9">
        <v>328</v>
      </c>
      <c r="F2751" s="10" t="s">
        <v>1071</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1.5" hidden="1" x14ac:dyDescent="0.25">
      <c r="A2752" s="12">
        <v>2735</v>
      </c>
      <c r="B2752" s="10" t="s">
        <v>1020</v>
      </c>
      <c r="C2752" s="11" t="s">
        <v>1211</v>
      </c>
      <c r="D2752" s="9"/>
      <c r="E2752" s="9">
        <v>328</v>
      </c>
      <c r="F2752" s="10" t="s">
        <v>1071</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1.5" hidden="1" x14ac:dyDescent="0.25">
      <c r="A2753" s="12">
        <v>2736</v>
      </c>
      <c r="B2753" s="10" t="s">
        <v>1020</v>
      </c>
      <c r="C2753" s="11" t="s">
        <v>1211</v>
      </c>
      <c r="D2753" s="9"/>
      <c r="E2753" s="9">
        <v>328</v>
      </c>
      <c r="F2753" s="10" t="s">
        <v>1071</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1.5" hidden="1" x14ac:dyDescent="0.25">
      <c r="A2754" s="12">
        <v>2737</v>
      </c>
      <c r="B2754" s="10" t="s">
        <v>1020</v>
      </c>
      <c r="C2754" s="11" t="s">
        <v>1211</v>
      </c>
      <c r="D2754" s="9"/>
      <c r="E2754" s="9">
        <v>328</v>
      </c>
      <c r="F2754" s="10" t="s">
        <v>1071</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1.5" hidden="1" x14ac:dyDescent="0.25">
      <c r="A2755" s="12">
        <v>2738</v>
      </c>
      <c r="B2755" s="10" t="s">
        <v>1020</v>
      </c>
      <c r="C2755" s="11" t="s">
        <v>1211</v>
      </c>
      <c r="D2755" s="9"/>
      <c r="E2755" s="9">
        <v>328</v>
      </c>
      <c r="F2755" s="10" t="s">
        <v>1071</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1.5" hidden="1" x14ac:dyDescent="0.25">
      <c r="A2756" s="12">
        <v>2739</v>
      </c>
      <c r="B2756" s="10" t="s">
        <v>1020</v>
      </c>
      <c r="C2756" s="11" t="s">
        <v>1211</v>
      </c>
      <c r="D2756" s="9"/>
      <c r="E2756" s="9">
        <v>328</v>
      </c>
      <c r="F2756" s="10" t="s">
        <v>1071</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1.5" hidden="1" x14ac:dyDescent="0.25">
      <c r="A2757" s="12">
        <v>2740</v>
      </c>
      <c r="B2757" s="10" t="s">
        <v>1020</v>
      </c>
      <c r="C2757" s="11" t="s">
        <v>1211</v>
      </c>
      <c r="D2757" s="9"/>
      <c r="E2757" s="9">
        <v>328</v>
      </c>
      <c r="F2757" s="10" t="s">
        <v>1071</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1.5" hidden="1" x14ac:dyDescent="0.25">
      <c r="A2758" s="12">
        <v>2741</v>
      </c>
      <c r="B2758" s="10" t="s">
        <v>1020</v>
      </c>
      <c r="C2758" s="11" t="s">
        <v>1211</v>
      </c>
      <c r="D2758" s="9"/>
      <c r="E2758" s="9">
        <v>328</v>
      </c>
      <c r="F2758" s="10" t="s">
        <v>1071</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1.5" hidden="1" x14ac:dyDescent="0.25">
      <c r="A2759" s="12">
        <v>2742</v>
      </c>
      <c r="B2759" s="10" t="s">
        <v>1020</v>
      </c>
      <c r="C2759" s="11" t="s">
        <v>1211</v>
      </c>
      <c r="D2759" s="9"/>
      <c r="E2759" s="9">
        <v>328</v>
      </c>
      <c r="F2759" s="10" t="s">
        <v>1071</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1.5" hidden="1" x14ac:dyDescent="0.25">
      <c r="A2760" s="12">
        <v>2743</v>
      </c>
      <c r="B2760" s="10" t="s">
        <v>1020</v>
      </c>
      <c r="C2760" s="11" t="s">
        <v>1211</v>
      </c>
      <c r="D2760" s="9"/>
      <c r="E2760" s="9">
        <v>328</v>
      </c>
      <c r="F2760" s="10" t="s">
        <v>1071</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1.5" hidden="1" x14ac:dyDescent="0.25">
      <c r="A2761" s="12">
        <v>2744</v>
      </c>
      <c r="B2761" s="10" t="s">
        <v>1020</v>
      </c>
      <c r="C2761" s="11" t="s">
        <v>1211</v>
      </c>
      <c r="D2761" s="9"/>
      <c r="E2761" s="9">
        <v>328</v>
      </c>
      <c r="F2761" s="10" t="s">
        <v>1071</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1.5" hidden="1" x14ac:dyDescent="0.25">
      <c r="A2762" s="12">
        <v>2745</v>
      </c>
      <c r="B2762" s="10" t="s">
        <v>1020</v>
      </c>
      <c r="C2762" s="11" t="s">
        <v>1211</v>
      </c>
      <c r="D2762" s="9"/>
      <c r="E2762" s="9">
        <v>328</v>
      </c>
      <c r="F2762" s="10" t="s">
        <v>1071</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1.5" hidden="1" x14ac:dyDescent="0.25">
      <c r="A2763" s="12">
        <v>2746</v>
      </c>
      <c r="B2763" s="10" t="s">
        <v>1020</v>
      </c>
      <c r="C2763" s="11" t="s">
        <v>1212</v>
      </c>
      <c r="D2763" s="9"/>
      <c r="E2763" s="9">
        <v>600</v>
      </c>
      <c r="F2763" s="10" t="s">
        <v>1071</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1.5" hidden="1" x14ac:dyDescent="0.25">
      <c r="A2764" s="12">
        <v>2747</v>
      </c>
      <c r="B2764" s="10" t="s">
        <v>1020</v>
      </c>
      <c r="C2764" s="11" t="s">
        <v>1212</v>
      </c>
      <c r="D2764" s="9"/>
      <c r="E2764" s="9">
        <v>600</v>
      </c>
      <c r="F2764" s="10" t="s">
        <v>1071</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1.5" hidden="1" x14ac:dyDescent="0.25">
      <c r="A2765" s="12">
        <v>2748</v>
      </c>
      <c r="B2765" s="10" t="s">
        <v>1020</v>
      </c>
      <c r="C2765" s="11" t="s">
        <v>1212</v>
      </c>
      <c r="D2765" s="9"/>
      <c r="E2765" s="9">
        <v>600</v>
      </c>
      <c r="F2765" s="10" t="s">
        <v>1071</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1.5" hidden="1" x14ac:dyDescent="0.25">
      <c r="A2766" s="12">
        <v>2749</v>
      </c>
      <c r="B2766" s="10" t="s">
        <v>1020</v>
      </c>
      <c r="C2766" s="11" t="s">
        <v>1212</v>
      </c>
      <c r="D2766" s="9"/>
      <c r="E2766" s="9">
        <v>600</v>
      </c>
      <c r="F2766" s="10" t="s">
        <v>1071</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1.5" hidden="1" x14ac:dyDescent="0.25">
      <c r="A2767" s="12">
        <v>2750</v>
      </c>
      <c r="B2767" s="10" t="s">
        <v>1020</v>
      </c>
      <c r="C2767" s="11" t="s">
        <v>1212</v>
      </c>
      <c r="D2767" s="9"/>
      <c r="E2767" s="9">
        <v>600</v>
      </c>
      <c r="F2767" s="10" t="s">
        <v>1071</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1.5" hidden="1" x14ac:dyDescent="0.25">
      <c r="A2768" s="12">
        <v>2751</v>
      </c>
      <c r="B2768" s="10" t="s">
        <v>1020</v>
      </c>
      <c r="C2768" s="11" t="s">
        <v>1212</v>
      </c>
      <c r="D2768" s="9"/>
      <c r="E2768" s="9">
        <v>600</v>
      </c>
      <c r="F2768" s="10" t="s">
        <v>1071</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1.5" hidden="1" x14ac:dyDescent="0.25">
      <c r="A2769" s="12">
        <v>2752</v>
      </c>
      <c r="B2769" s="10" t="s">
        <v>1020</v>
      </c>
      <c r="C2769" s="11" t="s">
        <v>1212</v>
      </c>
      <c r="D2769" s="9"/>
      <c r="E2769" s="9">
        <v>600</v>
      </c>
      <c r="F2769" s="10" t="s">
        <v>1071</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1.5" hidden="1" x14ac:dyDescent="0.25">
      <c r="A2770" s="12">
        <v>2753</v>
      </c>
      <c r="B2770" s="10" t="s">
        <v>1020</v>
      </c>
      <c r="C2770" s="11" t="s">
        <v>1212</v>
      </c>
      <c r="D2770" s="9"/>
      <c r="E2770" s="9">
        <v>600</v>
      </c>
      <c r="F2770" s="10" t="s">
        <v>1071</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1.5" hidden="1" x14ac:dyDescent="0.25">
      <c r="A2771" s="12">
        <v>2754</v>
      </c>
      <c r="B2771" s="10" t="s">
        <v>1020</v>
      </c>
      <c r="C2771" s="11" t="s">
        <v>1212</v>
      </c>
      <c r="D2771" s="9"/>
      <c r="E2771" s="9">
        <v>600</v>
      </c>
      <c r="F2771" s="10" t="s">
        <v>1071</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1.5" hidden="1" x14ac:dyDescent="0.25">
      <c r="A2772" s="12">
        <v>2755</v>
      </c>
      <c r="B2772" s="10" t="s">
        <v>1020</v>
      </c>
      <c r="C2772" s="11" t="s">
        <v>1212</v>
      </c>
      <c r="D2772" s="9"/>
      <c r="E2772" s="9">
        <v>600</v>
      </c>
      <c r="F2772" s="10" t="s">
        <v>1071</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1.5" hidden="1" x14ac:dyDescent="0.25">
      <c r="A2773" s="12">
        <v>2756</v>
      </c>
      <c r="B2773" s="10" t="s">
        <v>1020</v>
      </c>
      <c r="C2773" s="11" t="s">
        <v>1212</v>
      </c>
      <c r="D2773" s="9"/>
      <c r="E2773" s="9">
        <v>600</v>
      </c>
      <c r="F2773" s="10" t="s">
        <v>1071</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1.5" hidden="1" x14ac:dyDescent="0.25">
      <c r="A2774" s="12">
        <v>2757</v>
      </c>
      <c r="B2774" s="10" t="s">
        <v>1020</v>
      </c>
      <c r="C2774" s="11" t="s">
        <v>1212</v>
      </c>
      <c r="D2774" s="9"/>
      <c r="E2774" s="9">
        <v>600</v>
      </c>
      <c r="F2774" s="10" t="s">
        <v>1071</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1.5" hidden="1" x14ac:dyDescent="0.25">
      <c r="A2775" s="12">
        <v>2758</v>
      </c>
      <c r="B2775" s="10" t="s">
        <v>1020</v>
      </c>
      <c r="C2775" s="11" t="s">
        <v>1212</v>
      </c>
      <c r="D2775" s="9"/>
      <c r="E2775" s="9">
        <v>600</v>
      </c>
      <c r="F2775" s="10" t="s">
        <v>1071</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1.5" hidden="1" x14ac:dyDescent="0.25">
      <c r="A2776" s="12">
        <v>2759</v>
      </c>
      <c r="B2776" s="10" t="s">
        <v>1020</v>
      </c>
      <c r="C2776" s="11" t="s">
        <v>1212</v>
      </c>
      <c r="D2776" s="9"/>
      <c r="E2776" s="9">
        <v>600</v>
      </c>
      <c r="F2776" s="10" t="s">
        <v>1071</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1.5" hidden="1" x14ac:dyDescent="0.25">
      <c r="A2777" s="12">
        <v>2760</v>
      </c>
      <c r="B2777" s="10" t="s">
        <v>1020</v>
      </c>
      <c r="C2777" s="11" t="s">
        <v>1212</v>
      </c>
      <c r="D2777" s="9"/>
      <c r="E2777" s="9">
        <v>600</v>
      </c>
      <c r="F2777" s="10" t="s">
        <v>1071</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1.5" hidden="1" x14ac:dyDescent="0.25">
      <c r="A2778" s="12">
        <v>2761</v>
      </c>
      <c r="B2778" s="10" t="s">
        <v>1020</v>
      </c>
      <c r="C2778" s="11" t="s">
        <v>1213</v>
      </c>
      <c r="D2778" s="9"/>
      <c r="E2778" s="9">
        <v>604</v>
      </c>
      <c r="F2778" s="10" t="s">
        <v>1071</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1.5" hidden="1" x14ac:dyDescent="0.25">
      <c r="A2779" s="12">
        <v>2762</v>
      </c>
      <c r="B2779" s="10" t="s">
        <v>1020</v>
      </c>
      <c r="C2779" s="11" t="s">
        <v>1213</v>
      </c>
      <c r="D2779" s="9"/>
      <c r="E2779" s="9">
        <v>604</v>
      </c>
      <c r="F2779" s="10" t="s">
        <v>1071</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1.5" hidden="1" x14ac:dyDescent="0.25">
      <c r="A2780" s="12">
        <v>2763</v>
      </c>
      <c r="B2780" s="10" t="s">
        <v>1020</v>
      </c>
      <c r="C2780" s="11" t="s">
        <v>1213</v>
      </c>
      <c r="D2780" s="9"/>
      <c r="E2780" s="9">
        <v>604</v>
      </c>
      <c r="F2780" s="10" t="s">
        <v>1071</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1.5" hidden="1" x14ac:dyDescent="0.25">
      <c r="A2781" s="12">
        <v>2764</v>
      </c>
      <c r="B2781" s="10" t="s">
        <v>1020</v>
      </c>
      <c r="C2781" s="11" t="s">
        <v>1213</v>
      </c>
      <c r="D2781" s="9"/>
      <c r="E2781" s="9">
        <v>604</v>
      </c>
      <c r="F2781" s="10" t="s">
        <v>1071</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1.5" hidden="1" x14ac:dyDescent="0.25">
      <c r="A2782" s="12">
        <v>2765</v>
      </c>
      <c r="B2782" s="10" t="s">
        <v>1020</v>
      </c>
      <c r="C2782" s="11" t="s">
        <v>1213</v>
      </c>
      <c r="D2782" s="9"/>
      <c r="E2782" s="9">
        <v>604</v>
      </c>
      <c r="F2782" s="10" t="s">
        <v>1071</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1.5" hidden="1" x14ac:dyDescent="0.25">
      <c r="A2783" s="12">
        <v>2766</v>
      </c>
      <c r="B2783" s="10" t="s">
        <v>1020</v>
      </c>
      <c r="C2783" s="11" t="s">
        <v>1213</v>
      </c>
      <c r="D2783" s="9"/>
      <c r="E2783" s="9">
        <v>604</v>
      </c>
      <c r="F2783" s="10" t="s">
        <v>1071</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1.5" hidden="1" x14ac:dyDescent="0.25">
      <c r="A2784" s="12">
        <v>2767</v>
      </c>
      <c r="B2784" s="10" t="s">
        <v>1020</v>
      </c>
      <c r="C2784" s="11" t="s">
        <v>1213</v>
      </c>
      <c r="D2784" s="9"/>
      <c r="E2784" s="9">
        <v>604</v>
      </c>
      <c r="F2784" s="10" t="s">
        <v>1071</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1.5" hidden="1" x14ac:dyDescent="0.25">
      <c r="A2785" s="12">
        <v>2768</v>
      </c>
      <c r="B2785" s="10" t="s">
        <v>1020</v>
      </c>
      <c r="C2785" s="11" t="s">
        <v>1213</v>
      </c>
      <c r="D2785" s="9"/>
      <c r="E2785" s="9">
        <v>604</v>
      </c>
      <c r="F2785" s="10" t="s">
        <v>1071</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1.5" hidden="1" x14ac:dyDescent="0.25">
      <c r="A2786" s="12">
        <v>2769</v>
      </c>
      <c r="B2786" s="10" t="s">
        <v>1020</v>
      </c>
      <c r="C2786" s="11" t="s">
        <v>1213</v>
      </c>
      <c r="D2786" s="9"/>
      <c r="E2786" s="9">
        <v>604</v>
      </c>
      <c r="F2786" s="10" t="s">
        <v>1071</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1.5" hidden="1" x14ac:dyDescent="0.25">
      <c r="A2787" s="12">
        <v>2770</v>
      </c>
      <c r="B2787" s="10" t="s">
        <v>1020</v>
      </c>
      <c r="C2787" s="11" t="s">
        <v>1213</v>
      </c>
      <c r="D2787" s="9"/>
      <c r="E2787" s="9">
        <v>604</v>
      </c>
      <c r="F2787" s="10" t="s">
        <v>1071</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1.5" hidden="1" x14ac:dyDescent="0.25">
      <c r="A2788" s="12">
        <v>2771</v>
      </c>
      <c r="B2788" s="10" t="s">
        <v>1020</v>
      </c>
      <c r="C2788" s="11" t="s">
        <v>1213</v>
      </c>
      <c r="D2788" s="9"/>
      <c r="E2788" s="9">
        <v>604</v>
      </c>
      <c r="F2788" s="10" t="s">
        <v>1071</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1.5" hidden="1" x14ac:dyDescent="0.25">
      <c r="A2789" s="12">
        <v>2772</v>
      </c>
      <c r="B2789" s="10" t="s">
        <v>1020</v>
      </c>
      <c r="C2789" s="11" t="s">
        <v>1213</v>
      </c>
      <c r="D2789" s="9"/>
      <c r="E2789" s="9">
        <v>604</v>
      </c>
      <c r="F2789" s="10" t="s">
        <v>1071</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1.5" hidden="1" x14ac:dyDescent="0.25">
      <c r="A2790" s="12">
        <v>2773</v>
      </c>
      <c r="B2790" s="10" t="s">
        <v>1020</v>
      </c>
      <c r="C2790" s="11" t="s">
        <v>1213</v>
      </c>
      <c r="D2790" s="9"/>
      <c r="E2790" s="9">
        <v>604</v>
      </c>
      <c r="F2790" s="10" t="s">
        <v>1071</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1.5" hidden="1" x14ac:dyDescent="0.25">
      <c r="A2791" s="12">
        <v>2774</v>
      </c>
      <c r="B2791" s="10" t="s">
        <v>1020</v>
      </c>
      <c r="C2791" s="11" t="s">
        <v>1213</v>
      </c>
      <c r="D2791" s="9"/>
      <c r="E2791" s="9">
        <v>604</v>
      </c>
      <c r="F2791" s="10" t="s">
        <v>1071</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1.5" hidden="1" x14ac:dyDescent="0.25">
      <c r="A2792" s="12">
        <v>2775</v>
      </c>
      <c r="B2792" s="10" t="s">
        <v>1020</v>
      </c>
      <c r="C2792" s="11" t="s">
        <v>1213</v>
      </c>
      <c r="D2792" s="9"/>
      <c r="E2792" s="9">
        <v>604</v>
      </c>
      <c r="F2792" s="10" t="s">
        <v>1071</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1.5" hidden="1" x14ac:dyDescent="0.25">
      <c r="A2793" s="12">
        <v>2776</v>
      </c>
      <c r="B2793" s="10" t="s">
        <v>1020</v>
      </c>
      <c r="C2793" s="11" t="s">
        <v>1214</v>
      </c>
      <c r="D2793" s="9"/>
      <c r="E2793" s="9">
        <v>740</v>
      </c>
      <c r="F2793" s="10" t="s">
        <v>1071</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1.5" hidden="1" x14ac:dyDescent="0.25">
      <c r="A2794" s="12">
        <v>2777</v>
      </c>
      <c r="B2794" s="10" t="s">
        <v>1020</v>
      </c>
      <c r="C2794" s="11" t="s">
        <v>1214</v>
      </c>
      <c r="D2794" s="9"/>
      <c r="E2794" s="9">
        <v>740</v>
      </c>
      <c r="F2794" s="10" t="s">
        <v>1071</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1.5" hidden="1" x14ac:dyDescent="0.25">
      <c r="A2795" s="12">
        <v>2778</v>
      </c>
      <c r="B2795" s="10" t="s">
        <v>1020</v>
      </c>
      <c r="C2795" s="11" t="s">
        <v>1214</v>
      </c>
      <c r="D2795" s="9"/>
      <c r="E2795" s="9">
        <v>740</v>
      </c>
      <c r="F2795" s="10" t="s">
        <v>1071</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1.5" hidden="1" x14ac:dyDescent="0.25">
      <c r="A2796" s="12">
        <v>2779</v>
      </c>
      <c r="B2796" s="10" t="s">
        <v>1020</v>
      </c>
      <c r="C2796" s="11" t="s">
        <v>1214</v>
      </c>
      <c r="D2796" s="9"/>
      <c r="E2796" s="9">
        <v>740</v>
      </c>
      <c r="F2796" s="10" t="s">
        <v>1071</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1.5" hidden="1" x14ac:dyDescent="0.25">
      <c r="A2797" s="12">
        <v>2780</v>
      </c>
      <c r="B2797" s="10" t="s">
        <v>1020</v>
      </c>
      <c r="C2797" s="11" t="s">
        <v>1214</v>
      </c>
      <c r="D2797" s="9"/>
      <c r="E2797" s="9">
        <v>740</v>
      </c>
      <c r="F2797" s="10" t="s">
        <v>1071</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1.5" hidden="1" x14ac:dyDescent="0.25">
      <c r="A2798" s="12">
        <v>2781</v>
      </c>
      <c r="B2798" s="10" t="s">
        <v>1020</v>
      </c>
      <c r="C2798" s="11" t="s">
        <v>1214</v>
      </c>
      <c r="D2798" s="9"/>
      <c r="E2798" s="9">
        <v>740</v>
      </c>
      <c r="F2798" s="10" t="s">
        <v>1071</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1.5" hidden="1" x14ac:dyDescent="0.25">
      <c r="A2799" s="12">
        <v>2782</v>
      </c>
      <c r="B2799" s="10" t="s">
        <v>1020</v>
      </c>
      <c r="C2799" s="11" t="s">
        <v>1214</v>
      </c>
      <c r="D2799" s="9"/>
      <c r="E2799" s="9">
        <v>740</v>
      </c>
      <c r="F2799" s="10" t="s">
        <v>1071</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1.5" hidden="1" x14ac:dyDescent="0.25">
      <c r="A2800" s="12">
        <v>2783</v>
      </c>
      <c r="B2800" s="10" t="s">
        <v>1020</v>
      </c>
      <c r="C2800" s="11" t="s">
        <v>1214</v>
      </c>
      <c r="D2800" s="9"/>
      <c r="E2800" s="9">
        <v>740</v>
      </c>
      <c r="F2800" s="10" t="s">
        <v>1071</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1.5" hidden="1" x14ac:dyDescent="0.25">
      <c r="A2801" s="12">
        <v>2784</v>
      </c>
      <c r="B2801" s="10" t="s">
        <v>1020</v>
      </c>
      <c r="C2801" s="11" t="s">
        <v>1214</v>
      </c>
      <c r="D2801" s="9"/>
      <c r="E2801" s="9">
        <v>740</v>
      </c>
      <c r="F2801" s="10" t="s">
        <v>1071</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1.5" hidden="1" x14ac:dyDescent="0.25">
      <c r="A2802" s="12">
        <v>2785</v>
      </c>
      <c r="B2802" s="10" t="s">
        <v>1020</v>
      </c>
      <c r="C2802" s="11" t="s">
        <v>1214</v>
      </c>
      <c r="D2802" s="9"/>
      <c r="E2802" s="9">
        <v>740</v>
      </c>
      <c r="F2802" s="10" t="s">
        <v>1071</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1.5" hidden="1" x14ac:dyDescent="0.25">
      <c r="A2803" s="12">
        <v>2786</v>
      </c>
      <c r="B2803" s="10" t="s">
        <v>1020</v>
      </c>
      <c r="C2803" s="11" t="s">
        <v>1214</v>
      </c>
      <c r="D2803" s="9"/>
      <c r="E2803" s="9">
        <v>740</v>
      </c>
      <c r="F2803" s="10" t="s">
        <v>1071</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1.5" hidden="1" x14ac:dyDescent="0.25">
      <c r="A2804" s="12">
        <v>2787</v>
      </c>
      <c r="B2804" s="10" t="s">
        <v>1020</v>
      </c>
      <c r="C2804" s="11" t="s">
        <v>1214</v>
      </c>
      <c r="D2804" s="9"/>
      <c r="E2804" s="9">
        <v>740</v>
      </c>
      <c r="F2804" s="10" t="s">
        <v>1071</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1.5" hidden="1" x14ac:dyDescent="0.25">
      <c r="A2805" s="12">
        <v>2788</v>
      </c>
      <c r="B2805" s="10" t="s">
        <v>1020</v>
      </c>
      <c r="C2805" s="11" t="s">
        <v>1214</v>
      </c>
      <c r="D2805" s="9"/>
      <c r="E2805" s="9">
        <v>740</v>
      </c>
      <c r="F2805" s="10" t="s">
        <v>1071</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1.5" hidden="1" x14ac:dyDescent="0.25">
      <c r="A2806" s="12">
        <v>2789</v>
      </c>
      <c r="B2806" s="10" t="s">
        <v>1020</v>
      </c>
      <c r="C2806" s="11" t="s">
        <v>1214</v>
      </c>
      <c r="D2806" s="9"/>
      <c r="E2806" s="9">
        <v>740</v>
      </c>
      <c r="F2806" s="10" t="s">
        <v>1071</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1.5" hidden="1" x14ac:dyDescent="0.25">
      <c r="A2807" s="12">
        <v>2790</v>
      </c>
      <c r="B2807" s="10" t="s">
        <v>1020</v>
      </c>
      <c r="C2807" s="11" t="s">
        <v>1214</v>
      </c>
      <c r="D2807" s="9"/>
      <c r="E2807" s="9">
        <v>740</v>
      </c>
      <c r="F2807" s="10" t="s">
        <v>1071</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1.5" hidden="1" x14ac:dyDescent="0.25">
      <c r="A2808" s="12">
        <v>2791</v>
      </c>
      <c r="B2808" s="10" t="s">
        <v>1020</v>
      </c>
      <c r="C2808" s="11" t="s">
        <v>1215</v>
      </c>
      <c r="D2808" s="9"/>
      <c r="E2808" s="9">
        <v>858</v>
      </c>
      <c r="F2808" s="10" t="s">
        <v>1071</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1.5" hidden="1" x14ac:dyDescent="0.25">
      <c r="A2809" s="12">
        <v>2792</v>
      </c>
      <c r="B2809" s="10" t="s">
        <v>1020</v>
      </c>
      <c r="C2809" s="11" t="s">
        <v>1215</v>
      </c>
      <c r="D2809" s="9"/>
      <c r="E2809" s="9">
        <v>858</v>
      </c>
      <c r="F2809" s="10" t="s">
        <v>1071</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1.5" hidden="1" x14ac:dyDescent="0.25">
      <c r="A2810" s="12">
        <v>2793</v>
      </c>
      <c r="B2810" s="10" t="s">
        <v>1020</v>
      </c>
      <c r="C2810" s="11" t="s">
        <v>1215</v>
      </c>
      <c r="D2810" s="9"/>
      <c r="E2810" s="9">
        <v>858</v>
      </c>
      <c r="F2810" s="10" t="s">
        <v>1071</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1.5" hidden="1" x14ac:dyDescent="0.25">
      <c r="A2811" s="12">
        <v>2794</v>
      </c>
      <c r="B2811" s="10" t="s">
        <v>1020</v>
      </c>
      <c r="C2811" s="11" t="s">
        <v>1215</v>
      </c>
      <c r="D2811" s="9"/>
      <c r="E2811" s="9">
        <v>858</v>
      </c>
      <c r="F2811" s="10" t="s">
        <v>1071</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1.5" hidden="1" x14ac:dyDescent="0.25">
      <c r="A2812" s="12">
        <v>2795</v>
      </c>
      <c r="B2812" s="10" t="s">
        <v>1020</v>
      </c>
      <c r="C2812" s="11" t="s">
        <v>1215</v>
      </c>
      <c r="D2812" s="9"/>
      <c r="E2812" s="9">
        <v>858</v>
      </c>
      <c r="F2812" s="10" t="s">
        <v>1071</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1.5" hidden="1" x14ac:dyDescent="0.25">
      <c r="A2813" s="12">
        <v>2796</v>
      </c>
      <c r="B2813" s="10" t="s">
        <v>1020</v>
      </c>
      <c r="C2813" s="11" t="s">
        <v>1215</v>
      </c>
      <c r="D2813" s="9"/>
      <c r="E2813" s="9">
        <v>858</v>
      </c>
      <c r="F2813" s="10" t="s">
        <v>1071</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1.5" hidden="1" x14ac:dyDescent="0.25">
      <c r="A2814" s="12">
        <v>2797</v>
      </c>
      <c r="B2814" s="10" t="s">
        <v>1020</v>
      </c>
      <c r="C2814" s="11" t="s">
        <v>1215</v>
      </c>
      <c r="D2814" s="9"/>
      <c r="E2814" s="9">
        <v>858</v>
      </c>
      <c r="F2814" s="10" t="s">
        <v>1071</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1.5" hidden="1" x14ac:dyDescent="0.25">
      <c r="A2815" s="12">
        <v>2798</v>
      </c>
      <c r="B2815" s="10" t="s">
        <v>1020</v>
      </c>
      <c r="C2815" s="11" t="s">
        <v>1215</v>
      </c>
      <c r="D2815" s="9"/>
      <c r="E2815" s="9">
        <v>858</v>
      </c>
      <c r="F2815" s="10" t="s">
        <v>1071</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1.5" hidden="1" x14ac:dyDescent="0.25">
      <c r="A2816" s="12">
        <v>2799</v>
      </c>
      <c r="B2816" s="10" t="s">
        <v>1020</v>
      </c>
      <c r="C2816" s="11" t="s">
        <v>1215</v>
      </c>
      <c r="D2816" s="9"/>
      <c r="E2816" s="9">
        <v>858</v>
      </c>
      <c r="F2816" s="10" t="s">
        <v>1071</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1.5" hidden="1" x14ac:dyDescent="0.25">
      <c r="A2817" s="12">
        <v>2800</v>
      </c>
      <c r="B2817" s="10" t="s">
        <v>1020</v>
      </c>
      <c r="C2817" s="11" t="s">
        <v>1215</v>
      </c>
      <c r="D2817" s="9"/>
      <c r="E2817" s="9">
        <v>858</v>
      </c>
      <c r="F2817" s="10" t="s">
        <v>1071</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1.5" hidden="1" x14ac:dyDescent="0.25">
      <c r="A2818" s="12">
        <v>2801</v>
      </c>
      <c r="B2818" s="10" t="s">
        <v>1020</v>
      </c>
      <c r="C2818" s="11" t="s">
        <v>1215</v>
      </c>
      <c r="D2818" s="9"/>
      <c r="E2818" s="9">
        <v>858</v>
      </c>
      <c r="F2818" s="10" t="s">
        <v>1071</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1.5" hidden="1" x14ac:dyDescent="0.25">
      <c r="A2819" s="12">
        <v>2802</v>
      </c>
      <c r="B2819" s="10" t="s">
        <v>1020</v>
      </c>
      <c r="C2819" s="11" t="s">
        <v>1215</v>
      </c>
      <c r="D2819" s="9"/>
      <c r="E2819" s="9">
        <v>858</v>
      </c>
      <c r="F2819" s="10" t="s">
        <v>1071</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1.5" hidden="1" x14ac:dyDescent="0.25">
      <c r="A2820" s="12">
        <v>2803</v>
      </c>
      <c r="B2820" s="10" t="s">
        <v>1020</v>
      </c>
      <c r="C2820" s="11" t="s">
        <v>1215</v>
      </c>
      <c r="D2820" s="9"/>
      <c r="E2820" s="9">
        <v>858</v>
      </c>
      <c r="F2820" s="10" t="s">
        <v>1071</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1.5" hidden="1" x14ac:dyDescent="0.25">
      <c r="A2821" s="12">
        <v>2804</v>
      </c>
      <c r="B2821" s="10" t="s">
        <v>1020</v>
      </c>
      <c r="C2821" s="11" t="s">
        <v>1215</v>
      </c>
      <c r="D2821" s="9"/>
      <c r="E2821" s="9">
        <v>858</v>
      </c>
      <c r="F2821" s="10" t="s">
        <v>1071</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1.5" hidden="1" x14ac:dyDescent="0.25">
      <c r="A2822" s="12">
        <v>2805</v>
      </c>
      <c r="B2822" s="10" t="s">
        <v>1020</v>
      </c>
      <c r="C2822" s="11" t="s">
        <v>1215</v>
      </c>
      <c r="D2822" s="9"/>
      <c r="E2822" s="9">
        <v>858</v>
      </c>
      <c r="F2822" s="10" t="s">
        <v>1071</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1.5" hidden="1" x14ac:dyDescent="0.25">
      <c r="A2823" s="12">
        <v>2806</v>
      </c>
      <c r="B2823" s="10" t="s">
        <v>1020</v>
      </c>
      <c r="C2823" s="11" t="s">
        <v>1216</v>
      </c>
      <c r="D2823" s="9"/>
      <c r="E2823" s="9">
        <v>862</v>
      </c>
      <c r="F2823" s="10" t="s">
        <v>1071</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1.5" hidden="1" x14ac:dyDescent="0.25">
      <c r="A2824" s="12">
        <v>2807</v>
      </c>
      <c r="B2824" s="10" t="s">
        <v>1020</v>
      </c>
      <c r="C2824" s="11" t="s">
        <v>1216</v>
      </c>
      <c r="D2824" s="9"/>
      <c r="E2824" s="9">
        <v>862</v>
      </c>
      <c r="F2824" s="10" t="s">
        <v>1071</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1.5" hidden="1" x14ac:dyDescent="0.25">
      <c r="A2825" s="12">
        <v>2808</v>
      </c>
      <c r="B2825" s="10" t="s">
        <v>1020</v>
      </c>
      <c r="C2825" s="11" t="s">
        <v>1216</v>
      </c>
      <c r="D2825" s="9"/>
      <c r="E2825" s="9">
        <v>862</v>
      </c>
      <c r="F2825" s="10" t="s">
        <v>1071</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1.5" hidden="1" x14ac:dyDescent="0.25">
      <c r="A2826" s="12">
        <v>2809</v>
      </c>
      <c r="B2826" s="10" t="s">
        <v>1020</v>
      </c>
      <c r="C2826" s="11" t="s">
        <v>1216</v>
      </c>
      <c r="D2826" s="9"/>
      <c r="E2826" s="9">
        <v>862</v>
      </c>
      <c r="F2826" s="10" t="s">
        <v>1071</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1.5" hidden="1" x14ac:dyDescent="0.25">
      <c r="A2827" s="12">
        <v>2810</v>
      </c>
      <c r="B2827" s="10" t="s">
        <v>1020</v>
      </c>
      <c r="C2827" s="11" t="s">
        <v>1216</v>
      </c>
      <c r="D2827" s="9"/>
      <c r="E2827" s="9">
        <v>862</v>
      </c>
      <c r="F2827" s="10" t="s">
        <v>1071</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1.5" hidden="1" x14ac:dyDescent="0.25">
      <c r="A2828" s="12">
        <v>2811</v>
      </c>
      <c r="B2828" s="10" t="s">
        <v>1020</v>
      </c>
      <c r="C2828" s="11" t="s">
        <v>1216</v>
      </c>
      <c r="D2828" s="9"/>
      <c r="E2828" s="9">
        <v>862</v>
      </c>
      <c r="F2828" s="10" t="s">
        <v>1071</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1.5" hidden="1" x14ac:dyDescent="0.25">
      <c r="A2829" s="12">
        <v>2812</v>
      </c>
      <c r="B2829" s="10" t="s">
        <v>1020</v>
      </c>
      <c r="C2829" s="11" t="s">
        <v>1216</v>
      </c>
      <c r="D2829" s="9"/>
      <c r="E2829" s="9">
        <v>862</v>
      </c>
      <c r="F2829" s="10" t="s">
        <v>1071</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1.5" hidden="1" x14ac:dyDescent="0.25">
      <c r="A2830" s="12">
        <v>2813</v>
      </c>
      <c r="B2830" s="10" t="s">
        <v>1020</v>
      </c>
      <c r="C2830" s="11" t="s">
        <v>1216</v>
      </c>
      <c r="D2830" s="9"/>
      <c r="E2830" s="9">
        <v>862</v>
      </c>
      <c r="F2830" s="10" t="s">
        <v>1071</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1.5" hidden="1" x14ac:dyDescent="0.25">
      <c r="A2831" s="12">
        <v>2814</v>
      </c>
      <c r="B2831" s="10" t="s">
        <v>1020</v>
      </c>
      <c r="C2831" s="11" t="s">
        <v>1216</v>
      </c>
      <c r="D2831" s="9"/>
      <c r="E2831" s="9">
        <v>862</v>
      </c>
      <c r="F2831" s="10" t="s">
        <v>1071</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1.5" hidden="1" x14ac:dyDescent="0.25">
      <c r="A2832" s="12">
        <v>2815</v>
      </c>
      <c r="B2832" s="10" t="s">
        <v>1020</v>
      </c>
      <c r="C2832" s="11" t="s">
        <v>1216</v>
      </c>
      <c r="D2832" s="9"/>
      <c r="E2832" s="9">
        <v>862</v>
      </c>
      <c r="F2832" s="10" t="s">
        <v>1071</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1.5" hidden="1" x14ac:dyDescent="0.25">
      <c r="A2833" s="12">
        <v>2816</v>
      </c>
      <c r="B2833" s="10" t="s">
        <v>1020</v>
      </c>
      <c r="C2833" s="11" t="s">
        <v>1216</v>
      </c>
      <c r="D2833" s="9"/>
      <c r="E2833" s="9">
        <v>862</v>
      </c>
      <c r="F2833" s="10" t="s">
        <v>1071</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1.5" hidden="1" x14ac:dyDescent="0.25">
      <c r="A2834" s="12">
        <v>2817</v>
      </c>
      <c r="B2834" s="10" t="s">
        <v>1020</v>
      </c>
      <c r="C2834" s="11" t="s">
        <v>1216</v>
      </c>
      <c r="D2834" s="9"/>
      <c r="E2834" s="9">
        <v>862</v>
      </c>
      <c r="F2834" s="10" t="s">
        <v>1071</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1.5" hidden="1" x14ac:dyDescent="0.25">
      <c r="A2835" s="12">
        <v>2818</v>
      </c>
      <c r="B2835" s="10" t="s">
        <v>1020</v>
      </c>
      <c r="C2835" s="11" t="s">
        <v>1216</v>
      </c>
      <c r="D2835" s="9"/>
      <c r="E2835" s="9">
        <v>862</v>
      </c>
      <c r="F2835" s="10" t="s">
        <v>1071</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1.5" hidden="1" x14ac:dyDescent="0.25">
      <c r="A2836" s="12">
        <v>2819</v>
      </c>
      <c r="B2836" s="10" t="s">
        <v>1020</v>
      </c>
      <c r="C2836" s="11" t="s">
        <v>1216</v>
      </c>
      <c r="D2836" s="9"/>
      <c r="E2836" s="9">
        <v>862</v>
      </c>
      <c r="F2836" s="10" t="s">
        <v>1071</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1.5" hidden="1" x14ac:dyDescent="0.25">
      <c r="A2837" s="12">
        <v>2820</v>
      </c>
      <c r="B2837" s="10" t="s">
        <v>1020</v>
      </c>
      <c r="C2837" s="11" t="s">
        <v>1216</v>
      </c>
      <c r="D2837" s="9"/>
      <c r="E2837" s="9">
        <v>862</v>
      </c>
      <c r="F2837" s="10" t="s">
        <v>1071</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1.5" hidden="1" x14ac:dyDescent="0.25">
      <c r="A2838" s="28">
        <v>2821</v>
      </c>
      <c r="B2838" s="26" t="s">
        <v>1020</v>
      </c>
      <c r="C2838" s="27" t="s">
        <v>1217</v>
      </c>
      <c r="D2838" s="25"/>
      <c r="E2838" s="25">
        <v>927</v>
      </c>
      <c r="F2838" s="26" t="s">
        <v>1068</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1.5" hidden="1" x14ac:dyDescent="0.25">
      <c r="A2839" s="28">
        <v>2822</v>
      </c>
      <c r="B2839" s="26" t="s">
        <v>1020</v>
      </c>
      <c r="C2839" s="27" t="s">
        <v>1217</v>
      </c>
      <c r="D2839" s="25"/>
      <c r="E2839" s="25">
        <v>927</v>
      </c>
      <c r="F2839" s="26" t="s">
        <v>1068</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1.5" hidden="1" x14ac:dyDescent="0.25">
      <c r="A2840" s="28">
        <v>2823</v>
      </c>
      <c r="B2840" s="26" t="s">
        <v>1020</v>
      </c>
      <c r="C2840" s="27" t="s">
        <v>1217</v>
      </c>
      <c r="D2840" s="25"/>
      <c r="E2840" s="25">
        <v>927</v>
      </c>
      <c r="F2840" s="26" t="s">
        <v>1068</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1.5" hidden="1" x14ac:dyDescent="0.25">
      <c r="A2841" s="28">
        <v>2824</v>
      </c>
      <c r="B2841" s="26" t="s">
        <v>1020</v>
      </c>
      <c r="C2841" s="27" t="s">
        <v>1217</v>
      </c>
      <c r="D2841" s="25"/>
      <c r="E2841" s="25">
        <v>927</v>
      </c>
      <c r="F2841" s="26" t="s">
        <v>1068</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1.5" hidden="1" x14ac:dyDescent="0.25">
      <c r="A2842" s="28">
        <v>2825</v>
      </c>
      <c r="B2842" s="26" t="s">
        <v>1020</v>
      </c>
      <c r="C2842" s="27" t="s">
        <v>1217</v>
      </c>
      <c r="D2842" s="25"/>
      <c r="E2842" s="25">
        <v>927</v>
      </c>
      <c r="F2842" s="26" t="s">
        <v>1068</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1.5" hidden="1" x14ac:dyDescent="0.25">
      <c r="A2843" s="28">
        <v>2826</v>
      </c>
      <c r="B2843" s="26" t="s">
        <v>1020</v>
      </c>
      <c r="C2843" s="27" t="s">
        <v>1217</v>
      </c>
      <c r="D2843" s="25"/>
      <c r="E2843" s="25">
        <v>927</v>
      </c>
      <c r="F2843" s="26" t="s">
        <v>1068</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1.5" hidden="1" x14ac:dyDescent="0.25">
      <c r="A2844" s="28">
        <v>2827</v>
      </c>
      <c r="B2844" s="26" t="s">
        <v>1020</v>
      </c>
      <c r="C2844" s="27" t="s">
        <v>1217</v>
      </c>
      <c r="D2844" s="25"/>
      <c r="E2844" s="25">
        <v>927</v>
      </c>
      <c r="F2844" s="26" t="s">
        <v>1068</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1.5" hidden="1" x14ac:dyDescent="0.25">
      <c r="A2845" s="28">
        <v>2828</v>
      </c>
      <c r="B2845" s="26" t="s">
        <v>1020</v>
      </c>
      <c r="C2845" s="27" t="s">
        <v>1217</v>
      </c>
      <c r="D2845" s="25"/>
      <c r="E2845" s="25">
        <v>927</v>
      </c>
      <c r="F2845" s="26" t="s">
        <v>1068</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1.5" hidden="1" x14ac:dyDescent="0.25">
      <c r="A2846" s="28">
        <v>2829</v>
      </c>
      <c r="B2846" s="26" t="s">
        <v>1020</v>
      </c>
      <c r="C2846" s="27" t="s">
        <v>1217</v>
      </c>
      <c r="D2846" s="25"/>
      <c r="E2846" s="25">
        <v>927</v>
      </c>
      <c r="F2846" s="26" t="s">
        <v>1068</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1.5" hidden="1" x14ac:dyDescent="0.25">
      <c r="A2847" s="28">
        <v>2830</v>
      </c>
      <c r="B2847" s="26" t="s">
        <v>1020</v>
      </c>
      <c r="C2847" s="27" t="s">
        <v>1217</v>
      </c>
      <c r="D2847" s="25"/>
      <c r="E2847" s="25">
        <v>927</v>
      </c>
      <c r="F2847" s="26" t="s">
        <v>1068</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1.5" hidden="1" x14ac:dyDescent="0.25">
      <c r="A2848" s="28">
        <v>2831</v>
      </c>
      <c r="B2848" s="26" t="s">
        <v>1020</v>
      </c>
      <c r="C2848" s="27" t="s">
        <v>1217</v>
      </c>
      <c r="D2848" s="25"/>
      <c r="E2848" s="25">
        <v>927</v>
      </c>
      <c r="F2848" s="26" t="s">
        <v>1068</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1.5" hidden="1" x14ac:dyDescent="0.25">
      <c r="A2849" s="28">
        <v>2832</v>
      </c>
      <c r="B2849" s="26" t="s">
        <v>1020</v>
      </c>
      <c r="C2849" s="27" t="s">
        <v>1217</v>
      </c>
      <c r="D2849" s="25"/>
      <c r="E2849" s="25">
        <v>927</v>
      </c>
      <c r="F2849" s="26" t="s">
        <v>1068</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1.5" hidden="1" x14ac:dyDescent="0.25">
      <c r="A2850" s="28">
        <v>2833</v>
      </c>
      <c r="B2850" s="26" t="s">
        <v>1020</v>
      </c>
      <c r="C2850" s="27" t="s">
        <v>1217</v>
      </c>
      <c r="D2850" s="25"/>
      <c r="E2850" s="25">
        <v>927</v>
      </c>
      <c r="F2850" s="26" t="s">
        <v>1068</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1.5" hidden="1" x14ac:dyDescent="0.25">
      <c r="A2851" s="28">
        <v>2834</v>
      </c>
      <c r="B2851" s="26" t="s">
        <v>1020</v>
      </c>
      <c r="C2851" s="27" t="s">
        <v>1217</v>
      </c>
      <c r="D2851" s="25"/>
      <c r="E2851" s="25">
        <v>927</v>
      </c>
      <c r="F2851" s="26" t="s">
        <v>1068</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1.5" hidden="1" x14ac:dyDescent="0.25">
      <c r="A2852" s="28">
        <v>2835</v>
      </c>
      <c r="B2852" s="26" t="s">
        <v>1020</v>
      </c>
      <c r="C2852" s="27" t="s">
        <v>1217</v>
      </c>
      <c r="D2852" s="25"/>
      <c r="E2852" s="25">
        <v>927</v>
      </c>
      <c r="F2852" s="26" t="s">
        <v>1068</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1.5" hidden="1" x14ac:dyDescent="0.25">
      <c r="A2853" s="12">
        <v>2836</v>
      </c>
      <c r="B2853" s="10" t="s">
        <v>1020</v>
      </c>
      <c r="C2853" s="30" t="s">
        <v>1218</v>
      </c>
      <c r="D2853" s="9">
        <v>15</v>
      </c>
      <c r="E2853" s="9">
        <v>36</v>
      </c>
      <c r="F2853" s="10" t="s">
        <v>1071</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1.5" hidden="1" x14ac:dyDescent="0.25">
      <c r="A2854" s="12">
        <v>2837</v>
      </c>
      <c r="B2854" s="10" t="s">
        <v>1020</v>
      </c>
      <c r="C2854" s="30" t="s">
        <v>1218</v>
      </c>
      <c r="D2854" s="9">
        <v>15</v>
      </c>
      <c r="E2854" s="9">
        <v>36</v>
      </c>
      <c r="F2854" s="10" t="s">
        <v>1071</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1.5" hidden="1" x14ac:dyDescent="0.25">
      <c r="A2855" s="12">
        <v>2838</v>
      </c>
      <c r="B2855" s="10" t="s">
        <v>1020</v>
      </c>
      <c r="C2855" s="30" t="s">
        <v>1218</v>
      </c>
      <c r="D2855" s="9">
        <v>15</v>
      </c>
      <c r="E2855" s="9">
        <v>36</v>
      </c>
      <c r="F2855" s="10" t="s">
        <v>1071</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1.5" hidden="1" x14ac:dyDescent="0.25">
      <c r="A2856" s="12">
        <v>2839</v>
      </c>
      <c r="B2856" s="10" t="s">
        <v>1020</v>
      </c>
      <c r="C2856" s="30" t="s">
        <v>1218</v>
      </c>
      <c r="D2856" s="9">
        <v>15</v>
      </c>
      <c r="E2856" s="9">
        <v>36</v>
      </c>
      <c r="F2856" s="10" t="s">
        <v>1071</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1.5" hidden="1" x14ac:dyDescent="0.25">
      <c r="A2857" s="12">
        <v>2840</v>
      </c>
      <c r="B2857" s="10" t="s">
        <v>1020</v>
      </c>
      <c r="C2857" s="30" t="s">
        <v>1218</v>
      </c>
      <c r="D2857" s="9">
        <v>15</v>
      </c>
      <c r="E2857" s="9">
        <v>36</v>
      </c>
      <c r="F2857" s="10" t="s">
        <v>1071</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1.5" hidden="1" x14ac:dyDescent="0.25">
      <c r="A2858" s="12">
        <v>2841</v>
      </c>
      <c r="B2858" s="10" t="s">
        <v>1020</v>
      </c>
      <c r="C2858" s="30" t="s">
        <v>1218</v>
      </c>
      <c r="D2858" s="9">
        <v>15</v>
      </c>
      <c r="E2858" s="9">
        <v>36</v>
      </c>
      <c r="F2858" s="10" t="s">
        <v>1071</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1.5" hidden="1" x14ac:dyDescent="0.25">
      <c r="A2859" s="12">
        <v>2842</v>
      </c>
      <c r="B2859" s="10" t="s">
        <v>1020</v>
      </c>
      <c r="C2859" s="30" t="s">
        <v>1218</v>
      </c>
      <c r="D2859" s="9">
        <v>15</v>
      </c>
      <c r="E2859" s="9">
        <v>36</v>
      </c>
      <c r="F2859" s="10" t="s">
        <v>1071</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1.5" hidden="1" x14ac:dyDescent="0.25">
      <c r="A2860" s="12">
        <v>2843</v>
      </c>
      <c r="B2860" s="10" t="s">
        <v>1020</v>
      </c>
      <c r="C2860" s="30" t="s">
        <v>1218</v>
      </c>
      <c r="D2860" s="9">
        <v>15</v>
      </c>
      <c r="E2860" s="9">
        <v>36</v>
      </c>
      <c r="F2860" s="10" t="s">
        <v>1071</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1.5" hidden="1" x14ac:dyDescent="0.25">
      <c r="A2861" s="12">
        <v>2844</v>
      </c>
      <c r="B2861" s="10" t="s">
        <v>1020</v>
      </c>
      <c r="C2861" s="30" t="s">
        <v>1218</v>
      </c>
      <c r="D2861" s="9">
        <v>15</v>
      </c>
      <c r="E2861" s="9">
        <v>36</v>
      </c>
      <c r="F2861" s="10" t="s">
        <v>1071</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1.5" hidden="1" x14ac:dyDescent="0.25">
      <c r="A2862" s="12">
        <v>2845</v>
      </c>
      <c r="B2862" s="10" t="s">
        <v>1020</v>
      </c>
      <c r="C2862" s="30" t="s">
        <v>1218</v>
      </c>
      <c r="D2862" s="9">
        <v>15</v>
      </c>
      <c r="E2862" s="9">
        <v>36</v>
      </c>
      <c r="F2862" s="10" t="s">
        <v>1071</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1.5" hidden="1" x14ac:dyDescent="0.25">
      <c r="A2863" s="12">
        <v>2846</v>
      </c>
      <c r="B2863" s="10" t="s">
        <v>1020</v>
      </c>
      <c r="C2863" s="30" t="s">
        <v>1218</v>
      </c>
      <c r="D2863" s="9">
        <v>15</v>
      </c>
      <c r="E2863" s="9">
        <v>36</v>
      </c>
      <c r="F2863" s="10" t="s">
        <v>1071</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1.5" hidden="1" x14ac:dyDescent="0.25">
      <c r="A2864" s="12">
        <v>2847</v>
      </c>
      <c r="B2864" s="10" t="s">
        <v>1020</v>
      </c>
      <c r="C2864" s="30" t="s">
        <v>1218</v>
      </c>
      <c r="D2864" s="9">
        <v>15</v>
      </c>
      <c r="E2864" s="9">
        <v>36</v>
      </c>
      <c r="F2864" s="10" t="s">
        <v>1071</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1.5" hidden="1" x14ac:dyDescent="0.25">
      <c r="A2865" s="12">
        <v>2848</v>
      </c>
      <c r="B2865" s="10" t="s">
        <v>1020</v>
      </c>
      <c r="C2865" s="30" t="s">
        <v>1218</v>
      </c>
      <c r="D2865" s="9">
        <v>15</v>
      </c>
      <c r="E2865" s="9">
        <v>36</v>
      </c>
      <c r="F2865" s="10" t="s">
        <v>1071</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1.5" hidden="1" x14ac:dyDescent="0.25">
      <c r="A2866" s="12">
        <v>2849</v>
      </c>
      <c r="B2866" s="10" t="s">
        <v>1020</v>
      </c>
      <c r="C2866" s="30" t="s">
        <v>1218</v>
      </c>
      <c r="D2866" s="9">
        <v>15</v>
      </c>
      <c r="E2866" s="9">
        <v>36</v>
      </c>
      <c r="F2866" s="10" t="s">
        <v>1071</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1.5" hidden="1" x14ac:dyDescent="0.25">
      <c r="A2867" s="12">
        <v>2850</v>
      </c>
      <c r="B2867" s="10" t="s">
        <v>1020</v>
      </c>
      <c r="C2867" s="30" t="s">
        <v>1218</v>
      </c>
      <c r="D2867" s="9">
        <v>15</v>
      </c>
      <c r="E2867" s="9">
        <v>36</v>
      </c>
      <c r="F2867" s="10" t="s">
        <v>1071</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1.5" hidden="1" x14ac:dyDescent="0.25">
      <c r="A2868" s="12">
        <v>2851</v>
      </c>
      <c r="B2868" s="10" t="s">
        <v>1020</v>
      </c>
      <c r="C2868" s="30" t="s">
        <v>1219</v>
      </c>
      <c r="D2868" s="9">
        <v>16</v>
      </c>
      <c r="E2868" s="9">
        <v>554</v>
      </c>
      <c r="F2868" s="10" t="s">
        <v>1071</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1.5" hidden="1" x14ac:dyDescent="0.25">
      <c r="A2869" s="12">
        <v>2852</v>
      </c>
      <c r="B2869" s="10" t="s">
        <v>1020</v>
      </c>
      <c r="C2869" s="30" t="s">
        <v>1219</v>
      </c>
      <c r="D2869" s="9">
        <v>16</v>
      </c>
      <c r="E2869" s="9">
        <v>554</v>
      </c>
      <c r="F2869" s="10" t="s">
        <v>1071</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1.5" hidden="1" x14ac:dyDescent="0.25">
      <c r="A2870" s="12">
        <v>2853</v>
      </c>
      <c r="B2870" s="10" t="s">
        <v>1020</v>
      </c>
      <c r="C2870" s="30" t="s">
        <v>1219</v>
      </c>
      <c r="D2870" s="9">
        <v>16</v>
      </c>
      <c r="E2870" s="9">
        <v>554</v>
      </c>
      <c r="F2870" s="10" t="s">
        <v>1071</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1.5" hidden="1" x14ac:dyDescent="0.25">
      <c r="A2871" s="12">
        <v>2854</v>
      </c>
      <c r="B2871" s="10" t="s">
        <v>1020</v>
      </c>
      <c r="C2871" s="30" t="s">
        <v>1219</v>
      </c>
      <c r="D2871" s="9">
        <v>16</v>
      </c>
      <c r="E2871" s="9">
        <v>554</v>
      </c>
      <c r="F2871" s="10" t="s">
        <v>1071</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1.5" hidden="1" x14ac:dyDescent="0.25">
      <c r="A2872" s="12">
        <v>2855</v>
      </c>
      <c r="B2872" s="10" t="s">
        <v>1020</v>
      </c>
      <c r="C2872" s="30" t="s">
        <v>1219</v>
      </c>
      <c r="D2872" s="9">
        <v>16</v>
      </c>
      <c r="E2872" s="9">
        <v>554</v>
      </c>
      <c r="F2872" s="10" t="s">
        <v>1071</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1.5" hidden="1" x14ac:dyDescent="0.25">
      <c r="A2873" s="12">
        <v>2856</v>
      </c>
      <c r="B2873" s="10" t="s">
        <v>1020</v>
      </c>
      <c r="C2873" s="30" t="s">
        <v>1219</v>
      </c>
      <c r="D2873" s="9">
        <v>16</v>
      </c>
      <c r="E2873" s="9">
        <v>554</v>
      </c>
      <c r="F2873" s="10" t="s">
        <v>1071</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1.5" hidden="1" x14ac:dyDescent="0.25">
      <c r="A2874" s="12">
        <v>2857</v>
      </c>
      <c r="B2874" s="10" t="s">
        <v>1020</v>
      </c>
      <c r="C2874" s="30" t="s">
        <v>1219</v>
      </c>
      <c r="D2874" s="9">
        <v>16</v>
      </c>
      <c r="E2874" s="9">
        <v>554</v>
      </c>
      <c r="F2874" s="10" t="s">
        <v>1071</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1.5" hidden="1" x14ac:dyDescent="0.25">
      <c r="A2875" s="12">
        <v>2858</v>
      </c>
      <c r="B2875" s="10" t="s">
        <v>1020</v>
      </c>
      <c r="C2875" s="30" t="s">
        <v>1219</v>
      </c>
      <c r="D2875" s="9">
        <v>16</v>
      </c>
      <c r="E2875" s="9">
        <v>554</v>
      </c>
      <c r="F2875" s="10" t="s">
        <v>1071</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1.5" hidden="1" x14ac:dyDescent="0.25">
      <c r="A2876" s="12">
        <v>2859</v>
      </c>
      <c r="B2876" s="10" t="s">
        <v>1020</v>
      </c>
      <c r="C2876" s="30" t="s">
        <v>1219</v>
      </c>
      <c r="D2876" s="9">
        <v>16</v>
      </c>
      <c r="E2876" s="9">
        <v>554</v>
      </c>
      <c r="F2876" s="10" t="s">
        <v>1071</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1.5" hidden="1" x14ac:dyDescent="0.25">
      <c r="A2877" s="12">
        <v>2860</v>
      </c>
      <c r="B2877" s="10" t="s">
        <v>1020</v>
      </c>
      <c r="C2877" s="30" t="s">
        <v>1219</v>
      </c>
      <c r="D2877" s="9">
        <v>16</v>
      </c>
      <c r="E2877" s="9">
        <v>554</v>
      </c>
      <c r="F2877" s="10" t="s">
        <v>1071</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1.5" hidden="1" x14ac:dyDescent="0.25">
      <c r="A2878" s="12">
        <v>2861</v>
      </c>
      <c r="B2878" s="10" t="s">
        <v>1020</v>
      </c>
      <c r="C2878" s="30" t="s">
        <v>1219</v>
      </c>
      <c r="D2878" s="9">
        <v>16</v>
      </c>
      <c r="E2878" s="9">
        <v>554</v>
      </c>
      <c r="F2878" s="10" t="s">
        <v>1071</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1.5" hidden="1" x14ac:dyDescent="0.25">
      <c r="A2879" s="12">
        <v>2862</v>
      </c>
      <c r="B2879" s="10" t="s">
        <v>1020</v>
      </c>
      <c r="C2879" s="30" t="s">
        <v>1219</v>
      </c>
      <c r="D2879" s="9">
        <v>16</v>
      </c>
      <c r="E2879" s="9">
        <v>554</v>
      </c>
      <c r="F2879" s="10" t="s">
        <v>1071</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1.5" hidden="1" x14ac:dyDescent="0.25">
      <c r="A2880" s="12">
        <v>2863</v>
      </c>
      <c r="B2880" s="10" t="s">
        <v>1020</v>
      </c>
      <c r="C2880" s="30" t="s">
        <v>1219</v>
      </c>
      <c r="D2880" s="9">
        <v>16</v>
      </c>
      <c r="E2880" s="9">
        <v>554</v>
      </c>
      <c r="F2880" s="10" t="s">
        <v>1071</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1.5" hidden="1" x14ac:dyDescent="0.25">
      <c r="A2881" s="12">
        <v>2864</v>
      </c>
      <c r="B2881" s="10" t="s">
        <v>1020</v>
      </c>
      <c r="C2881" s="30" t="s">
        <v>1219</v>
      </c>
      <c r="D2881" s="9">
        <v>16</v>
      </c>
      <c r="E2881" s="9">
        <v>554</v>
      </c>
      <c r="F2881" s="10" t="s">
        <v>1071</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1.5" hidden="1" x14ac:dyDescent="0.25">
      <c r="A2882" s="12">
        <v>2865</v>
      </c>
      <c r="B2882" s="10" t="s">
        <v>1020</v>
      </c>
      <c r="C2882" s="30" t="s">
        <v>1219</v>
      </c>
      <c r="D2882" s="9">
        <v>16</v>
      </c>
      <c r="E2882" s="9">
        <v>554</v>
      </c>
      <c r="F2882" s="10" t="s">
        <v>1071</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3" hidden="1" x14ac:dyDescent="0.25">
      <c r="A2883" s="28">
        <v>2866</v>
      </c>
      <c r="B2883" s="26" t="s">
        <v>1020</v>
      </c>
      <c r="C2883" s="27" t="s">
        <v>1220</v>
      </c>
      <c r="D2883" s="25"/>
      <c r="E2883" s="25">
        <v>1835</v>
      </c>
      <c r="F2883" s="26" t="s">
        <v>1068</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3" hidden="1" x14ac:dyDescent="0.25">
      <c r="A2884" s="28">
        <v>2867</v>
      </c>
      <c r="B2884" s="26" t="s">
        <v>1020</v>
      </c>
      <c r="C2884" s="27" t="s">
        <v>1220</v>
      </c>
      <c r="D2884" s="25"/>
      <c r="E2884" s="25">
        <v>1835</v>
      </c>
      <c r="F2884" s="26" t="s">
        <v>1068</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3" hidden="1" x14ac:dyDescent="0.25">
      <c r="A2885" s="28">
        <v>2868</v>
      </c>
      <c r="B2885" s="26" t="s">
        <v>1020</v>
      </c>
      <c r="C2885" s="27" t="s">
        <v>1220</v>
      </c>
      <c r="D2885" s="25"/>
      <c r="E2885" s="25">
        <v>1835</v>
      </c>
      <c r="F2885" s="26" t="s">
        <v>1068</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3" hidden="1" x14ac:dyDescent="0.25">
      <c r="A2886" s="28">
        <v>2869</v>
      </c>
      <c r="B2886" s="26" t="s">
        <v>1020</v>
      </c>
      <c r="C2886" s="27" t="s">
        <v>1220</v>
      </c>
      <c r="D2886" s="25"/>
      <c r="E2886" s="25">
        <v>1835</v>
      </c>
      <c r="F2886" s="26" t="s">
        <v>1068</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3" hidden="1" x14ac:dyDescent="0.25">
      <c r="A2887" s="28">
        <v>2870</v>
      </c>
      <c r="B2887" s="26" t="s">
        <v>1020</v>
      </c>
      <c r="C2887" s="27" t="s">
        <v>1220</v>
      </c>
      <c r="D2887" s="25"/>
      <c r="E2887" s="25">
        <v>1835</v>
      </c>
      <c r="F2887" s="26" t="s">
        <v>1068</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3" hidden="1" x14ac:dyDescent="0.25">
      <c r="A2888" s="28">
        <v>2871</v>
      </c>
      <c r="B2888" s="26" t="s">
        <v>1020</v>
      </c>
      <c r="C2888" s="27" t="s">
        <v>1220</v>
      </c>
      <c r="D2888" s="25"/>
      <c r="E2888" s="25">
        <v>1835</v>
      </c>
      <c r="F2888" s="26" t="s">
        <v>1068</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3" hidden="1" x14ac:dyDescent="0.25">
      <c r="A2889" s="28">
        <v>2872</v>
      </c>
      <c r="B2889" s="26" t="s">
        <v>1020</v>
      </c>
      <c r="C2889" s="27" t="s">
        <v>1220</v>
      </c>
      <c r="D2889" s="25"/>
      <c r="E2889" s="25">
        <v>1835</v>
      </c>
      <c r="F2889" s="26" t="s">
        <v>1068</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3" hidden="1" x14ac:dyDescent="0.25">
      <c r="A2890" s="28">
        <v>2873</v>
      </c>
      <c r="B2890" s="26" t="s">
        <v>1020</v>
      </c>
      <c r="C2890" s="27" t="s">
        <v>1220</v>
      </c>
      <c r="D2890" s="25"/>
      <c r="E2890" s="25">
        <v>1835</v>
      </c>
      <c r="F2890" s="26" t="s">
        <v>1068</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3" hidden="1" x14ac:dyDescent="0.25">
      <c r="A2891" s="28">
        <v>2874</v>
      </c>
      <c r="B2891" s="26" t="s">
        <v>1020</v>
      </c>
      <c r="C2891" s="27" t="s">
        <v>1220</v>
      </c>
      <c r="D2891" s="25"/>
      <c r="E2891" s="25">
        <v>1835</v>
      </c>
      <c r="F2891" s="26" t="s">
        <v>1068</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3" hidden="1" x14ac:dyDescent="0.25">
      <c r="A2892" s="28">
        <v>2875</v>
      </c>
      <c r="B2892" s="26" t="s">
        <v>1020</v>
      </c>
      <c r="C2892" s="27" t="s">
        <v>1220</v>
      </c>
      <c r="D2892" s="25"/>
      <c r="E2892" s="25">
        <v>1835</v>
      </c>
      <c r="F2892" s="26" t="s">
        <v>1068</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3" hidden="1" x14ac:dyDescent="0.25">
      <c r="A2893" s="28">
        <v>2876</v>
      </c>
      <c r="B2893" s="26" t="s">
        <v>1020</v>
      </c>
      <c r="C2893" s="27" t="s">
        <v>1220</v>
      </c>
      <c r="D2893" s="25"/>
      <c r="E2893" s="25">
        <v>1835</v>
      </c>
      <c r="F2893" s="26" t="s">
        <v>1068</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3" hidden="1" x14ac:dyDescent="0.25">
      <c r="A2894" s="28">
        <v>2877</v>
      </c>
      <c r="B2894" s="26" t="s">
        <v>1020</v>
      </c>
      <c r="C2894" s="27" t="s">
        <v>1220</v>
      </c>
      <c r="D2894" s="25"/>
      <c r="E2894" s="25">
        <v>1835</v>
      </c>
      <c r="F2894" s="26" t="s">
        <v>1068</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3" hidden="1" x14ac:dyDescent="0.25">
      <c r="A2895" s="28">
        <v>2878</v>
      </c>
      <c r="B2895" s="26" t="s">
        <v>1020</v>
      </c>
      <c r="C2895" s="27" t="s">
        <v>1220</v>
      </c>
      <c r="D2895" s="25"/>
      <c r="E2895" s="25">
        <v>1835</v>
      </c>
      <c r="F2895" s="26" t="s">
        <v>1068</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3" hidden="1" x14ac:dyDescent="0.25">
      <c r="A2896" s="28">
        <v>2879</v>
      </c>
      <c r="B2896" s="26" t="s">
        <v>1020</v>
      </c>
      <c r="C2896" s="27" t="s">
        <v>1220</v>
      </c>
      <c r="D2896" s="25"/>
      <c r="E2896" s="25">
        <v>1835</v>
      </c>
      <c r="F2896" s="26" t="s">
        <v>1068</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3" hidden="1" x14ac:dyDescent="0.25">
      <c r="A2897" s="28">
        <v>2880</v>
      </c>
      <c r="B2897" s="26" t="s">
        <v>1020</v>
      </c>
      <c r="C2897" s="27" t="s">
        <v>1220</v>
      </c>
      <c r="D2897" s="25"/>
      <c r="E2897" s="25">
        <v>1835</v>
      </c>
      <c r="F2897" s="26" t="s">
        <v>1068</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1.5" hidden="1" x14ac:dyDescent="0.25">
      <c r="A2898" s="23">
        <v>2881</v>
      </c>
      <c r="B2898" s="21" t="s">
        <v>1020</v>
      </c>
      <c r="C2898" s="29" t="s">
        <v>1221</v>
      </c>
      <c r="D2898" s="20"/>
      <c r="E2898" s="20">
        <v>928</v>
      </c>
      <c r="F2898" s="21" t="s">
        <v>1070</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1.5" hidden="1" x14ac:dyDescent="0.25">
      <c r="A2899" s="23">
        <v>2882</v>
      </c>
      <c r="B2899" s="21" t="s">
        <v>1020</v>
      </c>
      <c r="C2899" s="29" t="s">
        <v>1221</v>
      </c>
      <c r="D2899" s="20"/>
      <c r="E2899" s="20">
        <v>928</v>
      </c>
      <c r="F2899" s="21" t="s">
        <v>1070</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1.5" hidden="1" x14ac:dyDescent="0.25">
      <c r="A2900" s="23">
        <v>2883</v>
      </c>
      <c r="B2900" s="21" t="s">
        <v>1020</v>
      </c>
      <c r="C2900" s="29" t="s">
        <v>1221</v>
      </c>
      <c r="D2900" s="20"/>
      <c r="E2900" s="20">
        <v>928</v>
      </c>
      <c r="F2900" s="21" t="s">
        <v>1070</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1.5" hidden="1" x14ac:dyDescent="0.25">
      <c r="A2901" s="23">
        <v>2884</v>
      </c>
      <c r="B2901" s="21" t="s">
        <v>1020</v>
      </c>
      <c r="C2901" s="29" t="s">
        <v>1221</v>
      </c>
      <c r="D2901" s="20"/>
      <c r="E2901" s="20">
        <v>928</v>
      </c>
      <c r="F2901" s="21" t="s">
        <v>1070</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1.5" hidden="1" x14ac:dyDescent="0.25">
      <c r="A2902" s="23">
        <v>2885</v>
      </c>
      <c r="B2902" s="21" t="s">
        <v>1020</v>
      </c>
      <c r="C2902" s="29" t="s">
        <v>1221</v>
      </c>
      <c r="D2902" s="20"/>
      <c r="E2902" s="20">
        <v>928</v>
      </c>
      <c r="F2902" s="21" t="s">
        <v>1070</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1.5" hidden="1" x14ac:dyDescent="0.25">
      <c r="A2903" s="23">
        <v>2886</v>
      </c>
      <c r="B2903" s="21" t="s">
        <v>1020</v>
      </c>
      <c r="C2903" s="29" t="s">
        <v>1221</v>
      </c>
      <c r="D2903" s="20"/>
      <c r="E2903" s="20">
        <v>928</v>
      </c>
      <c r="F2903" s="21" t="s">
        <v>1070</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1.5" hidden="1" x14ac:dyDescent="0.25">
      <c r="A2904" s="23">
        <v>2887</v>
      </c>
      <c r="B2904" s="21" t="s">
        <v>1020</v>
      </c>
      <c r="C2904" s="29" t="s">
        <v>1221</v>
      </c>
      <c r="D2904" s="20"/>
      <c r="E2904" s="20">
        <v>928</v>
      </c>
      <c r="F2904" s="21" t="s">
        <v>1070</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1.5" hidden="1" x14ac:dyDescent="0.25">
      <c r="A2905" s="23">
        <v>2888</v>
      </c>
      <c r="B2905" s="21" t="s">
        <v>1020</v>
      </c>
      <c r="C2905" s="29" t="s">
        <v>1221</v>
      </c>
      <c r="D2905" s="20"/>
      <c r="E2905" s="20">
        <v>928</v>
      </c>
      <c r="F2905" s="21" t="s">
        <v>1070</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1.5" hidden="1" x14ac:dyDescent="0.25">
      <c r="A2906" s="23">
        <v>2889</v>
      </c>
      <c r="B2906" s="21" t="s">
        <v>1020</v>
      </c>
      <c r="C2906" s="29" t="s">
        <v>1221</v>
      </c>
      <c r="D2906" s="20"/>
      <c r="E2906" s="20">
        <v>928</v>
      </c>
      <c r="F2906" s="21" t="s">
        <v>1070</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1.5" hidden="1" x14ac:dyDescent="0.25">
      <c r="A2907" s="23">
        <v>2890</v>
      </c>
      <c r="B2907" s="21" t="s">
        <v>1020</v>
      </c>
      <c r="C2907" s="29" t="s">
        <v>1221</v>
      </c>
      <c r="D2907" s="20"/>
      <c r="E2907" s="20">
        <v>928</v>
      </c>
      <c r="F2907" s="21" t="s">
        <v>1070</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1.5" hidden="1" x14ac:dyDescent="0.25">
      <c r="A2908" s="23">
        <v>2891</v>
      </c>
      <c r="B2908" s="21" t="s">
        <v>1020</v>
      </c>
      <c r="C2908" s="29" t="s">
        <v>1221</v>
      </c>
      <c r="D2908" s="20"/>
      <c r="E2908" s="20">
        <v>928</v>
      </c>
      <c r="F2908" s="21" t="s">
        <v>1070</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1.5" hidden="1" x14ac:dyDescent="0.25">
      <c r="A2909" s="23">
        <v>2892</v>
      </c>
      <c r="B2909" s="21" t="s">
        <v>1020</v>
      </c>
      <c r="C2909" s="29" t="s">
        <v>1221</v>
      </c>
      <c r="D2909" s="20"/>
      <c r="E2909" s="20">
        <v>928</v>
      </c>
      <c r="F2909" s="21" t="s">
        <v>1070</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1.5" hidden="1" x14ac:dyDescent="0.25">
      <c r="A2910" s="23">
        <v>2893</v>
      </c>
      <c r="B2910" s="21" t="s">
        <v>1020</v>
      </c>
      <c r="C2910" s="29" t="s">
        <v>1221</v>
      </c>
      <c r="D2910" s="20"/>
      <c r="E2910" s="20">
        <v>928</v>
      </c>
      <c r="F2910" s="21" t="s">
        <v>1070</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1.5" hidden="1" x14ac:dyDescent="0.25">
      <c r="A2911" s="23">
        <v>2894</v>
      </c>
      <c r="B2911" s="21" t="s">
        <v>1020</v>
      </c>
      <c r="C2911" s="29" t="s">
        <v>1221</v>
      </c>
      <c r="D2911" s="20"/>
      <c r="E2911" s="20">
        <v>928</v>
      </c>
      <c r="F2911" s="21" t="s">
        <v>1070</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1.5" hidden="1" x14ac:dyDescent="0.25">
      <c r="A2912" s="23">
        <v>2895</v>
      </c>
      <c r="B2912" s="21" t="s">
        <v>1020</v>
      </c>
      <c r="C2912" s="29" t="s">
        <v>1221</v>
      </c>
      <c r="D2912" s="20"/>
      <c r="E2912" s="20">
        <v>928</v>
      </c>
      <c r="F2912" s="21" t="s">
        <v>1070</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1.5" hidden="1" x14ac:dyDescent="0.25">
      <c r="A2913" s="12">
        <v>2896</v>
      </c>
      <c r="B2913" s="10" t="s">
        <v>1020</v>
      </c>
      <c r="C2913" s="11" t="s">
        <v>1222</v>
      </c>
      <c r="D2913" s="9"/>
      <c r="E2913" s="9">
        <v>242</v>
      </c>
      <c r="F2913" s="10" t="s">
        <v>1071</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1.5" hidden="1" x14ac:dyDescent="0.25">
      <c r="A2914" s="12">
        <v>2897</v>
      </c>
      <c r="B2914" s="10" t="s">
        <v>1020</v>
      </c>
      <c r="C2914" s="11" t="s">
        <v>1222</v>
      </c>
      <c r="D2914" s="9"/>
      <c r="E2914" s="9">
        <v>242</v>
      </c>
      <c r="F2914" s="10" t="s">
        <v>1071</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1.5" hidden="1" x14ac:dyDescent="0.25">
      <c r="A2915" s="12">
        <v>2898</v>
      </c>
      <c r="B2915" s="10" t="s">
        <v>1020</v>
      </c>
      <c r="C2915" s="11" t="s">
        <v>1222</v>
      </c>
      <c r="D2915" s="9"/>
      <c r="E2915" s="9">
        <v>242</v>
      </c>
      <c r="F2915" s="10" t="s">
        <v>1071</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1.5" hidden="1" x14ac:dyDescent="0.25">
      <c r="A2916" s="12">
        <v>2899</v>
      </c>
      <c r="B2916" s="10" t="s">
        <v>1020</v>
      </c>
      <c r="C2916" s="11" t="s">
        <v>1222</v>
      </c>
      <c r="D2916" s="9"/>
      <c r="E2916" s="9">
        <v>242</v>
      </c>
      <c r="F2916" s="10" t="s">
        <v>1071</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1.5" hidden="1" x14ac:dyDescent="0.25">
      <c r="A2917" s="12">
        <v>2900</v>
      </c>
      <c r="B2917" s="10" t="s">
        <v>1020</v>
      </c>
      <c r="C2917" s="11" t="s">
        <v>1222</v>
      </c>
      <c r="D2917" s="9"/>
      <c r="E2917" s="9">
        <v>242</v>
      </c>
      <c r="F2917" s="10" t="s">
        <v>1071</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1.5" hidden="1" x14ac:dyDescent="0.25">
      <c r="A2918" s="12">
        <v>2901</v>
      </c>
      <c r="B2918" s="10" t="s">
        <v>1020</v>
      </c>
      <c r="C2918" s="11" t="s">
        <v>1222</v>
      </c>
      <c r="D2918" s="9"/>
      <c r="E2918" s="9">
        <v>242</v>
      </c>
      <c r="F2918" s="10" t="s">
        <v>1071</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1.5" hidden="1" x14ac:dyDescent="0.25">
      <c r="A2919" s="12">
        <v>2902</v>
      </c>
      <c r="B2919" s="10" t="s">
        <v>1020</v>
      </c>
      <c r="C2919" s="11" t="s">
        <v>1222</v>
      </c>
      <c r="D2919" s="9"/>
      <c r="E2919" s="9">
        <v>242</v>
      </c>
      <c r="F2919" s="10" t="s">
        <v>1071</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1.5" hidden="1" x14ac:dyDescent="0.25">
      <c r="A2920" s="12">
        <v>2903</v>
      </c>
      <c r="B2920" s="10" t="s">
        <v>1020</v>
      </c>
      <c r="C2920" s="11" t="s">
        <v>1222</v>
      </c>
      <c r="D2920" s="9"/>
      <c r="E2920" s="9">
        <v>242</v>
      </c>
      <c r="F2920" s="10" t="s">
        <v>1071</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1.5" hidden="1" x14ac:dyDescent="0.25">
      <c r="A2921" s="12">
        <v>2904</v>
      </c>
      <c r="B2921" s="10" t="s">
        <v>1020</v>
      </c>
      <c r="C2921" s="11" t="s">
        <v>1222</v>
      </c>
      <c r="D2921" s="9"/>
      <c r="E2921" s="9">
        <v>242</v>
      </c>
      <c r="F2921" s="10" t="s">
        <v>1071</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1.5" hidden="1" x14ac:dyDescent="0.25">
      <c r="A2922" s="12">
        <v>2905</v>
      </c>
      <c r="B2922" s="10" t="s">
        <v>1020</v>
      </c>
      <c r="C2922" s="11" t="s">
        <v>1222</v>
      </c>
      <c r="D2922" s="9"/>
      <c r="E2922" s="9">
        <v>242</v>
      </c>
      <c r="F2922" s="10" t="s">
        <v>1071</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1.5" hidden="1" x14ac:dyDescent="0.25">
      <c r="A2923" s="12">
        <v>2906</v>
      </c>
      <c r="B2923" s="10" t="s">
        <v>1020</v>
      </c>
      <c r="C2923" s="11" t="s">
        <v>1222</v>
      </c>
      <c r="D2923" s="9"/>
      <c r="E2923" s="9">
        <v>242</v>
      </c>
      <c r="F2923" s="10" t="s">
        <v>1071</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1.5" hidden="1" x14ac:dyDescent="0.25">
      <c r="A2924" s="12">
        <v>2907</v>
      </c>
      <c r="B2924" s="10" t="s">
        <v>1020</v>
      </c>
      <c r="C2924" s="11" t="s">
        <v>1222</v>
      </c>
      <c r="D2924" s="9"/>
      <c r="E2924" s="9">
        <v>242</v>
      </c>
      <c r="F2924" s="10" t="s">
        <v>1071</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1.5" hidden="1" x14ac:dyDescent="0.25">
      <c r="A2925" s="12">
        <v>2908</v>
      </c>
      <c r="B2925" s="10" t="s">
        <v>1020</v>
      </c>
      <c r="C2925" s="11" t="s">
        <v>1222</v>
      </c>
      <c r="D2925" s="9"/>
      <c r="E2925" s="9">
        <v>242</v>
      </c>
      <c r="F2925" s="10" t="s">
        <v>1071</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1.5" hidden="1" x14ac:dyDescent="0.25">
      <c r="A2926" s="12">
        <v>2909</v>
      </c>
      <c r="B2926" s="10" t="s">
        <v>1020</v>
      </c>
      <c r="C2926" s="11" t="s">
        <v>1222</v>
      </c>
      <c r="D2926" s="9"/>
      <c r="E2926" s="9">
        <v>242</v>
      </c>
      <c r="F2926" s="10" t="s">
        <v>1071</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1.5" hidden="1" x14ac:dyDescent="0.25">
      <c r="A2927" s="12">
        <v>2910</v>
      </c>
      <c r="B2927" s="10" t="s">
        <v>1020</v>
      </c>
      <c r="C2927" s="11" t="s">
        <v>1222</v>
      </c>
      <c r="D2927" s="9"/>
      <c r="E2927" s="9">
        <v>242</v>
      </c>
      <c r="F2927" s="10" t="s">
        <v>1071</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1.5" hidden="1" x14ac:dyDescent="0.25">
      <c r="A2928" s="12">
        <v>2911</v>
      </c>
      <c r="B2928" s="10" t="s">
        <v>1020</v>
      </c>
      <c r="C2928" s="11" t="s">
        <v>1223</v>
      </c>
      <c r="D2928" s="9">
        <v>2</v>
      </c>
      <c r="E2928" s="9">
        <v>540</v>
      </c>
      <c r="F2928" s="10" t="s">
        <v>1071</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1.5" hidden="1" x14ac:dyDescent="0.25">
      <c r="A2929" s="12">
        <v>2912</v>
      </c>
      <c r="B2929" s="10" t="s">
        <v>1020</v>
      </c>
      <c r="C2929" s="11" t="s">
        <v>1223</v>
      </c>
      <c r="D2929" s="9">
        <v>2</v>
      </c>
      <c r="E2929" s="9">
        <v>540</v>
      </c>
      <c r="F2929" s="10" t="s">
        <v>1071</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1.5" hidden="1" x14ac:dyDescent="0.25">
      <c r="A2930" s="12">
        <v>2913</v>
      </c>
      <c r="B2930" s="10" t="s">
        <v>1020</v>
      </c>
      <c r="C2930" s="11" t="s">
        <v>1223</v>
      </c>
      <c r="D2930" s="9">
        <v>2</v>
      </c>
      <c r="E2930" s="9">
        <v>540</v>
      </c>
      <c r="F2930" s="10" t="s">
        <v>1071</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1.5" hidden="1" x14ac:dyDescent="0.25">
      <c r="A2931" s="12">
        <v>2914</v>
      </c>
      <c r="B2931" s="10" t="s">
        <v>1020</v>
      </c>
      <c r="C2931" s="11" t="s">
        <v>1223</v>
      </c>
      <c r="D2931" s="9">
        <v>2</v>
      </c>
      <c r="E2931" s="9">
        <v>540</v>
      </c>
      <c r="F2931" s="10" t="s">
        <v>1071</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1.5" hidden="1" x14ac:dyDescent="0.25">
      <c r="A2932" s="12">
        <v>2915</v>
      </c>
      <c r="B2932" s="10" t="s">
        <v>1020</v>
      </c>
      <c r="C2932" s="11" t="s">
        <v>1223</v>
      </c>
      <c r="D2932" s="9">
        <v>2</v>
      </c>
      <c r="E2932" s="9">
        <v>540</v>
      </c>
      <c r="F2932" s="10" t="s">
        <v>1071</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1.5" hidden="1" x14ac:dyDescent="0.25">
      <c r="A2933" s="12">
        <v>2916</v>
      </c>
      <c r="B2933" s="10" t="s">
        <v>1020</v>
      </c>
      <c r="C2933" s="11" t="s">
        <v>1223</v>
      </c>
      <c r="D2933" s="9">
        <v>2</v>
      </c>
      <c r="E2933" s="9">
        <v>540</v>
      </c>
      <c r="F2933" s="10" t="s">
        <v>1071</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1.5" hidden="1" x14ac:dyDescent="0.25">
      <c r="A2934" s="12">
        <v>2917</v>
      </c>
      <c r="B2934" s="10" t="s">
        <v>1020</v>
      </c>
      <c r="C2934" s="11" t="s">
        <v>1223</v>
      </c>
      <c r="D2934" s="9">
        <v>2</v>
      </c>
      <c r="E2934" s="9">
        <v>540</v>
      </c>
      <c r="F2934" s="10" t="s">
        <v>1071</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1.5" hidden="1" x14ac:dyDescent="0.25">
      <c r="A2935" s="12">
        <v>2918</v>
      </c>
      <c r="B2935" s="10" t="s">
        <v>1020</v>
      </c>
      <c r="C2935" s="11" t="s">
        <v>1223</v>
      </c>
      <c r="D2935" s="9">
        <v>2</v>
      </c>
      <c r="E2935" s="9">
        <v>540</v>
      </c>
      <c r="F2935" s="10" t="s">
        <v>1071</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1.5" hidden="1" x14ac:dyDescent="0.25">
      <c r="A2936" s="12">
        <v>2919</v>
      </c>
      <c r="B2936" s="10" t="s">
        <v>1020</v>
      </c>
      <c r="C2936" s="11" t="s">
        <v>1223</v>
      </c>
      <c r="D2936" s="9">
        <v>2</v>
      </c>
      <c r="E2936" s="9">
        <v>540</v>
      </c>
      <c r="F2936" s="10" t="s">
        <v>1071</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1.5" hidden="1" x14ac:dyDescent="0.25">
      <c r="A2937" s="12">
        <v>2920</v>
      </c>
      <c r="B2937" s="10" t="s">
        <v>1020</v>
      </c>
      <c r="C2937" s="11" t="s">
        <v>1223</v>
      </c>
      <c r="D2937" s="9">
        <v>2</v>
      </c>
      <c r="E2937" s="9">
        <v>540</v>
      </c>
      <c r="F2937" s="10" t="s">
        <v>1071</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1.5" hidden="1" x14ac:dyDescent="0.25">
      <c r="A2938" s="12">
        <v>2921</v>
      </c>
      <c r="B2938" s="10" t="s">
        <v>1020</v>
      </c>
      <c r="C2938" s="11" t="s">
        <v>1223</v>
      </c>
      <c r="D2938" s="9">
        <v>2</v>
      </c>
      <c r="E2938" s="9">
        <v>540</v>
      </c>
      <c r="F2938" s="10" t="s">
        <v>1071</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1.5" hidden="1" x14ac:dyDescent="0.25">
      <c r="A2939" s="12">
        <v>2922</v>
      </c>
      <c r="B2939" s="10" t="s">
        <v>1020</v>
      </c>
      <c r="C2939" s="11" t="s">
        <v>1223</v>
      </c>
      <c r="D2939" s="9">
        <v>2</v>
      </c>
      <c r="E2939" s="9">
        <v>540</v>
      </c>
      <c r="F2939" s="10" t="s">
        <v>1071</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1.5" hidden="1" x14ac:dyDescent="0.25">
      <c r="A2940" s="12">
        <v>2923</v>
      </c>
      <c r="B2940" s="10" t="s">
        <v>1020</v>
      </c>
      <c r="C2940" s="11" t="s">
        <v>1223</v>
      </c>
      <c r="D2940" s="9">
        <v>2</v>
      </c>
      <c r="E2940" s="9">
        <v>540</v>
      </c>
      <c r="F2940" s="10" t="s">
        <v>1071</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1.5" hidden="1" x14ac:dyDescent="0.25">
      <c r="A2941" s="12">
        <v>2924</v>
      </c>
      <c r="B2941" s="10" t="s">
        <v>1020</v>
      </c>
      <c r="C2941" s="11" t="s">
        <v>1223</v>
      </c>
      <c r="D2941" s="9">
        <v>2</v>
      </c>
      <c r="E2941" s="9">
        <v>540</v>
      </c>
      <c r="F2941" s="10" t="s">
        <v>1071</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1.5" hidden="1" x14ac:dyDescent="0.25">
      <c r="A2942" s="12">
        <v>2925</v>
      </c>
      <c r="B2942" s="10" t="s">
        <v>1020</v>
      </c>
      <c r="C2942" s="11" t="s">
        <v>1223</v>
      </c>
      <c r="D2942" s="9">
        <v>2</v>
      </c>
      <c r="E2942" s="9">
        <v>540</v>
      </c>
      <c r="F2942" s="10" t="s">
        <v>1071</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1.5" hidden="1" x14ac:dyDescent="0.25">
      <c r="A2943" s="12">
        <v>2926</v>
      </c>
      <c r="B2943" s="10" t="s">
        <v>1020</v>
      </c>
      <c r="C2943" s="11" t="s">
        <v>1224</v>
      </c>
      <c r="D2943" s="9"/>
      <c r="E2943" s="9">
        <v>598</v>
      </c>
      <c r="F2943" s="10" t="s">
        <v>1071</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1.5" hidden="1" x14ac:dyDescent="0.25">
      <c r="A2944" s="12">
        <v>2927</v>
      </c>
      <c r="B2944" s="10" t="s">
        <v>1020</v>
      </c>
      <c r="C2944" s="11" t="s">
        <v>1224</v>
      </c>
      <c r="D2944" s="9"/>
      <c r="E2944" s="9">
        <v>598</v>
      </c>
      <c r="F2944" s="10" t="s">
        <v>1071</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1.5" hidden="1" x14ac:dyDescent="0.25">
      <c r="A2945" s="12">
        <v>2928</v>
      </c>
      <c r="B2945" s="10" t="s">
        <v>1020</v>
      </c>
      <c r="C2945" s="11" t="s">
        <v>1224</v>
      </c>
      <c r="D2945" s="9"/>
      <c r="E2945" s="9">
        <v>598</v>
      </c>
      <c r="F2945" s="10" t="s">
        <v>1071</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1.5" hidden="1" x14ac:dyDescent="0.25">
      <c r="A2946" s="12">
        <v>2929</v>
      </c>
      <c r="B2946" s="10" t="s">
        <v>1020</v>
      </c>
      <c r="C2946" s="11" t="s">
        <v>1224</v>
      </c>
      <c r="D2946" s="9"/>
      <c r="E2946" s="9">
        <v>598</v>
      </c>
      <c r="F2946" s="10" t="s">
        <v>1071</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1.5" hidden="1" x14ac:dyDescent="0.25">
      <c r="A2947" s="12">
        <v>2930</v>
      </c>
      <c r="B2947" s="10" t="s">
        <v>1020</v>
      </c>
      <c r="C2947" s="11" t="s">
        <v>1224</v>
      </c>
      <c r="D2947" s="9"/>
      <c r="E2947" s="9">
        <v>598</v>
      </c>
      <c r="F2947" s="10" t="s">
        <v>1071</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1.5" hidden="1" x14ac:dyDescent="0.25">
      <c r="A2948" s="12">
        <v>2931</v>
      </c>
      <c r="B2948" s="10" t="s">
        <v>1020</v>
      </c>
      <c r="C2948" s="11" t="s">
        <v>1224</v>
      </c>
      <c r="D2948" s="9"/>
      <c r="E2948" s="9">
        <v>598</v>
      </c>
      <c r="F2948" s="10" t="s">
        <v>1071</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1.5" hidden="1" x14ac:dyDescent="0.25">
      <c r="A2949" s="12">
        <v>2932</v>
      </c>
      <c r="B2949" s="10" t="s">
        <v>1020</v>
      </c>
      <c r="C2949" s="11" t="s">
        <v>1224</v>
      </c>
      <c r="D2949" s="9"/>
      <c r="E2949" s="9">
        <v>598</v>
      </c>
      <c r="F2949" s="10" t="s">
        <v>1071</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1.5" hidden="1" x14ac:dyDescent="0.25">
      <c r="A2950" s="12">
        <v>2933</v>
      </c>
      <c r="B2950" s="10" t="s">
        <v>1020</v>
      </c>
      <c r="C2950" s="11" t="s">
        <v>1224</v>
      </c>
      <c r="D2950" s="9"/>
      <c r="E2950" s="9">
        <v>598</v>
      </c>
      <c r="F2950" s="10" t="s">
        <v>1071</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1.5" hidden="1" x14ac:dyDescent="0.25">
      <c r="A2951" s="12">
        <v>2934</v>
      </c>
      <c r="B2951" s="10" t="s">
        <v>1020</v>
      </c>
      <c r="C2951" s="11" t="s">
        <v>1224</v>
      </c>
      <c r="D2951" s="9"/>
      <c r="E2951" s="9">
        <v>598</v>
      </c>
      <c r="F2951" s="10" t="s">
        <v>1071</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1.5" hidden="1" x14ac:dyDescent="0.25">
      <c r="A2952" s="12">
        <v>2935</v>
      </c>
      <c r="B2952" s="10" t="s">
        <v>1020</v>
      </c>
      <c r="C2952" s="11" t="s">
        <v>1224</v>
      </c>
      <c r="D2952" s="9"/>
      <c r="E2952" s="9">
        <v>598</v>
      </c>
      <c r="F2952" s="10" t="s">
        <v>1071</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1.5" hidden="1" x14ac:dyDescent="0.25">
      <c r="A2953" s="12">
        <v>2936</v>
      </c>
      <c r="B2953" s="10" t="s">
        <v>1020</v>
      </c>
      <c r="C2953" s="11" t="s">
        <v>1224</v>
      </c>
      <c r="D2953" s="9"/>
      <c r="E2953" s="9">
        <v>598</v>
      </c>
      <c r="F2953" s="10" t="s">
        <v>1071</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1.5" hidden="1" x14ac:dyDescent="0.25">
      <c r="A2954" s="12">
        <v>2937</v>
      </c>
      <c r="B2954" s="10" t="s">
        <v>1020</v>
      </c>
      <c r="C2954" s="11" t="s">
        <v>1224</v>
      </c>
      <c r="D2954" s="9"/>
      <c r="E2954" s="9">
        <v>598</v>
      </c>
      <c r="F2954" s="10" t="s">
        <v>1071</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1.5" hidden="1" x14ac:dyDescent="0.25">
      <c r="A2955" s="12">
        <v>2938</v>
      </c>
      <c r="B2955" s="10" t="s">
        <v>1020</v>
      </c>
      <c r="C2955" s="11" t="s">
        <v>1224</v>
      </c>
      <c r="D2955" s="9"/>
      <c r="E2955" s="9">
        <v>598</v>
      </c>
      <c r="F2955" s="10" t="s">
        <v>1071</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1.5" hidden="1" x14ac:dyDescent="0.25">
      <c r="A2956" s="12">
        <v>2939</v>
      </c>
      <c r="B2956" s="10" t="s">
        <v>1020</v>
      </c>
      <c r="C2956" s="11" t="s">
        <v>1224</v>
      </c>
      <c r="D2956" s="9"/>
      <c r="E2956" s="9">
        <v>598</v>
      </c>
      <c r="F2956" s="10" t="s">
        <v>1071</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1.5" hidden="1" x14ac:dyDescent="0.25">
      <c r="A2957" s="12">
        <v>2940</v>
      </c>
      <c r="B2957" s="10" t="s">
        <v>1020</v>
      </c>
      <c r="C2957" s="11" t="s">
        <v>1224</v>
      </c>
      <c r="D2957" s="9"/>
      <c r="E2957" s="9">
        <v>598</v>
      </c>
      <c r="F2957" s="10" t="s">
        <v>1071</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1.5" hidden="1" x14ac:dyDescent="0.25">
      <c r="A2958" s="12">
        <v>2941</v>
      </c>
      <c r="B2958" s="10" t="s">
        <v>1020</v>
      </c>
      <c r="C2958" s="11" t="s">
        <v>1225</v>
      </c>
      <c r="D2958" s="9"/>
      <c r="E2958" s="9">
        <v>90</v>
      </c>
      <c r="F2958" s="10" t="s">
        <v>1071</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1.5" hidden="1" x14ac:dyDescent="0.25">
      <c r="A2959" s="12">
        <v>2942</v>
      </c>
      <c r="B2959" s="10" t="s">
        <v>1020</v>
      </c>
      <c r="C2959" s="11" t="s">
        <v>1225</v>
      </c>
      <c r="D2959" s="9"/>
      <c r="E2959" s="9">
        <v>90</v>
      </c>
      <c r="F2959" s="10" t="s">
        <v>1071</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1.5" hidden="1" x14ac:dyDescent="0.25">
      <c r="A2960" s="12">
        <v>2943</v>
      </c>
      <c r="B2960" s="10" t="s">
        <v>1020</v>
      </c>
      <c r="C2960" s="11" t="s">
        <v>1225</v>
      </c>
      <c r="D2960" s="9"/>
      <c r="E2960" s="9">
        <v>90</v>
      </c>
      <c r="F2960" s="10" t="s">
        <v>1071</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1.5" hidden="1" x14ac:dyDescent="0.25">
      <c r="A2961" s="12">
        <v>2944</v>
      </c>
      <c r="B2961" s="10" t="s">
        <v>1020</v>
      </c>
      <c r="C2961" s="11" t="s">
        <v>1225</v>
      </c>
      <c r="D2961" s="9"/>
      <c r="E2961" s="9">
        <v>90</v>
      </c>
      <c r="F2961" s="10" t="s">
        <v>1071</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1.5" hidden="1" x14ac:dyDescent="0.25">
      <c r="A2962" s="12">
        <v>2945</v>
      </c>
      <c r="B2962" s="10" t="s">
        <v>1020</v>
      </c>
      <c r="C2962" s="11" t="s">
        <v>1225</v>
      </c>
      <c r="D2962" s="9"/>
      <c r="E2962" s="9">
        <v>90</v>
      </c>
      <c r="F2962" s="10" t="s">
        <v>1071</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1.5" hidden="1" x14ac:dyDescent="0.25">
      <c r="A2963" s="12">
        <v>2946</v>
      </c>
      <c r="B2963" s="10" t="s">
        <v>1020</v>
      </c>
      <c r="C2963" s="11" t="s">
        <v>1225</v>
      </c>
      <c r="D2963" s="9"/>
      <c r="E2963" s="9">
        <v>90</v>
      </c>
      <c r="F2963" s="10" t="s">
        <v>1071</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1.5" hidden="1" x14ac:dyDescent="0.25">
      <c r="A2964" s="12">
        <v>2947</v>
      </c>
      <c r="B2964" s="10" t="s">
        <v>1020</v>
      </c>
      <c r="C2964" s="11" t="s">
        <v>1225</v>
      </c>
      <c r="D2964" s="9"/>
      <c r="E2964" s="9">
        <v>90</v>
      </c>
      <c r="F2964" s="10" t="s">
        <v>1071</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1.5" hidden="1" x14ac:dyDescent="0.25">
      <c r="A2965" s="12">
        <v>2948</v>
      </c>
      <c r="B2965" s="10" t="s">
        <v>1020</v>
      </c>
      <c r="C2965" s="11" t="s">
        <v>1225</v>
      </c>
      <c r="D2965" s="9"/>
      <c r="E2965" s="9">
        <v>90</v>
      </c>
      <c r="F2965" s="10" t="s">
        <v>1071</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1.5" hidden="1" x14ac:dyDescent="0.25">
      <c r="A2966" s="12">
        <v>2949</v>
      </c>
      <c r="B2966" s="10" t="s">
        <v>1020</v>
      </c>
      <c r="C2966" s="11" t="s">
        <v>1225</v>
      </c>
      <c r="D2966" s="9"/>
      <c r="E2966" s="9">
        <v>90</v>
      </c>
      <c r="F2966" s="10" t="s">
        <v>1071</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1.5" hidden="1" x14ac:dyDescent="0.25">
      <c r="A2967" s="12">
        <v>2950</v>
      </c>
      <c r="B2967" s="10" t="s">
        <v>1020</v>
      </c>
      <c r="C2967" s="11" t="s">
        <v>1225</v>
      </c>
      <c r="D2967" s="9"/>
      <c r="E2967" s="9">
        <v>90</v>
      </c>
      <c r="F2967" s="10" t="s">
        <v>1071</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1.5" hidden="1" x14ac:dyDescent="0.25">
      <c r="A2968" s="12">
        <v>2951</v>
      </c>
      <c r="B2968" s="10" t="s">
        <v>1020</v>
      </c>
      <c r="C2968" s="11" t="s">
        <v>1225</v>
      </c>
      <c r="D2968" s="9"/>
      <c r="E2968" s="9">
        <v>90</v>
      </c>
      <c r="F2968" s="10" t="s">
        <v>1071</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1.5" hidden="1" x14ac:dyDescent="0.25">
      <c r="A2969" s="12">
        <v>2952</v>
      </c>
      <c r="B2969" s="10" t="s">
        <v>1020</v>
      </c>
      <c r="C2969" s="11" t="s">
        <v>1225</v>
      </c>
      <c r="D2969" s="9"/>
      <c r="E2969" s="9">
        <v>90</v>
      </c>
      <c r="F2969" s="10" t="s">
        <v>1071</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1.5" hidden="1" x14ac:dyDescent="0.25">
      <c r="A2970" s="12">
        <v>2953</v>
      </c>
      <c r="B2970" s="10" t="s">
        <v>1020</v>
      </c>
      <c r="C2970" s="11" t="s">
        <v>1225</v>
      </c>
      <c r="D2970" s="9"/>
      <c r="E2970" s="9">
        <v>90</v>
      </c>
      <c r="F2970" s="10" t="s">
        <v>1071</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1.5" hidden="1" x14ac:dyDescent="0.25">
      <c r="A2971" s="12">
        <v>2954</v>
      </c>
      <c r="B2971" s="10" t="s">
        <v>1020</v>
      </c>
      <c r="C2971" s="11" t="s">
        <v>1225</v>
      </c>
      <c r="D2971" s="9"/>
      <c r="E2971" s="9">
        <v>90</v>
      </c>
      <c r="F2971" s="10" t="s">
        <v>1071</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1.5" hidden="1" x14ac:dyDescent="0.25">
      <c r="A2972" s="12">
        <v>2955</v>
      </c>
      <c r="B2972" s="10" t="s">
        <v>1020</v>
      </c>
      <c r="C2972" s="11" t="s">
        <v>1225</v>
      </c>
      <c r="D2972" s="9"/>
      <c r="E2972" s="9">
        <v>90</v>
      </c>
      <c r="F2972" s="10" t="s">
        <v>1071</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1.5" hidden="1" x14ac:dyDescent="0.25">
      <c r="A2973" s="12">
        <v>2956</v>
      </c>
      <c r="B2973" s="10" t="s">
        <v>1020</v>
      </c>
      <c r="C2973" s="11" t="s">
        <v>1226</v>
      </c>
      <c r="D2973" s="9"/>
      <c r="E2973" s="9">
        <v>548</v>
      </c>
      <c r="F2973" s="10" t="s">
        <v>1071</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1.5" hidden="1" x14ac:dyDescent="0.25">
      <c r="A2974" s="12">
        <v>2957</v>
      </c>
      <c r="B2974" s="10" t="s">
        <v>1020</v>
      </c>
      <c r="C2974" s="11" t="s">
        <v>1226</v>
      </c>
      <c r="D2974" s="9"/>
      <c r="E2974" s="9">
        <v>548</v>
      </c>
      <c r="F2974" s="10" t="s">
        <v>1071</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1.5" hidden="1" x14ac:dyDescent="0.25">
      <c r="A2975" s="12">
        <v>2958</v>
      </c>
      <c r="B2975" s="10" t="s">
        <v>1020</v>
      </c>
      <c r="C2975" s="11" t="s">
        <v>1226</v>
      </c>
      <c r="D2975" s="9"/>
      <c r="E2975" s="9">
        <v>548</v>
      </c>
      <c r="F2975" s="10" t="s">
        <v>1071</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1.5" hidden="1" x14ac:dyDescent="0.25">
      <c r="A2976" s="12">
        <v>2959</v>
      </c>
      <c r="B2976" s="10" t="s">
        <v>1020</v>
      </c>
      <c r="C2976" s="11" t="s">
        <v>1226</v>
      </c>
      <c r="D2976" s="9"/>
      <c r="E2976" s="9">
        <v>548</v>
      </c>
      <c r="F2976" s="10" t="s">
        <v>1071</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1.5" hidden="1" x14ac:dyDescent="0.25">
      <c r="A2977" s="12">
        <v>2960</v>
      </c>
      <c r="B2977" s="10" t="s">
        <v>1020</v>
      </c>
      <c r="C2977" s="11" t="s">
        <v>1226</v>
      </c>
      <c r="D2977" s="9"/>
      <c r="E2977" s="9">
        <v>548</v>
      </c>
      <c r="F2977" s="10" t="s">
        <v>1071</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1.5" hidden="1" x14ac:dyDescent="0.25">
      <c r="A2978" s="12">
        <v>2961</v>
      </c>
      <c r="B2978" s="10" t="s">
        <v>1020</v>
      </c>
      <c r="C2978" s="11" t="s">
        <v>1226</v>
      </c>
      <c r="D2978" s="9"/>
      <c r="E2978" s="9">
        <v>548</v>
      </c>
      <c r="F2978" s="10" t="s">
        <v>1071</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1.5" hidden="1" x14ac:dyDescent="0.25">
      <c r="A2979" s="12">
        <v>2962</v>
      </c>
      <c r="B2979" s="10" t="s">
        <v>1020</v>
      </c>
      <c r="C2979" s="11" t="s">
        <v>1226</v>
      </c>
      <c r="D2979" s="9"/>
      <c r="E2979" s="9">
        <v>548</v>
      </c>
      <c r="F2979" s="10" t="s">
        <v>1071</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1.5" hidden="1" x14ac:dyDescent="0.25">
      <c r="A2980" s="12">
        <v>2963</v>
      </c>
      <c r="B2980" s="10" t="s">
        <v>1020</v>
      </c>
      <c r="C2980" s="11" t="s">
        <v>1226</v>
      </c>
      <c r="D2980" s="9"/>
      <c r="E2980" s="9">
        <v>548</v>
      </c>
      <c r="F2980" s="10" t="s">
        <v>1071</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1.5" hidden="1" x14ac:dyDescent="0.25">
      <c r="A2981" s="12">
        <v>2964</v>
      </c>
      <c r="B2981" s="10" t="s">
        <v>1020</v>
      </c>
      <c r="C2981" s="11" t="s">
        <v>1226</v>
      </c>
      <c r="D2981" s="9"/>
      <c r="E2981" s="9">
        <v>548</v>
      </c>
      <c r="F2981" s="10" t="s">
        <v>1071</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1.5" hidden="1" x14ac:dyDescent="0.25">
      <c r="A2982" s="12">
        <v>2965</v>
      </c>
      <c r="B2982" s="10" t="s">
        <v>1020</v>
      </c>
      <c r="C2982" s="11" t="s">
        <v>1226</v>
      </c>
      <c r="D2982" s="9"/>
      <c r="E2982" s="9">
        <v>548</v>
      </c>
      <c r="F2982" s="10" t="s">
        <v>1071</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1.5" hidden="1" x14ac:dyDescent="0.25">
      <c r="A2983" s="12">
        <v>2966</v>
      </c>
      <c r="B2983" s="10" t="s">
        <v>1020</v>
      </c>
      <c r="C2983" s="11" t="s">
        <v>1226</v>
      </c>
      <c r="D2983" s="9"/>
      <c r="E2983" s="9">
        <v>548</v>
      </c>
      <c r="F2983" s="10" t="s">
        <v>1071</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1.5" hidden="1" x14ac:dyDescent="0.25">
      <c r="A2984" s="12">
        <v>2967</v>
      </c>
      <c r="B2984" s="10" t="s">
        <v>1020</v>
      </c>
      <c r="C2984" s="11" t="s">
        <v>1226</v>
      </c>
      <c r="D2984" s="9"/>
      <c r="E2984" s="9">
        <v>548</v>
      </c>
      <c r="F2984" s="10" t="s">
        <v>1071</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1.5" hidden="1" x14ac:dyDescent="0.25">
      <c r="A2985" s="12">
        <v>2968</v>
      </c>
      <c r="B2985" s="10" t="s">
        <v>1020</v>
      </c>
      <c r="C2985" s="11" t="s">
        <v>1226</v>
      </c>
      <c r="D2985" s="9"/>
      <c r="E2985" s="9">
        <v>548</v>
      </c>
      <c r="F2985" s="10" t="s">
        <v>1071</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1.5" hidden="1" x14ac:dyDescent="0.25">
      <c r="A2986" s="12">
        <v>2969</v>
      </c>
      <c r="B2986" s="10" t="s">
        <v>1020</v>
      </c>
      <c r="C2986" s="11" t="s">
        <v>1226</v>
      </c>
      <c r="D2986" s="9"/>
      <c r="E2986" s="9">
        <v>548</v>
      </c>
      <c r="F2986" s="10" t="s">
        <v>1071</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1.5" hidden="1" x14ac:dyDescent="0.25">
      <c r="A2987" s="12">
        <v>2970</v>
      </c>
      <c r="B2987" s="10" t="s">
        <v>1020</v>
      </c>
      <c r="C2987" s="11" t="s">
        <v>1226</v>
      </c>
      <c r="D2987" s="9"/>
      <c r="E2987" s="9">
        <v>548</v>
      </c>
      <c r="F2987" s="10" t="s">
        <v>1071</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1.5" hidden="1" x14ac:dyDescent="0.25">
      <c r="A2988" s="23">
        <v>2971</v>
      </c>
      <c r="B2988" s="21" t="s">
        <v>1020</v>
      </c>
      <c r="C2988" s="29" t="s">
        <v>1227</v>
      </c>
      <c r="D2988" s="20"/>
      <c r="E2988" s="20">
        <v>954</v>
      </c>
      <c r="F2988" s="21" t="s">
        <v>1070</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1.5" hidden="1" x14ac:dyDescent="0.25">
      <c r="A2989" s="23">
        <v>2972</v>
      </c>
      <c r="B2989" s="21" t="s">
        <v>1020</v>
      </c>
      <c r="C2989" s="29" t="s">
        <v>1227</v>
      </c>
      <c r="D2989" s="20"/>
      <c r="E2989" s="20">
        <v>954</v>
      </c>
      <c r="F2989" s="21" t="s">
        <v>1070</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1.5" hidden="1" x14ac:dyDescent="0.25">
      <c r="A2990" s="23">
        <v>2973</v>
      </c>
      <c r="B2990" s="21" t="s">
        <v>1020</v>
      </c>
      <c r="C2990" s="29" t="s">
        <v>1227</v>
      </c>
      <c r="D2990" s="20"/>
      <c r="E2990" s="20">
        <v>954</v>
      </c>
      <c r="F2990" s="21" t="s">
        <v>1070</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1.5" hidden="1" x14ac:dyDescent="0.25">
      <c r="A2991" s="23">
        <v>2974</v>
      </c>
      <c r="B2991" s="21" t="s">
        <v>1020</v>
      </c>
      <c r="C2991" s="29" t="s">
        <v>1227</v>
      </c>
      <c r="D2991" s="20"/>
      <c r="E2991" s="20">
        <v>954</v>
      </c>
      <c r="F2991" s="21" t="s">
        <v>1070</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1.5" hidden="1" x14ac:dyDescent="0.25">
      <c r="A2992" s="23">
        <v>2975</v>
      </c>
      <c r="B2992" s="21" t="s">
        <v>1020</v>
      </c>
      <c r="C2992" s="29" t="s">
        <v>1227</v>
      </c>
      <c r="D2992" s="20"/>
      <c r="E2992" s="20">
        <v>954</v>
      </c>
      <c r="F2992" s="21" t="s">
        <v>1070</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1.5" hidden="1" x14ac:dyDescent="0.25">
      <c r="A2993" s="23">
        <v>2976</v>
      </c>
      <c r="B2993" s="21" t="s">
        <v>1020</v>
      </c>
      <c r="C2993" s="29" t="s">
        <v>1227</v>
      </c>
      <c r="D2993" s="20"/>
      <c r="E2993" s="20">
        <v>954</v>
      </c>
      <c r="F2993" s="21" t="s">
        <v>1070</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1.5" hidden="1" x14ac:dyDescent="0.25">
      <c r="A2994" s="23">
        <v>2977</v>
      </c>
      <c r="B2994" s="21" t="s">
        <v>1020</v>
      </c>
      <c r="C2994" s="29" t="s">
        <v>1227</v>
      </c>
      <c r="D2994" s="20"/>
      <c r="E2994" s="20">
        <v>954</v>
      </c>
      <c r="F2994" s="21" t="s">
        <v>1070</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1.5" hidden="1" x14ac:dyDescent="0.25">
      <c r="A2995" s="23">
        <v>2978</v>
      </c>
      <c r="B2995" s="21" t="s">
        <v>1020</v>
      </c>
      <c r="C2995" s="29" t="s">
        <v>1227</v>
      </c>
      <c r="D2995" s="20"/>
      <c r="E2995" s="20">
        <v>954</v>
      </c>
      <c r="F2995" s="21" t="s">
        <v>1070</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1.5" hidden="1" x14ac:dyDescent="0.25">
      <c r="A2996" s="23">
        <v>2979</v>
      </c>
      <c r="B2996" s="21" t="s">
        <v>1020</v>
      </c>
      <c r="C2996" s="29" t="s">
        <v>1227</v>
      </c>
      <c r="D2996" s="20"/>
      <c r="E2996" s="20">
        <v>954</v>
      </c>
      <c r="F2996" s="21" t="s">
        <v>1070</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1.5" hidden="1" x14ac:dyDescent="0.25">
      <c r="A2997" s="23">
        <v>2980</v>
      </c>
      <c r="B2997" s="21" t="s">
        <v>1020</v>
      </c>
      <c r="C2997" s="29" t="s">
        <v>1227</v>
      </c>
      <c r="D2997" s="20"/>
      <c r="E2997" s="20">
        <v>954</v>
      </c>
      <c r="F2997" s="21" t="s">
        <v>1070</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1.5" hidden="1" x14ac:dyDescent="0.25">
      <c r="A2998" s="23">
        <v>2981</v>
      </c>
      <c r="B2998" s="21" t="s">
        <v>1020</v>
      </c>
      <c r="C2998" s="29" t="s">
        <v>1227</v>
      </c>
      <c r="D2998" s="20"/>
      <c r="E2998" s="20">
        <v>954</v>
      </c>
      <c r="F2998" s="21" t="s">
        <v>1070</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1.5" hidden="1" x14ac:dyDescent="0.25">
      <c r="A2999" s="23">
        <v>2982</v>
      </c>
      <c r="B2999" s="21" t="s">
        <v>1020</v>
      </c>
      <c r="C2999" s="29" t="s">
        <v>1227</v>
      </c>
      <c r="D2999" s="20"/>
      <c r="E2999" s="20">
        <v>954</v>
      </c>
      <c r="F2999" s="21" t="s">
        <v>1070</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1.5" hidden="1" x14ac:dyDescent="0.25">
      <c r="A3000" s="23">
        <v>2983</v>
      </c>
      <c r="B3000" s="21" t="s">
        <v>1020</v>
      </c>
      <c r="C3000" s="29" t="s">
        <v>1227</v>
      </c>
      <c r="D3000" s="20"/>
      <c r="E3000" s="20">
        <v>954</v>
      </c>
      <c r="F3000" s="21" t="s">
        <v>1070</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1.5" hidden="1" x14ac:dyDescent="0.25">
      <c r="A3001" s="23">
        <v>2984</v>
      </c>
      <c r="B3001" s="21" t="s">
        <v>1020</v>
      </c>
      <c r="C3001" s="29" t="s">
        <v>1227</v>
      </c>
      <c r="D3001" s="20"/>
      <c r="E3001" s="20">
        <v>954</v>
      </c>
      <c r="F3001" s="21" t="s">
        <v>1070</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1.5" hidden="1" x14ac:dyDescent="0.25">
      <c r="A3002" s="23">
        <v>2985</v>
      </c>
      <c r="B3002" s="21" t="s">
        <v>1020</v>
      </c>
      <c r="C3002" s="29" t="s">
        <v>1227</v>
      </c>
      <c r="D3002" s="20"/>
      <c r="E3002" s="20">
        <v>954</v>
      </c>
      <c r="F3002" s="21" t="s">
        <v>1070</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1.5" hidden="1" x14ac:dyDescent="0.25">
      <c r="A3003" s="12">
        <v>2986</v>
      </c>
      <c r="B3003" s="10" t="s">
        <v>1020</v>
      </c>
      <c r="C3003" s="11" t="s">
        <v>1228</v>
      </c>
      <c r="D3003" s="9">
        <v>14</v>
      </c>
      <c r="E3003" s="9">
        <v>316</v>
      </c>
      <c r="F3003" s="10" t="s">
        <v>1071</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1.5" hidden="1" x14ac:dyDescent="0.25">
      <c r="A3004" s="12">
        <v>2987</v>
      </c>
      <c r="B3004" s="10" t="s">
        <v>1020</v>
      </c>
      <c r="C3004" s="11" t="s">
        <v>1228</v>
      </c>
      <c r="D3004" s="9">
        <v>14</v>
      </c>
      <c r="E3004" s="9">
        <v>316</v>
      </c>
      <c r="F3004" s="10" t="s">
        <v>1071</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1.5" hidden="1" x14ac:dyDescent="0.25">
      <c r="A3005" s="12">
        <v>2988</v>
      </c>
      <c r="B3005" s="10" t="s">
        <v>1020</v>
      </c>
      <c r="C3005" s="11" t="s">
        <v>1228</v>
      </c>
      <c r="D3005" s="9">
        <v>14</v>
      </c>
      <c r="E3005" s="9">
        <v>316</v>
      </c>
      <c r="F3005" s="10" t="s">
        <v>1071</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1.5" hidden="1" x14ac:dyDescent="0.25">
      <c r="A3006" s="12">
        <v>2989</v>
      </c>
      <c r="B3006" s="10" t="s">
        <v>1020</v>
      </c>
      <c r="C3006" s="11" t="s">
        <v>1228</v>
      </c>
      <c r="D3006" s="9">
        <v>14</v>
      </c>
      <c r="E3006" s="9">
        <v>316</v>
      </c>
      <c r="F3006" s="10" t="s">
        <v>1071</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1.5" hidden="1" x14ac:dyDescent="0.25">
      <c r="A3007" s="12">
        <v>2990</v>
      </c>
      <c r="B3007" s="10" t="s">
        <v>1020</v>
      </c>
      <c r="C3007" s="11" t="s">
        <v>1228</v>
      </c>
      <c r="D3007" s="9">
        <v>14</v>
      </c>
      <c r="E3007" s="9">
        <v>316</v>
      </c>
      <c r="F3007" s="10" t="s">
        <v>1071</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1.5" hidden="1" x14ac:dyDescent="0.25">
      <c r="A3008" s="12">
        <v>2991</v>
      </c>
      <c r="B3008" s="10" t="s">
        <v>1020</v>
      </c>
      <c r="C3008" s="11" t="s">
        <v>1228</v>
      </c>
      <c r="D3008" s="9">
        <v>14</v>
      </c>
      <c r="E3008" s="9">
        <v>316</v>
      </c>
      <c r="F3008" s="10" t="s">
        <v>1071</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1.5" hidden="1" x14ac:dyDescent="0.25">
      <c r="A3009" s="12">
        <v>2992</v>
      </c>
      <c r="B3009" s="10" t="s">
        <v>1020</v>
      </c>
      <c r="C3009" s="11" t="s">
        <v>1228</v>
      </c>
      <c r="D3009" s="9">
        <v>14</v>
      </c>
      <c r="E3009" s="9">
        <v>316</v>
      </c>
      <c r="F3009" s="10" t="s">
        <v>1071</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1.5" hidden="1" x14ac:dyDescent="0.25">
      <c r="A3010" s="12">
        <v>2993</v>
      </c>
      <c r="B3010" s="10" t="s">
        <v>1020</v>
      </c>
      <c r="C3010" s="11" t="s">
        <v>1228</v>
      </c>
      <c r="D3010" s="9">
        <v>14</v>
      </c>
      <c r="E3010" s="9">
        <v>316</v>
      </c>
      <c r="F3010" s="10" t="s">
        <v>1071</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1.5" hidden="1" x14ac:dyDescent="0.25">
      <c r="A3011" s="12">
        <v>2994</v>
      </c>
      <c r="B3011" s="10" t="s">
        <v>1020</v>
      </c>
      <c r="C3011" s="11" t="s">
        <v>1228</v>
      </c>
      <c r="D3011" s="9">
        <v>14</v>
      </c>
      <c r="E3011" s="9">
        <v>316</v>
      </c>
      <c r="F3011" s="10" t="s">
        <v>1071</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1.5" hidden="1" x14ac:dyDescent="0.25">
      <c r="A3012" s="12">
        <v>2995</v>
      </c>
      <c r="B3012" s="10" t="s">
        <v>1020</v>
      </c>
      <c r="C3012" s="11" t="s">
        <v>1228</v>
      </c>
      <c r="D3012" s="9">
        <v>14</v>
      </c>
      <c r="E3012" s="9">
        <v>316</v>
      </c>
      <c r="F3012" s="10" t="s">
        <v>1071</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1.5" hidden="1" x14ac:dyDescent="0.25">
      <c r="A3013" s="12">
        <v>2996</v>
      </c>
      <c r="B3013" s="10" t="s">
        <v>1020</v>
      </c>
      <c r="C3013" s="11" t="s">
        <v>1228</v>
      </c>
      <c r="D3013" s="9">
        <v>14</v>
      </c>
      <c r="E3013" s="9">
        <v>316</v>
      </c>
      <c r="F3013" s="10" t="s">
        <v>1071</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1.5" hidden="1" x14ac:dyDescent="0.25">
      <c r="A3014" s="12">
        <v>2997</v>
      </c>
      <c r="B3014" s="10" t="s">
        <v>1020</v>
      </c>
      <c r="C3014" s="11" t="s">
        <v>1228</v>
      </c>
      <c r="D3014" s="9">
        <v>14</v>
      </c>
      <c r="E3014" s="9">
        <v>316</v>
      </c>
      <c r="F3014" s="10" t="s">
        <v>1071</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1.5" hidden="1" x14ac:dyDescent="0.25">
      <c r="A3015" s="12">
        <v>2998</v>
      </c>
      <c r="B3015" s="10" t="s">
        <v>1020</v>
      </c>
      <c r="C3015" s="11" t="s">
        <v>1228</v>
      </c>
      <c r="D3015" s="9">
        <v>14</v>
      </c>
      <c r="E3015" s="9">
        <v>316</v>
      </c>
      <c r="F3015" s="10" t="s">
        <v>1071</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1.5" hidden="1" x14ac:dyDescent="0.25">
      <c r="A3016" s="12">
        <v>2999</v>
      </c>
      <c r="B3016" s="10" t="s">
        <v>1020</v>
      </c>
      <c r="C3016" s="11" t="s">
        <v>1228</v>
      </c>
      <c r="D3016" s="9">
        <v>14</v>
      </c>
      <c r="E3016" s="9">
        <v>316</v>
      </c>
      <c r="F3016" s="10" t="s">
        <v>1071</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1.5" hidden="1" x14ac:dyDescent="0.25">
      <c r="A3017" s="12">
        <v>3000</v>
      </c>
      <c r="B3017" s="10" t="s">
        <v>1020</v>
      </c>
      <c r="C3017" s="11" t="s">
        <v>1228</v>
      </c>
      <c r="D3017" s="9">
        <v>14</v>
      </c>
      <c r="E3017" s="9">
        <v>316</v>
      </c>
      <c r="F3017" s="10" t="s">
        <v>1071</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1.5" hidden="1" x14ac:dyDescent="0.25">
      <c r="A3018" s="12">
        <v>3001</v>
      </c>
      <c r="B3018" s="10" t="s">
        <v>1020</v>
      </c>
      <c r="C3018" s="11" t="s">
        <v>1229</v>
      </c>
      <c r="D3018" s="9"/>
      <c r="E3018" s="9">
        <v>296</v>
      </c>
      <c r="F3018" s="10" t="s">
        <v>1071</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1.5" hidden="1" x14ac:dyDescent="0.25">
      <c r="A3019" s="12">
        <v>3002</v>
      </c>
      <c r="B3019" s="10" t="s">
        <v>1020</v>
      </c>
      <c r="C3019" s="11" t="s">
        <v>1229</v>
      </c>
      <c r="D3019" s="9"/>
      <c r="E3019" s="9">
        <v>296</v>
      </c>
      <c r="F3019" s="10" t="s">
        <v>1071</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1.5" hidden="1" x14ac:dyDescent="0.25">
      <c r="A3020" s="12">
        <v>3003</v>
      </c>
      <c r="B3020" s="10" t="s">
        <v>1020</v>
      </c>
      <c r="C3020" s="11" t="s">
        <v>1229</v>
      </c>
      <c r="D3020" s="9"/>
      <c r="E3020" s="9">
        <v>296</v>
      </c>
      <c r="F3020" s="10" t="s">
        <v>1071</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1.5" hidden="1" x14ac:dyDescent="0.25">
      <c r="A3021" s="12">
        <v>3004</v>
      </c>
      <c r="B3021" s="10" t="s">
        <v>1020</v>
      </c>
      <c r="C3021" s="11" t="s">
        <v>1229</v>
      </c>
      <c r="D3021" s="9"/>
      <c r="E3021" s="9">
        <v>296</v>
      </c>
      <c r="F3021" s="10" t="s">
        <v>1071</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1.5" hidden="1" x14ac:dyDescent="0.25">
      <c r="A3022" s="12">
        <v>3005</v>
      </c>
      <c r="B3022" s="10" t="s">
        <v>1020</v>
      </c>
      <c r="C3022" s="11" t="s">
        <v>1229</v>
      </c>
      <c r="D3022" s="9"/>
      <c r="E3022" s="9">
        <v>296</v>
      </c>
      <c r="F3022" s="10" t="s">
        <v>1071</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1.5" hidden="1" x14ac:dyDescent="0.25">
      <c r="A3023" s="12">
        <v>3006</v>
      </c>
      <c r="B3023" s="10" t="s">
        <v>1020</v>
      </c>
      <c r="C3023" s="11" t="s">
        <v>1229</v>
      </c>
      <c r="D3023" s="9"/>
      <c r="E3023" s="9">
        <v>296</v>
      </c>
      <c r="F3023" s="10" t="s">
        <v>1071</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1.5" hidden="1" x14ac:dyDescent="0.25">
      <c r="A3024" s="12">
        <v>3007</v>
      </c>
      <c r="B3024" s="10" t="s">
        <v>1020</v>
      </c>
      <c r="C3024" s="11" t="s">
        <v>1229</v>
      </c>
      <c r="D3024" s="9"/>
      <c r="E3024" s="9">
        <v>296</v>
      </c>
      <c r="F3024" s="10" t="s">
        <v>1071</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1.5" hidden="1" x14ac:dyDescent="0.25">
      <c r="A3025" s="12">
        <v>3008</v>
      </c>
      <c r="B3025" s="10" t="s">
        <v>1020</v>
      </c>
      <c r="C3025" s="11" t="s">
        <v>1229</v>
      </c>
      <c r="D3025" s="9"/>
      <c r="E3025" s="9">
        <v>296</v>
      </c>
      <c r="F3025" s="10" t="s">
        <v>1071</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1.5" hidden="1" x14ac:dyDescent="0.25">
      <c r="A3026" s="12">
        <v>3009</v>
      </c>
      <c r="B3026" s="10" t="s">
        <v>1020</v>
      </c>
      <c r="C3026" s="11" t="s">
        <v>1229</v>
      </c>
      <c r="D3026" s="9"/>
      <c r="E3026" s="9">
        <v>296</v>
      </c>
      <c r="F3026" s="10" t="s">
        <v>1071</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1.5" hidden="1" x14ac:dyDescent="0.25">
      <c r="A3027" s="12">
        <v>3010</v>
      </c>
      <c r="B3027" s="10" t="s">
        <v>1020</v>
      </c>
      <c r="C3027" s="11" t="s">
        <v>1229</v>
      </c>
      <c r="D3027" s="9"/>
      <c r="E3027" s="9">
        <v>296</v>
      </c>
      <c r="F3027" s="10" t="s">
        <v>1071</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1.5" hidden="1" x14ac:dyDescent="0.25">
      <c r="A3028" s="12">
        <v>3011</v>
      </c>
      <c r="B3028" s="10" t="s">
        <v>1020</v>
      </c>
      <c r="C3028" s="11" t="s">
        <v>1229</v>
      </c>
      <c r="D3028" s="9"/>
      <c r="E3028" s="9">
        <v>296</v>
      </c>
      <c r="F3028" s="10" t="s">
        <v>1071</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1.5" hidden="1" x14ac:dyDescent="0.25">
      <c r="A3029" s="12">
        <v>3012</v>
      </c>
      <c r="B3029" s="10" t="s">
        <v>1020</v>
      </c>
      <c r="C3029" s="11" t="s">
        <v>1229</v>
      </c>
      <c r="D3029" s="9"/>
      <c r="E3029" s="9">
        <v>296</v>
      </c>
      <c r="F3029" s="10" t="s">
        <v>1071</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1.5" hidden="1" x14ac:dyDescent="0.25">
      <c r="A3030" s="12">
        <v>3013</v>
      </c>
      <c r="B3030" s="10" t="s">
        <v>1020</v>
      </c>
      <c r="C3030" s="11" t="s">
        <v>1229</v>
      </c>
      <c r="D3030" s="9"/>
      <c r="E3030" s="9">
        <v>296</v>
      </c>
      <c r="F3030" s="10" t="s">
        <v>1071</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1.5" hidden="1" x14ac:dyDescent="0.25">
      <c r="A3031" s="12">
        <v>3014</v>
      </c>
      <c r="B3031" s="10" t="s">
        <v>1020</v>
      </c>
      <c r="C3031" s="11" t="s">
        <v>1229</v>
      </c>
      <c r="D3031" s="9"/>
      <c r="E3031" s="9">
        <v>296</v>
      </c>
      <c r="F3031" s="10" t="s">
        <v>1071</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1.5" hidden="1" x14ac:dyDescent="0.25">
      <c r="A3032" s="12">
        <v>3015</v>
      </c>
      <c r="B3032" s="10" t="s">
        <v>1020</v>
      </c>
      <c r="C3032" s="11" t="s">
        <v>1229</v>
      </c>
      <c r="D3032" s="9"/>
      <c r="E3032" s="9">
        <v>296</v>
      </c>
      <c r="F3032" s="10" t="s">
        <v>1071</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1.5" hidden="1" x14ac:dyDescent="0.25">
      <c r="A3033" s="12">
        <v>3016</v>
      </c>
      <c r="B3033" s="10" t="s">
        <v>1020</v>
      </c>
      <c r="C3033" s="11" t="s">
        <v>1230</v>
      </c>
      <c r="D3033" s="9"/>
      <c r="E3033" s="9">
        <v>583</v>
      </c>
      <c r="F3033" s="10" t="s">
        <v>1071</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1.5" hidden="1" x14ac:dyDescent="0.25">
      <c r="A3034" s="12">
        <v>3017</v>
      </c>
      <c r="B3034" s="10" t="s">
        <v>1020</v>
      </c>
      <c r="C3034" s="11" t="s">
        <v>1230</v>
      </c>
      <c r="D3034" s="9"/>
      <c r="E3034" s="9">
        <v>583</v>
      </c>
      <c r="F3034" s="10" t="s">
        <v>1071</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1.5" hidden="1" x14ac:dyDescent="0.25">
      <c r="A3035" s="12">
        <v>3018</v>
      </c>
      <c r="B3035" s="10" t="s">
        <v>1020</v>
      </c>
      <c r="C3035" s="11" t="s">
        <v>1230</v>
      </c>
      <c r="D3035" s="9"/>
      <c r="E3035" s="9">
        <v>583</v>
      </c>
      <c r="F3035" s="10" t="s">
        <v>1071</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1.5" hidden="1" x14ac:dyDescent="0.25">
      <c r="A3036" s="12">
        <v>3019</v>
      </c>
      <c r="B3036" s="10" t="s">
        <v>1020</v>
      </c>
      <c r="C3036" s="11" t="s">
        <v>1230</v>
      </c>
      <c r="D3036" s="9"/>
      <c r="E3036" s="9">
        <v>583</v>
      </c>
      <c r="F3036" s="10" t="s">
        <v>1071</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1.5" hidden="1" x14ac:dyDescent="0.25">
      <c r="A3037" s="12">
        <v>3020</v>
      </c>
      <c r="B3037" s="10" t="s">
        <v>1020</v>
      </c>
      <c r="C3037" s="11" t="s">
        <v>1230</v>
      </c>
      <c r="D3037" s="9"/>
      <c r="E3037" s="9">
        <v>583</v>
      </c>
      <c r="F3037" s="10" t="s">
        <v>1071</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1.5" hidden="1" x14ac:dyDescent="0.25">
      <c r="A3038" s="12">
        <v>3021</v>
      </c>
      <c r="B3038" s="10" t="s">
        <v>1020</v>
      </c>
      <c r="C3038" s="11" t="s">
        <v>1230</v>
      </c>
      <c r="D3038" s="9"/>
      <c r="E3038" s="9">
        <v>583</v>
      </c>
      <c r="F3038" s="10" t="s">
        <v>1071</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1.5" hidden="1" x14ac:dyDescent="0.25">
      <c r="A3039" s="12">
        <v>3022</v>
      </c>
      <c r="B3039" s="10" t="s">
        <v>1020</v>
      </c>
      <c r="C3039" s="11" t="s">
        <v>1230</v>
      </c>
      <c r="D3039" s="9"/>
      <c r="E3039" s="9">
        <v>583</v>
      </c>
      <c r="F3039" s="10" t="s">
        <v>1071</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1.5" hidden="1" x14ac:dyDescent="0.25">
      <c r="A3040" s="12">
        <v>3023</v>
      </c>
      <c r="B3040" s="10" t="s">
        <v>1020</v>
      </c>
      <c r="C3040" s="11" t="s">
        <v>1230</v>
      </c>
      <c r="D3040" s="9"/>
      <c r="E3040" s="9">
        <v>583</v>
      </c>
      <c r="F3040" s="10" t="s">
        <v>1071</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1.5" hidden="1" x14ac:dyDescent="0.25">
      <c r="A3041" s="12">
        <v>3024</v>
      </c>
      <c r="B3041" s="10" t="s">
        <v>1020</v>
      </c>
      <c r="C3041" s="11" t="s">
        <v>1230</v>
      </c>
      <c r="D3041" s="9"/>
      <c r="E3041" s="9">
        <v>583</v>
      </c>
      <c r="F3041" s="10" t="s">
        <v>1071</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1.5" hidden="1" x14ac:dyDescent="0.25">
      <c r="A3042" s="12">
        <v>3025</v>
      </c>
      <c r="B3042" s="10" t="s">
        <v>1020</v>
      </c>
      <c r="C3042" s="11" t="s">
        <v>1230</v>
      </c>
      <c r="D3042" s="9"/>
      <c r="E3042" s="9">
        <v>583</v>
      </c>
      <c r="F3042" s="10" t="s">
        <v>1071</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1.5" hidden="1" x14ac:dyDescent="0.25">
      <c r="A3043" s="12">
        <v>3026</v>
      </c>
      <c r="B3043" s="10" t="s">
        <v>1020</v>
      </c>
      <c r="C3043" s="11" t="s">
        <v>1230</v>
      </c>
      <c r="D3043" s="9"/>
      <c r="E3043" s="9">
        <v>583</v>
      </c>
      <c r="F3043" s="10" t="s">
        <v>1071</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1.5" hidden="1" x14ac:dyDescent="0.25">
      <c r="A3044" s="12">
        <v>3027</v>
      </c>
      <c r="B3044" s="10" t="s">
        <v>1020</v>
      </c>
      <c r="C3044" s="11" t="s">
        <v>1230</v>
      </c>
      <c r="D3044" s="9"/>
      <c r="E3044" s="9">
        <v>583</v>
      </c>
      <c r="F3044" s="10" t="s">
        <v>1071</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1.5" hidden="1" x14ac:dyDescent="0.25">
      <c r="A3045" s="12">
        <v>3028</v>
      </c>
      <c r="B3045" s="10" t="s">
        <v>1020</v>
      </c>
      <c r="C3045" s="11" t="s">
        <v>1230</v>
      </c>
      <c r="D3045" s="9"/>
      <c r="E3045" s="9">
        <v>583</v>
      </c>
      <c r="F3045" s="10" t="s">
        <v>1071</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1.5" hidden="1" x14ac:dyDescent="0.25">
      <c r="A3046" s="12">
        <v>3029</v>
      </c>
      <c r="B3046" s="10" t="s">
        <v>1020</v>
      </c>
      <c r="C3046" s="11" t="s">
        <v>1230</v>
      </c>
      <c r="D3046" s="9"/>
      <c r="E3046" s="9">
        <v>583</v>
      </c>
      <c r="F3046" s="10" t="s">
        <v>1071</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1.5" hidden="1" x14ac:dyDescent="0.25">
      <c r="A3047" s="12">
        <v>3030</v>
      </c>
      <c r="B3047" s="10" t="s">
        <v>1020</v>
      </c>
      <c r="C3047" s="11" t="s">
        <v>1230</v>
      </c>
      <c r="D3047" s="9"/>
      <c r="E3047" s="9">
        <v>583</v>
      </c>
      <c r="F3047" s="10" t="s">
        <v>1071</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1.5" hidden="1" x14ac:dyDescent="0.25">
      <c r="A3048" s="23">
        <v>3031</v>
      </c>
      <c r="B3048" s="21" t="s">
        <v>1020</v>
      </c>
      <c r="C3048" s="29" t="s">
        <v>1231</v>
      </c>
      <c r="D3048" s="20">
        <v>17</v>
      </c>
      <c r="E3048" s="20">
        <v>957</v>
      </c>
      <c r="F3048" s="21" t="s">
        <v>1070</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1.5" hidden="1" x14ac:dyDescent="0.25">
      <c r="A3049" s="23">
        <v>3032</v>
      </c>
      <c r="B3049" s="21" t="s">
        <v>1020</v>
      </c>
      <c r="C3049" s="29" t="s">
        <v>1231</v>
      </c>
      <c r="D3049" s="20">
        <v>17</v>
      </c>
      <c r="E3049" s="20">
        <v>957</v>
      </c>
      <c r="F3049" s="21" t="s">
        <v>1070</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1.5" hidden="1" x14ac:dyDescent="0.25">
      <c r="A3050" s="23">
        <v>3033</v>
      </c>
      <c r="B3050" s="21" t="s">
        <v>1020</v>
      </c>
      <c r="C3050" s="29" t="s">
        <v>1231</v>
      </c>
      <c r="D3050" s="20">
        <v>17</v>
      </c>
      <c r="E3050" s="20">
        <v>957</v>
      </c>
      <c r="F3050" s="21" t="s">
        <v>1070</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1.5" hidden="1" x14ac:dyDescent="0.25">
      <c r="A3051" s="23">
        <v>3034</v>
      </c>
      <c r="B3051" s="21" t="s">
        <v>1020</v>
      </c>
      <c r="C3051" s="29" t="s">
        <v>1231</v>
      </c>
      <c r="D3051" s="20">
        <v>17</v>
      </c>
      <c r="E3051" s="20">
        <v>957</v>
      </c>
      <c r="F3051" s="21" t="s">
        <v>1070</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1.5" hidden="1" x14ac:dyDescent="0.25">
      <c r="A3052" s="23">
        <v>3035</v>
      </c>
      <c r="B3052" s="21" t="s">
        <v>1020</v>
      </c>
      <c r="C3052" s="29" t="s">
        <v>1231</v>
      </c>
      <c r="D3052" s="20">
        <v>17</v>
      </c>
      <c r="E3052" s="20">
        <v>957</v>
      </c>
      <c r="F3052" s="21" t="s">
        <v>1070</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1.5" hidden="1" x14ac:dyDescent="0.25">
      <c r="A3053" s="23">
        <v>3036</v>
      </c>
      <c r="B3053" s="21" t="s">
        <v>1020</v>
      </c>
      <c r="C3053" s="29" t="s">
        <v>1231</v>
      </c>
      <c r="D3053" s="20">
        <v>17</v>
      </c>
      <c r="E3053" s="20">
        <v>957</v>
      </c>
      <c r="F3053" s="21" t="s">
        <v>1070</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1.5" hidden="1" x14ac:dyDescent="0.25">
      <c r="A3054" s="23">
        <v>3037</v>
      </c>
      <c r="B3054" s="21" t="s">
        <v>1020</v>
      </c>
      <c r="C3054" s="29" t="s">
        <v>1231</v>
      </c>
      <c r="D3054" s="20">
        <v>17</v>
      </c>
      <c r="E3054" s="20">
        <v>957</v>
      </c>
      <c r="F3054" s="21" t="s">
        <v>1070</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1.5" hidden="1" x14ac:dyDescent="0.25">
      <c r="A3055" s="23">
        <v>3038</v>
      </c>
      <c r="B3055" s="21" t="s">
        <v>1020</v>
      </c>
      <c r="C3055" s="29" t="s">
        <v>1231</v>
      </c>
      <c r="D3055" s="20">
        <v>17</v>
      </c>
      <c r="E3055" s="20">
        <v>957</v>
      </c>
      <c r="F3055" s="21" t="s">
        <v>1070</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1.5" hidden="1" x14ac:dyDescent="0.25">
      <c r="A3056" s="23">
        <v>3039</v>
      </c>
      <c r="B3056" s="21" t="s">
        <v>1020</v>
      </c>
      <c r="C3056" s="29" t="s">
        <v>1231</v>
      </c>
      <c r="D3056" s="20">
        <v>17</v>
      </c>
      <c r="E3056" s="20">
        <v>957</v>
      </c>
      <c r="F3056" s="21" t="s">
        <v>1070</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1.5" hidden="1" x14ac:dyDescent="0.25">
      <c r="A3057" s="23">
        <v>3040</v>
      </c>
      <c r="B3057" s="21" t="s">
        <v>1020</v>
      </c>
      <c r="C3057" s="29" t="s">
        <v>1231</v>
      </c>
      <c r="D3057" s="20">
        <v>17</v>
      </c>
      <c r="E3057" s="20">
        <v>957</v>
      </c>
      <c r="F3057" s="21" t="s">
        <v>1070</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1.5" hidden="1" x14ac:dyDescent="0.25">
      <c r="A3058" s="23">
        <v>3041</v>
      </c>
      <c r="B3058" s="21" t="s">
        <v>1020</v>
      </c>
      <c r="C3058" s="29" t="s">
        <v>1231</v>
      </c>
      <c r="D3058" s="20">
        <v>17</v>
      </c>
      <c r="E3058" s="20">
        <v>957</v>
      </c>
      <c r="F3058" s="21" t="s">
        <v>1070</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1.5" hidden="1" x14ac:dyDescent="0.25">
      <c r="A3059" s="23">
        <v>3042</v>
      </c>
      <c r="B3059" s="21" t="s">
        <v>1020</v>
      </c>
      <c r="C3059" s="29" t="s">
        <v>1231</v>
      </c>
      <c r="D3059" s="20">
        <v>17</v>
      </c>
      <c r="E3059" s="20">
        <v>957</v>
      </c>
      <c r="F3059" s="21" t="s">
        <v>1070</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1.5" hidden="1" x14ac:dyDescent="0.25">
      <c r="A3060" s="23">
        <v>3043</v>
      </c>
      <c r="B3060" s="21" t="s">
        <v>1020</v>
      </c>
      <c r="C3060" s="29" t="s">
        <v>1231</v>
      </c>
      <c r="D3060" s="20">
        <v>17</v>
      </c>
      <c r="E3060" s="20">
        <v>957</v>
      </c>
      <c r="F3060" s="21" t="s">
        <v>1070</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1.5" hidden="1" x14ac:dyDescent="0.25">
      <c r="A3061" s="23">
        <v>3044</v>
      </c>
      <c r="B3061" s="21" t="s">
        <v>1020</v>
      </c>
      <c r="C3061" s="29" t="s">
        <v>1231</v>
      </c>
      <c r="D3061" s="20">
        <v>17</v>
      </c>
      <c r="E3061" s="20">
        <v>957</v>
      </c>
      <c r="F3061" s="21" t="s">
        <v>1070</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1.5" hidden="1" x14ac:dyDescent="0.25">
      <c r="A3062" s="23">
        <v>3045</v>
      </c>
      <c r="B3062" s="21" t="s">
        <v>1020</v>
      </c>
      <c r="C3062" s="29" t="s">
        <v>1231</v>
      </c>
      <c r="D3062" s="20">
        <v>17</v>
      </c>
      <c r="E3062" s="20">
        <v>957</v>
      </c>
      <c r="F3062" s="21" t="s">
        <v>1070</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1.5" hidden="1" x14ac:dyDescent="0.25">
      <c r="A3063" s="12">
        <v>3046</v>
      </c>
      <c r="B3063" s="10" t="s">
        <v>1020</v>
      </c>
      <c r="C3063" s="11" t="s">
        <v>1232</v>
      </c>
      <c r="D3063" s="9">
        <v>2</v>
      </c>
      <c r="E3063" s="9">
        <v>258</v>
      </c>
      <c r="F3063" s="10" t="s">
        <v>1071</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1.5" hidden="1" x14ac:dyDescent="0.25">
      <c r="A3064" s="12">
        <v>3047</v>
      </c>
      <c r="B3064" s="10" t="s">
        <v>1020</v>
      </c>
      <c r="C3064" s="11" t="s">
        <v>1232</v>
      </c>
      <c r="D3064" s="9">
        <v>2</v>
      </c>
      <c r="E3064" s="9">
        <v>258</v>
      </c>
      <c r="F3064" s="10" t="s">
        <v>1071</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1.5" hidden="1" x14ac:dyDescent="0.25">
      <c r="A3065" s="12">
        <v>3048</v>
      </c>
      <c r="B3065" s="10" t="s">
        <v>1020</v>
      </c>
      <c r="C3065" s="11" t="s">
        <v>1232</v>
      </c>
      <c r="D3065" s="9">
        <v>2</v>
      </c>
      <c r="E3065" s="9">
        <v>258</v>
      </c>
      <c r="F3065" s="10" t="s">
        <v>1071</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1.5" hidden="1" x14ac:dyDescent="0.25">
      <c r="A3066" s="12">
        <v>3049</v>
      </c>
      <c r="B3066" s="10" t="s">
        <v>1020</v>
      </c>
      <c r="C3066" s="11" t="s">
        <v>1232</v>
      </c>
      <c r="D3066" s="9">
        <v>2</v>
      </c>
      <c r="E3066" s="9">
        <v>258</v>
      </c>
      <c r="F3066" s="10" t="s">
        <v>1071</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1.5" hidden="1" x14ac:dyDescent="0.25">
      <c r="A3067" s="12">
        <v>3050</v>
      </c>
      <c r="B3067" s="10" t="s">
        <v>1020</v>
      </c>
      <c r="C3067" s="11" t="s">
        <v>1232</v>
      </c>
      <c r="D3067" s="9">
        <v>2</v>
      </c>
      <c r="E3067" s="9">
        <v>258</v>
      </c>
      <c r="F3067" s="10" t="s">
        <v>1071</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1.5" hidden="1" x14ac:dyDescent="0.25">
      <c r="A3068" s="12">
        <v>3051</v>
      </c>
      <c r="B3068" s="10" t="s">
        <v>1020</v>
      </c>
      <c r="C3068" s="11" t="s">
        <v>1232</v>
      </c>
      <c r="D3068" s="9">
        <v>2</v>
      </c>
      <c r="E3068" s="9">
        <v>258</v>
      </c>
      <c r="F3068" s="10" t="s">
        <v>1071</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1.5" hidden="1" x14ac:dyDescent="0.25">
      <c r="A3069" s="12">
        <v>3052</v>
      </c>
      <c r="B3069" s="10" t="s">
        <v>1020</v>
      </c>
      <c r="C3069" s="11" t="s">
        <v>1232</v>
      </c>
      <c r="D3069" s="9">
        <v>2</v>
      </c>
      <c r="E3069" s="9">
        <v>258</v>
      </c>
      <c r="F3069" s="10" t="s">
        <v>1071</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1.5" hidden="1" x14ac:dyDescent="0.25">
      <c r="A3070" s="12">
        <v>3053</v>
      </c>
      <c r="B3070" s="10" t="s">
        <v>1020</v>
      </c>
      <c r="C3070" s="11" t="s">
        <v>1232</v>
      </c>
      <c r="D3070" s="9">
        <v>2</v>
      </c>
      <c r="E3070" s="9">
        <v>258</v>
      </c>
      <c r="F3070" s="10" t="s">
        <v>1071</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1.5" hidden="1" x14ac:dyDescent="0.25">
      <c r="A3071" s="12">
        <v>3054</v>
      </c>
      <c r="B3071" s="10" t="s">
        <v>1020</v>
      </c>
      <c r="C3071" s="11" t="s">
        <v>1232</v>
      </c>
      <c r="D3071" s="9">
        <v>2</v>
      </c>
      <c r="E3071" s="9">
        <v>258</v>
      </c>
      <c r="F3071" s="10" t="s">
        <v>1071</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1.5" hidden="1" x14ac:dyDescent="0.25">
      <c r="A3072" s="12">
        <v>3055</v>
      </c>
      <c r="B3072" s="10" t="s">
        <v>1020</v>
      </c>
      <c r="C3072" s="11" t="s">
        <v>1232</v>
      </c>
      <c r="D3072" s="9">
        <v>2</v>
      </c>
      <c r="E3072" s="9">
        <v>258</v>
      </c>
      <c r="F3072" s="10" t="s">
        <v>1071</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1.5" hidden="1" x14ac:dyDescent="0.25">
      <c r="A3073" s="12">
        <v>3056</v>
      </c>
      <c r="B3073" s="10" t="s">
        <v>1020</v>
      </c>
      <c r="C3073" s="11" t="s">
        <v>1232</v>
      </c>
      <c r="D3073" s="9">
        <v>2</v>
      </c>
      <c r="E3073" s="9">
        <v>258</v>
      </c>
      <c r="F3073" s="10" t="s">
        <v>1071</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1.5" hidden="1" x14ac:dyDescent="0.25">
      <c r="A3074" s="12">
        <v>3057</v>
      </c>
      <c r="B3074" s="10" t="s">
        <v>1020</v>
      </c>
      <c r="C3074" s="11" t="s">
        <v>1232</v>
      </c>
      <c r="D3074" s="9">
        <v>2</v>
      </c>
      <c r="E3074" s="9">
        <v>258</v>
      </c>
      <c r="F3074" s="10" t="s">
        <v>1071</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1.5" hidden="1" x14ac:dyDescent="0.25">
      <c r="A3075" s="12">
        <v>3058</v>
      </c>
      <c r="B3075" s="10" t="s">
        <v>1020</v>
      </c>
      <c r="C3075" s="11" t="s">
        <v>1232</v>
      </c>
      <c r="D3075" s="9">
        <v>2</v>
      </c>
      <c r="E3075" s="9">
        <v>258</v>
      </c>
      <c r="F3075" s="10" t="s">
        <v>1071</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1.5" hidden="1" x14ac:dyDescent="0.25">
      <c r="A3076" s="12">
        <v>3059</v>
      </c>
      <c r="B3076" s="10" t="s">
        <v>1020</v>
      </c>
      <c r="C3076" s="11" t="s">
        <v>1232</v>
      </c>
      <c r="D3076" s="9">
        <v>2</v>
      </c>
      <c r="E3076" s="9">
        <v>258</v>
      </c>
      <c r="F3076" s="10" t="s">
        <v>1071</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1.5" hidden="1" x14ac:dyDescent="0.25">
      <c r="A3077" s="12">
        <v>3060</v>
      </c>
      <c r="B3077" s="10" t="s">
        <v>1020</v>
      </c>
      <c r="C3077" s="11" t="s">
        <v>1232</v>
      </c>
      <c r="D3077" s="9">
        <v>2</v>
      </c>
      <c r="E3077" s="9">
        <v>258</v>
      </c>
      <c r="F3077" s="10" t="s">
        <v>1071</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1.5" hidden="1" x14ac:dyDescent="0.25">
      <c r="A3078" s="12">
        <v>3061</v>
      </c>
      <c r="B3078" s="10" t="s">
        <v>1020</v>
      </c>
      <c r="C3078" s="11" t="s">
        <v>1233</v>
      </c>
      <c r="D3078" s="9"/>
      <c r="E3078" s="9">
        <v>882</v>
      </c>
      <c r="F3078" s="10" t="s">
        <v>1071</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1.5" hidden="1" x14ac:dyDescent="0.25">
      <c r="A3079" s="12">
        <v>3062</v>
      </c>
      <c r="B3079" s="10" t="s">
        <v>1020</v>
      </c>
      <c r="C3079" s="11" t="s">
        <v>1233</v>
      </c>
      <c r="D3079" s="9"/>
      <c r="E3079" s="9">
        <v>882</v>
      </c>
      <c r="F3079" s="10" t="s">
        <v>1071</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1.5" hidden="1" x14ac:dyDescent="0.25">
      <c r="A3080" s="12">
        <v>3063</v>
      </c>
      <c r="B3080" s="10" t="s">
        <v>1020</v>
      </c>
      <c r="C3080" s="11" t="s">
        <v>1233</v>
      </c>
      <c r="D3080" s="9"/>
      <c r="E3080" s="9">
        <v>882</v>
      </c>
      <c r="F3080" s="10" t="s">
        <v>1071</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1.5" hidden="1" x14ac:dyDescent="0.25">
      <c r="A3081" s="12">
        <v>3064</v>
      </c>
      <c r="B3081" s="10" t="s">
        <v>1020</v>
      </c>
      <c r="C3081" s="11" t="s">
        <v>1233</v>
      </c>
      <c r="D3081" s="9"/>
      <c r="E3081" s="9">
        <v>882</v>
      </c>
      <c r="F3081" s="10" t="s">
        <v>1071</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1.5" hidden="1" x14ac:dyDescent="0.25">
      <c r="A3082" s="12">
        <v>3065</v>
      </c>
      <c r="B3082" s="10" t="s">
        <v>1020</v>
      </c>
      <c r="C3082" s="11" t="s">
        <v>1233</v>
      </c>
      <c r="D3082" s="9"/>
      <c r="E3082" s="9">
        <v>882</v>
      </c>
      <c r="F3082" s="10" t="s">
        <v>1071</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1.5" hidden="1" x14ac:dyDescent="0.25">
      <c r="A3083" s="12">
        <v>3066</v>
      </c>
      <c r="B3083" s="10" t="s">
        <v>1020</v>
      </c>
      <c r="C3083" s="11" t="s">
        <v>1233</v>
      </c>
      <c r="D3083" s="9"/>
      <c r="E3083" s="9">
        <v>882</v>
      </c>
      <c r="F3083" s="10" t="s">
        <v>1071</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1.5" hidden="1" x14ac:dyDescent="0.25">
      <c r="A3084" s="12">
        <v>3067</v>
      </c>
      <c r="B3084" s="10" t="s">
        <v>1020</v>
      </c>
      <c r="C3084" s="11" t="s">
        <v>1233</v>
      </c>
      <c r="D3084" s="9"/>
      <c r="E3084" s="9">
        <v>882</v>
      </c>
      <c r="F3084" s="10" t="s">
        <v>1071</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1.5" hidden="1" x14ac:dyDescent="0.25">
      <c r="A3085" s="12">
        <v>3068</v>
      </c>
      <c r="B3085" s="10" t="s">
        <v>1020</v>
      </c>
      <c r="C3085" s="11" t="s">
        <v>1233</v>
      </c>
      <c r="D3085" s="9"/>
      <c r="E3085" s="9">
        <v>882</v>
      </c>
      <c r="F3085" s="10" t="s">
        <v>1071</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1.5" hidden="1" x14ac:dyDescent="0.25">
      <c r="A3086" s="12">
        <v>3069</v>
      </c>
      <c r="B3086" s="10" t="s">
        <v>1020</v>
      </c>
      <c r="C3086" s="11" t="s">
        <v>1233</v>
      </c>
      <c r="D3086" s="9"/>
      <c r="E3086" s="9">
        <v>882</v>
      </c>
      <c r="F3086" s="10" t="s">
        <v>1071</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1.5" hidden="1" x14ac:dyDescent="0.25">
      <c r="A3087" s="12">
        <v>3070</v>
      </c>
      <c r="B3087" s="10" t="s">
        <v>1020</v>
      </c>
      <c r="C3087" s="11" t="s">
        <v>1233</v>
      </c>
      <c r="D3087" s="9"/>
      <c r="E3087" s="9">
        <v>882</v>
      </c>
      <c r="F3087" s="10" t="s">
        <v>1071</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1.5" hidden="1" x14ac:dyDescent="0.25">
      <c r="A3088" s="12">
        <v>3071</v>
      </c>
      <c r="B3088" s="10" t="s">
        <v>1020</v>
      </c>
      <c r="C3088" s="11" t="s">
        <v>1233</v>
      </c>
      <c r="D3088" s="9"/>
      <c r="E3088" s="9">
        <v>882</v>
      </c>
      <c r="F3088" s="10" t="s">
        <v>1071</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1.5" hidden="1" x14ac:dyDescent="0.25">
      <c r="A3089" s="12">
        <v>3072</v>
      </c>
      <c r="B3089" s="10" t="s">
        <v>1020</v>
      </c>
      <c r="C3089" s="11" t="s">
        <v>1233</v>
      </c>
      <c r="D3089" s="9"/>
      <c r="E3089" s="9">
        <v>882</v>
      </c>
      <c r="F3089" s="10" t="s">
        <v>1071</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1.5" hidden="1" x14ac:dyDescent="0.25">
      <c r="A3090" s="12">
        <v>3073</v>
      </c>
      <c r="B3090" s="10" t="s">
        <v>1020</v>
      </c>
      <c r="C3090" s="11" t="s">
        <v>1233</v>
      </c>
      <c r="D3090" s="9"/>
      <c r="E3090" s="9">
        <v>882</v>
      </c>
      <c r="F3090" s="10" t="s">
        <v>1071</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1.5" hidden="1" x14ac:dyDescent="0.25">
      <c r="A3091" s="12">
        <v>3074</v>
      </c>
      <c r="B3091" s="10" t="s">
        <v>1020</v>
      </c>
      <c r="C3091" s="11" t="s">
        <v>1233</v>
      </c>
      <c r="D3091" s="9"/>
      <c r="E3091" s="9">
        <v>882</v>
      </c>
      <c r="F3091" s="10" t="s">
        <v>1071</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1.5" hidden="1" x14ac:dyDescent="0.25">
      <c r="A3092" s="12">
        <v>3075</v>
      </c>
      <c r="B3092" s="10" t="s">
        <v>1020</v>
      </c>
      <c r="C3092" s="11" t="s">
        <v>1233</v>
      </c>
      <c r="D3092" s="9"/>
      <c r="E3092" s="9">
        <v>882</v>
      </c>
      <c r="F3092" s="10" t="s">
        <v>1071</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1.5" hidden="1" x14ac:dyDescent="0.25">
      <c r="A3093" s="12">
        <v>3076</v>
      </c>
      <c r="B3093" s="10" t="s">
        <v>1020</v>
      </c>
      <c r="C3093" s="11" t="s">
        <v>1234</v>
      </c>
      <c r="D3093" s="9"/>
      <c r="E3093" s="9">
        <v>776</v>
      </c>
      <c r="F3093" s="10" t="s">
        <v>1071</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1.5" hidden="1" x14ac:dyDescent="0.25">
      <c r="A3094" s="12">
        <v>3077</v>
      </c>
      <c r="B3094" s="10" t="s">
        <v>1020</v>
      </c>
      <c r="C3094" s="11" t="s">
        <v>1234</v>
      </c>
      <c r="D3094" s="9"/>
      <c r="E3094" s="9">
        <v>776</v>
      </c>
      <c r="F3094" s="10" t="s">
        <v>1071</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1.5" hidden="1" x14ac:dyDescent="0.25">
      <c r="A3095" s="12">
        <v>3078</v>
      </c>
      <c r="B3095" s="10" t="s">
        <v>1020</v>
      </c>
      <c r="C3095" s="11" t="s">
        <v>1234</v>
      </c>
      <c r="D3095" s="9"/>
      <c r="E3095" s="9">
        <v>776</v>
      </c>
      <c r="F3095" s="10" t="s">
        <v>1071</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1.5" hidden="1" x14ac:dyDescent="0.25">
      <c r="A3096" s="12">
        <v>3079</v>
      </c>
      <c r="B3096" s="10" t="s">
        <v>1020</v>
      </c>
      <c r="C3096" s="11" t="s">
        <v>1234</v>
      </c>
      <c r="D3096" s="9"/>
      <c r="E3096" s="9">
        <v>776</v>
      </c>
      <c r="F3096" s="10" t="s">
        <v>1071</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1.5" hidden="1" x14ac:dyDescent="0.25">
      <c r="A3097" s="12">
        <v>3080</v>
      </c>
      <c r="B3097" s="10" t="s">
        <v>1020</v>
      </c>
      <c r="C3097" s="11" t="s">
        <v>1234</v>
      </c>
      <c r="D3097" s="9"/>
      <c r="E3097" s="9">
        <v>776</v>
      </c>
      <c r="F3097" s="10" t="s">
        <v>1071</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1.5" hidden="1" x14ac:dyDescent="0.25">
      <c r="A3098" s="12">
        <v>3081</v>
      </c>
      <c r="B3098" s="10" t="s">
        <v>1020</v>
      </c>
      <c r="C3098" s="11" t="s">
        <v>1234</v>
      </c>
      <c r="D3098" s="9"/>
      <c r="E3098" s="9">
        <v>776</v>
      </c>
      <c r="F3098" s="10" t="s">
        <v>1071</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1.5" hidden="1" x14ac:dyDescent="0.25">
      <c r="A3099" s="12">
        <v>3082</v>
      </c>
      <c r="B3099" s="10" t="s">
        <v>1020</v>
      </c>
      <c r="C3099" s="11" t="s">
        <v>1234</v>
      </c>
      <c r="D3099" s="9"/>
      <c r="E3099" s="9">
        <v>776</v>
      </c>
      <c r="F3099" s="10" t="s">
        <v>1071</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1.5" hidden="1" x14ac:dyDescent="0.25">
      <c r="A3100" s="12">
        <v>3083</v>
      </c>
      <c r="B3100" s="10" t="s">
        <v>1020</v>
      </c>
      <c r="C3100" s="11" t="s">
        <v>1234</v>
      </c>
      <c r="D3100" s="9"/>
      <c r="E3100" s="9">
        <v>776</v>
      </c>
      <c r="F3100" s="10" t="s">
        <v>1071</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1.5" hidden="1" x14ac:dyDescent="0.25">
      <c r="A3101" s="12">
        <v>3084</v>
      </c>
      <c r="B3101" s="10" t="s">
        <v>1020</v>
      </c>
      <c r="C3101" s="11" t="s">
        <v>1234</v>
      </c>
      <c r="D3101" s="9"/>
      <c r="E3101" s="9">
        <v>776</v>
      </c>
      <c r="F3101" s="10" t="s">
        <v>1071</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1.5" hidden="1" x14ac:dyDescent="0.25">
      <c r="A3102" s="12">
        <v>3085</v>
      </c>
      <c r="B3102" s="10" t="s">
        <v>1020</v>
      </c>
      <c r="C3102" s="11" t="s">
        <v>1234</v>
      </c>
      <c r="D3102" s="9"/>
      <c r="E3102" s="9">
        <v>776</v>
      </c>
      <c r="F3102" s="10" t="s">
        <v>1071</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1.5" hidden="1" x14ac:dyDescent="0.25">
      <c r="A3103" s="12">
        <v>3086</v>
      </c>
      <c r="B3103" s="10" t="s">
        <v>1020</v>
      </c>
      <c r="C3103" s="11" t="s">
        <v>1234</v>
      </c>
      <c r="D3103" s="9"/>
      <c r="E3103" s="9">
        <v>776</v>
      </c>
      <c r="F3103" s="10" t="s">
        <v>1071</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1.5" hidden="1" x14ac:dyDescent="0.25">
      <c r="A3104" s="12">
        <v>3087</v>
      </c>
      <c r="B3104" s="10" t="s">
        <v>1020</v>
      </c>
      <c r="C3104" s="11" t="s">
        <v>1234</v>
      </c>
      <c r="D3104" s="9"/>
      <c r="E3104" s="9">
        <v>776</v>
      </c>
      <c r="F3104" s="10" t="s">
        <v>1071</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1.5" hidden="1" x14ac:dyDescent="0.25">
      <c r="A3105" s="12">
        <v>3088</v>
      </c>
      <c r="B3105" s="10" t="s">
        <v>1020</v>
      </c>
      <c r="C3105" s="11" t="s">
        <v>1234</v>
      </c>
      <c r="D3105" s="9"/>
      <c r="E3105" s="9">
        <v>776</v>
      </c>
      <c r="F3105" s="10" t="s">
        <v>1071</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1.5" hidden="1" x14ac:dyDescent="0.25">
      <c r="A3106" s="12">
        <v>3089</v>
      </c>
      <c r="B3106" s="10" t="s">
        <v>1020</v>
      </c>
      <c r="C3106" s="11" t="s">
        <v>1234</v>
      </c>
      <c r="D3106" s="9"/>
      <c r="E3106" s="9">
        <v>776</v>
      </c>
      <c r="F3106" s="10" t="s">
        <v>1071</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1.5" hidden="1" x14ac:dyDescent="0.25">
      <c r="A3107" s="12">
        <v>3090</v>
      </c>
      <c r="B3107" s="10" t="s">
        <v>1020</v>
      </c>
      <c r="C3107" s="11" t="s">
        <v>1234</v>
      </c>
      <c r="D3107" s="9"/>
      <c r="E3107" s="9">
        <v>776</v>
      </c>
      <c r="F3107" s="10" t="s">
        <v>1071</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1.5" hidden="1" x14ac:dyDescent="0.25">
      <c r="A3108" s="28">
        <v>3091</v>
      </c>
      <c r="B3108" s="26" t="s">
        <v>1020</v>
      </c>
      <c r="C3108" s="27" t="s">
        <v>1235</v>
      </c>
      <c r="D3108" s="25"/>
      <c r="E3108" s="25">
        <v>1829</v>
      </c>
      <c r="F3108" s="26" t="s">
        <v>1068</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1.5" hidden="1" x14ac:dyDescent="0.25">
      <c r="A3109" s="28">
        <v>3092</v>
      </c>
      <c r="B3109" s="26" t="s">
        <v>1020</v>
      </c>
      <c r="C3109" s="27" t="s">
        <v>1235</v>
      </c>
      <c r="D3109" s="25"/>
      <c r="E3109" s="25">
        <v>1829</v>
      </c>
      <c r="F3109" s="26" t="s">
        <v>1068</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1.5" hidden="1" x14ac:dyDescent="0.25">
      <c r="A3110" s="28">
        <v>3093</v>
      </c>
      <c r="B3110" s="26" t="s">
        <v>1020</v>
      </c>
      <c r="C3110" s="27" t="s">
        <v>1235</v>
      </c>
      <c r="D3110" s="25"/>
      <c r="E3110" s="25">
        <v>1829</v>
      </c>
      <c r="F3110" s="26" t="s">
        <v>1068</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1.5" hidden="1" x14ac:dyDescent="0.25">
      <c r="A3111" s="28">
        <v>3094</v>
      </c>
      <c r="B3111" s="26" t="s">
        <v>1020</v>
      </c>
      <c r="C3111" s="27" t="s">
        <v>1235</v>
      </c>
      <c r="D3111" s="25"/>
      <c r="E3111" s="25">
        <v>1829</v>
      </c>
      <c r="F3111" s="26" t="s">
        <v>1068</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1.5" hidden="1" x14ac:dyDescent="0.25">
      <c r="A3112" s="28">
        <v>3095</v>
      </c>
      <c r="B3112" s="26" t="s">
        <v>1020</v>
      </c>
      <c r="C3112" s="27" t="s">
        <v>1235</v>
      </c>
      <c r="D3112" s="25"/>
      <c r="E3112" s="25">
        <v>1829</v>
      </c>
      <c r="F3112" s="26" t="s">
        <v>1068</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1.5" hidden="1" x14ac:dyDescent="0.25">
      <c r="A3113" s="28">
        <v>3096</v>
      </c>
      <c r="B3113" s="26" t="s">
        <v>1020</v>
      </c>
      <c r="C3113" s="27" t="s">
        <v>1235</v>
      </c>
      <c r="D3113" s="25"/>
      <c r="E3113" s="25">
        <v>1829</v>
      </c>
      <c r="F3113" s="26" t="s">
        <v>1068</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1.5" hidden="1" x14ac:dyDescent="0.25">
      <c r="A3114" s="28">
        <v>3097</v>
      </c>
      <c r="B3114" s="26" t="s">
        <v>1020</v>
      </c>
      <c r="C3114" s="27" t="s">
        <v>1235</v>
      </c>
      <c r="D3114" s="25"/>
      <c r="E3114" s="25">
        <v>1829</v>
      </c>
      <c r="F3114" s="26" t="s">
        <v>1068</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1.5" hidden="1" x14ac:dyDescent="0.25">
      <c r="A3115" s="28">
        <v>3098</v>
      </c>
      <c r="B3115" s="26" t="s">
        <v>1020</v>
      </c>
      <c r="C3115" s="27" t="s">
        <v>1235</v>
      </c>
      <c r="D3115" s="25"/>
      <c r="E3115" s="25">
        <v>1829</v>
      </c>
      <c r="F3115" s="26" t="s">
        <v>1068</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1.5" hidden="1" x14ac:dyDescent="0.25">
      <c r="A3116" s="28">
        <v>3099</v>
      </c>
      <c r="B3116" s="26" t="s">
        <v>1020</v>
      </c>
      <c r="C3116" s="27" t="s">
        <v>1235</v>
      </c>
      <c r="D3116" s="25"/>
      <c r="E3116" s="25">
        <v>1829</v>
      </c>
      <c r="F3116" s="26" t="s">
        <v>1068</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1.5" hidden="1" x14ac:dyDescent="0.25">
      <c r="A3117" s="28">
        <v>3100</v>
      </c>
      <c r="B3117" s="26" t="s">
        <v>1020</v>
      </c>
      <c r="C3117" s="27" t="s">
        <v>1235</v>
      </c>
      <c r="D3117" s="25"/>
      <c r="E3117" s="25">
        <v>1829</v>
      </c>
      <c r="F3117" s="26" t="s">
        <v>1068</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1.5" hidden="1" x14ac:dyDescent="0.25">
      <c r="A3118" s="28">
        <v>3101</v>
      </c>
      <c r="B3118" s="26" t="s">
        <v>1020</v>
      </c>
      <c r="C3118" s="27" t="s">
        <v>1235</v>
      </c>
      <c r="D3118" s="25"/>
      <c r="E3118" s="25">
        <v>1829</v>
      </c>
      <c r="F3118" s="26" t="s">
        <v>1068</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1.5" hidden="1" x14ac:dyDescent="0.25">
      <c r="A3119" s="28">
        <v>3102</v>
      </c>
      <c r="B3119" s="26" t="s">
        <v>1020</v>
      </c>
      <c r="C3119" s="27" t="s">
        <v>1235</v>
      </c>
      <c r="D3119" s="25"/>
      <c r="E3119" s="25">
        <v>1829</v>
      </c>
      <c r="F3119" s="26" t="s">
        <v>1068</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1.5" hidden="1" x14ac:dyDescent="0.25">
      <c r="A3120" s="28">
        <v>3103</v>
      </c>
      <c r="B3120" s="26" t="s">
        <v>1020</v>
      </c>
      <c r="C3120" s="27" t="s">
        <v>1235</v>
      </c>
      <c r="D3120" s="25"/>
      <c r="E3120" s="25">
        <v>1829</v>
      </c>
      <c r="F3120" s="26" t="s">
        <v>1068</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1.5" hidden="1" x14ac:dyDescent="0.25">
      <c r="A3121" s="28">
        <v>3104</v>
      </c>
      <c r="B3121" s="26" t="s">
        <v>1020</v>
      </c>
      <c r="C3121" s="27" t="s">
        <v>1235</v>
      </c>
      <c r="D3121" s="25"/>
      <c r="E3121" s="25">
        <v>1829</v>
      </c>
      <c r="F3121" s="26" t="s">
        <v>1068</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1.5" hidden="1" x14ac:dyDescent="0.25">
      <c r="A3122" s="28">
        <v>3105</v>
      </c>
      <c r="B3122" s="26" t="s">
        <v>1020</v>
      </c>
      <c r="C3122" s="27" t="s">
        <v>1235</v>
      </c>
      <c r="D3122" s="25"/>
      <c r="E3122" s="25">
        <v>1829</v>
      </c>
      <c r="F3122" s="26" t="s">
        <v>1068</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1.5" hidden="1" x14ac:dyDescent="0.25">
      <c r="A3123" s="17">
        <v>3106</v>
      </c>
      <c r="B3123" s="15" t="s">
        <v>1020</v>
      </c>
      <c r="C3123" s="16" t="s">
        <v>1236</v>
      </c>
      <c r="D3123" s="14"/>
      <c r="E3123" s="14">
        <v>917</v>
      </c>
      <c r="F3123" s="15" t="s">
        <v>1237</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1.5" hidden="1" x14ac:dyDescent="0.25">
      <c r="A3124" s="17">
        <v>3107</v>
      </c>
      <c r="B3124" s="15" t="s">
        <v>1020</v>
      </c>
      <c r="C3124" s="16" t="s">
        <v>1236</v>
      </c>
      <c r="D3124" s="14"/>
      <c r="E3124" s="14">
        <v>917</v>
      </c>
      <c r="F3124" s="15" t="s">
        <v>1237</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1.5" hidden="1" x14ac:dyDescent="0.25">
      <c r="A3125" s="17">
        <v>3108</v>
      </c>
      <c r="B3125" s="15" t="s">
        <v>1020</v>
      </c>
      <c r="C3125" s="16" t="s">
        <v>1236</v>
      </c>
      <c r="D3125" s="14"/>
      <c r="E3125" s="14">
        <v>917</v>
      </c>
      <c r="F3125" s="15" t="s">
        <v>1237</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1.5" hidden="1" x14ac:dyDescent="0.25">
      <c r="A3126" s="17">
        <v>3109</v>
      </c>
      <c r="B3126" s="15" t="s">
        <v>1020</v>
      </c>
      <c r="C3126" s="16" t="s">
        <v>1236</v>
      </c>
      <c r="D3126" s="14"/>
      <c r="E3126" s="14">
        <v>917</v>
      </c>
      <c r="F3126" s="15" t="s">
        <v>1237</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1.5" hidden="1" x14ac:dyDescent="0.25">
      <c r="A3127" s="17">
        <v>3110</v>
      </c>
      <c r="B3127" s="15" t="s">
        <v>1020</v>
      </c>
      <c r="C3127" s="16" t="s">
        <v>1236</v>
      </c>
      <c r="D3127" s="14"/>
      <c r="E3127" s="14">
        <v>917</v>
      </c>
      <c r="F3127" s="15" t="s">
        <v>1237</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1.5" hidden="1" x14ac:dyDescent="0.25">
      <c r="A3128" s="17">
        <v>3111</v>
      </c>
      <c r="B3128" s="15" t="s">
        <v>1020</v>
      </c>
      <c r="C3128" s="16" t="s">
        <v>1236</v>
      </c>
      <c r="D3128" s="14"/>
      <c r="E3128" s="14">
        <v>917</v>
      </c>
      <c r="F3128" s="15" t="s">
        <v>1237</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1.5" hidden="1" x14ac:dyDescent="0.25">
      <c r="A3129" s="17">
        <v>3112</v>
      </c>
      <c r="B3129" s="15" t="s">
        <v>1020</v>
      </c>
      <c r="C3129" s="16" t="s">
        <v>1236</v>
      </c>
      <c r="D3129" s="14"/>
      <c r="E3129" s="14">
        <v>917</v>
      </c>
      <c r="F3129" s="15" t="s">
        <v>1237</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1.5" hidden="1" x14ac:dyDescent="0.25">
      <c r="A3130" s="17">
        <v>3113</v>
      </c>
      <c r="B3130" s="15" t="s">
        <v>1020</v>
      </c>
      <c r="C3130" s="16" t="s">
        <v>1236</v>
      </c>
      <c r="D3130" s="14"/>
      <c r="E3130" s="14">
        <v>917</v>
      </c>
      <c r="F3130" s="15" t="s">
        <v>1237</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1.5" hidden="1" x14ac:dyDescent="0.25">
      <c r="A3131" s="17">
        <v>3114</v>
      </c>
      <c r="B3131" s="15" t="s">
        <v>1020</v>
      </c>
      <c r="C3131" s="16" t="s">
        <v>1236</v>
      </c>
      <c r="D3131" s="14"/>
      <c r="E3131" s="14">
        <v>917</v>
      </c>
      <c r="F3131" s="15" t="s">
        <v>1237</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1.5" hidden="1" x14ac:dyDescent="0.25">
      <c r="A3132" s="17">
        <v>3115</v>
      </c>
      <c r="B3132" s="15" t="s">
        <v>1020</v>
      </c>
      <c r="C3132" s="16" t="s">
        <v>1236</v>
      </c>
      <c r="D3132" s="14"/>
      <c r="E3132" s="14">
        <v>917</v>
      </c>
      <c r="F3132" s="15" t="s">
        <v>1237</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1.5" hidden="1" x14ac:dyDescent="0.25">
      <c r="A3133" s="17">
        <v>3116</v>
      </c>
      <c r="B3133" s="15" t="s">
        <v>1020</v>
      </c>
      <c r="C3133" s="16" t="s">
        <v>1236</v>
      </c>
      <c r="D3133" s="14"/>
      <c r="E3133" s="14">
        <v>917</v>
      </c>
      <c r="F3133" s="15" t="s">
        <v>1237</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1.5" hidden="1" x14ac:dyDescent="0.25">
      <c r="A3134" s="17">
        <v>3117</v>
      </c>
      <c r="B3134" s="15" t="s">
        <v>1020</v>
      </c>
      <c r="C3134" s="16" t="s">
        <v>1236</v>
      </c>
      <c r="D3134" s="14"/>
      <c r="E3134" s="14">
        <v>917</v>
      </c>
      <c r="F3134" s="15" t="s">
        <v>1237</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1.5" hidden="1" x14ac:dyDescent="0.25">
      <c r="A3135" s="17">
        <v>3118</v>
      </c>
      <c r="B3135" s="15" t="s">
        <v>1020</v>
      </c>
      <c r="C3135" s="16" t="s">
        <v>1236</v>
      </c>
      <c r="D3135" s="14"/>
      <c r="E3135" s="14">
        <v>917</v>
      </c>
      <c r="F3135" s="15" t="s">
        <v>1237</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1.5" hidden="1" x14ac:dyDescent="0.25">
      <c r="A3136" s="17">
        <v>3119</v>
      </c>
      <c r="B3136" s="15" t="s">
        <v>1020</v>
      </c>
      <c r="C3136" s="16" t="s">
        <v>1236</v>
      </c>
      <c r="D3136" s="14"/>
      <c r="E3136" s="14">
        <v>917</v>
      </c>
      <c r="F3136" s="15" t="s">
        <v>1237</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1.5" hidden="1" x14ac:dyDescent="0.25">
      <c r="A3137" s="17">
        <v>3120</v>
      </c>
      <c r="B3137" s="15" t="s">
        <v>1020</v>
      </c>
      <c r="C3137" s="16" t="s">
        <v>1236</v>
      </c>
      <c r="D3137" s="14"/>
      <c r="E3137" s="14">
        <v>917</v>
      </c>
      <c r="F3137" s="15" t="s">
        <v>1237</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1.5" hidden="1" x14ac:dyDescent="0.25">
      <c r="A3138" s="23">
        <v>3121</v>
      </c>
      <c r="B3138" s="21" t="s">
        <v>1020</v>
      </c>
      <c r="C3138" s="22" t="s">
        <v>1238</v>
      </c>
      <c r="D3138" s="20"/>
      <c r="E3138" s="20">
        <v>923</v>
      </c>
      <c r="F3138" s="21" t="s">
        <v>1070</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1.5" hidden="1" x14ac:dyDescent="0.25">
      <c r="A3139" s="23">
        <v>3122</v>
      </c>
      <c r="B3139" s="21" t="s">
        <v>1020</v>
      </c>
      <c r="C3139" s="22" t="s">
        <v>1238</v>
      </c>
      <c r="D3139" s="20"/>
      <c r="E3139" s="20">
        <v>923</v>
      </c>
      <c r="F3139" s="21" t="s">
        <v>1070</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1.5" hidden="1" x14ac:dyDescent="0.25">
      <c r="A3140" s="23">
        <v>3123</v>
      </c>
      <c r="B3140" s="21" t="s">
        <v>1020</v>
      </c>
      <c r="C3140" s="22" t="s">
        <v>1238</v>
      </c>
      <c r="D3140" s="20"/>
      <c r="E3140" s="20">
        <v>923</v>
      </c>
      <c r="F3140" s="21" t="s">
        <v>1070</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1.5" hidden="1" x14ac:dyDescent="0.25">
      <c r="A3141" s="23">
        <v>3124</v>
      </c>
      <c r="B3141" s="21" t="s">
        <v>1020</v>
      </c>
      <c r="C3141" s="22" t="s">
        <v>1238</v>
      </c>
      <c r="D3141" s="20"/>
      <c r="E3141" s="20">
        <v>923</v>
      </c>
      <c r="F3141" s="21" t="s">
        <v>1070</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1.5" hidden="1" x14ac:dyDescent="0.25">
      <c r="A3142" s="23">
        <v>3125</v>
      </c>
      <c r="B3142" s="21" t="s">
        <v>1020</v>
      </c>
      <c r="C3142" s="22" t="s">
        <v>1238</v>
      </c>
      <c r="D3142" s="20"/>
      <c r="E3142" s="20">
        <v>923</v>
      </c>
      <c r="F3142" s="21" t="s">
        <v>1070</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1.5" hidden="1" x14ac:dyDescent="0.25">
      <c r="A3143" s="23">
        <v>3126</v>
      </c>
      <c r="B3143" s="21" t="s">
        <v>1020</v>
      </c>
      <c r="C3143" s="22" t="s">
        <v>1238</v>
      </c>
      <c r="D3143" s="20"/>
      <c r="E3143" s="20">
        <v>923</v>
      </c>
      <c r="F3143" s="21" t="s">
        <v>1070</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1.5" hidden="1" x14ac:dyDescent="0.25">
      <c r="A3144" s="23">
        <v>3127</v>
      </c>
      <c r="B3144" s="21" t="s">
        <v>1020</v>
      </c>
      <c r="C3144" s="22" t="s">
        <v>1238</v>
      </c>
      <c r="D3144" s="20"/>
      <c r="E3144" s="20">
        <v>923</v>
      </c>
      <c r="F3144" s="21" t="s">
        <v>1070</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1.5" hidden="1" x14ac:dyDescent="0.25">
      <c r="A3145" s="23">
        <v>3128</v>
      </c>
      <c r="B3145" s="21" t="s">
        <v>1020</v>
      </c>
      <c r="C3145" s="22" t="s">
        <v>1238</v>
      </c>
      <c r="D3145" s="20"/>
      <c r="E3145" s="20">
        <v>923</v>
      </c>
      <c r="F3145" s="21" t="s">
        <v>1070</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1.5" hidden="1" x14ac:dyDescent="0.25">
      <c r="A3146" s="23">
        <v>3129</v>
      </c>
      <c r="B3146" s="21" t="s">
        <v>1020</v>
      </c>
      <c r="C3146" s="22" t="s">
        <v>1238</v>
      </c>
      <c r="D3146" s="20"/>
      <c r="E3146" s="20">
        <v>923</v>
      </c>
      <c r="F3146" s="21" t="s">
        <v>1070</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1.5" hidden="1" x14ac:dyDescent="0.25">
      <c r="A3147" s="23">
        <v>3130</v>
      </c>
      <c r="B3147" s="21" t="s">
        <v>1020</v>
      </c>
      <c r="C3147" s="22" t="s">
        <v>1238</v>
      </c>
      <c r="D3147" s="20"/>
      <c r="E3147" s="20">
        <v>923</v>
      </c>
      <c r="F3147" s="21" t="s">
        <v>1070</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1.5" hidden="1" x14ac:dyDescent="0.25">
      <c r="A3148" s="23">
        <v>3131</v>
      </c>
      <c r="B3148" s="21" t="s">
        <v>1020</v>
      </c>
      <c r="C3148" s="22" t="s">
        <v>1238</v>
      </c>
      <c r="D3148" s="20"/>
      <c r="E3148" s="20">
        <v>923</v>
      </c>
      <c r="F3148" s="21" t="s">
        <v>1070</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1.5" hidden="1" x14ac:dyDescent="0.25">
      <c r="A3149" s="23">
        <v>3132</v>
      </c>
      <c r="B3149" s="21" t="s">
        <v>1020</v>
      </c>
      <c r="C3149" s="22" t="s">
        <v>1238</v>
      </c>
      <c r="D3149" s="20"/>
      <c r="E3149" s="20">
        <v>923</v>
      </c>
      <c r="F3149" s="21" t="s">
        <v>1070</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1.5" hidden="1" x14ac:dyDescent="0.25">
      <c r="A3150" s="23">
        <v>3133</v>
      </c>
      <c r="B3150" s="21" t="s">
        <v>1020</v>
      </c>
      <c r="C3150" s="22" t="s">
        <v>1238</v>
      </c>
      <c r="D3150" s="20"/>
      <c r="E3150" s="20">
        <v>923</v>
      </c>
      <c r="F3150" s="21" t="s">
        <v>1070</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1.5" hidden="1" x14ac:dyDescent="0.25">
      <c r="A3151" s="23">
        <v>3134</v>
      </c>
      <c r="B3151" s="21" t="s">
        <v>1020</v>
      </c>
      <c r="C3151" s="22" t="s">
        <v>1238</v>
      </c>
      <c r="D3151" s="20"/>
      <c r="E3151" s="20">
        <v>923</v>
      </c>
      <c r="F3151" s="21" t="s">
        <v>1070</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1.5" hidden="1" x14ac:dyDescent="0.25">
      <c r="A3152" s="23">
        <v>3135</v>
      </c>
      <c r="B3152" s="21" t="s">
        <v>1020</v>
      </c>
      <c r="C3152" s="22" t="s">
        <v>1238</v>
      </c>
      <c r="D3152" s="20"/>
      <c r="E3152" s="20">
        <v>923</v>
      </c>
      <c r="F3152" s="21" t="s">
        <v>1070</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1.5" hidden="1" x14ac:dyDescent="0.25">
      <c r="A3153" s="12">
        <v>3136</v>
      </c>
      <c r="B3153" s="10" t="s">
        <v>1020</v>
      </c>
      <c r="C3153" s="18" t="s">
        <v>1239</v>
      </c>
      <c r="D3153" s="9"/>
      <c r="E3153" s="9">
        <v>112</v>
      </c>
      <c r="F3153" s="10" t="s">
        <v>1071</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1.5" hidden="1" x14ac:dyDescent="0.25">
      <c r="A3154" s="12">
        <v>3137</v>
      </c>
      <c r="B3154" s="10" t="s">
        <v>1020</v>
      </c>
      <c r="C3154" s="18" t="s">
        <v>1239</v>
      </c>
      <c r="D3154" s="9"/>
      <c r="E3154" s="9">
        <v>112</v>
      </c>
      <c r="F3154" s="10" t="s">
        <v>1071</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1.5" hidden="1" x14ac:dyDescent="0.25">
      <c r="A3155" s="12">
        <v>3138</v>
      </c>
      <c r="B3155" s="10" t="s">
        <v>1020</v>
      </c>
      <c r="C3155" s="18" t="s">
        <v>1239</v>
      </c>
      <c r="D3155" s="9"/>
      <c r="E3155" s="9">
        <v>112</v>
      </c>
      <c r="F3155" s="10" t="s">
        <v>1071</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1.5" hidden="1" x14ac:dyDescent="0.25">
      <c r="A3156" s="12">
        <v>3139</v>
      </c>
      <c r="B3156" s="10" t="s">
        <v>1020</v>
      </c>
      <c r="C3156" s="18" t="s">
        <v>1239</v>
      </c>
      <c r="D3156" s="9"/>
      <c r="E3156" s="9">
        <v>112</v>
      </c>
      <c r="F3156" s="10" t="s">
        <v>1071</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1.5" hidden="1" x14ac:dyDescent="0.25">
      <c r="A3157" s="12">
        <v>3140</v>
      </c>
      <c r="B3157" s="10" t="s">
        <v>1020</v>
      </c>
      <c r="C3157" s="18" t="s">
        <v>1239</v>
      </c>
      <c r="D3157" s="9"/>
      <c r="E3157" s="9">
        <v>112</v>
      </c>
      <c r="F3157" s="10" t="s">
        <v>1071</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1.5" hidden="1" x14ac:dyDescent="0.25">
      <c r="A3158" s="12">
        <v>3141</v>
      </c>
      <c r="B3158" s="10" t="s">
        <v>1020</v>
      </c>
      <c r="C3158" s="18" t="s">
        <v>1239</v>
      </c>
      <c r="D3158" s="9"/>
      <c r="E3158" s="9">
        <v>112</v>
      </c>
      <c r="F3158" s="10" t="s">
        <v>1071</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1.5" hidden="1" x14ac:dyDescent="0.25">
      <c r="A3159" s="12">
        <v>3142</v>
      </c>
      <c r="B3159" s="10" t="s">
        <v>1020</v>
      </c>
      <c r="C3159" s="18" t="s">
        <v>1239</v>
      </c>
      <c r="D3159" s="9"/>
      <c r="E3159" s="9">
        <v>112</v>
      </c>
      <c r="F3159" s="10" t="s">
        <v>1071</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1.5" hidden="1" x14ac:dyDescent="0.25">
      <c r="A3160" s="12">
        <v>3143</v>
      </c>
      <c r="B3160" s="10" t="s">
        <v>1020</v>
      </c>
      <c r="C3160" s="18" t="s">
        <v>1239</v>
      </c>
      <c r="D3160" s="9"/>
      <c r="E3160" s="9">
        <v>112</v>
      </c>
      <c r="F3160" s="10" t="s">
        <v>1071</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1.5" hidden="1" x14ac:dyDescent="0.25">
      <c r="A3161" s="12">
        <v>3144</v>
      </c>
      <c r="B3161" s="10" t="s">
        <v>1020</v>
      </c>
      <c r="C3161" s="18" t="s">
        <v>1239</v>
      </c>
      <c r="D3161" s="9"/>
      <c r="E3161" s="9">
        <v>112</v>
      </c>
      <c r="F3161" s="10" t="s">
        <v>1071</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1.5" hidden="1" x14ac:dyDescent="0.25">
      <c r="A3162" s="12">
        <v>3145</v>
      </c>
      <c r="B3162" s="10" t="s">
        <v>1020</v>
      </c>
      <c r="C3162" s="18" t="s">
        <v>1239</v>
      </c>
      <c r="D3162" s="9"/>
      <c r="E3162" s="9">
        <v>112</v>
      </c>
      <c r="F3162" s="10" t="s">
        <v>1071</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1.5" hidden="1" x14ac:dyDescent="0.25">
      <c r="A3163" s="12">
        <v>3146</v>
      </c>
      <c r="B3163" s="10" t="s">
        <v>1020</v>
      </c>
      <c r="C3163" s="18" t="s">
        <v>1239</v>
      </c>
      <c r="D3163" s="9"/>
      <c r="E3163" s="9">
        <v>112</v>
      </c>
      <c r="F3163" s="10" t="s">
        <v>1071</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1.5" hidden="1" x14ac:dyDescent="0.25">
      <c r="A3164" s="12">
        <v>3147</v>
      </c>
      <c r="B3164" s="10" t="s">
        <v>1020</v>
      </c>
      <c r="C3164" s="18" t="s">
        <v>1239</v>
      </c>
      <c r="D3164" s="9"/>
      <c r="E3164" s="9">
        <v>112</v>
      </c>
      <c r="F3164" s="10" t="s">
        <v>1071</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1.5" hidden="1" x14ac:dyDescent="0.25">
      <c r="A3165" s="12">
        <v>3148</v>
      </c>
      <c r="B3165" s="10" t="s">
        <v>1020</v>
      </c>
      <c r="C3165" s="18" t="s">
        <v>1239</v>
      </c>
      <c r="D3165" s="9"/>
      <c r="E3165" s="9">
        <v>112</v>
      </c>
      <c r="F3165" s="10" t="s">
        <v>1071</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1.5" hidden="1" x14ac:dyDescent="0.25">
      <c r="A3166" s="12">
        <v>3149</v>
      </c>
      <c r="B3166" s="10" t="s">
        <v>1020</v>
      </c>
      <c r="C3166" s="18" t="s">
        <v>1239</v>
      </c>
      <c r="D3166" s="9"/>
      <c r="E3166" s="9">
        <v>112</v>
      </c>
      <c r="F3166" s="10" t="s">
        <v>1071</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1.5" hidden="1" x14ac:dyDescent="0.25">
      <c r="A3167" s="12">
        <v>3150</v>
      </c>
      <c r="B3167" s="10" t="s">
        <v>1020</v>
      </c>
      <c r="C3167" s="18" t="s">
        <v>1239</v>
      </c>
      <c r="D3167" s="9"/>
      <c r="E3167" s="9">
        <v>112</v>
      </c>
      <c r="F3167" s="10" t="s">
        <v>1071</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1.5" hidden="1" x14ac:dyDescent="0.25">
      <c r="A3168" s="12">
        <v>3151</v>
      </c>
      <c r="B3168" s="10" t="s">
        <v>1020</v>
      </c>
      <c r="C3168" s="18" t="s">
        <v>1240</v>
      </c>
      <c r="D3168" s="9"/>
      <c r="E3168" s="9">
        <v>100</v>
      </c>
      <c r="F3168" s="10" t="s">
        <v>1071</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1.5" hidden="1" x14ac:dyDescent="0.25">
      <c r="A3169" s="12">
        <v>3152</v>
      </c>
      <c r="B3169" s="10" t="s">
        <v>1020</v>
      </c>
      <c r="C3169" s="18" t="s">
        <v>1240</v>
      </c>
      <c r="D3169" s="9"/>
      <c r="E3169" s="9">
        <v>100</v>
      </c>
      <c r="F3169" s="10" t="s">
        <v>1071</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1.5" hidden="1" x14ac:dyDescent="0.25">
      <c r="A3170" s="12">
        <v>3153</v>
      </c>
      <c r="B3170" s="10" t="s">
        <v>1020</v>
      </c>
      <c r="C3170" s="18" t="s">
        <v>1240</v>
      </c>
      <c r="D3170" s="9"/>
      <c r="E3170" s="9">
        <v>100</v>
      </c>
      <c r="F3170" s="10" t="s">
        <v>1071</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1.5" hidden="1" x14ac:dyDescent="0.25">
      <c r="A3171" s="12">
        <v>3154</v>
      </c>
      <c r="B3171" s="10" t="s">
        <v>1020</v>
      </c>
      <c r="C3171" s="18" t="s">
        <v>1240</v>
      </c>
      <c r="D3171" s="9"/>
      <c r="E3171" s="9">
        <v>100</v>
      </c>
      <c r="F3171" s="10" t="s">
        <v>1071</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1.5" hidden="1" x14ac:dyDescent="0.25">
      <c r="A3172" s="12">
        <v>3155</v>
      </c>
      <c r="B3172" s="10" t="s">
        <v>1020</v>
      </c>
      <c r="C3172" s="18" t="s">
        <v>1240</v>
      </c>
      <c r="D3172" s="9"/>
      <c r="E3172" s="9">
        <v>100</v>
      </c>
      <c r="F3172" s="10" t="s">
        <v>1071</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1.5" hidden="1" x14ac:dyDescent="0.25">
      <c r="A3173" s="12">
        <v>3156</v>
      </c>
      <c r="B3173" s="10" t="s">
        <v>1020</v>
      </c>
      <c r="C3173" s="18" t="s">
        <v>1240</v>
      </c>
      <c r="D3173" s="9"/>
      <c r="E3173" s="9">
        <v>100</v>
      </c>
      <c r="F3173" s="10" t="s">
        <v>1071</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1.5" hidden="1" x14ac:dyDescent="0.25">
      <c r="A3174" s="12">
        <v>3157</v>
      </c>
      <c r="B3174" s="10" t="s">
        <v>1020</v>
      </c>
      <c r="C3174" s="18" t="s">
        <v>1240</v>
      </c>
      <c r="D3174" s="9"/>
      <c r="E3174" s="9">
        <v>100</v>
      </c>
      <c r="F3174" s="10" t="s">
        <v>1071</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1.5" hidden="1" x14ac:dyDescent="0.25">
      <c r="A3175" s="12">
        <v>3158</v>
      </c>
      <c r="B3175" s="10" t="s">
        <v>1020</v>
      </c>
      <c r="C3175" s="18" t="s">
        <v>1240</v>
      </c>
      <c r="D3175" s="9"/>
      <c r="E3175" s="9">
        <v>100</v>
      </c>
      <c r="F3175" s="10" t="s">
        <v>1071</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1.5" hidden="1" x14ac:dyDescent="0.25">
      <c r="A3176" s="12">
        <v>3159</v>
      </c>
      <c r="B3176" s="10" t="s">
        <v>1020</v>
      </c>
      <c r="C3176" s="18" t="s">
        <v>1240</v>
      </c>
      <c r="D3176" s="9"/>
      <c r="E3176" s="9">
        <v>100</v>
      </c>
      <c r="F3176" s="10" t="s">
        <v>1071</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1.5" hidden="1" x14ac:dyDescent="0.25">
      <c r="A3177" s="12">
        <v>3160</v>
      </c>
      <c r="B3177" s="10" t="s">
        <v>1020</v>
      </c>
      <c r="C3177" s="18" t="s">
        <v>1240</v>
      </c>
      <c r="D3177" s="9"/>
      <c r="E3177" s="9">
        <v>100</v>
      </c>
      <c r="F3177" s="10" t="s">
        <v>1071</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1.5" hidden="1" x14ac:dyDescent="0.25">
      <c r="A3178" s="12">
        <v>3161</v>
      </c>
      <c r="B3178" s="10" t="s">
        <v>1020</v>
      </c>
      <c r="C3178" s="18" t="s">
        <v>1240</v>
      </c>
      <c r="D3178" s="9"/>
      <c r="E3178" s="9">
        <v>100</v>
      </c>
      <c r="F3178" s="10" t="s">
        <v>1071</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1.5" hidden="1" x14ac:dyDescent="0.25">
      <c r="A3179" s="12">
        <v>3162</v>
      </c>
      <c r="B3179" s="10" t="s">
        <v>1020</v>
      </c>
      <c r="C3179" s="18" t="s">
        <v>1240</v>
      </c>
      <c r="D3179" s="9"/>
      <c r="E3179" s="9">
        <v>100</v>
      </c>
      <c r="F3179" s="10" t="s">
        <v>1071</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1.5" hidden="1" x14ac:dyDescent="0.25">
      <c r="A3180" s="12">
        <v>3163</v>
      </c>
      <c r="B3180" s="10" t="s">
        <v>1020</v>
      </c>
      <c r="C3180" s="18" t="s">
        <v>1240</v>
      </c>
      <c r="D3180" s="9"/>
      <c r="E3180" s="9">
        <v>100</v>
      </c>
      <c r="F3180" s="10" t="s">
        <v>1071</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1.5" hidden="1" x14ac:dyDescent="0.25">
      <c r="A3181" s="12">
        <v>3164</v>
      </c>
      <c r="B3181" s="10" t="s">
        <v>1020</v>
      </c>
      <c r="C3181" s="18" t="s">
        <v>1240</v>
      </c>
      <c r="D3181" s="9"/>
      <c r="E3181" s="9">
        <v>100</v>
      </c>
      <c r="F3181" s="10" t="s">
        <v>1071</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1.5" hidden="1" x14ac:dyDescent="0.25">
      <c r="A3182" s="12">
        <v>3165</v>
      </c>
      <c r="B3182" s="10" t="s">
        <v>1020</v>
      </c>
      <c r="C3182" s="18" t="s">
        <v>1240</v>
      </c>
      <c r="D3182" s="9"/>
      <c r="E3182" s="9">
        <v>100</v>
      </c>
      <c r="F3182" s="10" t="s">
        <v>1071</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1.5" hidden="1" x14ac:dyDescent="0.25">
      <c r="A3183" s="12">
        <v>3166</v>
      </c>
      <c r="B3183" s="10" t="s">
        <v>1020</v>
      </c>
      <c r="C3183" s="18" t="s">
        <v>1241</v>
      </c>
      <c r="D3183" s="9"/>
      <c r="E3183" s="9">
        <v>203</v>
      </c>
      <c r="F3183" s="10" t="s">
        <v>1071</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1.5" hidden="1" x14ac:dyDescent="0.25">
      <c r="A3184" s="12">
        <v>3167</v>
      </c>
      <c r="B3184" s="10" t="s">
        <v>1020</v>
      </c>
      <c r="C3184" s="18" t="s">
        <v>1241</v>
      </c>
      <c r="D3184" s="9"/>
      <c r="E3184" s="9">
        <v>203</v>
      </c>
      <c r="F3184" s="10" t="s">
        <v>1071</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1.5" hidden="1" x14ac:dyDescent="0.25">
      <c r="A3185" s="12">
        <v>3168</v>
      </c>
      <c r="B3185" s="10" t="s">
        <v>1020</v>
      </c>
      <c r="C3185" s="18" t="s">
        <v>1241</v>
      </c>
      <c r="D3185" s="9"/>
      <c r="E3185" s="9">
        <v>203</v>
      </c>
      <c r="F3185" s="10" t="s">
        <v>1071</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1.5" hidden="1" x14ac:dyDescent="0.25">
      <c r="A3186" s="12">
        <v>3169</v>
      </c>
      <c r="B3186" s="10" t="s">
        <v>1020</v>
      </c>
      <c r="C3186" s="18" t="s">
        <v>1241</v>
      </c>
      <c r="D3186" s="9"/>
      <c r="E3186" s="9">
        <v>203</v>
      </c>
      <c r="F3186" s="10" t="s">
        <v>1071</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1.5" hidden="1" x14ac:dyDescent="0.25">
      <c r="A3187" s="12">
        <v>3170</v>
      </c>
      <c r="B3187" s="10" t="s">
        <v>1020</v>
      </c>
      <c r="C3187" s="18" t="s">
        <v>1241</v>
      </c>
      <c r="D3187" s="9"/>
      <c r="E3187" s="9">
        <v>203</v>
      </c>
      <c r="F3187" s="10" t="s">
        <v>1071</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1.5" hidden="1" x14ac:dyDescent="0.25">
      <c r="A3188" s="12">
        <v>3171</v>
      </c>
      <c r="B3188" s="10" t="s">
        <v>1020</v>
      </c>
      <c r="C3188" s="18" t="s">
        <v>1241</v>
      </c>
      <c r="D3188" s="9"/>
      <c r="E3188" s="9">
        <v>203</v>
      </c>
      <c r="F3188" s="10" t="s">
        <v>1071</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1.5" hidden="1" x14ac:dyDescent="0.25">
      <c r="A3189" s="12">
        <v>3172</v>
      </c>
      <c r="B3189" s="10" t="s">
        <v>1020</v>
      </c>
      <c r="C3189" s="18" t="s">
        <v>1241</v>
      </c>
      <c r="D3189" s="9"/>
      <c r="E3189" s="9">
        <v>203</v>
      </c>
      <c r="F3189" s="10" t="s">
        <v>1071</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1.5" hidden="1" x14ac:dyDescent="0.25">
      <c r="A3190" s="12">
        <v>3173</v>
      </c>
      <c r="B3190" s="10" t="s">
        <v>1020</v>
      </c>
      <c r="C3190" s="18" t="s">
        <v>1241</v>
      </c>
      <c r="D3190" s="9"/>
      <c r="E3190" s="9">
        <v>203</v>
      </c>
      <c r="F3190" s="10" t="s">
        <v>1071</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1.5" hidden="1" x14ac:dyDescent="0.25">
      <c r="A3191" s="12">
        <v>3174</v>
      </c>
      <c r="B3191" s="10" t="s">
        <v>1020</v>
      </c>
      <c r="C3191" s="18" t="s">
        <v>1241</v>
      </c>
      <c r="D3191" s="9"/>
      <c r="E3191" s="9">
        <v>203</v>
      </c>
      <c r="F3191" s="10" t="s">
        <v>1071</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1.5" hidden="1" x14ac:dyDescent="0.25">
      <c r="A3192" s="12">
        <v>3175</v>
      </c>
      <c r="B3192" s="10" t="s">
        <v>1020</v>
      </c>
      <c r="C3192" s="18" t="s">
        <v>1241</v>
      </c>
      <c r="D3192" s="9"/>
      <c r="E3192" s="9">
        <v>203</v>
      </c>
      <c r="F3192" s="10" t="s">
        <v>1071</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1.5" hidden="1" x14ac:dyDescent="0.25">
      <c r="A3193" s="12">
        <v>3176</v>
      </c>
      <c r="B3193" s="10" t="s">
        <v>1020</v>
      </c>
      <c r="C3193" s="18" t="s">
        <v>1241</v>
      </c>
      <c r="D3193" s="9"/>
      <c r="E3193" s="9">
        <v>203</v>
      </c>
      <c r="F3193" s="10" t="s">
        <v>1071</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1.5" hidden="1" x14ac:dyDescent="0.25">
      <c r="A3194" s="12">
        <v>3177</v>
      </c>
      <c r="B3194" s="10" t="s">
        <v>1020</v>
      </c>
      <c r="C3194" s="18" t="s">
        <v>1241</v>
      </c>
      <c r="D3194" s="9"/>
      <c r="E3194" s="9">
        <v>203</v>
      </c>
      <c r="F3194" s="10" t="s">
        <v>1071</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1.5" hidden="1" x14ac:dyDescent="0.25">
      <c r="A3195" s="12">
        <v>3178</v>
      </c>
      <c r="B3195" s="10" t="s">
        <v>1020</v>
      </c>
      <c r="C3195" s="18" t="s">
        <v>1241</v>
      </c>
      <c r="D3195" s="9"/>
      <c r="E3195" s="9">
        <v>203</v>
      </c>
      <c r="F3195" s="10" t="s">
        <v>1071</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1.5" hidden="1" x14ac:dyDescent="0.25">
      <c r="A3196" s="12">
        <v>3179</v>
      </c>
      <c r="B3196" s="10" t="s">
        <v>1020</v>
      </c>
      <c r="C3196" s="18" t="s">
        <v>1241</v>
      </c>
      <c r="D3196" s="9"/>
      <c r="E3196" s="9">
        <v>203</v>
      </c>
      <c r="F3196" s="10" t="s">
        <v>1071</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1.5" hidden="1" x14ac:dyDescent="0.25">
      <c r="A3197" s="12">
        <v>3180</v>
      </c>
      <c r="B3197" s="10" t="s">
        <v>1020</v>
      </c>
      <c r="C3197" s="18" t="s">
        <v>1241</v>
      </c>
      <c r="D3197" s="9"/>
      <c r="E3197" s="9">
        <v>203</v>
      </c>
      <c r="F3197" s="10" t="s">
        <v>1071</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1.5" hidden="1" x14ac:dyDescent="0.25">
      <c r="A3198" s="12">
        <v>3181</v>
      </c>
      <c r="B3198" s="10" t="s">
        <v>1020</v>
      </c>
      <c r="C3198" s="18" t="s">
        <v>1242</v>
      </c>
      <c r="D3198" s="9"/>
      <c r="E3198" s="9">
        <v>348</v>
      </c>
      <c r="F3198" s="10" t="s">
        <v>1071</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1.5" hidden="1" x14ac:dyDescent="0.25">
      <c r="A3199" s="12">
        <v>3182</v>
      </c>
      <c r="B3199" s="10" t="s">
        <v>1020</v>
      </c>
      <c r="C3199" s="18" t="s">
        <v>1242</v>
      </c>
      <c r="D3199" s="9"/>
      <c r="E3199" s="9">
        <v>348</v>
      </c>
      <c r="F3199" s="10" t="s">
        <v>1071</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1.5" hidden="1" x14ac:dyDescent="0.25">
      <c r="A3200" s="12">
        <v>3183</v>
      </c>
      <c r="B3200" s="10" t="s">
        <v>1020</v>
      </c>
      <c r="C3200" s="18" t="s">
        <v>1242</v>
      </c>
      <c r="D3200" s="9"/>
      <c r="E3200" s="9">
        <v>348</v>
      </c>
      <c r="F3200" s="10" t="s">
        <v>1071</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1.5" hidden="1" x14ac:dyDescent="0.25">
      <c r="A3201" s="12">
        <v>3184</v>
      </c>
      <c r="B3201" s="10" t="s">
        <v>1020</v>
      </c>
      <c r="C3201" s="18" t="s">
        <v>1242</v>
      </c>
      <c r="D3201" s="9"/>
      <c r="E3201" s="9">
        <v>348</v>
      </c>
      <c r="F3201" s="10" t="s">
        <v>1071</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1.5" hidden="1" x14ac:dyDescent="0.25">
      <c r="A3202" s="12">
        <v>3185</v>
      </c>
      <c r="B3202" s="10" t="s">
        <v>1020</v>
      </c>
      <c r="C3202" s="18" t="s">
        <v>1242</v>
      </c>
      <c r="D3202" s="9"/>
      <c r="E3202" s="9">
        <v>348</v>
      </c>
      <c r="F3202" s="10" t="s">
        <v>1071</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1.5" hidden="1" x14ac:dyDescent="0.25">
      <c r="A3203" s="12">
        <v>3186</v>
      </c>
      <c r="B3203" s="10" t="s">
        <v>1020</v>
      </c>
      <c r="C3203" s="18" t="s">
        <v>1242</v>
      </c>
      <c r="D3203" s="9"/>
      <c r="E3203" s="9">
        <v>348</v>
      </c>
      <c r="F3203" s="10" t="s">
        <v>1071</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1.5" hidden="1" x14ac:dyDescent="0.25">
      <c r="A3204" s="12">
        <v>3187</v>
      </c>
      <c r="B3204" s="10" t="s">
        <v>1020</v>
      </c>
      <c r="C3204" s="18" t="s">
        <v>1242</v>
      </c>
      <c r="D3204" s="9"/>
      <c r="E3204" s="9">
        <v>348</v>
      </c>
      <c r="F3204" s="10" t="s">
        <v>1071</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1.5" hidden="1" x14ac:dyDescent="0.25">
      <c r="A3205" s="12">
        <v>3188</v>
      </c>
      <c r="B3205" s="10" t="s">
        <v>1020</v>
      </c>
      <c r="C3205" s="18" t="s">
        <v>1242</v>
      </c>
      <c r="D3205" s="9"/>
      <c r="E3205" s="9">
        <v>348</v>
      </c>
      <c r="F3205" s="10" t="s">
        <v>1071</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1.5" hidden="1" x14ac:dyDescent="0.25">
      <c r="A3206" s="12">
        <v>3189</v>
      </c>
      <c r="B3206" s="10" t="s">
        <v>1020</v>
      </c>
      <c r="C3206" s="18" t="s">
        <v>1242</v>
      </c>
      <c r="D3206" s="9"/>
      <c r="E3206" s="9">
        <v>348</v>
      </c>
      <c r="F3206" s="10" t="s">
        <v>1071</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1.5" hidden="1" x14ac:dyDescent="0.25">
      <c r="A3207" s="12">
        <v>3190</v>
      </c>
      <c r="B3207" s="10" t="s">
        <v>1020</v>
      </c>
      <c r="C3207" s="18" t="s">
        <v>1242</v>
      </c>
      <c r="D3207" s="9"/>
      <c r="E3207" s="9">
        <v>348</v>
      </c>
      <c r="F3207" s="10" t="s">
        <v>1071</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1.5" hidden="1" x14ac:dyDescent="0.25">
      <c r="A3208" s="12">
        <v>3191</v>
      </c>
      <c r="B3208" s="10" t="s">
        <v>1020</v>
      </c>
      <c r="C3208" s="18" t="s">
        <v>1242</v>
      </c>
      <c r="D3208" s="9"/>
      <c r="E3208" s="9">
        <v>348</v>
      </c>
      <c r="F3208" s="10" t="s">
        <v>1071</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1.5" hidden="1" x14ac:dyDescent="0.25">
      <c r="A3209" s="12">
        <v>3192</v>
      </c>
      <c r="B3209" s="10" t="s">
        <v>1020</v>
      </c>
      <c r="C3209" s="18" t="s">
        <v>1242</v>
      </c>
      <c r="D3209" s="9"/>
      <c r="E3209" s="9">
        <v>348</v>
      </c>
      <c r="F3209" s="10" t="s">
        <v>1071</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1.5" hidden="1" x14ac:dyDescent="0.25">
      <c r="A3210" s="12">
        <v>3193</v>
      </c>
      <c r="B3210" s="10" t="s">
        <v>1020</v>
      </c>
      <c r="C3210" s="18" t="s">
        <v>1242</v>
      </c>
      <c r="D3210" s="9"/>
      <c r="E3210" s="9">
        <v>348</v>
      </c>
      <c r="F3210" s="10" t="s">
        <v>1071</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1.5" hidden="1" x14ac:dyDescent="0.25">
      <c r="A3211" s="12">
        <v>3194</v>
      </c>
      <c r="B3211" s="10" t="s">
        <v>1020</v>
      </c>
      <c r="C3211" s="18" t="s">
        <v>1242</v>
      </c>
      <c r="D3211" s="9"/>
      <c r="E3211" s="9">
        <v>348</v>
      </c>
      <c r="F3211" s="10" t="s">
        <v>1071</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1.5" hidden="1" x14ac:dyDescent="0.25">
      <c r="A3212" s="12">
        <v>3195</v>
      </c>
      <c r="B3212" s="10" t="s">
        <v>1020</v>
      </c>
      <c r="C3212" s="18" t="s">
        <v>1242</v>
      </c>
      <c r="D3212" s="9"/>
      <c r="E3212" s="9">
        <v>348</v>
      </c>
      <c r="F3212" s="10" t="s">
        <v>1071</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1.5" hidden="1" x14ac:dyDescent="0.25">
      <c r="A3213" s="12">
        <v>3196</v>
      </c>
      <c r="B3213" s="10" t="s">
        <v>1020</v>
      </c>
      <c r="C3213" s="18" t="s">
        <v>1243</v>
      </c>
      <c r="D3213" s="9"/>
      <c r="E3213" s="9">
        <v>616</v>
      </c>
      <c r="F3213" s="10" t="s">
        <v>1071</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1.5" hidden="1" x14ac:dyDescent="0.25">
      <c r="A3214" s="12">
        <v>3197</v>
      </c>
      <c r="B3214" s="10" t="s">
        <v>1020</v>
      </c>
      <c r="C3214" s="18" t="s">
        <v>1243</v>
      </c>
      <c r="D3214" s="9"/>
      <c r="E3214" s="9">
        <v>616</v>
      </c>
      <c r="F3214" s="10" t="s">
        <v>1071</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1.5" hidden="1" x14ac:dyDescent="0.25">
      <c r="A3215" s="12">
        <v>3198</v>
      </c>
      <c r="B3215" s="10" t="s">
        <v>1020</v>
      </c>
      <c r="C3215" s="18" t="s">
        <v>1243</v>
      </c>
      <c r="D3215" s="9"/>
      <c r="E3215" s="9">
        <v>616</v>
      </c>
      <c r="F3215" s="10" t="s">
        <v>1071</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1.5" hidden="1" x14ac:dyDescent="0.25">
      <c r="A3216" s="12">
        <v>3199</v>
      </c>
      <c r="B3216" s="10" t="s">
        <v>1020</v>
      </c>
      <c r="C3216" s="18" t="s">
        <v>1243</v>
      </c>
      <c r="D3216" s="9"/>
      <c r="E3216" s="9">
        <v>616</v>
      </c>
      <c r="F3216" s="10" t="s">
        <v>1071</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1.5" hidden="1" x14ac:dyDescent="0.25">
      <c r="A3217" s="12">
        <v>3200</v>
      </c>
      <c r="B3217" s="10" t="s">
        <v>1020</v>
      </c>
      <c r="C3217" s="18" t="s">
        <v>1243</v>
      </c>
      <c r="D3217" s="9"/>
      <c r="E3217" s="9">
        <v>616</v>
      </c>
      <c r="F3217" s="10" t="s">
        <v>1071</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1.5" hidden="1" x14ac:dyDescent="0.25">
      <c r="A3218" s="12">
        <v>3201</v>
      </c>
      <c r="B3218" s="10" t="s">
        <v>1020</v>
      </c>
      <c r="C3218" s="18" t="s">
        <v>1243</v>
      </c>
      <c r="D3218" s="9"/>
      <c r="E3218" s="9">
        <v>616</v>
      </c>
      <c r="F3218" s="10" t="s">
        <v>1071</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1.5" hidden="1" x14ac:dyDescent="0.25">
      <c r="A3219" s="12">
        <v>3202</v>
      </c>
      <c r="B3219" s="10" t="s">
        <v>1020</v>
      </c>
      <c r="C3219" s="18" t="s">
        <v>1243</v>
      </c>
      <c r="D3219" s="9"/>
      <c r="E3219" s="9">
        <v>616</v>
      </c>
      <c r="F3219" s="10" t="s">
        <v>1071</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1.5" hidden="1" x14ac:dyDescent="0.25">
      <c r="A3220" s="12">
        <v>3203</v>
      </c>
      <c r="B3220" s="10" t="s">
        <v>1020</v>
      </c>
      <c r="C3220" s="18" t="s">
        <v>1243</v>
      </c>
      <c r="D3220" s="9"/>
      <c r="E3220" s="9">
        <v>616</v>
      </c>
      <c r="F3220" s="10" t="s">
        <v>1071</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1.5" hidden="1" x14ac:dyDescent="0.25">
      <c r="A3221" s="12">
        <v>3204</v>
      </c>
      <c r="B3221" s="10" t="s">
        <v>1020</v>
      </c>
      <c r="C3221" s="18" t="s">
        <v>1243</v>
      </c>
      <c r="D3221" s="9"/>
      <c r="E3221" s="9">
        <v>616</v>
      </c>
      <c r="F3221" s="10" t="s">
        <v>1071</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1.5" hidden="1" x14ac:dyDescent="0.25">
      <c r="A3222" s="12">
        <v>3205</v>
      </c>
      <c r="B3222" s="10" t="s">
        <v>1020</v>
      </c>
      <c r="C3222" s="18" t="s">
        <v>1243</v>
      </c>
      <c r="D3222" s="9"/>
      <c r="E3222" s="9">
        <v>616</v>
      </c>
      <c r="F3222" s="10" t="s">
        <v>1071</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1.5" hidden="1" x14ac:dyDescent="0.25">
      <c r="A3223" s="12">
        <v>3206</v>
      </c>
      <c r="B3223" s="10" t="s">
        <v>1020</v>
      </c>
      <c r="C3223" s="18" t="s">
        <v>1243</v>
      </c>
      <c r="D3223" s="9"/>
      <c r="E3223" s="9">
        <v>616</v>
      </c>
      <c r="F3223" s="10" t="s">
        <v>1071</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1.5" hidden="1" x14ac:dyDescent="0.25">
      <c r="A3224" s="12">
        <v>3207</v>
      </c>
      <c r="B3224" s="10" t="s">
        <v>1020</v>
      </c>
      <c r="C3224" s="18" t="s">
        <v>1243</v>
      </c>
      <c r="D3224" s="9"/>
      <c r="E3224" s="9">
        <v>616</v>
      </c>
      <c r="F3224" s="10" t="s">
        <v>1071</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1.5" hidden="1" x14ac:dyDescent="0.25">
      <c r="A3225" s="12">
        <v>3208</v>
      </c>
      <c r="B3225" s="10" t="s">
        <v>1020</v>
      </c>
      <c r="C3225" s="18" t="s">
        <v>1243</v>
      </c>
      <c r="D3225" s="9"/>
      <c r="E3225" s="9">
        <v>616</v>
      </c>
      <c r="F3225" s="10" t="s">
        <v>1071</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1.5" hidden="1" x14ac:dyDescent="0.25">
      <c r="A3226" s="12">
        <v>3209</v>
      </c>
      <c r="B3226" s="10" t="s">
        <v>1020</v>
      </c>
      <c r="C3226" s="18" t="s">
        <v>1243</v>
      </c>
      <c r="D3226" s="9"/>
      <c r="E3226" s="9">
        <v>616</v>
      </c>
      <c r="F3226" s="10" t="s">
        <v>1071</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1.5" hidden="1" x14ac:dyDescent="0.25">
      <c r="A3227" s="12">
        <v>3210</v>
      </c>
      <c r="B3227" s="10" t="s">
        <v>1020</v>
      </c>
      <c r="C3227" s="18" t="s">
        <v>1243</v>
      </c>
      <c r="D3227" s="9"/>
      <c r="E3227" s="9">
        <v>616</v>
      </c>
      <c r="F3227" s="10" t="s">
        <v>1071</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1.5" hidden="1" x14ac:dyDescent="0.25">
      <c r="A3228" s="12">
        <v>3211</v>
      </c>
      <c r="B3228" s="10" t="s">
        <v>1020</v>
      </c>
      <c r="C3228" s="18" t="s">
        <v>1244</v>
      </c>
      <c r="D3228" s="9">
        <v>18</v>
      </c>
      <c r="E3228" s="9">
        <v>498</v>
      </c>
      <c r="F3228" s="10" t="s">
        <v>1071</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1.5" hidden="1" x14ac:dyDescent="0.25">
      <c r="A3229" s="12">
        <v>3212</v>
      </c>
      <c r="B3229" s="10" t="s">
        <v>1020</v>
      </c>
      <c r="C3229" s="18" t="s">
        <v>1244</v>
      </c>
      <c r="D3229" s="9">
        <v>18</v>
      </c>
      <c r="E3229" s="9">
        <v>498</v>
      </c>
      <c r="F3229" s="10" t="s">
        <v>1071</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1.5" hidden="1" x14ac:dyDescent="0.25">
      <c r="A3230" s="12">
        <v>3213</v>
      </c>
      <c r="B3230" s="10" t="s">
        <v>1020</v>
      </c>
      <c r="C3230" s="18" t="s">
        <v>1244</v>
      </c>
      <c r="D3230" s="9">
        <v>18</v>
      </c>
      <c r="E3230" s="9">
        <v>498</v>
      </c>
      <c r="F3230" s="10" t="s">
        <v>1071</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1.5" hidden="1" x14ac:dyDescent="0.25">
      <c r="A3231" s="12">
        <v>3214</v>
      </c>
      <c r="B3231" s="10" t="s">
        <v>1020</v>
      </c>
      <c r="C3231" s="18" t="s">
        <v>1244</v>
      </c>
      <c r="D3231" s="9">
        <v>18</v>
      </c>
      <c r="E3231" s="9">
        <v>498</v>
      </c>
      <c r="F3231" s="10" t="s">
        <v>1071</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1.5" hidden="1" x14ac:dyDescent="0.25">
      <c r="A3232" s="12">
        <v>3215</v>
      </c>
      <c r="B3232" s="10" t="s">
        <v>1020</v>
      </c>
      <c r="C3232" s="18" t="s">
        <v>1244</v>
      </c>
      <c r="D3232" s="9">
        <v>18</v>
      </c>
      <c r="E3232" s="9">
        <v>498</v>
      </c>
      <c r="F3232" s="10" t="s">
        <v>1071</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1.5" hidden="1" x14ac:dyDescent="0.25">
      <c r="A3233" s="12">
        <v>3216</v>
      </c>
      <c r="B3233" s="10" t="s">
        <v>1020</v>
      </c>
      <c r="C3233" s="18" t="s">
        <v>1244</v>
      </c>
      <c r="D3233" s="9">
        <v>18</v>
      </c>
      <c r="E3233" s="9">
        <v>498</v>
      </c>
      <c r="F3233" s="10" t="s">
        <v>1071</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1.5" hidden="1" x14ac:dyDescent="0.25">
      <c r="A3234" s="12">
        <v>3217</v>
      </c>
      <c r="B3234" s="10" t="s">
        <v>1020</v>
      </c>
      <c r="C3234" s="18" t="s">
        <v>1244</v>
      </c>
      <c r="D3234" s="9">
        <v>18</v>
      </c>
      <c r="E3234" s="9">
        <v>498</v>
      </c>
      <c r="F3234" s="10" t="s">
        <v>1071</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1.5" hidden="1" x14ac:dyDescent="0.25">
      <c r="A3235" s="12">
        <v>3218</v>
      </c>
      <c r="B3235" s="10" t="s">
        <v>1020</v>
      </c>
      <c r="C3235" s="18" t="s">
        <v>1244</v>
      </c>
      <c r="D3235" s="9">
        <v>18</v>
      </c>
      <c r="E3235" s="9">
        <v>498</v>
      </c>
      <c r="F3235" s="10" t="s">
        <v>1071</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1.5" hidden="1" x14ac:dyDescent="0.25">
      <c r="A3236" s="12">
        <v>3219</v>
      </c>
      <c r="B3236" s="10" t="s">
        <v>1020</v>
      </c>
      <c r="C3236" s="18" t="s">
        <v>1244</v>
      </c>
      <c r="D3236" s="9">
        <v>18</v>
      </c>
      <c r="E3236" s="9">
        <v>498</v>
      </c>
      <c r="F3236" s="10" t="s">
        <v>1071</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1.5" hidden="1" x14ac:dyDescent="0.25">
      <c r="A3237" s="12">
        <v>3220</v>
      </c>
      <c r="B3237" s="10" t="s">
        <v>1020</v>
      </c>
      <c r="C3237" s="18" t="s">
        <v>1244</v>
      </c>
      <c r="D3237" s="9">
        <v>18</v>
      </c>
      <c r="E3237" s="9">
        <v>498</v>
      </c>
      <c r="F3237" s="10" t="s">
        <v>1071</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1.5" hidden="1" x14ac:dyDescent="0.25">
      <c r="A3238" s="12">
        <v>3221</v>
      </c>
      <c r="B3238" s="10" t="s">
        <v>1020</v>
      </c>
      <c r="C3238" s="18" t="s">
        <v>1244</v>
      </c>
      <c r="D3238" s="9">
        <v>18</v>
      </c>
      <c r="E3238" s="9">
        <v>498</v>
      </c>
      <c r="F3238" s="10" t="s">
        <v>1071</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1.5" hidden="1" x14ac:dyDescent="0.25">
      <c r="A3239" s="12">
        <v>3222</v>
      </c>
      <c r="B3239" s="10" t="s">
        <v>1020</v>
      </c>
      <c r="C3239" s="18" t="s">
        <v>1244</v>
      </c>
      <c r="D3239" s="9">
        <v>18</v>
      </c>
      <c r="E3239" s="9">
        <v>498</v>
      </c>
      <c r="F3239" s="10" t="s">
        <v>1071</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1.5" hidden="1" x14ac:dyDescent="0.25">
      <c r="A3240" s="12">
        <v>3223</v>
      </c>
      <c r="B3240" s="10" t="s">
        <v>1020</v>
      </c>
      <c r="C3240" s="18" t="s">
        <v>1244</v>
      </c>
      <c r="D3240" s="9">
        <v>18</v>
      </c>
      <c r="E3240" s="9">
        <v>498</v>
      </c>
      <c r="F3240" s="10" t="s">
        <v>1071</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1.5" hidden="1" x14ac:dyDescent="0.25">
      <c r="A3241" s="12">
        <v>3224</v>
      </c>
      <c r="B3241" s="10" t="s">
        <v>1020</v>
      </c>
      <c r="C3241" s="18" t="s">
        <v>1244</v>
      </c>
      <c r="D3241" s="9">
        <v>18</v>
      </c>
      <c r="E3241" s="9">
        <v>498</v>
      </c>
      <c r="F3241" s="10" t="s">
        <v>1071</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1.5" hidden="1" x14ac:dyDescent="0.25">
      <c r="A3242" s="12">
        <v>3225</v>
      </c>
      <c r="B3242" s="10" t="s">
        <v>1020</v>
      </c>
      <c r="C3242" s="18" t="s">
        <v>1244</v>
      </c>
      <c r="D3242" s="9">
        <v>18</v>
      </c>
      <c r="E3242" s="9">
        <v>498</v>
      </c>
      <c r="F3242" s="10" t="s">
        <v>1071</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1.5" hidden="1" x14ac:dyDescent="0.25">
      <c r="A3243" s="12">
        <v>3226</v>
      </c>
      <c r="B3243" s="10" t="s">
        <v>1020</v>
      </c>
      <c r="C3243" s="18" t="s">
        <v>1245</v>
      </c>
      <c r="D3243" s="9"/>
      <c r="E3243" s="9">
        <v>642</v>
      </c>
      <c r="F3243" s="10" t="s">
        <v>1071</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1.5" hidden="1" x14ac:dyDescent="0.25">
      <c r="A3244" s="12">
        <v>3227</v>
      </c>
      <c r="B3244" s="10" t="s">
        <v>1020</v>
      </c>
      <c r="C3244" s="18" t="s">
        <v>1245</v>
      </c>
      <c r="D3244" s="9"/>
      <c r="E3244" s="9">
        <v>642</v>
      </c>
      <c r="F3244" s="10" t="s">
        <v>1071</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1.5" hidden="1" x14ac:dyDescent="0.25">
      <c r="A3245" s="12">
        <v>3228</v>
      </c>
      <c r="B3245" s="10" t="s">
        <v>1020</v>
      </c>
      <c r="C3245" s="18" t="s">
        <v>1245</v>
      </c>
      <c r="D3245" s="9"/>
      <c r="E3245" s="9">
        <v>642</v>
      </c>
      <c r="F3245" s="10" t="s">
        <v>1071</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1.5" hidden="1" x14ac:dyDescent="0.25">
      <c r="A3246" s="12">
        <v>3229</v>
      </c>
      <c r="B3246" s="10" t="s">
        <v>1020</v>
      </c>
      <c r="C3246" s="18" t="s">
        <v>1245</v>
      </c>
      <c r="D3246" s="9"/>
      <c r="E3246" s="9">
        <v>642</v>
      </c>
      <c r="F3246" s="10" t="s">
        <v>1071</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1.5" hidden="1" x14ac:dyDescent="0.25">
      <c r="A3247" s="12">
        <v>3230</v>
      </c>
      <c r="B3247" s="10" t="s">
        <v>1020</v>
      </c>
      <c r="C3247" s="18" t="s">
        <v>1245</v>
      </c>
      <c r="D3247" s="9"/>
      <c r="E3247" s="9">
        <v>642</v>
      </c>
      <c r="F3247" s="10" t="s">
        <v>1071</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1.5" hidden="1" x14ac:dyDescent="0.25">
      <c r="A3248" s="12">
        <v>3231</v>
      </c>
      <c r="B3248" s="10" t="s">
        <v>1020</v>
      </c>
      <c r="C3248" s="18" t="s">
        <v>1245</v>
      </c>
      <c r="D3248" s="9"/>
      <c r="E3248" s="9">
        <v>642</v>
      </c>
      <c r="F3248" s="10" t="s">
        <v>1071</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1.5" hidden="1" x14ac:dyDescent="0.25">
      <c r="A3249" s="12">
        <v>3232</v>
      </c>
      <c r="B3249" s="10" t="s">
        <v>1020</v>
      </c>
      <c r="C3249" s="18" t="s">
        <v>1245</v>
      </c>
      <c r="D3249" s="9"/>
      <c r="E3249" s="9">
        <v>642</v>
      </c>
      <c r="F3249" s="10" t="s">
        <v>1071</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1.5" hidden="1" x14ac:dyDescent="0.25">
      <c r="A3250" s="12">
        <v>3233</v>
      </c>
      <c r="B3250" s="10" t="s">
        <v>1020</v>
      </c>
      <c r="C3250" s="18" t="s">
        <v>1245</v>
      </c>
      <c r="D3250" s="9"/>
      <c r="E3250" s="9">
        <v>642</v>
      </c>
      <c r="F3250" s="10" t="s">
        <v>1071</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1.5" hidden="1" x14ac:dyDescent="0.25">
      <c r="A3251" s="12">
        <v>3234</v>
      </c>
      <c r="B3251" s="10" t="s">
        <v>1020</v>
      </c>
      <c r="C3251" s="18" t="s">
        <v>1245</v>
      </c>
      <c r="D3251" s="9"/>
      <c r="E3251" s="9">
        <v>642</v>
      </c>
      <c r="F3251" s="10" t="s">
        <v>1071</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1.5" hidden="1" x14ac:dyDescent="0.25">
      <c r="A3252" s="12">
        <v>3235</v>
      </c>
      <c r="B3252" s="10" t="s">
        <v>1020</v>
      </c>
      <c r="C3252" s="18" t="s">
        <v>1245</v>
      </c>
      <c r="D3252" s="9"/>
      <c r="E3252" s="9">
        <v>642</v>
      </c>
      <c r="F3252" s="10" t="s">
        <v>1071</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1.5" hidden="1" x14ac:dyDescent="0.25">
      <c r="A3253" s="12">
        <v>3236</v>
      </c>
      <c r="B3253" s="10" t="s">
        <v>1020</v>
      </c>
      <c r="C3253" s="18" t="s">
        <v>1245</v>
      </c>
      <c r="D3253" s="9"/>
      <c r="E3253" s="9">
        <v>642</v>
      </c>
      <c r="F3253" s="10" t="s">
        <v>1071</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1.5" hidden="1" x14ac:dyDescent="0.25">
      <c r="A3254" s="12">
        <v>3237</v>
      </c>
      <c r="B3254" s="10" t="s">
        <v>1020</v>
      </c>
      <c r="C3254" s="18" t="s">
        <v>1245</v>
      </c>
      <c r="D3254" s="9"/>
      <c r="E3254" s="9">
        <v>642</v>
      </c>
      <c r="F3254" s="10" t="s">
        <v>1071</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1.5" hidden="1" x14ac:dyDescent="0.25">
      <c r="A3255" s="12">
        <v>3238</v>
      </c>
      <c r="B3255" s="10" t="s">
        <v>1020</v>
      </c>
      <c r="C3255" s="18" t="s">
        <v>1245</v>
      </c>
      <c r="D3255" s="9"/>
      <c r="E3255" s="9">
        <v>642</v>
      </c>
      <c r="F3255" s="10" t="s">
        <v>1071</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1.5" hidden="1" x14ac:dyDescent="0.25">
      <c r="A3256" s="12">
        <v>3239</v>
      </c>
      <c r="B3256" s="10" t="s">
        <v>1020</v>
      </c>
      <c r="C3256" s="18" t="s">
        <v>1245</v>
      </c>
      <c r="D3256" s="9"/>
      <c r="E3256" s="9">
        <v>642</v>
      </c>
      <c r="F3256" s="10" t="s">
        <v>1071</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1.5" hidden="1" x14ac:dyDescent="0.25">
      <c r="A3257" s="12">
        <v>3240</v>
      </c>
      <c r="B3257" s="10" t="s">
        <v>1020</v>
      </c>
      <c r="C3257" s="18" t="s">
        <v>1245</v>
      </c>
      <c r="D3257" s="9"/>
      <c r="E3257" s="9">
        <v>642</v>
      </c>
      <c r="F3257" s="10" t="s">
        <v>1071</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1.5" hidden="1" x14ac:dyDescent="0.25">
      <c r="A3258" s="12">
        <v>3241</v>
      </c>
      <c r="B3258" s="10" t="s">
        <v>1020</v>
      </c>
      <c r="C3258" s="18" t="s">
        <v>1246</v>
      </c>
      <c r="D3258" s="9"/>
      <c r="E3258" s="9">
        <v>643</v>
      </c>
      <c r="F3258" s="10" t="s">
        <v>1071</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1.5" hidden="1" x14ac:dyDescent="0.25">
      <c r="A3259" s="12">
        <v>3242</v>
      </c>
      <c r="B3259" s="10" t="s">
        <v>1020</v>
      </c>
      <c r="C3259" s="18" t="s">
        <v>1246</v>
      </c>
      <c r="D3259" s="9"/>
      <c r="E3259" s="9">
        <v>643</v>
      </c>
      <c r="F3259" s="10" t="s">
        <v>1071</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1.5" hidden="1" x14ac:dyDescent="0.25">
      <c r="A3260" s="12">
        <v>3243</v>
      </c>
      <c r="B3260" s="10" t="s">
        <v>1020</v>
      </c>
      <c r="C3260" s="18" t="s">
        <v>1246</v>
      </c>
      <c r="D3260" s="9"/>
      <c r="E3260" s="9">
        <v>643</v>
      </c>
      <c r="F3260" s="10" t="s">
        <v>1071</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1.5" hidden="1" x14ac:dyDescent="0.25">
      <c r="A3261" s="12">
        <v>3244</v>
      </c>
      <c r="B3261" s="10" t="s">
        <v>1020</v>
      </c>
      <c r="C3261" s="18" t="s">
        <v>1246</v>
      </c>
      <c r="D3261" s="9"/>
      <c r="E3261" s="9">
        <v>643</v>
      </c>
      <c r="F3261" s="10" t="s">
        <v>1071</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1.5" hidden="1" x14ac:dyDescent="0.25">
      <c r="A3262" s="12">
        <v>3245</v>
      </c>
      <c r="B3262" s="10" t="s">
        <v>1020</v>
      </c>
      <c r="C3262" s="18" t="s">
        <v>1246</v>
      </c>
      <c r="D3262" s="9"/>
      <c r="E3262" s="9">
        <v>643</v>
      </c>
      <c r="F3262" s="10" t="s">
        <v>1071</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1.5" hidden="1" x14ac:dyDescent="0.25">
      <c r="A3263" s="12">
        <v>3246</v>
      </c>
      <c r="B3263" s="10" t="s">
        <v>1020</v>
      </c>
      <c r="C3263" s="18" t="s">
        <v>1246</v>
      </c>
      <c r="D3263" s="9"/>
      <c r="E3263" s="9">
        <v>643</v>
      </c>
      <c r="F3263" s="10" t="s">
        <v>1071</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1.5" hidden="1" x14ac:dyDescent="0.25">
      <c r="A3264" s="12">
        <v>3247</v>
      </c>
      <c r="B3264" s="10" t="s">
        <v>1020</v>
      </c>
      <c r="C3264" s="18" t="s">
        <v>1246</v>
      </c>
      <c r="D3264" s="9"/>
      <c r="E3264" s="9">
        <v>643</v>
      </c>
      <c r="F3264" s="10" t="s">
        <v>1071</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1.5" hidden="1" x14ac:dyDescent="0.25">
      <c r="A3265" s="12">
        <v>3248</v>
      </c>
      <c r="B3265" s="10" t="s">
        <v>1020</v>
      </c>
      <c r="C3265" s="18" t="s">
        <v>1246</v>
      </c>
      <c r="D3265" s="9"/>
      <c r="E3265" s="9">
        <v>643</v>
      </c>
      <c r="F3265" s="10" t="s">
        <v>1071</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1.5" hidden="1" x14ac:dyDescent="0.25">
      <c r="A3266" s="12">
        <v>3249</v>
      </c>
      <c r="B3266" s="10" t="s">
        <v>1020</v>
      </c>
      <c r="C3266" s="18" t="s">
        <v>1246</v>
      </c>
      <c r="D3266" s="9"/>
      <c r="E3266" s="9">
        <v>643</v>
      </c>
      <c r="F3266" s="10" t="s">
        <v>1071</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1.5" hidden="1" x14ac:dyDescent="0.25">
      <c r="A3267" s="12">
        <v>3250</v>
      </c>
      <c r="B3267" s="10" t="s">
        <v>1020</v>
      </c>
      <c r="C3267" s="18" t="s">
        <v>1246</v>
      </c>
      <c r="D3267" s="9"/>
      <c r="E3267" s="9">
        <v>643</v>
      </c>
      <c r="F3267" s="10" t="s">
        <v>1071</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1.5" hidden="1" x14ac:dyDescent="0.25">
      <c r="A3268" s="12">
        <v>3251</v>
      </c>
      <c r="B3268" s="10" t="s">
        <v>1020</v>
      </c>
      <c r="C3268" s="18" t="s">
        <v>1246</v>
      </c>
      <c r="D3268" s="9"/>
      <c r="E3268" s="9">
        <v>643</v>
      </c>
      <c r="F3268" s="10" t="s">
        <v>1071</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1.5" hidden="1" x14ac:dyDescent="0.25">
      <c r="A3269" s="12">
        <v>3252</v>
      </c>
      <c r="B3269" s="10" t="s">
        <v>1020</v>
      </c>
      <c r="C3269" s="18" t="s">
        <v>1246</v>
      </c>
      <c r="D3269" s="9"/>
      <c r="E3269" s="9">
        <v>643</v>
      </c>
      <c r="F3269" s="10" t="s">
        <v>1071</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1.5" hidden="1" x14ac:dyDescent="0.25">
      <c r="A3270" s="12">
        <v>3253</v>
      </c>
      <c r="B3270" s="10" t="s">
        <v>1020</v>
      </c>
      <c r="C3270" s="18" t="s">
        <v>1246</v>
      </c>
      <c r="D3270" s="9"/>
      <c r="E3270" s="9">
        <v>643</v>
      </c>
      <c r="F3270" s="10" t="s">
        <v>1071</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1.5" hidden="1" x14ac:dyDescent="0.25">
      <c r="A3271" s="12">
        <v>3254</v>
      </c>
      <c r="B3271" s="10" t="s">
        <v>1020</v>
      </c>
      <c r="C3271" s="18" t="s">
        <v>1246</v>
      </c>
      <c r="D3271" s="9"/>
      <c r="E3271" s="9">
        <v>643</v>
      </c>
      <c r="F3271" s="10" t="s">
        <v>1071</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1.5" hidden="1" x14ac:dyDescent="0.25">
      <c r="A3272" s="12">
        <v>3255</v>
      </c>
      <c r="B3272" s="10" t="s">
        <v>1020</v>
      </c>
      <c r="C3272" s="18" t="s">
        <v>1246</v>
      </c>
      <c r="D3272" s="9"/>
      <c r="E3272" s="9">
        <v>643</v>
      </c>
      <c r="F3272" s="10" t="s">
        <v>1071</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1.5" hidden="1" x14ac:dyDescent="0.25">
      <c r="A3273" s="12">
        <v>3256</v>
      </c>
      <c r="B3273" s="10" t="s">
        <v>1020</v>
      </c>
      <c r="C3273" s="18" t="s">
        <v>1247</v>
      </c>
      <c r="D3273" s="9"/>
      <c r="E3273" s="9">
        <v>703</v>
      </c>
      <c r="F3273" s="10" t="s">
        <v>1071</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1.5" hidden="1" x14ac:dyDescent="0.25">
      <c r="A3274" s="12">
        <v>3257</v>
      </c>
      <c r="B3274" s="10" t="s">
        <v>1020</v>
      </c>
      <c r="C3274" s="18" t="s">
        <v>1247</v>
      </c>
      <c r="D3274" s="9"/>
      <c r="E3274" s="9">
        <v>703</v>
      </c>
      <c r="F3274" s="10" t="s">
        <v>1071</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1.5" hidden="1" x14ac:dyDescent="0.25">
      <c r="A3275" s="12">
        <v>3258</v>
      </c>
      <c r="B3275" s="10" t="s">
        <v>1020</v>
      </c>
      <c r="C3275" s="18" t="s">
        <v>1247</v>
      </c>
      <c r="D3275" s="9"/>
      <c r="E3275" s="9">
        <v>703</v>
      </c>
      <c r="F3275" s="10" t="s">
        <v>1071</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1.5" hidden="1" x14ac:dyDescent="0.25">
      <c r="A3276" s="12">
        <v>3259</v>
      </c>
      <c r="B3276" s="10" t="s">
        <v>1020</v>
      </c>
      <c r="C3276" s="18" t="s">
        <v>1247</v>
      </c>
      <c r="D3276" s="9"/>
      <c r="E3276" s="9">
        <v>703</v>
      </c>
      <c r="F3276" s="10" t="s">
        <v>1071</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1.5" hidden="1" x14ac:dyDescent="0.25">
      <c r="A3277" s="12">
        <v>3260</v>
      </c>
      <c r="B3277" s="10" t="s">
        <v>1020</v>
      </c>
      <c r="C3277" s="18" t="s">
        <v>1247</v>
      </c>
      <c r="D3277" s="9"/>
      <c r="E3277" s="9">
        <v>703</v>
      </c>
      <c r="F3277" s="10" t="s">
        <v>1071</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1.5" hidden="1" x14ac:dyDescent="0.25">
      <c r="A3278" s="12">
        <v>3261</v>
      </c>
      <c r="B3278" s="10" t="s">
        <v>1020</v>
      </c>
      <c r="C3278" s="18" t="s">
        <v>1247</v>
      </c>
      <c r="D3278" s="9"/>
      <c r="E3278" s="9">
        <v>703</v>
      </c>
      <c r="F3278" s="10" t="s">
        <v>1071</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1.5" hidden="1" x14ac:dyDescent="0.25">
      <c r="A3279" s="12">
        <v>3262</v>
      </c>
      <c r="B3279" s="10" t="s">
        <v>1020</v>
      </c>
      <c r="C3279" s="18" t="s">
        <v>1247</v>
      </c>
      <c r="D3279" s="9"/>
      <c r="E3279" s="9">
        <v>703</v>
      </c>
      <c r="F3279" s="10" t="s">
        <v>1071</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1.5" hidden="1" x14ac:dyDescent="0.25">
      <c r="A3280" s="12">
        <v>3263</v>
      </c>
      <c r="B3280" s="10" t="s">
        <v>1020</v>
      </c>
      <c r="C3280" s="18" t="s">
        <v>1247</v>
      </c>
      <c r="D3280" s="9"/>
      <c r="E3280" s="9">
        <v>703</v>
      </c>
      <c r="F3280" s="10" t="s">
        <v>1071</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1.5" hidden="1" x14ac:dyDescent="0.25">
      <c r="A3281" s="12">
        <v>3264</v>
      </c>
      <c r="B3281" s="10" t="s">
        <v>1020</v>
      </c>
      <c r="C3281" s="18" t="s">
        <v>1247</v>
      </c>
      <c r="D3281" s="9"/>
      <c r="E3281" s="9">
        <v>703</v>
      </c>
      <c r="F3281" s="10" t="s">
        <v>1071</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1.5" hidden="1" x14ac:dyDescent="0.25">
      <c r="A3282" s="12">
        <v>3265</v>
      </c>
      <c r="B3282" s="10" t="s">
        <v>1020</v>
      </c>
      <c r="C3282" s="18" t="s">
        <v>1247</v>
      </c>
      <c r="D3282" s="9"/>
      <c r="E3282" s="9">
        <v>703</v>
      </c>
      <c r="F3282" s="10" t="s">
        <v>1071</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1.5" hidden="1" x14ac:dyDescent="0.25">
      <c r="A3283" s="12">
        <v>3266</v>
      </c>
      <c r="B3283" s="10" t="s">
        <v>1020</v>
      </c>
      <c r="C3283" s="18" t="s">
        <v>1247</v>
      </c>
      <c r="D3283" s="9"/>
      <c r="E3283" s="9">
        <v>703</v>
      </c>
      <c r="F3283" s="10" t="s">
        <v>1071</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1.5" hidden="1" x14ac:dyDescent="0.25">
      <c r="A3284" s="12">
        <v>3267</v>
      </c>
      <c r="B3284" s="10" t="s">
        <v>1020</v>
      </c>
      <c r="C3284" s="18" t="s">
        <v>1247</v>
      </c>
      <c r="D3284" s="9"/>
      <c r="E3284" s="9">
        <v>703</v>
      </c>
      <c r="F3284" s="10" t="s">
        <v>1071</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1.5" hidden="1" x14ac:dyDescent="0.25">
      <c r="A3285" s="12">
        <v>3268</v>
      </c>
      <c r="B3285" s="10" t="s">
        <v>1020</v>
      </c>
      <c r="C3285" s="18" t="s">
        <v>1247</v>
      </c>
      <c r="D3285" s="9"/>
      <c r="E3285" s="9">
        <v>703</v>
      </c>
      <c r="F3285" s="10" t="s">
        <v>1071</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1.5" hidden="1" x14ac:dyDescent="0.25">
      <c r="A3286" s="12">
        <v>3269</v>
      </c>
      <c r="B3286" s="10" t="s">
        <v>1020</v>
      </c>
      <c r="C3286" s="18" t="s">
        <v>1247</v>
      </c>
      <c r="D3286" s="9"/>
      <c r="E3286" s="9">
        <v>703</v>
      </c>
      <c r="F3286" s="10" t="s">
        <v>1071</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1.5" hidden="1" x14ac:dyDescent="0.25">
      <c r="A3287" s="12">
        <v>3270</v>
      </c>
      <c r="B3287" s="10" t="s">
        <v>1020</v>
      </c>
      <c r="C3287" s="18" t="s">
        <v>1247</v>
      </c>
      <c r="D3287" s="9"/>
      <c r="E3287" s="9">
        <v>703</v>
      </c>
      <c r="F3287" s="10" t="s">
        <v>1071</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1.5" hidden="1" x14ac:dyDescent="0.25">
      <c r="A3288" s="12">
        <v>3271</v>
      </c>
      <c r="B3288" s="10" t="s">
        <v>1020</v>
      </c>
      <c r="C3288" s="18" t="s">
        <v>1248</v>
      </c>
      <c r="D3288" s="9">
        <v>19</v>
      </c>
      <c r="E3288" s="9">
        <v>804</v>
      </c>
      <c r="F3288" s="10" t="s">
        <v>1071</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1.5" hidden="1" x14ac:dyDescent="0.25">
      <c r="A3289" s="12">
        <v>3272</v>
      </c>
      <c r="B3289" s="10" t="s">
        <v>1020</v>
      </c>
      <c r="C3289" s="18" t="s">
        <v>1248</v>
      </c>
      <c r="D3289" s="9">
        <v>19</v>
      </c>
      <c r="E3289" s="9">
        <v>804</v>
      </c>
      <c r="F3289" s="10" t="s">
        <v>1071</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1.5" hidden="1" x14ac:dyDescent="0.25">
      <c r="A3290" s="12">
        <v>3273</v>
      </c>
      <c r="B3290" s="10" t="s">
        <v>1020</v>
      </c>
      <c r="C3290" s="18" t="s">
        <v>1248</v>
      </c>
      <c r="D3290" s="9">
        <v>19</v>
      </c>
      <c r="E3290" s="9">
        <v>804</v>
      </c>
      <c r="F3290" s="10" t="s">
        <v>1071</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1.5" hidden="1" x14ac:dyDescent="0.25">
      <c r="A3291" s="12">
        <v>3274</v>
      </c>
      <c r="B3291" s="10" t="s">
        <v>1020</v>
      </c>
      <c r="C3291" s="18" t="s">
        <v>1248</v>
      </c>
      <c r="D3291" s="9">
        <v>19</v>
      </c>
      <c r="E3291" s="9">
        <v>804</v>
      </c>
      <c r="F3291" s="10" t="s">
        <v>1071</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1.5" hidden="1" x14ac:dyDescent="0.25">
      <c r="A3292" s="12">
        <v>3275</v>
      </c>
      <c r="B3292" s="10" t="s">
        <v>1020</v>
      </c>
      <c r="C3292" s="18" t="s">
        <v>1248</v>
      </c>
      <c r="D3292" s="9">
        <v>19</v>
      </c>
      <c r="E3292" s="9">
        <v>804</v>
      </c>
      <c r="F3292" s="10" t="s">
        <v>1071</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1.5" hidden="1" x14ac:dyDescent="0.25">
      <c r="A3293" s="12">
        <v>3276</v>
      </c>
      <c r="B3293" s="10" t="s">
        <v>1020</v>
      </c>
      <c r="C3293" s="18" t="s">
        <v>1248</v>
      </c>
      <c r="D3293" s="9">
        <v>19</v>
      </c>
      <c r="E3293" s="9">
        <v>804</v>
      </c>
      <c r="F3293" s="10" t="s">
        <v>1071</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1.5" hidden="1" x14ac:dyDescent="0.25">
      <c r="A3294" s="12">
        <v>3277</v>
      </c>
      <c r="B3294" s="10" t="s">
        <v>1020</v>
      </c>
      <c r="C3294" s="18" t="s">
        <v>1248</v>
      </c>
      <c r="D3294" s="9">
        <v>19</v>
      </c>
      <c r="E3294" s="9">
        <v>804</v>
      </c>
      <c r="F3294" s="10" t="s">
        <v>1071</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1.5" hidden="1" x14ac:dyDescent="0.25">
      <c r="A3295" s="12">
        <v>3278</v>
      </c>
      <c r="B3295" s="10" t="s">
        <v>1020</v>
      </c>
      <c r="C3295" s="18" t="s">
        <v>1248</v>
      </c>
      <c r="D3295" s="9">
        <v>19</v>
      </c>
      <c r="E3295" s="9">
        <v>804</v>
      </c>
      <c r="F3295" s="10" t="s">
        <v>1071</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1.5" hidden="1" x14ac:dyDescent="0.25">
      <c r="A3296" s="12">
        <v>3279</v>
      </c>
      <c r="B3296" s="10" t="s">
        <v>1020</v>
      </c>
      <c r="C3296" s="18" t="s">
        <v>1248</v>
      </c>
      <c r="D3296" s="9">
        <v>19</v>
      </c>
      <c r="E3296" s="9">
        <v>804</v>
      </c>
      <c r="F3296" s="10" t="s">
        <v>1071</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1.5" hidden="1" x14ac:dyDescent="0.25">
      <c r="A3297" s="12">
        <v>3280</v>
      </c>
      <c r="B3297" s="10" t="s">
        <v>1020</v>
      </c>
      <c r="C3297" s="18" t="s">
        <v>1248</v>
      </c>
      <c r="D3297" s="9">
        <v>19</v>
      </c>
      <c r="E3297" s="9">
        <v>804</v>
      </c>
      <c r="F3297" s="10" t="s">
        <v>1071</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1.5" hidden="1" x14ac:dyDescent="0.25">
      <c r="A3298" s="12">
        <v>3281</v>
      </c>
      <c r="B3298" s="10" t="s">
        <v>1020</v>
      </c>
      <c r="C3298" s="18" t="s">
        <v>1248</v>
      </c>
      <c r="D3298" s="9">
        <v>19</v>
      </c>
      <c r="E3298" s="9">
        <v>804</v>
      </c>
      <c r="F3298" s="10" t="s">
        <v>1071</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1.5" hidden="1" x14ac:dyDescent="0.25">
      <c r="A3299" s="12">
        <v>3282</v>
      </c>
      <c r="B3299" s="10" t="s">
        <v>1020</v>
      </c>
      <c r="C3299" s="18" t="s">
        <v>1248</v>
      </c>
      <c r="D3299" s="9">
        <v>19</v>
      </c>
      <c r="E3299" s="9">
        <v>804</v>
      </c>
      <c r="F3299" s="10" t="s">
        <v>1071</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1.5" hidden="1" x14ac:dyDescent="0.25">
      <c r="A3300" s="12">
        <v>3283</v>
      </c>
      <c r="B3300" s="10" t="s">
        <v>1020</v>
      </c>
      <c r="C3300" s="18" t="s">
        <v>1248</v>
      </c>
      <c r="D3300" s="9">
        <v>19</v>
      </c>
      <c r="E3300" s="9">
        <v>804</v>
      </c>
      <c r="F3300" s="10" t="s">
        <v>1071</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1.5" hidden="1" x14ac:dyDescent="0.25">
      <c r="A3301" s="12">
        <v>3284</v>
      </c>
      <c r="B3301" s="10" t="s">
        <v>1020</v>
      </c>
      <c r="C3301" s="18" t="s">
        <v>1248</v>
      </c>
      <c r="D3301" s="9">
        <v>19</v>
      </c>
      <c r="E3301" s="9">
        <v>804</v>
      </c>
      <c r="F3301" s="10" t="s">
        <v>1071</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1.5" hidden="1" x14ac:dyDescent="0.25">
      <c r="A3302" s="12">
        <v>3285</v>
      </c>
      <c r="B3302" s="10" t="s">
        <v>1020</v>
      </c>
      <c r="C3302" s="18" t="s">
        <v>1248</v>
      </c>
      <c r="D3302" s="9">
        <v>19</v>
      </c>
      <c r="E3302" s="9">
        <v>804</v>
      </c>
      <c r="F3302" s="10" t="s">
        <v>1071</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1.5" hidden="1" x14ac:dyDescent="0.25">
      <c r="A3303" s="23">
        <v>3286</v>
      </c>
      <c r="B3303" s="21" t="s">
        <v>1020</v>
      </c>
      <c r="C3303" s="22" t="s">
        <v>1249</v>
      </c>
      <c r="D3303" s="20"/>
      <c r="E3303" s="20">
        <v>924</v>
      </c>
      <c r="F3303" s="21" t="s">
        <v>1070</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1.5" hidden="1" x14ac:dyDescent="0.25">
      <c r="A3304" s="23">
        <v>3287</v>
      </c>
      <c r="B3304" s="21" t="s">
        <v>1020</v>
      </c>
      <c r="C3304" s="22" t="s">
        <v>1249</v>
      </c>
      <c r="D3304" s="20"/>
      <c r="E3304" s="20">
        <v>924</v>
      </c>
      <c r="F3304" s="21" t="s">
        <v>1070</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1.5" hidden="1" x14ac:dyDescent="0.25">
      <c r="A3305" s="23">
        <v>3288</v>
      </c>
      <c r="B3305" s="21" t="s">
        <v>1020</v>
      </c>
      <c r="C3305" s="22" t="s">
        <v>1249</v>
      </c>
      <c r="D3305" s="20"/>
      <c r="E3305" s="20">
        <v>924</v>
      </c>
      <c r="F3305" s="21" t="s">
        <v>1070</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1.5" hidden="1" x14ac:dyDescent="0.25">
      <c r="A3306" s="23">
        <v>3289</v>
      </c>
      <c r="B3306" s="21" t="s">
        <v>1020</v>
      </c>
      <c r="C3306" s="22" t="s">
        <v>1249</v>
      </c>
      <c r="D3306" s="20"/>
      <c r="E3306" s="20">
        <v>924</v>
      </c>
      <c r="F3306" s="21" t="s">
        <v>1070</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1.5" hidden="1" x14ac:dyDescent="0.25">
      <c r="A3307" s="23">
        <v>3290</v>
      </c>
      <c r="B3307" s="21" t="s">
        <v>1020</v>
      </c>
      <c r="C3307" s="22" t="s">
        <v>1249</v>
      </c>
      <c r="D3307" s="20"/>
      <c r="E3307" s="20">
        <v>924</v>
      </c>
      <c r="F3307" s="21" t="s">
        <v>1070</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1.5" hidden="1" x14ac:dyDescent="0.25">
      <c r="A3308" s="23">
        <v>3291</v>
      </c>
      <c r="B3308" s="21" t="s">
        <v>1020</v>
      </c>
      <c r="C3308" s="22" t="s">
        <v>1249</v>
      </c>
      <c r="D3308" s="20"/>
      <c r="E3308" s="20">
        <v>924</v>
      </c>
      <c r="F3308" s="21" t="s">
        <v>1070</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1.5" hidden="1" x14ac:dyDescent="0.25">
      <c r="A3309" s="23">
        <v>3292</v>
      </c>
      <c r="B3309" s="21" t="s">
        <v>1020</v>
      </c>
      <c r="C3309" s="22" t="s">
        <v>1249</v>
      </c>
      <c r="D3309" s="20"/>
      <c r="E3309" s="20">
        <v>924</v>
      </c>
      <c r="F3309" s="21" t="s">
        <v>1070</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1.5" hidden="1" x14ac:dyDescent="0.25">
      <c r="A3310" s="23">
        <v>3293</v>
      </c>
      <c r="B3310" s="21" t="s">
        <v>1020</v>
      </c>
      <c r="C3310" s="22" t="s">
        <v>1249</v>
      </c>
      <c r="D3310" s="20"/>
      <c r="E3310" s="20">
        <v>924</v>
      </c>
      <c r="F3310" s="21" t="s">
        <v>1070</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1.5" hidden="1" x14ac:dyDescent="0.25">
      <c r="A3311" s="23">
        <v>3294</v>
      </c>
      <c r="B3311" s="21" t="s">
        <v>1020</v>
      </c>
      <c r="C3311" s="22" t="s">
        <v>1249</v>
      </c>
      <c r="D3311" s="20"/>
      <c r="E3311" s="20">
        <v>924</v>
      </c>
      <c r="F3311" s="21" t="s">
        <v>1070</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1.5" hidden="1" x14ac:dyDescent="0.25">
      <c r="A3312" s="23">
        <v>3295</v>
      </c>
      <c r="B3312" s="21" t="s">
        <v>1020</v>
      </c>
      <c r="C3312" s="22" t="s">
        <v>1249</v>
      </c>
      <c r="D3312" s="20"/>
      <c r="E3312" s="20">
        <v>924</v>
      </c>
      <c r="F3312" s="21" t="s">
        <v>1070</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1.5" hidden="1" x14ac:dyDescent="0.25">
      <c r="A3313" s="23">
        <v>3296</v>
      </c>
      <c r="B3313" s="21" t="s">
        <v>1020</v>
      </c>
      <c r="C3313" s="22" t="s">
        <v>1249</v>
      </c>
      <c r="D3313" s="20"/>
      <c r="E3313" s="20">
        <v>924</v>
      </c>
      <c r="F3313" s="21" t="s">
        <v>1070</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1.5" hidden="1" x14ac:dyDescent="0.25">
      <c r="A3314" s="23">
        <v>3297</v>
      </c>
      <c r="B3314" s="21" t="s">
        <v>1020</v>
      </c>
      <c r="C3314" s="22" t="s">
        <v>1249</v>
      </c>
      <c r="D3314" s="20"/>
      <c r="E3314" s="20">
        <v>924</v>
      </c>
      <c r="F3314" s="21" t="s">
        <v>1070</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1.5" hidden="1" x14ac:dyDescent="0.25">
      <c r="A3315" s="23">
        <v>3298</v>
      </c>
      <c r="B3315" s="21" t="s">
        <v>1020</v>
      </c>
      <c r="C3315" s="22" t="s">
        <v>1249</v>
      </c>
      <c r="D3315" s="20"/>
      <c r="E3315" s="20">
        <v>924</v>
      </c>
      <c r="F3315" s="21" t="s">
        <v>1070</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1.5" hidden="1" x14ac:dyDescent="0.25">
      <c r="A3316" s="23">
        <v>3299</v>
      </c>
      <c r="B3316" s="21" t="s">
        <v>1020</v>
      </c>
      <c r="C3316" s="22" t="s">
        <v>1249</v>
      </c>
      <c r="D3316" s="20"/>
      <c r="E3316" s="20">
        <v>924</v>
      </c>
      <c r="F3316" s="21" t="s">
        <v>1070</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1.5" hidden="1" x14ac:dyDescent="0.25">
      <c r="A3317" s="23">
        <v>3300</v>
      </c>
      <c r="B3317" s="21" t="s">
        <v>1020</v>
      </c>
      <c r="C3317" s="22" t="s">
        <v>1249</v>
      </c>
      <c r="D3317" s="20"/>
      <c r="E3317" s="20">
        <v>924</v>
      </c>
      <c r="F3317" s="21" t="s">
        <v>1070</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1.5" hidden="1" x14ac:dyDescent="0.25">
      <c r="A3318" s="12">
        <v>3301</v>
      </c>
      <c r="B3318" s="10" t="s">
        <v>1020</v>
      </c>
      <c r="C3318" s="18" t="s">
        <v>1250</v>
      </c>
      <c r="D3318" s="9">
        <v>20</v>
      </c>
      <c r="E3318" s="9">
        <v>830</v>
      </c>
      <c r="F3318" s="10" t="s">
        <v>1071</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1.5" hidden="1" x14ac:dyDescent="0.25">
      <c r="A3319" s="12">
        <v>3302</v>
      </c>
      <c r="B3319" s="10" t="s">
        <v>1020</v>
      </c>
      <c r="C3319" s="18" t="s">
        <v>1250</v>
      </c>
      <c r="D3319" s="9">
        <v>20</v>
      </c>
      <c r="E3319" s="9">
        <v>830</v>
      </c>
      <c r="F3319" s="10" t="s">
        <v>1071</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1.5" hidden="1" x14ac:dyDescent="0.25">
      <c r="A3320" s="12">
        <v>3303</v>
      </c>
      <c r="B3320" s="10" t="s">
        <v>1020</v>
      </c>
      <c r="C3320" s="18" t="s">
        <v>1250</v>
      </c>
      <c r="D3320" s="9">
        <v>20</v>
      </c>
      <c r="E3320" s="9">
        <v>830</v>
      </c>
      <c r="F3320" s="10" t="s">
        <v>1071</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1.5" hidden="1" x14ac:dyDescent="0.25">
      <c r="A3321" s="12">
        <v>3304</v>
      </c>
      <c r="B3321" s="10" t="s">
        <v>1020</v>
      </c>
      <c r="C3321" s="18" t="s">
        <v>1250</v>
      </c>
      <c r="D3321" s="9">
        <v>20</v>
      </c>
      <c r="E3321" s="9">
        <v>830</v>
      </c>
      <c r="F3321" s="10" t="s">
        <v>1071</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1.5" hidden="1" x14ac:dyDescent="0.25">
      <c r="A3322" s="12">
        <v>3305</v>
      </c>
      <c r="B3322" s="10" t="s">
        <v>1020</v>
      </c>
      <c r="C3322" s="18" t="s">
        <v>1250</v>
      </c>
      <c r="D3322" s="9">
        <v>20</v>
      </c>
      <c r="E3322" s="9">
        <v>830</v>
      </c>
      <c r="F3322" s="10" t="s">
        <v>1071</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1.5" hidden="1" x14ac:dyDescent="0.25">
      <c r="A3323" s="12">
        <v>3306</v>
      </c>
      <c r="B3323" s="10" t="s">
        <v>1020</v>
      </c>
      <c r="C3323" s="18" t="s">
        <v>1250</v>
      </c>
      <c r="D3323" s="9">
        <v>20</v>
      </c>
      <c r="E3323" s="9">
        <v>830</v>
      </c>
      <c r="F3323" s="10" t="s">
        <v>1071</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1.5" hidden="1" x14ac:dyDescent="0.25">
      <c r="A3324" s="12">
        <v>3307</v>
      </c>
      <c r="B3324" s="10" t="s">
        <v>1020</v>
      </c>
      <c r="C3324" s="18" t="s">
        <v>1250</v>
      </c>
      <c r="D3324" s="9">
        <v>20</v>
      </c>
      <c r="E3324" s="9">
        <v>830</v>
      </c>
      <c r="F3324" s="10" t="s">
        <v>1071</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1.5" hidden="1" x14ac:dyDescent="0.25">
      <c r="A3325" s="12">
        <v>3308</v>
      </c>
      <c r="B3325" s="10" t="s">
        <v>1020</v>
      </c>
      <c r="C3325" s="18" t="s">
        <v>1250</v>
      </c>
      <c r="D3325" s="9">
        <v>20</v>
      </c>
      <c r="E3325" s="9">
        <v>830</v>
      </c>
      <c r="F3325" s="10" t="s">
        <v>1071</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1.5" hidden="1" x14ac:dyDescent="0.25">
      <c r="A3326" s="12">
        <v>3309</v>
      </c>
      <c r="B3326" s="10" t="s">
        <v>1020</v>
      </c>
      <c r="C3326" s="18" t="s">
        <v>1250</v>
      </c>
      <c r="D3326" s="9">
        <v>20</v>
      </c>
      <c r="E3326" s="9">
        <v>830</v>
      </c>
      <c r="F3326" s="10" t="s">
        <v>1071</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1.5" hidden="1" x14ac:dyDescent="0.25">
      <c r="A3327" s="12">
        <v>3310</v>
      </c>
      <c r="B3327" s="10" t="s">
        <v>1020</v>
      </c>
      <c r="C3327" s="18" t="s">
        <v>1250</v>
      </c>
      <c r="D3327" s="9">
        <v>20</v>
      </c>
      <c r="E3327" s="9">
        <v>830</v>
      </c>
      <c r="F3327" s="10" t="s">
        <v>1071</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1.5" hidden="1" x14ac:dyDescent="0.25">
      <c r="A3328" s="12">
        <v>3311</v>
      </c>
      <c r="B3328" s="10" t="s">
        <v>1020</v>
      </c>
      <c r="C3328" s="18" t="s">
        <v>1250</v>
      </c>
      <c r="D3328" s="9">
        <v>20</v>
      </c>
      <c r="E3328" s="9">
        <v>830</v>
      </c>
      <c r="F3328" s="10" t="s">
        <v>1071</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1.5" hidden="1" x14ac:dyDescent="0.25">
      <c r="A3329" s="12">
        <v>3312</v>
      </c>
      <c r="B3329" s="10" t="s">
        <v>1020</v>
      </c>
      <c r="C3329" s="18" t="s">
        <v>1250</v>
      </c>
      <c r="D3329" s="9">
        <v>20</v>
      </c>
      <c r="E3329" s="9">
        <v>830</v>
      </c>
      <c r="F3329" s="10" t="s">
        <v>1071</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1.5" hidden="1" x14ac:dyDescent="0.25">
      <c r="A3330" s="12">
        <v>3313</v>
      </c>
      <c r="B3330" s="10" t="s">
        <v>1020</v>
      </c>
      <c r="C3330" s="18" t="s">
        <v>1250</v>
      </c>
      <c r="D3330" s="9">
        <v>20</v>
      </c>
      <c r="E3330" s="9">
        <v>830</v>
      </c>
      <c r="F3330" s="10" t="s">
        <v>1071</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1.5" hidden="1" x14ac:dyDescent="0.25">
      <c r="A3331" s="12">
        <v>3314</v>
      </c>
      <c r="B3331" s="10" t="s">
        <v>1020</v>
      </c>
      <c r="C3331" s="18" t="s">
        <v>1250</v>
      </c>
      <c r="D3331" s="9">
        <v>20</v>
      </c>
      <c r="E3331" s="9">
        <v>830</v>
      </c>
      <c r="F3331" s="10" t="s">
        <v>1071</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1.5" hidden="1" x14ac:dyDescent="0.25">
      <c r="A3332" s="12">
        <v>3315</v>
      </c>
      <c r="B3332" s="10" t="s">
        <v>1020</v>
      </c>
      <c r="C3332" s="18" t="s">
        <v>1250</v>
      </c>
      <c r="D3332" s="9">
        <v>20</v>
      </c>
      <c r="E3332" s="9">
        <v>830</v>
      </c>
      <c r="F3332" s="10" t="s">
        <v>1071</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1.5" hidden="1" x14ac:dyDescent="0.25">
      <c r="A3333" s="12">
        <v>3316</v>
      </c>
      <c r="B3333" s="10" t="s">
        <v>1020</v>
      </c>
      <c r="C3333" s="18" t="s">
        <v>1251</v>
      </c>
      <c r="D3333" s="9">
        <v>21</v>
      </c>
      <c r="E3333" s="9">
        <v>208</v>
      </c>
      <c r="F3333" s="10" t="s">
        <v>1071</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1.5" hidden="1" x14ac:dyDescent="0.25">
      <c r="A3334" s="12">
        <v>3317</v>
      </c>
      <c r="B3334" s="10" t="s">
        <v>1020</v>
      </c>
      <c r="C3334" s="18" t="s">
        <v>1251</v>
      </c>
      <c r="D3334" s="9">
        <v>21</v>
      </c>
      <c r="E3334" s="9">
        <v>208</v>
      </c>
      <c r="F3334" s="10" t="s">
        <v>1071</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1.5" hidden="1" x14ac:dyDescent="0.25">
      <c r="A3335" s="12">
        <v>3318</v>
      </c>
      <c r="B3335" s="10" t="s">
        <v>1020</v>
      </c>
      <c r="C3335" s="18" t="s">
        <v>1251</v>
      </c>
      <c r="D3335" s="9">
        <v>21</v>
      </c>
      <c r="E3335" s="9">
        <v>208</v>
      </c>
      <c r="F3335" s="10" t="s">
        <v>1071</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1.5" hidden="1" x14ac:dyDescent="0.25">
      <c r="A3336" s="12">
        <v>3319</v>
      </c>
      <c r="B3336" s="10" t="s">
        <v>1020</v>
      </c>
      <c r="C3336" s="18" t="s">
        <v>1251</v>
      </c>
      <c r="D3336" s="9">
        <v>21</v>
      </c>
      <c r="E3336" s="9">
        <v>208</v>
      </c>
      <c r="F3336" s="10" t="s">
        <v>1071</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1.5" hidden="1" x14ac:dyDescent="0.25">
      <c r="A3337" s="12">
        <v>3320</v>
      </c>
      <c r="B3337" s="10" t="s">
        <v>1020</v>
      </c>
      <c r="C3337" s="18" t="s">
        <v>1251</v>
      </c>
      <c r="D3337" s="9">
        <v>21</v>
      </c>
      <c r="E3337" s="9">
        <v>208</v>
      </c>
      <c r="F3337" s="10" t="s">
        <v>1071</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1.5" hidden="1" x14ac:dyDescent="0.25">
      <c r="A3338" s="12">
        <v>3321</v>
      </c>
      <c r="B3338" s="10" t="s">
        <v>1020</v>
      </c>
      <c r="C3338" s="18" t="s">
        <v>1251</v>
      </c>
      <c r="D3338" s="9">
        <v>21</v>
      </c>
      <c r="E3338" s="9">
        <v>208</v>
      </c>
      <c r="F3338" s="10" t="s">
        <v>1071</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1.5" hidden="1" x14ac:dyDescent="0.25">
      <c r="A3339" s="12">
        <v>3322</v>
      </c>
      <c r="B3339" s="10" t="s">
        <v>1020</v>
      </c>
      <c r="C3339" s="18" t="s">
        <v>1251</v>
      </c>
      <c r="D3339" s="9">
        <v>21</v>
      </c>
      <c r="E3339" s="9">
        <v>208</v>
      </c>
      <c r="F3339" s="10" t="s">
        <v>1071</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1.5" hidden="1" x14ac:dyDescent="0.25">
      <c r="A3340" s="12">
        <v>3323</v>
      </c>
      <c r="B3340" s="10" t="s">
        <v>1020</v>
      </c>
      <c r="C3340" s="18" t="s">
        <v>1251</v>
      </c>
      <c r="D3340" s="9">
        <v>21</v>
      </c>
      <c r="E3340" s="9">
        <v>208</v>
      </c>
      <c r="F3340" s="10" t="s">
        <v>1071</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1.5" hidden="1" x14ac:dyDescent="0.25">
      <c r="A3341" s="12">
        <v>3324</v>
      </c>
      <c r="B3341" s="10" t="s">
        <v>1020</v>
      </c>
      <c r="C3341" s="18" t="s">
        <v>1251</v>
      </c>
      <c r="D3341" s="9">
        <v>21</v>
      </c>
      <c r="E3341" s="9">
        <v>208</v>
      </c>
      <c r="F3341" s="10" t="s">
        <v>1071</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1.5" hidden="1" x14ac:dyDescent="0.25">
      <c r="A3342" s="12">
        <v>3325</v>
      </c>
      <c r="B3342" s="10" t="s">
        <v>1020</v>
      </c>
      <c r="C3342" s="18" t="s">
        <v>1251</v>
      </c>
      <c r="D3342" s="9">
        <v>21</v>
      </c>
      <c r="E3342" s="9">
        <v>208</v>
      </c>
      <c r="F3342" s="10" t="s">
        <v>1071</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1.5" hidden="1" x14ac:dyDescent="0.25">
      <c r="A3343" s="12">
        <v>3326</v>
      </c>
      <c r="B3343" s="10" t="s">
        <v>1020</v>
      </c>
      <c r="C3343" s="18" t="s">
        <v>1251</v>
      </c>
      <c r="D3343" s="9">
        <v>21</v>
      </c>
      <c r="E3343" s="9">
        <v>208</v>
      </c>
      <c r="F3343" s="10" t="s">
        <v>1071</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1.5" hidden="1" x14ac:dyDescent="0.25">
      <c r="A3344" s="12">
        <v>3327</v>
      </c>
      <c r="B3344" s="10" t="s">
        <v>1020</v>
      </c>
      <c r="C3344" s="18" t="s">
        <v>1251</v>
      </c>
      <c r="D3344" s="9">
        <v>21</v>
      </c>
      <c r="E3344" s="9">
        <v>208</v>
      </c>
      <c r="F3344" s="10" t="s">
        <v>1071</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1.5" hidden="1" x14ac:dyDescent="0.25">
      <c r="A3345" s="12">
        <v>3328</v>
      </c>
      <c r="B3345" s="10" t="s">
        <v>1020</v>
      </c>
      <c r="C3345" s="18" t="s">
        <v>1251</v>
      </c>
      <c r="D3345" s="9">
        <v>21</v>
      </c>
      <c r="E3345" s="9">
        <v>208</v>
      </c>
      <c r="F3345" s="10" t="s">
        <v>1071</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1.5" hidden="1" x14ac:dyDescent="0.25">
      <c r="A3346" s="12">
        <v>3329</v>
      </c>
      <c r="B3346" s="10" t="s">
        <v>1020</v>
      </c>
      <c r="C3346" s="18" t="s">
        <v>1251</v>
      </c>
      <c r="D3346" s="9">
        <v>21</v>
      </c>
      <c r="E3346" s="9">
        <v>208</v>
      </c>
      <c r="F3346" s="10" t="s">
        <v>1071</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1.5" hidden="1" x14ac:dyDescent="0.25">
      <c r="A3347" s="12">
        <v>3330</v>
      </c>
      <c r="B3347" s="10" t="s">
        <v>1020</v>
      </c>
      <c r="C3347" s="18" t="s">
        <v>1251</v>
      </c>
      <c r="D3347" s="9">
        <v>21</v>
      </c>
      <c r="E3347" s="9">
        <v>208</v>
      </c>
      <c r="F3347" s="10" t="s">
        <v>1071</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1.5" hidden="1" x14ac:dyDescent="0.25">
      <c r="A3348" s="12">
        <v>3331</v>
      </c>
      <c r="B3348" s="10" t="s">
        <v>1020</v>
      </c>
      <c r="C3348" s="18" t="s">
        <v>1252</v>
      </c>
      <c r="D3348" s="9"/>
      <c r="E3348" s="9">
        <v>233</v>
      </c>
      <c r="F3348" s="10" t="s">
        <v>1071</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1.5" hidden="1" x14ac:dyDescent="0.25">
      <c r="A3349" s="12">
        <v>3332</v>
      </c>
      <c r="B3349" s="10" t="s">
        <v>1020</v>
      </c>
      <c r="C3349" s="18" t="s">
        <v>1252</v>
      </c>
      <c r="D3349" s="9"/>
      <c r="E3349" s="9">
        <v>233</v>
      </c>
      <c r="F3349" s="10" t="s">
        <v>1071</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1.5" hidden="1" x14ac:dyDescent="0.25">
      <c r="A3350" s="12">
        <v>3333</v>
      </c>
      <c r="B3350" s="10" t="s">
        <v>1020</v>
      </c>
      <c r="C3350" s="18" t="s">
        <v>1252</v>
      </c>
      <c r="D3350" s="9"/>
      <c r="E3350" s="9">
        <v>233</v>
      </c>
      <c r="F3350" s="10" t="s">
        <v>1071</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1.5" hidden="1" x14ac:dyDescent="0.25">
      <c r="A3351" s="12">
        <v>3334</v>
      </c>
      <c r="B3351" s="10" t="s">
        <v>1020</v>
      </c>
      <c r="C3351" s="18" t="s">
        <v>1252</v>
      </c>
      <c r="D3351" s="9"/>
      <c r="E3351" s="9">
        <v>233</v>
      </c>
      <c r="F3351" s="10" t="s">
        <v>1071</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1.5" hidden="1" x14ac:dyDescent="0.25">
      <c r="A3352" s="12">
        <v>3335</v>
      </c>
      <c r="B3352" s="10" t="s">
        <v>1020</v>
      </c>
      <c r="C3352" s="18" t="s">
        <v>1252</v>
      </c>
      <c r="D3352" s="9"/>
      <c r="E3352" s="9">
        <v>233</v>
      </c>
      <c r="F3352" s="10" t="s">
        <v>1071</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1.5" hidden="1" x14ac:dyDescent="0.25">
      <c r="A3353" s="12">
        <v>3336</v>
      </c>
      <c r="B3353" s="10" t="s">
        <v>1020</v>
      </c>
      <c r="C3353" s="18" t="s">
        <v>1252</v>
      </c>
      <c r="D3353" s="9"/>
      <c r="E3353" s="9">
        <v>233</v>
      </c>
      <c r="F3353" s="10" t="s">
        <v>1071</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1.5" hidden="1" x14ac:dyDescent="0.25">
      <c r="A3354" s="12">
        <v>3337</v>
      </c>
      <c r="B3354" s="10" t="s">
        <v>1020</v>
      </c>
      <c r="C3354" s="18" t="s">
        <v>1252</v>
      </c>
      <c r="D3354" s="9"/>
      <c r="E3354" s="9">
        <v>233</v>
      </c>
      <c r="F3354" s="10" t="s">
        <v>1071</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1.5" hidden="1" x14ac:dyDescent="0.25">
      <c r="A3355" s="12">
        <v>3338</v>
      </c>
      <c r="B3355" s="10" t="s">
        <v>1020</v>
      </c>
      <c r="C3355" s="18" t="s">
        <v>1252</v>
      </c>
      <c r="D3355" s="9"/>
      <c r="E3355" s="9">
        <v>233</v>
      </c>
      <c r="F3355" s="10" t="s">
        <v>1071</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1.5" hidden="1" x14ac:dyDescent="0.25">
      <c r="A3356" s="12">
        <v>3339</v>
      </c>
      <c r="B3356" s="10" t="s">
        <v>1020</v>
      </c>
      <c r="C3356" s="18" t="s">
        <v>1252</v>
      </c>
      <c r="D3356" s="9"/>
      <c r="E3356" s="9">
        <v>233</v>
      </c>
      <c r="F3356" s="10" t="s">
        <v>1071</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1.5" hidden="1" x14ac:dyDescent="0.25">
      <c r="A3357" s="12">
        <v>3340</v>
      </c>
      <c r="B3357" s="10" t="s">
        <v>1020</v>
      </c>
      <c r="C3357" s="18" t="s">
        <v>1252</v>
      </c>
      <c r="D3357" s="9"/>
      <c r="E3357" s="9">
        <v>233</v>
      </c>
      <c r="F3357" s="10" t="s">
        <v>1071</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1.5" hidden="1" x14ac:dyDescent="0.25">
      <c r="A3358" s="12">
        <v>3341</v>
      </c>
      <c r="B3358" s="10" t="s">
        <v>1020</v>
      </c>
      <c r="C3358" s="18" t="s">
        <v>1252</v>
      </c>
      <c r="D3358" s="9"/>
      <c r="E3358" s="9">
        <v>233</v>
      </c>
      <c r="F3358" s="10" t="s">
        <v>1071</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1.5" hidden="1" x14ac:dyDescent="0.25">
      <c r="A3359" s="12">
        <v>3342</v>
      </c>
      <c r="B3359" s="10" t="s">
        <v>1020</v>
      </c>
      <c r="C3359" s="18" t="s">
        <v>1252</v>
      </c>
      <c r="D3359" s="9"/>
      <c r="E3359" s="9">
        <v>233</v>
      </c>
      <c r="F3359" s="10" t="s">
        <v>1071</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1.5" hidden="1" x14ac:dyDescent="0.25">
      <c r="A3360" s="12">
        <v>3343</v>
      </c>
      <c r="B3360" s="10" t="s">
        <v>1020</v>
      </c>
      <c r="C3360" s="18" t="s">
        <v>1252</v>
      </c>
      <c r="D3360" s="9"/>
      <c r="E3360" s="9">
        <v>233</v>
      </c>
      <c r="F3360" s="10" t="s">
        <v>1071</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1.5" hidden="1" x14ac:dyDescent="0.25">
      <c r="A3361" s="12">
        <v>3344</v>
      </c>
      <c r="B3361" s="10" t="s">
        <v>1020</v>
      </c>
      <c r="C3361" s="18" t="s">
        <v>1252</v>
      </c>
      <c r="D3361" s="9"/>
      <c r="E3361" s="9">
        <v>233</v>
      </c>
      <c r="F3361" s="10" t="s">
        <v>1071</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1.5" hidden="1" x14ac:dyDescent="0.25">
      <c r="A3362" s="12">
        <v>3345</v>
      </c>
      <c r="B3362" s="10" t="s">
        <v>1020</v>
      </c>
      <c r="C3362" s="18" t="s">
        <v>1252</v>
      </c>
      <c r="D3362" s="9"/>
      <c r="E3362" s="9">
        <v>233</v>
      </c>
      <c r="F3362" s="10" t="s">
        <v>1071</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1.5" hidden="1" x14ac:dyDescent="0.25">
      <c r="A3363" s="12">
        <v>3346</v>
      </c>
      <c r="B3363" s="10" t="s">
        <v>1020</v>
      </c>
      <c r="C3363" s="18" t="s">
        <v>1253</v>
      </c>
      <c r="D3363" s="9">
        <v>22</v>
      </c>
      <c r="E3363" s="9">
        <v>246</v>
      </c>
      <c r="F3363" s="10" t="s">
        <v>1071</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1.5" hidden="1" x14ac:dyDescent="0.25">
      <c r="A3364" s="12">
        <v>3347</v>
      </c>
      <c r="B3364" s="10" t="s">
        <v>1020</v>
      </c>
      <c r="C3364" s="18" t="s">
        <v>1253</v>
      </c>
      <c r="D3364" s="9">
        <v>22</v>
      </c>
      <c r="E3364" s="9">
        <v>246</v>
      </c>
      <c r="F3364" s="10" t="s">
        <v>1071</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1.5" hidden="1" x14ac:dyDescent="0.25">
      <c r="A3365" s="12">
        <v>3348</v>
      </c>
      <c r="B3365" s="10" t="s">
        <v>1020</v>
      </c>
      <c r="C3365" s="18" t="s">
        <v>1253</v>
      </c>
      <c r="D3365" s="9">
        <v>22</v>
      </c>
      <c r="E3365" s="9">
        <v>246</v>
      </c>
      <c r="F3365" s="10" t="s">
        <v>1071</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1.5" hidden="1" x14ac:dyDescent="0.25">
      <c r="A3366" s="12">
        <v>3349</v>
      </c>
      <c r="B3366" s="10" t="s">
        <v>1020</v>
      </c>
      <c r="C3366" s="18" t="s">
        <v>1253</v>
      </c>
      <c r="D3366" s="9">
        <v>22</v>
      </c>
      <c r="E3366" s="9">
        <v>246</v>
      </c>
      <c r="F3366" s="10" t="s">
        <v>1071</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1.5" hidden="1" x14ac:dyDescent="0.25">
      <c r="A3367" s="12">
        <v>3350</v>
      </c>
      <c r="B3367" s="10" t="s">
        <v>1020</v>
      </c>
      <c r="C3367" s="18" t="s">
        <v>1253</v>
      </c>
      <c r="D3367" s="9">
        <v>22</v>
      </c>
      <c r="E3367" s="9">
        <v>246</v>
      </c>
      <c r="F3367" s="10" t="s">
        <v>1071</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1.5" hidden="1" x14ac:dyDescent="0.25">
      <c r="A3368" s="12">
        <v>3351</v>
      </c>
      <c r="B3368" s="10" t="s">
        <v>1020</v>
      </c>
      <c r="C3368" s="18" t="s">
        <v>1253</v>
      </c>
      <c r="D3368" s="9">
        <v>22</v>
      </c>
      <c r="E3368" s="9">
        <v>246</v>
      </c>
      <c r="F3368" s="10" t="s">
        <v>1071</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1.5" hidden="1" x14ac:dyDescent="0.25">
      <c r="A3369" s="12">
        <v>3352</v>
      </c>
      <c r="B3369" s="10" t="s">
        <v>1020</v>
      </c>
      <c r="C3369" s="18" t="s">
        <v>1253</v>
      </c>
      <c r="D3369" s="9">
        <v>22</v>
      </c>
      <c r="E3369" s="9">
        <v>246</v>
      </c>
      <c r="F3369" s="10" t="s">
        <v>1071</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1.5" hidden="1" x14ac:dyDescent="0.25">
      <c r="A3370" s="12">
        <v>3353</v>
      </c>
      <c r="B3370" s="10" t="s">
        <v>1020</v>
      </c>
      <c r="C3370" s="18" t="s">
        <v>1253</v>
      </c>
      <c r="D3370" s="9">
        <v>22</v>
      </c>
      <c r="E3370" s="9">
        <v>246</v>
      </c>
      <c r="F3370" s="10" t="s">
        <v>1071</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1.5" hidden="1" x14ac:dyDescent="0.25">
      <c r="A3371" s="12">
        <v>3354</v>
      </c>
      <c r="B3371" s="10" t="s">
        <v>1020</v>
      </c>
      <c r="C3371" s="18" t="s">
        <v>1253</v>
      </c>
      <c r="D3371" s="9">
        <v>22</v>
      </c>
      <c r="E3371" s="9">
        <v>246</v>
      </c>
      <c r="F3371" s="10" t="s">
        <v>1071</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1.5" hidden="1" x14ac:dyDescent="0.25">
      <c r="A3372" s="12">
        <v>3355</v>
      </c>
      <c r="B3372" s="10" t="s">
        <v>1020</v>
      </c>
      <c r="C3372" s="18" t="s">
        <v>1253</v>
      </c>
      <c r="D3372" s="9">
        <v>22</v>
      </c>
      <c r="E3372" s="9">
        <v>246</v>
      </c>
      <c r="F3372" s="10" t="s">
        <v>1071</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1.5" hidden="1" x14ac:dyDescent="0.25">
      <c r="A3373" s="12">
        <v>3356</v>
      </c>
      <c r="B3373" s="10" t="s">
        <v>1020</v>
      </c>
      <c r="C3373" s="18" t="s">
        <v>1253</v>
      </c>
      <c r="D3373" s="9">
        <v>22</v>
      </c>
      <c r="E3373" s="9">
        <v>246</v>
      </c>
      <c r="F3373" s="10" t="s">
        <v>1071</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1.5" hidden="1" x14ac:dyDescent="0.25">
      <c r="A3374" s="12">
        <v>3357</v>
      </c>
      <c r="B3374" s="10" t="s">
        <v>1020</v>
      </c>
      <c r="C3374" s="18" t="s">
        <v>1253</v>
      </c>
      <c r="D3374" s="9">
        <v>22</v>
      </c>
      <c r="E3374" s="9">
        <v>246</v>
      </c>
      <c r="F3374" s="10" t="s">
        <v>1071</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1.5" hidden="1" x14ac:dyDescent="0.25">
      <c r="A3375" s="12">
        <v>3358</v>
      </c>
      <c r="B3375" s="10" t="s">
        <v>1020</v>
      </c>
      <c r="C3375" s="18" t="s">
        <v>1253</v>
      </c>
      <c r="D3375" s="9">
        <v>22</v>
      </c>
      <c r="E3375" s="9">
        <v>246</v>
      </c>
      <c r="F3375" s="10" t="s">
        <v>1071</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1.5" hidden="1" x14ac:dyDescent="0.25">
      <c r="A3376" s="12">
        <v>3359</v>
      </c>
      <c r="B3376" s="10" t="s">
        <v>1020</v>
      </c>
      <c r="C3376" s="18" t="s">
        <v>1253</v>
      </c>
      <c r="D3376" s="9">
        <v>22</v>
      </c>
      <c r="E3376" s="9">
        <v>246</v>
      </c>
      <c r="F3376" s="10" t="s">
        <v>1071</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1.5" hidden="1" x14ac:dyDescent="0.25">
      <c r="A3377" s="12">
        <v>3360</v>
      </c>
      <c r="B3377" s="10" t="s">
        <v>1020</v>
      </c>
      <c r="C3377" s="18" t="s">
        <v>1253</v>
      </c>
      <c r="D3377" s="9">
        <v>22</v>
      </c>
      <c r="E3377" s="9">
        <v>246</v>
      </c>
      <c r="F3377" s="10" t="s">
        <v>1071</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1.5" hidden="1" x14ac:dyDescent="0.25">
      <c r="A3378" s="12">
        <v>3361</v>
      </c>
      <c r="B3378" s="10" t="s">
        <v>1020</v>
      </c>
      <c r="C3378" s="18" t="s">
        <v>1254</v>
      </c>
      <c r="D3378" s="9"/>
      <c r="E3378" s="9">
        <v>352</v>
      </c>
      <c r="F3378" s="10" t="s">
        <v>1071</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1.5" hidden="1" x14ac:dyDescent="0.25">
      <c r="A3379" s="12">
        <v>3362</v>
      </c>
      <c r="B3379" s="10" t="s">
        <v>1020</v>
      </c>
      <c r="C3379" s="18" t="s">
        <v>1254</v>
      </c>
      <c r="D3379" s="9"/>
      <c r="E3379" s="9">
        <v>352</v>
      </c>
      <c r="F3379" s="10" t="s">
        <v>1071</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1.5" hidden="1" x14ac:dyDescent="0.25">
      <c r="A3380" s="12">
        <v>3363</v>
      </c>
      <c r="B3380" s="10" t="s">
        <v>1020</v>
      </c>
      <c r="C3380" s="18" t="s">
        <v>1254</v>
      </c>
      <c r="D3380" s="9"/>
      <c r="E3380" s="9">
        <v>352</v>
      </c>
      <c r="F3380" s="10" t="s">
        <v>1071</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1.5" hidden="1" x14ac:dyDescent="0.25">
      <c r="A3381" s="12">
        <v>3364</v>
      </c>
      <c r="B3381" s="10" t="s">
        <v>1020</v>
      </c>
      <c r="C3381" s="18" t="s">
        <v>1254</v>
      </c>
      <c r="D3381" s="9"/>
      <c r="E3381" s="9">
        <v>352</v>
      </c>
      <c r="F3381" s="10" t="s">
        <v>1071</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1.5" hidden="1" x14ac:dyDescent="0.25">
      <c r="A3382" s="12">
        <v>3365</v>
      </c>
      <c r="B3382" s="10" t="s">
        <v>1020</v>
      </c>
      <c r="C3382" s="18" t="s">
        <v>1254</v>
      </c>
      <c r="D3382" s="9"/>
      <c r="E3382" s="9">
        <v>352</v>
      </c>
      <c r="F3382" s="10" t="s">
        <v>1071</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1.5" hidden="1" x14ac:dyDescent="0.25">
      <c r="A3383" s="12">
        <v>3366</v>
      </c>
      <c r="B3383" s="10" t="s">
        <v>1020</v>
      </c>
      <c r="C3383" s="18" t="s">
        <v>1254</v>
      </c>
      <c r="D3383" s="9"/>
      <c r="E3383" s="9">
        <v>352</v>
      </c>
      <c r="F3383" s="10" t="s">
        <v>1071</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1.5" hidden="1" x14ac:dyDescent="0.25">
      <c r="A3384" s="12">
        <v>3367</v>
      </c>
      <c r="B3384" s="10" t="s">
        <v>1020</v>
      </c>
      <c r="C3384" s="18" t="s">
        <v>1254</v>
      </c>
      <c r="D3384" s="9"/>
      <c r="E3384" s="9">
        <v>352</v>
      </c>
      <c r="F3384" s="10" t="s">
        <v>1071</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1.5" hidden="1" x14ac:dyDescent="0.25">
      <c r="A3385" s="12">
        <v>3368</v>
      </c>
      <c r="B3385" s="10" t="s">
        <v>1020</v>
      </c>
      <c r="C3385" s="18" t="s">
        <v>1254</v>
      </c>
      <c r="D3385" s="9"/>
      <c r="E3385" s="9">
        <v>352</v>
      </c>
      <c r="F3385" s="10" t="s">
        <v>1071</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1.5" hidden="1" x14ac:dyDescent="0.25">
      <c r="A3386" s="12">
        <v>3369</v>
      </c>
      <c r="B3386" s="10" t="s">
        <v>1020</v>
      </c>
      <c r="C3386" s="18" t="s">
        <v>1254</v>
      </c>
      <c r="D3386" s="9"/>
      <c r="E3386" s="9">
        <v>352</v>
      </c>
      <c r="F3386" s="10" t="s">
        <v>1071</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1.5" hidden="1" x14ac:dyDescent="0.25">
      <c r="A3387" s="12">
        <v>3370</v>
      </c>
      <c r="B3387" s="10" t="s">
        <v>1020</v>
      </c>
      <c r="C3387" s="18" t="s">
        <v>1254</v>
      </c>
      <c r="D3387" s="9"/>
      <c r="E3387" s="9">
        <v>352</v>
      </c>
      <c r="F3387" s="10" t="s">
        <v>1071</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1.5" hidden="1" x14ac:dyDescent="0.25">
      <c r="A3388" s="12">
        <v>3371</v>
      </c>
      <c r="B3388" s="10" t="s">
        <v>1020</v>
      </c>
      <c r="C3388" s="18" t="s">
        <v>1254</v>
      </c>
      <c r="D3388" s="9"/>
      <c r="E3388" s="9">
        <v>352</v>
      </c>
      <c r="F3388" s="10" t="s">
        <v>1071</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1.5" hidden="1" x14ac:dyDescent="0.25">
      <c r="A3389" s="12">
        <v>3372</v>
      </c>
      <c r="B3389" s="10" t="s">
        <v>1020</v>
      </c>
      <c r="C3389" s="18" t="s">
        <v>1254</v>
      </c>
      <c r="D3389" s="9"/>
      <c r="E3389" s="9">
        <v>352</v>
      </c>
      <c r="F3389" s="10" t="s">
        <v>1071</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1.5" hidden="1" x14ac:dyDescent="0.25">
      <c r="A3390" s="12">
        <v>3373</v>
      </c>
      <c r="B3390" s="10" t="s">
        <v>1020</v>
      </c>
      <c r="C3390" s="18" t="s">
        <v>1254</v>
      </c>
      <c r="D3390" s="9"/>
      <c r="E3390" s="9">
        <v>352</v>
      </c>
      <c r="F3390" s="10" t="s">
        <v>1071</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1.5" hidden="1" x14ac:dyDescent="0.25">
      <c r="A3391" s="12">
        <v>3374</v>
      </c>
      <c r="B3391" s="10" t="s">
        <v>1020</v>
      </c>
      <c r="C3391" s="18" t="s">
        <v>1254</v>
      </c>
      <c r="D3391" s="9"/>
      <c r="E3391" s="9">
        <v>352</v>
      </c>
      <c r="F3391" s="10" t="s">
        <v>1071</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1.5" hidden="1" x14ac:dyDescent="0.25">
      <c r="A3392" s="12">
        <v>3375</v>
      </c>
      <c r="B3392" s="10" t="s">
        <v>1020</v>
      </c>
      <c r="C3392" s="18" t="s">
        <v>1254</v>
      </c>
      <c r="D3392" s="9"/>
      <c r="E3392" s="9">
        <v>352</v>
      </c>
      <c r="F3392" s="10" t="s">
        <v>1071</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1.5" hidden="1" x14ac:dyDescent="0.25">
      <c r="A3393" s="12">
        <v>3376</v>
      </c>
      <c r="B3393" s="10" t="s">
        <v>1020</v>
      </c>
      <c r="C3393" s="18" t="s">
        <v>1255</v>
      </c>
      <c r="D3393" s="9"/>
      <c r="E3393" s="9">
        <v>372</v>
      </c>
      <c r="F3393" s="10" t="s">
        <v>1071</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1.5" hidden="1" x14ac:dyDescent="0.25">
      <c r="A3394" s="12">
        <v>3377</v>
      </c>
      <c r="B3394" s="10" t="s">
        <v>1020</v>
      </c>
      <c r="C3394" s="18" t="s">
        <v>1255</v>
      </c>
      <c r="D3394" s="9"/>
      <c r="E3394" s="9">
        <v>372</v>
      </c>
      <c r="F3394" s="10" t="s">
        <v>1071</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1.5" hidden="1" x14ac:dyDescent="0.25">
      <c r="A3395" s="12">
        <v>3378</v>
      </c>
      <c r="B3395" s="10" t="s">
        <v>1020</v>
      </c>
      <c r="C3395" s="18" t="s">
        <v>1255</v>
      </c>
      <c r="D3395" s="9"/>
      <c r="E3395" s="9">
        <v>372</v>
      </c>
      <c r="F3395" s="10" t="s">
        <v>1071</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1.5" hidden="1" x14ac:dyDescent="0.25">
      <c r="A3396" s="12">
        <v>3379</v>
      </c>
      <c r="B3396" s="10" t="s">
        <v>1020</v>
      </c>
      <c r="C3396" s="18" t="s">
        <v>1255</v>
      </c>
      <c r="D3396" s="9"/>
      <c r="E3396" s="9">
        <v>372</v>
      </c>
      <c r="F3396" s="10" t="s">
        <v>1071</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1.5" hidden="1" x14ac:dyDescent="0.25">
      <c r="A3397" s="12">
        <v>3380</v>
      </c>
      <c r="B3397" s="10" t="s">
        <v>1020</v>
      </c>
      <c r="C3397" s="18" t="s">
        <v>1255</v>
      </c>
      <c r="D3397" s="9"/>
      <c r="E3397" s="9">
        <v>372</v>
      </c>
      <c r="F3397" s="10" t="s">
        <v>1071</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1.5" hidden="1" x14ac:dyDescent="0.25">
      <c r="A3398" s="12">
        <v>3381</v>
      </c>
      <c r="B3398" s="10" t="s">
        <v>1020</v>
      </c>
      <c r="C3398" s="18" t="s">
        <v>1255</v>
      </c>
      <c r="D3398" s="9"/>
      <c r="E3398" s="9">
        <v>372</v>
      </c>
      <c r="F3398" s="10" t="s">
        <v>1071</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1.5" hidden="1" x14ac:dyDescent="0.25">
      <c r="A3399" s="12">
        <v>3382</v>
      </c>
      <c r="B3399" s="10" t="s">
        <v>1020</v>
      </c>
      <c r="C3399" s="18" t="s">
        <v>1255</v>
      </c>
      <c r="D3399" s="9"/>
      <c r="E3399" s="9">
        <v>372</v>
      </c>
      <c r="F3399" s="10" t="s">
        <v>1071</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1.5" hidden="1" x14ac:dyDescent="0.25">
      <c r="A3400" s="12">
        <v>3383</v>
      </c>
      <c r="B3400" s="10" t="s">
        <v>1020</v>
      </c>
      <c r="C3400" s="18" t="s">
        <v>1255</v>
      </c>
      <c r="D3400" s="9"/>
      <c r="E3400" s="9">
        <v>372</v>
      </c>
      <c r="F3400" s="10" t="s">
        <v>1071</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1.5" hidden="1" x14ac:dyDescent="0.25">
      <c r="A3401" s="12">
        <v>3384</v>
      </c>
      <c r="B3401" s="10" t="s">
        <v>1020</v>
      </c>
      <c r="C3401" s="18" t="s">
        <v>1255</v>
      </c>
      <c r="D3401" s="9"/>
      <c r="E3401" s="9">
        <v>372</v>
      </c>
      <c r="F3401" s="10" t="s">
        <v>1071</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1.5" hidden="1" x14ac:dyDescent="0.25">
      <c r="A3402" s="12">
        <v>3385</v>
      </c>
      <c r="B3402" s="10" t="s">
        <v>1020</v>
      </c>
      <c r="C3402" s="18" t="s">
        <v>1255</v>
      </c>
      <c r="D3402" s="9"/>
      <c r="E3402" s="9">
        <v>372</v>
      </c>
      <c r="F3402" s="10" t="s">
        <v>1071</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1.5" hidden="1" x14ac:dyDescent="0.25">
      <c r="A3403" s="12">
        <v>3386</v>
      </c>
      <c r="B3403" s="10" t="s">
        <v>1020</v>
      </c>
      <c r="C3403" s="18" t="s">
        <v>1255</v>
      </c>
      <c r="D3403" s="9"/>
      <c r="E3403" s="9">
        <v>372</v>
      </c>
      <c r="F3403" s="10" t="s">
        <v>1071</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1.5" hidden="1" x14ac:dyDescent="0.25">
      <c r="A3404" s="12">
        <v>3387</v>
      </c>
      <c r="B3404" s="10" t="s">
        <v>1020</v>
      </c>
      <c r="C3404" s="18" t="s">
        <v>1255</v>
      </c>
      <c r="D3404" s="9"/>
      <c r="E3404" s="9">
        <v>372</v>
      </c>
      <c r="F3404" s="10" t="s">
        <v>1071</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1.5" hidden="1" x14ac:dyDescent="0.25">
      <c r="A3405" s="12">
        <v>3388</v>
      </c>
      <c r="B3405" s="10" t="s">
        <v>1020</v>
      </c>
      <c r="C3405" s="18" t="s">
        <v>1255</v>
      </c>
      <c r="D3405" s="9"/>
      <c r="E3405" s="9">
        <v>372</v>
      </c>
      <c r="F3405" s="10" t="s">
        <v>1071</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1.5" hidden="1" x14ac:dyDescent="0.25">
      <c r="A3406" s="12">
        <v>3389</v>
      </c>
      <c r="B3406" s="10" t="s">
        <v>1020</v>
      </c>
      <c r="C3406" s="18" t="s">
        <v>1255</v>
      </c>
      <c r="D3406" s="9"/>
      <c r="E3406" s="9">
        <v>372</v>
      </c>
      <c r="F3406" s="10" t="s">
        <v>1071</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1.5" hidden="1" x14ac:dyDescent="0.25">
      <c r="A3407" s="12">
        <v>3390</v>
      </c>
      <c r="B3407" s="10" t="s">
        <v>1020</v>
      </c>
      <c r="C3407" s="18" t="s">
        <v>1255</v>
      </c>
      <c r="D3407" s="9"/>
      <c r="E3407" s="9">
        <v>372</v>
      </c>
      <c r="F3407" s="10" t="s">
        <v>1071</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1.5" hidden="1" x14ac:dyDescent="0.25">
      <c r="A3408" s="12">
        <v>3391</v>
      </c>
      <c r="B3408" s="10" t="s">
        <v>1020</v>
      </c>
      <c r="C3408" s="18" t="s">
        <v>1256</v>
      </c>
      <c r="D3408" s="9"/>
      <c r="E3408" s="9">
        <v>428</v>
      </c>
      <c r="F3408" s="10" t="s">
        <v>1071</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1.5" hidden="1" x14ac:dyDescent="0.25">
      <c r="A3409" s="12">
        <v>3392</v>
      </c>
      <c r="B3409" s="10" t="s">
        <v>1020</v>
      </c>
      <c r="C3409" s="18" t="s">
        <v>1256</v>
      </c>
      <c r="D3409" s="9"/>
      <c r="E3409" s="9">
        <v>428</v>
      </c>
      <c r="F3409" s="10" t="s">
        <v>1071</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1.5" hidden="1" x14ac:dyDescent="0.25">
      <c r="A3410" s="12">
        <v>3393</v>
      </c>
      <c r="B3410" s="10" t="s">
        <v>1020</v>
      </c>
      <c r="C3410" s="18" t="s">
        <v>1256</v>
      </c>
      <c r="D3410" s="9"/>
      <c r="E3410" s="9">
        <v>428</v>
      </c>
      <c r="F3410" s="10" t="s">
        <v>1071</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1.5" hidden="1" x14ac:dyDescent="0.25">
      <c r="A3411" s="12">
        <v>3394</v>
      </c>
      <c r="B3411" s="10" t="s">
        <v>1020</v>
      </c>
      <c r="C3411" s="18" t="s">
        <v>1256</v>
      </c>
      <c r="D3411" s="9"/>
      <c r="E3411" s="9">
        <v>428</v>
      </c>
      <c r="F3411" s="10" t="s">
        <v>1071</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1.5" hidden="1" x14ac:dyDescent="0.25">
      <c r="A3412" s="12">
        <v>3395</v>
      </c>
      <c r="B3412" s="10" t="s">
        <v>1020</v>
      </c>
      <c r="C3412" s="18" t="s">
        <v>1256</v>
      </c>
      <c r="D3412" s="9"/>
      <c r="E3412" s="9">
        <v>428</v>
      </c>
      <c r="F3412" s="10" t="s">
        <v>1071</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1.5" hidden="1" x14ac:dyDescent="0.25">
      <c r="A3413" s="12">
        <v>3396</v>
      </c>
      <c r="B3413" s="10" t="s">
        <v>1020</v>
      </c>
      <c r="C3413" s="18" t="s">
        <v>1256</v>
      </c>
      <c r="D3413" s="9"/>
      <c r="E3413" s="9">
        <v>428</v>
      </c>
      <c r="F3413" s="10" t="s">
        <v>1071</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1.5" hidden="1" x14ac:dyDescent="0.25">
      <c r="A3414" s="12">
        <v>3397</v>
      </c>
      <c r="B3414" s="10" t="s">
        <v>1020</v>
      </c>
      <c r="C3414" s="18" t="s">
        <v>1256</v>
      </c>
      <c r="D3414" s="9"/>
      <c r="E3414" s="9">
        <v>428</v>
      </c>
      <c r="F3414" s="10" t="s">
        <v>1071</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1.5" hidden="1" x14ac:dyDescent="0.25">
      <c r="A3415" s="12">
        <v>3398</v>
      </c>
      <c r="B3415" s="10" t="s">
        <v>1020</v>
      </c>
      <c r="C3415" s="18" t="s">
        <v>1256</v>
      </c>
      <c r="D3415" s="9"/>
      <c r="E3415" s="9">
        <v>428</v>
      </c>
      <c r="F3415" s="10" t="s">
        <v>1071</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1.5" hidden="1" x14ac:dyDescent="0.25">
      <c r="A3416" s="12">
        <v>3399</v>
      </c>
      <c r="B3416" s="10" t="s">
        <v>1020</v>
      </c>
      <c r="C3416" s="18" t="s">
        <v>1256</v>
      </c>
      <c r="D3416" s="9"/>
      <c r="E3416" s="9">
        <v>428</v>
      </c>
      <c r="F3416" s="10" t="s">
        <v>1071</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1.5" hidden="1" x14ac:dyDescent="0.25">
      <c r="A3417" s="12">
        <v>3400</v>
      </c>
      <c r="B3417" s="10" t="s">
        <v>1020</v>
      </c>
      <c r="C3417" s="18" t="s">
        <v>1256</v>
      </c>
      <c r="D3417" s="9"/>
      <c r="E3417" s="9">
        <v>428</v>
      </c>
      <c r="F3417" s="10" t="s">
        <v>1071</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1.5" hidden="1" x14ac:dyDescent="0.25">
      <c r="A3418" s="12">
        <v>3401</v>
      </c>
      <c r="B3418" s="10" t="s">
        <v>1020</v>
      </c>
      <c r="C3418" s="18" t="s">
        <v>1256</v>
      </c>
      <c r="D3418" s="9"/>
      <c r="E3418" s="9">
        <v>428</v>
      </c>
      <c r="F3418" s="10" t="s">
        <v>1071</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1.5" hidden="1" x14ac:dyDescent="0.25">
      <c r="A3419" s="12">
        <v>3402</v>
      </c>
      <c r="B3419" s="10" t="s">
        <v>1020</v>
      </c>
      <c r="C3419" s="18" t="s">
        <v>1256</v>
      </c>
      <c r="D3419" s="9"/>
      <c r="E3419" s="9">
        <v>428</v>
      </c>
      <c r="F3419" s="10" t="s">
        <v>1071</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1.5" hidden="1" x14ac:dyDescent="0.25">
      <c r="A3420" s="12">
        <v>3403</v>
      </c>
      <c r="B3420" s="10" t="s">
        <v>1020</v>
      </c>
      <c r="C3420" s="18" t="s">
        <v>1256</v>
      </c>
      <c r="D3420" s="9"/>
      <c r="E3420" s="9">
        <v>428</v>
      </c>
      <c r="F3420" s="10" t="s">
        <v>1071</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1.5" hidden="1" x14ac:dyDescent="0.25">
      <c r="A3421" s="12">
        <v>3404</v>
      </c>
      <c r="B3421" s="10" t="s">
        <v>1020</v>
      </c>
      <c r="C3421" s="18" t="s">
        <v>1256</v>
      </c>
      <c r="D3421" s="9"/>
      <c r="E3421" s="9">
        <v>428</v>
      </c>
      <c r="F3421" s="10" t="s">
        <v>1071</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1.5" hidden="1" x14ac:dyDescent="0.25">
      <c r="A3422" s="12">
        <v>3405</v>
      </c>
      <c r="B3422" s="10" t="s">
        <v>1020</v>
      </c>
      <c r="C3422" s="18" t="s">
        <v>1256</v>
      </c>
      <c r="D3422" s="9"/>
      <c r="E3422" s="9">
        <v>428</v>
      </c>
      <c r="F3422" s="10" t="s">
        <v>1071</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1.5" hidden="1" x14ac:dyDescent="0.25">
      <c r="A3423" s="12">
        <v>3406</v>
      </c>
      <c r="B3423" s="10" t="s">
        <v>1020</v>
      </c>
      <c r="C3423" s="18" t="s">
        <v>1257</v>
      </c>
      <c r="D3423" s="9"/>
      <c r="E3423" s="9">
        <v>440</v>
      </c>
      <c r="F3423" s="10" t="s">
        <v>1071</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1.5" hidden="1" x14ac:dyDescent="0.25">
      <c r="A3424" s="12">
        <v>3407</v>
      </c>
      <c r="B3424" s="10" t="s">
        <v>1020</v>
      </c>
      <c r="C3424" s="18" t="s">
        <v>1257</v>
      </c>
      <c r="D3424" s="9"/>
      <c r="E3424" s="9">
        <v>440</v>
      </c>
      <c r="F3424" s="10" t="s">
        <v>1071</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1.5" hidden="1" x14ac:dyDescent="0.25">
      <c r="A3425" s="12">
        <v>3408</v>
      </c>
      <c r="B3425" s="10" t="s">
        <v>1020</v>
      </c>
      <c r="C3425" s="18" t="s">
        <v>1257</v>
      </c>
      <c r="D3425" s="9"/>
      <c r="E3425" s="9">
        <v>440</v>
      </c>
      <c r="F3425" s="10" t="s">
        <v>1071</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1.5" hidden="1" x14ac:dyDescent="0.25">
      <c r="A3426" s="12">
        <v>3409</v>
      </c>
      <c r="B3426" s="10" t="s">
        <v>1020</v>
      </c>
      <c r="C3426" s="18" t="s">
        <v>1257</v>
      </c>
      <c r="D3426" s="9"/>
      <c r="E3426" s="9">
        <v>440</v>
      </c>
      <c r="F3426" s="10" t="s">
        <v>1071</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1.5" hidden="1" x14ac:dyDescent="0.25">
      <c r="A3427" s="12">
        <v>3410</v>
      </c>
      <c r="B3427" s="10" t="s">
        <v>1020</v>
      </c>
      <c r="C3427" s="18" t="s">
        <v>1257</v>
      </c>
      <c r="D3427" s="9"/>
      <c r="E3427" s="9">
        <v>440</v>
      </c>
      <c r="F3427" s="10" t="s">
        <v>1071</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1.5" hidden="1" x14ac:dyDescent="0.25">
      <c r="A3428" s="12">
        <v>3411</v>
      </c>
      <c r="B3428" s="10" t="s">
        <v>1020</v>
      </c>
      <c r="C3428" s="18" t="s">
        <v>1257</v>
      </c>
      <c r="D3428" s="9"/>
      <c r="E3428" s="9">
        <v>440</v>
      </c>
      <c r="F3428" s="10" t="s">
        <v>1071</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1.5" hidden="1" x14ac:dyDescent="0.25">
      <c r="A3429" s="12">
        <v>3412</v>
      </c>
      <c r="B3429" s="10" t="s">
        <v>1020</v>
      </c>
      <c r="C3429" s="18" t="s">
        <v>1257</v>
      </c>
      <c r="D3429" s="9"/>
      <c r="E3429" s="9">
        <v>440</v>
      </c>
      <c r="F3429" s="10" t="s">
        <v>1071</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1.5" hidden="1" x14ac:dyDescent="0.25">
      <c r="A3430" s="12">
        <v>3413</v>
      </c>
      <c r="B3430" s="10" t="s">
        <v>1020</v>
      </c>
      <c r="C3430" s="18" t="s">
        <v>1257</v>
      </c>
      <c r="D3430" s="9"/>
      <c r="E3430" s="9">
        <v>440</v>
      </c>
      <c r="F3430" s="10" t="s">
        <v>1071</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1.5" hidden="1" x14ac:dyDescent="0.25">
      <c r="A3431" s="12">
        <v>3414</v>
      </c>
      <c r="B3431" s="10" t="s">
        <v>1020</v>
      </c>
      <c r="C3431" s="18" t="s">
        <v>1257</v>
      </c>
      <c r="D3431" s="9"/>
      <c r="E3431" s="9">
        <v>440</v>
      </c>
      <c r="F3431" s="10" t="s">
        <v>1071</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1.5" hidden="1" x14ac:dyDescent="0.25">
      <c r="A3432" s="12">
        <v>3415</v>
      </c>
      <c r="B3432" s="10" t="s">
        <v>1020</v>
      </c>
      <c r="C3432" s="18" t="s">
        <v>1257</v>
      </c>
      <c r="D3432" s="9"/>
      <c r="E3432" s="9">
        <v>440</v>
      </c>
      <c r="F3432" s="10" t="s">
        <v>1071</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1.5" hidden="1" x14ac:dyDescent="0.25">
      <c r="A3433" s="12">
        <v>3416</v>
      </c>
      <c r="B3433" s="10" t="s">
        <v>1020</v>
      </c>
      <c r="C3433" s="18" t="s">
        <v>1257</v>
      </c>
      <c r="D3433" s="9"/>
      <c r="E3433" s="9">
        <v>440</v>
      </c>
      <c r="F3433" s="10" t="s">
        <v>1071</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1.5" hidden="1" x14ac:dyDescent="0.25">
      <c r="A3434" s="12">
        <v>3417</v>
      </c>
      <c r="B3434" s="10" t="s">
        <v>1020</v>
      </c>
      <c r="C3434" s="18" t="s">
        <v>1257</v>
      </c>
      <c r="D3434" s="9"/>
      <c r="E3434" s="9">
        <v>440</v>
      </c>
      <c r="F3434" s="10" t="s">
        <v>1071</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1.5" hidden="1" x14ac:dyDescent="0.25">
      <c r="A3435" s="12">
        <v>3418</v>
      </c>
      <c r="B3435" s="10" t="s">
        <v>1020</v>
      </c>
      <c r="C3435" s="18" t="s">
        <v>1257</v>
      </c>
      <c r="D3435" s="9"/>
      <c r="E3435" s="9">
        <v>440</v>
      </c>
      <c r="F3435" s="10" t="s">
        <v>1071</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1.5" hidden="1" x14ac:dyDescent="0.25">
      <c r="A3436" s="12">
        <v>3419</v>
      </c>
      <c r="B3436" s="10" t="s">
        <v>1020</v>
      </c>
      <c r="C3436" s="18" t="s">
        <v>1257</v>
      </c>
      <c r="D3436" s="9"/>
      <c r="E3436" s="9">
        <v>440</v>
      </c>
      <c r="F3436" s="10" t="s">
        <v>1071</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1.5" hidden="1" x14ac:dyDescent="0.25">
      <c r="A3437" s="12">
        <v>3420</v>
      </c>
      <c r="B3437" s="10" t="s">
        <v>1020</v>
      </c>
      <c r="C3437" s="18" t="s">
        <v>1257</v>
      </c>
      <c r="D3437" s="9"/>
      <c r="E3437" s="9">
        <v>440</v>
      </c>
      <c r="F3437" s="10" t="s">
        <v>1071</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1.5" hidden="1" x14ac:dyDescent="0.25">
      <c r="A3438" s="12">
        <v>3421</v>
      </c>
      <c r="B3438" s="10" t="s">
        <v>1020</v>
      </c>
      <c r="C3438" s="18" t="s">
        <v>1258</v>
      </c>
      <c r="D3438" s="9">
        <v>23</v>
      </c>
      <c r="E3438" s="9">
        <v>578</v>
      </c>
      <c r="F3438" s="10" t="s">
        <v>1071</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1.5" hidden="1" x14ac:dyDescent="0.25">
      <c r="A3439" s="12">
        <v>3422</v>
      </c>
      <c r="B3439" s="10" t="s">
        <v>1020</v>
      </c>
      <c r="C3439" s="18" t="s">
        <v>1258</v>
      </c>
      <c r="D3439" s="9">
        <v>23</v>
      </c>
      <c r="E3439" s="9">
        <v>578</v>
      </c>
      <c r="F3439" s="10" t="s">
        <v>1071</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1.5" hidden="1" x14ac:dyDescent="0.25">
      <c r="A3440" s="12">
        <v>3423</v>
      </c>
      <c r="B3440" s="10" t="s">
        <v>1020</v>
      </c>
      <c r="C3440" s="18" t="s">
        <v>1258</v>
      </c>
      <c r="D3440" s="9">
        <v>23</v>
      </c>
      <c r="E3440" s="9">
        <v>578</v>
      </c>
      <c r="F3440" s="10" t="s">
        <v>1071</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1.5" hidden="1" x14ac:dyDescent="0.25">
      <c r="A3441" s="12">
        <v>3424</v>
      </c>
      <c r="B3441" s="10" t="s">
        <v>1020</v>
      </c>
      <c r="C3441" s="18" t="s">
        <v>1258</v>
      </c>
      <c r="D3441" s="9">
        <v>23</v>
      </c>
      <c r="E3441" s="9">
        <v>578</v>
      </c>
      <c r="F3441" s="10" t="s">
        <v>1071</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1.5" hidden="1" x14ac:dyDescent="0.25">
      <c r="A3442" s="12">
        <v>3425</v>
      </c>
      <c r="B3442" s="10" t="s">
        <v>1020</v>
      </c>
      <c r="C3442" s="18" t="s">
        <v>1258</v>
      </c>
      <c r="D3442" s="9">
        <v>23</v>
      </c>
      <c r="E3442" s="9">
        <v>578</v>
      </c>
      <c r="F3442" s="10" t="s">
        <v>1071</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1.5" hidden="1" x14ac:dyDescent="0.25">
      <c r="A3443" s="12">
        <v>3426</v>
      </c>
      <c r="B3443" s="10" t="s">
        <v>1020</v>
      </c>
      <c r="C3443" s="18" t="s">
        <v>1258</v>
      </c>
      <c r="D3443" s="9">
        <v>23</v>
      </c>
      <c r="E3443" s="9">
        <v>578</v>
      </c>
      <c r="F3443" s="10" t="s">
        <v>1071</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1.5" hidden="1" x14ac:dyDescent="0.25">
      <c r="A3444" s="12">
        <v>3427</v>
      </c>
      <c r="B3444" s="10" t="s">
        <v>1020</v>
      </c>
      <c r="C3444" s="18" t="s">
        <v>1258</v>
      </c>
      <c r="D3444" s="9">
        <v>23</v>
      </c>
      <c r="E3444" s="9">
        <v>578</v>
      </c>
      <c r="F3444" s="10" t="s">
        <v>1071</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1.5" hidden="1" x14ac:dyDescent="0.25">
      <c r="A3445" s="12">
        <v>3428</v>
      </c>
      <c r="B3445" s="10" t="s">
        <v>1020</v>
      </c>
      <c r="C3445" s="18" t="s">
        <v>1258</v>
      </c>
      <c r="D3445" s="9">
        <v>23</v>
      </c>
      <c r="E3445" s="9">
        <v>578</v>
      </c>
      <c r="F3445" s="10" t="s">
        <v>1071</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1.5" hidden="1" x14ac:dyDescent="0.25">
      <c r="A3446" s="12">
        <v>3429</v>
      </c>
      <c r="B3446" s="10" t="s">
        <v>1020</v>
      </c>
      <c r="C3446" s="18" t="s">
        <v>1258</v>
      </c>
      <c r="D3446" s="9">
        <v>23</v>
      </c>
      <c r="E3446" s="9">
        <v>578</v>
      </c>
      <c r="F3446" s="10" t="s">
        <v>1071</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1.5" hidden="1" x14ac:dyDescent="0.25">
      <c r="A3447" s="12">
        <v>3430</v>
      </c>
      <c r="B3447" s="10" t="s">
        <v>1020</v>
      </c>
      <c r="C3447" s="18" t="s">
        <v>1258</v>
      </c>
      <c r="D3447" s="9">
        <v>23</v>
      </c>
      <c r="E3447" s="9">
        <v>578</v>
      </c>
      <c r="F3447" s="10" t="s">
        <v>1071</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1.5" hidden="1" x14ac:dyDescent="0.25">
      <c r="A3448" s="12">
        <v>3431</v>
      </c>
      <c r="B3448" s="10" t="s">
        <v>1020</v>
      </c>
      <c r="C3448" s="18" t="s">
        <v>1258</v>
      </c>
      <c r="D3448" s="9">
        <v>23</v>
      </c>
      <c r="E3448" s="9">
        <v>578</v>
      </c>
      <c r="F3448" s="10" t="s">
        <v>1071</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1.5" hidden="1" x14ac:dyDescent="0.25">
      <c r="A3449" s="12">
        <v>3432</v>
      </c>
      <c r="B3449" s="10" t="s">
        <v>1020</v>
      </c>
      <c r="C3449" s="18" t="s">
        <v>1258</v>
      </c>
      <c r="D3449" s="9">
        <v>23</v>
      </c>
      <c r="E3449" s="9">
        <v>578</v>
      </c>
      <c r="F3449" s="10" t="s">
        <v>1071</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1.5" hidden="1" x14ac:dyDescent="0.25">
      <c r="A3450" s="12">
        <v>3433</v>
      </c>
      <c r="B3450" s="10" t="s">
        <v>1020</v>
      </c>
      <c r="C3450" s="18" t="s">
        <v>1258</v>
      </c>
      <c r="D3450" s="9">
        <v>23</v>
      </c>
      <c r="E3450" s="9">
        <v>578</v>
      </c>
      <c r="F3450" s="10" t="s">
        <v>1071</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1.5" hidden="1" x14ac:dyDescent="0.25">
      <c r="A3451" s="12">
        <v>3434</v>
      </c>
      <c r="B3451" s="10" t="s">
        <v>1020</v>
      </c>
      <c r="C3451" s="18" t="s">
        <v>1258</v>
      </c>
      <c r="D3451" s="9">
        <v>23</v>
      </c>
      <c r="E3451" s="9">
        <v>578</v>
      </c>
      <c r="F3451" s="10" t="s">
        <v>1071</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1.5" hidden="1" x14ac:dyDescent="0.25">
      <c r="A3452" s="12">
        <v>3435</v>
      </c>
      <c r="B3452" s="10" t="s">
        <v>1020</v>
      </c>
      <c r="C3452" s="18" t="s">
        <v>1258</v>
      </c>
      <c r="D3452" s="9">
        <v>23</v>
      </c>
      <c r="E3452" s="9">
        <v>578</v>
      </c>
      <c r="F3452" s="10" t="s">
        <v>1071</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1.5" hidden="1" x14ac:dyDescent="0.25">
      <c r="A3453" s="12">
        <v>3436</v>
      </c>
      <c r="B3453" s="10" t="s">
        <v>1020</v>
      </c>
      <c r="C3453" s="18" t="s">
        <v>1259</v>
      </c>
      <c r="D3453" s="9"/>
      <c r="E3453" s="9">
        <v>752</v>
      </c>
      <c r="F3453" s="10" t="s">
        <v>1071</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1.5" hidden="1" x14ac:dyDescent="0.25">
      <c r="A3454" s="12">
        <v>3437</v>
      </c>
      <c r="B3454" s="10" t="s">
        <v>1020</v>
      </c>
      <c r="C3454" s="18" t="s">
        <v>1259</v>
      </c>
      <c r="D3454" s="9"/>
      <c r="E3454" s="9">
        <v>752</v>
      </c>
      <c r="F3454" s="10" t="s">
        <v>1071</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1.5" hidden="1" x14ac:dyDescent="0.25">
      <c r="A3455" s="12">
        <v>3438</v>
      </c>
      <c r="B3455" s="10" t="s">
        <v>1020</v>
      </c>
      <c r="C3455" s="18" t="s">
        <v>1259</v>
      </c>
      <c r="D3455" s="9"/>
      <c r="E3455" s="9">
        <v>752</v>
      </c>
      <c r="F3455" s="10" t="s">
        <v>1071</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1.5" hidden="1" x14ac:dyDescent="0.25">
      <c r="A3456" s="12">
        <v>3439</v>
      </c>
      <c r="B3456" s="10" t="s">
        <v>1020</v>
      </c>
      <c r="C3456" s="18" t="s">
        <v>1259</v>
      </c>
      <c r="D3456" s="9"/>
      <c r="E3456" s="9">
        <v>752</v>
      </c>
      <c r="F3456" s="10" t="s">
        <v>1071</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1.5" hidden="1" x14ac:dyDescent="0.25">
      <c r="A3457" s="12">
        <v>3440</v>
      </c>
      <c r="B3457" s="10" t="s">
        <v>1020</v>
      </c>
      <c r="C3457" s="18" t="s">
        <v>1259</v>
      </c>
      <c r="D3457" s="9"/>
      <c r="E3457" s="9">
        <v>752</v>
      </c>
      <c r="F3457" s="10" t="s">
        <v>1071</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1.5" hidden="1" x14ac:dyDescent="0.25">
      <c r="A3458" s="12">
        <v>3441</v>
      </c>
      <c r="B3458" s="10" t="s">
        <v>1020</v>
      </c>
      <c r="C3458" s="18" t="s">
        <v>1259</v>
      </c>
      <c r="D3458" s="9"/>
      <c r="E3458" s="9">
        <v>752</v>
      </c>
      <c r="F3458" s="10" t="s">
        <v>1071</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1.5" hidden="1" x14ac:dyDescent="0.25">
      <c r="A3459" s="12">
        <v>3442</v>
      </c>
      <c r="B3459" s="10" t="s">
        <v>1020</v>
      </c>
      <c r="C3459" s="18" t="s">
        <v>1259</v>
      </c>
      <c r="D3459" s="9"/>
      <c r="E3459" s="9">
        <v>752</v>
      </c>
      <c r="F3459" s="10" t="s">
        <v>1071</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1.5" hidden="1" x14ac:dyDescent="0.25">
      <c r="A3460" s="12">
        <v>3443</v>
      </c>
      <c r="B3460" s="10" t="s">
        <v>1020</v>
      </c>
      <c r="C3460" s="18" t="s">
        <v>1259</v>
      </c>
      <c r="D3460" s="9"/>
      <c r="E3460" s="9">
        <v>752</v>
      </c>
      <c r="F3460" s="10" t="s">
        <v>1071</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1.5" hidden="1" x14ac:dyDescent="0.25">
      <c r="A3461" s="12">
        <v>3444</v>
      </c>
      <c r="B3461" s="10" t="s">
        <v>1020</v>
      </c>
      <c r="C3461" s="18" t="s">
        <v>1259</v>
      </c>
      <c r="D3461" s="9"/>
      <c r="E3461" s="9">
        <v>752</v>
      </c>
      <c r="F3461" s="10" t="s">
        <v>1071</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1.5" hidden="1" x14ac:dyDescent="0.25">
      <c r="A3462" s="12">
        <v>3445</v>
      </c>
      <c r="B3462" s="10" t="s">
        <v>1020</v>
      </c>
      <c r="C3462" s="18" t="s">
        <v>1259</v>
      </c>
      <c r="D3462" s="9"/>
      <c r="E3462" s="9">
        <v>752</v>
      </c>
      <c r="F3462" s="10" t="s">
        <v>1071</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1.5" hidden="1" x14ac:dyDescent="0.25">
      <c r="A3463" s="12">
        <v>3446</v>
      </c>
      <c r="B3463" s="10" t="s">
        <v>1020</v>
      </c>
      <c r="C3463" s="18" t="s">
        <v>1259</v>
      </c>
      <c r="D3463" s="9"/>
      <c r="E3463" s="9">
        <v>752</v>
      </c>
      <c r="F3463" s="10" t="s">
        <v>1071</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1.5" hidden="1" x14ac:dyDescent="0.25">
      <c r="A3464" s="12">
        <v>3447</v>
      </c>
      <c r="B3464" s="10" t="s">
        <v>1020</v>
      </c>
      <c r="C3464" s="18" t="s">
        <v>1259</v>
      </c>
      <c r="D3464" s="9"/>
      <c r="E3464" s="9">
        <v>752</v>
      </c>
      <c r="F3464" s="10" t="s">
        <v>1071</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1.5" hidden="1" x14ac:dyDescent="0.25">
      <c r="A3465" s="12">
        <v>3448</v>
      </c>
      <c r="B3465" s="10" t="s">
        <v>1020</v>
      </c>
      <c r="C3465" s="18" t="s">
        <v>1259</v>
      </c>
      <c r="D3465" s="9"/>
      <c r="E3465" s="9">
        <v>752</v>
      </c>
      <c r="F3465" s="10" t="s">
        <v>1071</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1.5" hidden="1" x14ac:dyDescent="0.25">
      <c r="A3466" s="12">
        <v>3449</v>
      </c>
      <c r="B3466" s="10" t="s">
        <v>1020</v>
      </c>
      <c r="C3466" s="18" t="s">
        <v>1259</v>
      </c>
      <c r="D3466" s="9"/>
      <c r="E3466" s="9">
        <v>752</v>
      </c>
      <c r="F3466" s="10" t="s">
        <v>1071</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1.5" hidden="1" x14ac:dyDescent="0.25">
      <c r="A3467" s="12">
        <v>3450</v>
      </c>
      <c r="B3467" s="10" t="s">
        <v>1020</v>
      </c>
      <c r="C3467" s="18" t="s">
        <v>1259</v>
      </c>
      <c r="D3467" s="9"/>
      <c r="E3467" s="9">
        <v>752</v>
      </c>
      <c r="F3467" s="10" t="s">
        <v>1071</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1.5" hidden="1" x14ac:dyDescent="0.25">
      <c r="A3468" s="12">
        <v>3451</v>
      </c>
      <c r="B3468" s="10" t="s">
        <v>1020</v>
      </c>
      <c r="C3468" s="18" t="s">
        <v>1260</v>
      </c>
      <c r="D3468" s="9">
        <v>24</v>
      </c>
      <c r="E3468" s="9">
        <v>826</v>
      </c>
      <c r="F3468" s="10" t="s">
        <v>1071</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1.5" hidden="1" x14ac:dyDescent="0.25">
      <c r="A3469" s="12">
        <v>3452</v>
      </c>
      <c r="B3469" s="10" t="s">
        <v>1020</v>
      </c>
      <c r="C3469" s="18" t="s">
        <v>1260</v>
      </c>
      <c r="D3469" s="9">
        <v>24</v>
      </c>
      <c r="E3469" s="9">
        <v>826</v>
      </c>
      <c r="F3469" s="10" t="s">
        <v>1071</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1.5" hidden="1" x14ac:dyDescent="0.25">
      <c r="A3470" s="12">
        <v>3453</v>
      </c>
      <c r="B3470" s="10" t="s">
        <v>1020</v>
      </c>
      <c r="C3470" s="18" t="s">
        <v>1260</v>
      </c>
      <c r="D3470" s="9">
        <v>24</v>
      </c>
      <c r="E3470" s="9">
        <v>826</v>
      </c>
      <c r="F3470" s="10" t="s">
        <v>1071</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1.5" hidden="1" x14ac:dyDescent="0.25">
      <c r="A3471" s="12">
        <v>3454</v>
      </c>
      <c r="B3471" s="10" t="s">
        <v>1020</v>
      </c>
      <c r="C3471" s="18" t="s">
        <v>1260</v>
      </c>
      <c r="D3471" s="9">
        <v>24</v>
      </c>
      <c r="E3471" s="9">
        <v>826</v>
      </c>
      <c r="F3471" s="10" t="s">
        <v>1071</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1.5" hidden="1" x14ac:dyDescent="0.25">
      <c r="A3472" s="12">
        <v>3455</v>
      </c>
      <c r="B3472" s="10" t="s">
        <v>1020</v>
      </c>
      <c r="C3472" s="18" t="s">
        <v>1260</v>
      </c>
      <c r="D3472" s="9">
        <v>24</v>
      </c>
      <c r="E3472" s="9">
        <v>826</v>
      </c>
      <c r="F3472" s="10" t="s">
        <v>1071</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1.5" hidden="1" x14ac:dyDescent="0.25">
      <c r="A3473" s="12">
        <v>3456</v>
      </c>
      <c r="B3473" s="10" t="s">
        <v>1020</v>
      </c>
      <c r="C3473" s="18" t="s">
        <v>1260</v>
      </c>
      <c r="D3473" s="9">
        <v>24</v>
      </c>
      <c r="E3473" s="9">
        <v>826</v>
      </c>
      <c r="F3473" s="10" t="s">
        <v>1071</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1.5" hidden="1" x14ac:dyDescent="0.25">
      <c r="A3474" s="12">
        <v>3457</v>
      </c>
      <c r="B3474" s="10" t="s">
        <v>1020</v>
      </c>
      <c r="C3474" s="18" t="s">
        <v>1260</v>
      </c>
      <c r="D3474" s="9">
        <v>24</v>
      </c>
      <c r="E3474" s="9">
        <v>826</v>
      </c>
      <c r="F3474" s="10" t="s">
        <v>1071</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1.5" hidden="1" x14ac:dyDescent="0.25">
      <c r="A3475" s="12">
        <v>3458</v>
      </c>
      <c r="B3475" s="10" t="s">
        <v>1020</v>
      </c>
      <c r="C3475" s="18" t="s">
        <v>1260</v>
      </c>
      <c r="D3475" s="9">
        <v>24</v>
      </c>
      <c r="E3475" s="9">
        <v>826</v>
      </c>
      <c r="F3475" s="10" t="s">
        <v>1071</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1.5" hidden="1" x14ac:dyDescent="0.25">
      <c r="A3476" s="12">
        <v>3459</v>
      </c>
      <c r="B3476" s="10" t="s">
        <v>1020</v>
      </c>
      <c r="C3476" s="18" t="s">
        <v>1260</v>
      </c>
      <c r="D3476" s="9">
        <v>24</v>
      </c>
      <c r="E3476" s="9">
        <v>826</v>
      </c>
      <c r="F3476" s="10" t="s">
        <v>1071</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1.5" hidden="1" x14ac:dyDescent="0.25">
      <c r="A3477" s="12">
        <v>3460</v>
      </c>
      <c r="B3477" s="10" t="s">
        <v>1020</v>
      </c>
      <c r="C3477" s="18" t="s">
        <v>1260</v>
      </c>
      <c r="D3477" s="9">
        <v>24</v>
      </c>
      <c r="E3477" s="9">
        <v>826</v>
      </c>
      <c r="F3477" s="10" t="s">
        <v>1071</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1.5" hidden="1" x14ac:dyDescent="0.25">
      <c r="A3478" s="12">
        <v>3461</v>
      </c>
      <c r="B3478" s="10" t="s">
        <v>1020</v>
      </c>
      <c r="C3478" s="18" t="s">
        <v>1260</v>
      </c>
      <c r="D3478" s="9">
        <v>24</v>
      </c>
      <c r="E3478" s="9">
        <v>826</v>
      </c>
      <c r="F3478" s="10" t="s">
        <v>1071</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1.5" hidden="1" x14ac:dyDescent="0.25">
      <c r="A3479" s="12">
        <v>3462</v>
      </c>
      <c r="B3479" s="10" t="s">
        <v>1020</v>
      </c>
      <c r="C3479" s="18" t="s">
        <v>1260</v>
      </c>
      <c r="D3479" s="9">
        <v>24</v>
      </c>
      <c r="E3479" s="9">
        <v>826</v>
      </c>
      <c r="F3479" s="10" t="s">
        <v>1071</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1.5" hidden="1" x14ac:dyDescent="0.25">
      <c r="A3480" s="12">
        <v>3463</v>
      </c>
      <c r="B3480" s="10" t="s">
        <v>1020</v>
      </c>
      <c r="C3480" s="18" t="s">
        <v>1260</v>
      </c>
      <c r="D3480" s="9">
        <v>24</v>
      </c>
      <c r="E3480" s="9">
        <v>826</v>
      </c>
      <c r="F3480" s="10" t="s">
        <v>1071</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1.5" hidden="1" x14ac:dyDescent="0.25">
      <c r="A3481" s="12">
        <v>3464</v>
      </c>
      <c r="B3481" s="10" t="s">
        <v>1020</v>
      </c>
      <c r="C3481" s="18" t="s">
        <v>1260</v>
      </c>
      <c r="D3481" s="9">
        <v>24</v>
      </c>
      <c r="E3481" s="9">
        <v>826</v>
      </c>
      <c r="F3481" s="10" t="s">
        <v>1071</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1.5" hidden="1" x14ac:dyDescent="0.25">
      <c r="A3482" s="12">
        <v>3465</v>
      </c>
      <c r="B3482" s="10" t="s">
        <v>1020</v>
      </c>
      <c r="C3482" s="18" t="s">
        <v>1260</v>
      </c>
      <c r="D3482" s="9">
        <v>24</v>
      </c>
      <c r="E3482" s="9">
        <v>826</v>
      </c>
      <c r="F3482" s="10" t="s">
        <v>1071</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1.5" hidden="1" x14ac:dyDescent="0.25">
      <c r="A3483" s="23">
        <v>3466</v>
      </c>
      <c r="B3483" s="21" t="s">
        <v>1020</v>
      </c>
      <c r="C3483" s="22" t="s">
        <v>1261</v>
      </c>
      <c r="D3483" s="20"/>
      <c r="E3483" s="20">
        <v>925</v>
      </c>
      <c r="F3483" s="21" t="s">
        <v>1070</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1.5" hidden="1" x14ac:dyDescent="0.25">
      <c r="A3484" s="23">
        <v>3467</v>
      </c>
      <c r="B3484" s="21" t="s">
        <v>1020</v>
      </c>
      <c r="C3484" s="22" t="s">
        <v>1261</v>
      </c>
      <c r="D3484" s="20"/>
      <c r="E3484" s="20">
        <v>925</v>
      </c>
      <c r="F3484" s="21" t="s">
        <v>1070</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1.5" hidden="1" x14ac:dyDescent="0.25">
      <c r="A3485" s="23">
        <v>3468</v>
      </c>
      <c r="B3485" s="21" t="s">
        <v>1020</v>
      </c>
      <c r="C3485" s="22" t="s">
        <v>1261</v>
      </c>
      <c r="D3485" s="20"/>
      <c r="E3485" s="20">
        <v>925</v>
      </c>
      <c r="F3485" s="21" t="s">
        <v>1070</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1.5" hidden="1" x14ac:dyDescent="0.25">
      <c r="A3486" s="23">
        <v>3469</v>
      </c>
      <c r="B3486" s="21" t="s">
        <v>1020</v>
      </c>
      <c r="C3486" s="22" t="s">
        <v>1261</v>
      </c>
      <c r="D3486" s="20"/>
      <c r="E3486" s="20">
        <v>925</v>
      </c>
      <c r="F3486" s="21" t="s">
        <v>1070</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1.5" hidden="1" x14ac:dyDescent="0.25">
      <c r="A3487" s="23">
        <v>3470</v>
      </c>
      <c r="B3487" s="21" t="s">
        <v>1020</v>
      </c>
      <c r="C3487" s="22" t="s">
        <v>1261</v>
      </c>
      <c r="D3487" s="20"/>
      <c r="E3487" s="20">
        <v>925</v>
      </c>
      <c r="F3487" s="21" t="s">
        <v>1070</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1.5" hidden="1" x14ac:dyDescent="0.25">
      <c r="A3488" s="23">
        <v>3471</v>
      </c>
      <c r="B3488" s="21" t="s">
        <v>1020</v>
      </c>
      <c r="C3488" s="22" t="s">
        <v>1261</v>
      </c>
      <c r="D3488" s="20"/>
      <c r="E3488" s="20">
        <v>925</v>
      </c>
      <c r="F3488" s="21" t="s">
        <v>1070</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1.5" hidden="1" x14ac:dyDescent="0.25">
      <c r="A3489" s="23">
        <v>3472</v>
      </c>
      <c r="B3489" s="21" t="s">
        <v>1020</v>
      </c>
      <c r="C3489" s="22" t="s">
        <v>1261</v>
      </c>
      <c r="D3489" s="20"/>
      <c r="E3489" s="20">
        <v>925</v>
      </c>
      <c r="F3489" s="21" t="s">
        <v>1070</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1.5" hidden="1" x14ac:dyDescent="0.25">
      <c r="A3490" s="23">
        <v>3473</v>
      </c>
      <c r="B3490" s="21" t="s">
        <v>1020</v>
      </c>
      <c r="C3490" s="22" t="s">
        <v>1261</v>
      </c>
      <c r="D3490" s="20"/>
      <c r="E3490" s="20">
        <v>925</v>
      </c>
      <c r="F3490" s="21" t="s">
        <v>1070</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1.5" hidden="1" x14ac:dyDescent="0.25">
      <c r="A3491" s="23">
        <v>3474</v>
      </c>
      <c r="B3491" s="21" t="s">
        <v>1020</v>
      </c>
      <c r="C3491" s="22" t="s">
        <v>1261</v>
      </c>
      <c r="D3491" s="20"/>
      <c r="E3491" s="20">
        <v>925</v>
      </c>
      <c r="F3491" s="21" t="s">
        <v>1070</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1.5" hidden="1" x14ac:dyDescent="0.25">
      <c r="A3492" s="23">
        <v>3475</v>
      </c>
      <c r="B3492" s="21" t="s">
        <v>1020</v>
      </c>
      <c r="C3492" s="22" t="s">
        <v>1261</v>
      </c>
      <c r="D3492" s="20"/>
      <c r="E3492" s="20">
        <v>925</v>
      </c>
      <c r="F3492" s="21" t="s">
        <v>1070</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1.5" hidden="1" x14ac:dyDescent="0.25">
      <c r="A3493" s="23">
        <v>3476</v>
      </c>
      <c r="B3493" s="21" t="s">
        <v>1020</v>
      </c>
      <c r="C3493" s="22" t="s">
        <v>1261</v>
      </c>
      <c r="D3493" s="20"/>
      <c r="E3493" s="20">
        <v>925</v>
      </c>
      <c r="F3493" s="21" t="s">
        <v>1070</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1.5" hidden="1" x14ac:dyDescent="0.25">
      <c r="A3494" s="23">
        <v>3477</v>
      </c>
      <c r="B3494" s="21" t="s">
        <v>1020</v>
      </c>
      <c r="C3494" s="22" t="s">
        <v>1261</v>
      </c>
      <c r="D3494" s="20"/>
      <c r="E3494" s="20">
        <v>925</v>
      </c>
      <c r="F3494" s="21" t="s">
        <v>1070</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1.5" hidden="1" x14ac:dyDescent="0.25">
      <c r="A3495" s="23">
        <v>3478</v>
      </c>
      <c r="B3495" s="21" t="s">
        <v>1020</v>
      </c>
      <c r="C3495" s="22" t="s">
        <v>1261</v>
      </c>
      <c r="D3495" s="20"/>
      <c r="E3495" s="20">
        <v>925</v>
      </c>
      <c r="F3495" s="21" t="s">
        <v>1070</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1.5" hidden="1" x14ac:dyDescent="0.25">
      <c r="A3496" s="23">
        <v>3479</v>
      </c>
      <c r="B3496" s="21" t="s">
        <v>1020</v>
      </c>
      <c r="C3496" s="22" t="s">
        <v>1261</v>
      </c>
      <c r="D3496" s="20"/>
      <c r="E3496" s="20">
        <v>925</v>
      </c>
      <c r="F3496" s="21" t="s">
        <v>1070</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1.5" hidden="1" x14ac:dyDescent="0.25">
      <c r="A3497" s="23">
        <v>3480</v>
      </c>
      <c r="B3497" s="21" t="s">
        <v>1020</v>
      </c>
      <c r="C3497" s="22" t="s">
        <v>1261</v>
      </c>
      <c r="D3497" s="20"/>
      <c r="E3497" s="20">
        <v>925</v>
      </c>
      <c r="F3497" s="21" t="s">
        <v>1070</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1.5" hidden="1" x14ac:dyDescent="0.25">
      <c r="A3498" s="12">
        <v>3481</v>
      </c>
      <c r="B3498" s="10" t="s">
        <v>1020</v>
      </c>
      <c r="C3498" s="18" t="s">
        <v>1262</v>
      </c>
      <c r="D3498" s="9"/>
      <c r="E3498" s="9">
        <v>8</v>
      </c>
      <c r="F3498" s="10" t="s">
        <v>1071</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1.5" hidden="1" x14ac:dyDescent="0.25">
      <c r="A3499" s="12">
        <v>3482</v>
      </c>
      <c r="B3499" s="10" t="s">
        <v>1020</v>
      </c>
      <c r="C3499" s="18" t="s">
        <v>1262</v>
      </c>
      <c r="D3499" s="9"/>
      <c r="E3499" s="9">
        <v>8</v>
      </c>
      <c r="F3499" s="10" t="s">
        <v>1071</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1.5" hidden="1" x14ac:dyDescent="0.25">
      <c r="A3500" s="12">
        <v>3483</v>
      </c>
      <c r="B3500" s="10" t="s">
        <v>1020</v>
      </c>
      <c r="C3500" s="18" t="s">
        <v>1262</v>
      </c>
      <c r="D3500" s="9"/>
      <c r="E3500" s="9">
        <v>8</v>
      </c>
      <c r="F3500" s="10" t="s">
        <v>1071</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1.5" hidden="1" x14ac:dyDescent="0.25">
      <c r="A3501" s="12">
        <v>3484</v>
      </c>
      <c r="B3501" s="10" t="s">
        <v>1020</v>
      </c>
      <c r="C3501" s="18" t="s">
        <v>1262</v>
      </c>
      <c r="D3501" s="9"/>
      <c r="E3501" s="9">
        <v>8</v>
      </c>
      <c r="F3501" s="10" t="s">
        <v>1071</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1.5" hidden="1" x14ac:dyDescent="0.25">
      <c r="A3502" s="12">
        <v>3485</v>
      </c>
      <c r="B3502" s="10" t="s">
        <v>1020</v>
      </c>
      <c r="C3502" s="18" t="s">
        <v>1262</v>
      </c>
      <c r="D3502" s="9"/>
      <c r="E3502" s="9">
        <v>8</v>
      </c>
      <c r="F3502" s="10" t="s">
        <v>1071</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1.5" hidden="1" x14ac:dyDescent="0.25">
      <c r="A3503" s="12">
        <v>3486</v>
      </c>
      <c r="B3503" s="10" t="s">
        <v>1020</v>
      </c>
      <c r="C3503" s="18" t="s">
        <v>1262</v>
      </c>
      <c r="D3503" s="9"/>
      <c r="E3503" s="9">
        <v>8</v>
      </c>
      <c r="F3503" s="10" t="s">
        <v>1071</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1.5" hidden="1" x14ac:dyDescent="0.25">
      <c r="A3504" s="12">
        <v>3487</v>
      </c>
      <c r="B3504" s="10" t="s">
        <v>1020</v>
      </c>
      <c r="C3504" s="18" t="s">
        <v>1262</v>
      </c>
      <c r="D3504" s="9"/>
      <c r="E3504" s="9">
        <v>8</v>
      </c>
      <c r="F3504" s="10" t="s">
        <v>1071</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1.5" hidden="1" x14ac:dyDescent="0.25">
      <c r="A3505" s="12">
        <v>3488</v>
      </c>
      <c r="B3505" s="10" t="s">
        <v>1020</v>
      </c>
      <c r="C3505" s="18" t="s">
        <v>1262</v>
      </c>
      <c r="D3505" s="9"/>
      <c r="E3505" s="9">
        <v>8</v>
      </c>
      <c r="F3505" s="10" t="s">
        <v>1071</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1.5" hidden="1" x14ac:dyDescent="0.25">
      <c r="A3506" s="12">
        <v>3489</v>
      </c>
      <c r="B3506" s="10" t="s">
        <v>1020</v>
      </c>
      <c r="C3506" s="18" t="s">
        <v>1262</v>
      </c>
      <c r="D3506" s="9"/>
      <c r="E3506" s="9">
        <v>8</v>
      </c>
      <c r="F3506" s="10" t="s">
        <v>1071</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1.5" hidden="1" x14ac:dyDescent="0.25">
      <c r="A3507" s="12">
        <v>3490</v>
      </c>
      <c r="B3507" s="10" t="s">
        <v>1020</v>
      </c>
      <c r="C3507" s="18" t="s">
        <v>1262</v>
      </c>
      <c r="D3507" s="9"/>
      <c r="E3507" s="9">
        <v>8</v>
      </c>
      <c r="F3507" s="10" t="s">
        <v>1071</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1.5" hidden="1" x14ac:dyDescent="0.25">
      <c r="A3508" s="12">
        <v>3491</v>
      </c>
      <c r="B3508" s="10" t="s">
        <v>1020</v>
      </c>
      <c r="C3508" s="18" t="s">
        <v>1262</v>
      </c>
      <c r="D3508" s="9"/>
      <c r="E3508" s="9">
        <v>8</v>
      </c>
      <c r="F3508" s="10" t="s">
        <v>1071</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1.5" hidden="1" x14ac:dyDescent="0.25">
      <c r="A3509" s="12">
        <v>3492</v>
      </c>
      <c r="B3509" s="10" t="s">
        <v>1020</v>
      </c>
      <c r="C3509" s="18" t="s">
        <v>1262</v>
      </c>
      <c r="D3509" s="9"/>
      <c r="E3509" s="9">
        <v>8</v>
      </c>
      <c r="F3509" s="10" t="s">
        <v>1071</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1.5" hidden="1" x14ac:dyDescent="0.25">
      <c r="A3510" s="12">
        <v>3493</v>
      </c>
      <c r="B3510" s="10" t="s">
        <v>1020</v>
      </c>
      <c r="C3510" s="18" t="s">
        <v>1262</v>
      </c>
      <c r="D3510" s="9"/>
      <c r="E3510" s="9">
        <v>8</v>
      </c>
      <c r="F3510" s="10" t="s">
        <v>1071</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1.5" hidden="1" x14ac:dyDescent="0.25">
      <c r="A3511" s="12">
        <v>3494</v>
      </c>
      <c r="B3511" s="10" t="s">
        <v>1020</v>
      </c>
      <c r="C3511" s="18" t="s">
        <v>1262</v>
      </c>
      <c r="D3511" s="9"/>
      <c r="E3511" s="9">
        <v>8</v>
      </c>
      <c r="F3511" s="10" t="s">
        <v>1071</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1.5" hidden="1" x14ac:dyDescent="0.25">
      <c r="A3512" s="12">
        <v>3495</v>
      </c>
      <c r="B3512" s="10" t="s">
        <v>1020</v>
      </c>
      <c r="C3512" s="18" t="s">
        <v>1262</v>
      </c>
      <c r="D3512" s="9"/>
      <c r="E3512" s="9">
        <v>8</v>
      </c>
      <c r="F3512" s="10" t="s">
        <v>1071</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1.5" hidden="1" x14ac:dyDescent="0.25">
      <c r="A3513" s="12">
        <v>3496</v>
      </c>
      <c r="B3513" s="10" t="s">
        <v>1020</v>
      </c>
      <c r="C3513" s="18" t="s">
        <v>1263</v>
      </c>
      <c r="D3513" s="9"/>
      <c r="E3513" s="9">
        <v>70</v>
      </c>
      <c r="F3513" s="10" t="s">
        <v>1071</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1.5" hidden="1" x14ac:dyDescent="0.25">
      <c r="A3514" s="12">
        <v>3497</v>
      </c>
      <c r="B3514" s="10" t="s">
        <v>1020</v>
      </c>
      <c r="C3514" s="18" t="s">
        <v>1263</v>
      </c>
      <c r="D3514" s="9"/>
      <c r="E3514" s="9">
        <v>70</v>
      </c>
      <c r="F3514" s="10" t="s">
        <v>1071</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1.5" hidden="1" x14ac:dyDescent="0.25">
      <c r="A3515" s="12">
        <v>3498</v>
      </c>
      <c r="B3515" s="10" t="s">
        <v>1020</v>
      </c>
      <c r="C3515" s="18" t="s">
        <v>1263</v>
      </c>
      <c r="D3515" s="9"/>
      <c r="E3515" s="9">
        <v>70</v>
      </c>
      <c r="F3515" s="10" t="s">
        <v>1071</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1.5" hidden="1" x14ac:dyDescent="0.25">
      <c r="A3516" s="12">
        <v>3499</v>
      </c>
      <c r="B3516" s="10" t="s">
        <v>1020</v>
      </c>
      <c r="C3516" s="18" t="s">
        <v>1263</v>
      </c>
      <c r="D3516" s="9"/>
      <c r="E3516" s="9">
        <v>70</v>
      </c>
      <c r="F3516" s="10" t="s">
        <v>1071</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1.5" hidden="1" x14ac:dyDescent="0.25">
      <c r="A3517" s="12">
        <v>3500</v>
      </c>
      <c r="B3517" s="10" t="s">
        <v>1020</v>
      </c>
      <c r="C3517" s="18" t="s">
        <v>1263</v>
      </c>
      <c r="D3517" s="9"/>
      <c r="E3517" s="9">
        <v>70</v>
      </c>
      <c r="F3517" s="10" t="s">
        <v>1071</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1.5" hidden="1" x14ac:dyDescent="0.25">
      <c r="A3518" s="12">
        <v>3501</v>
      </c>
      <c r="B3518" s="10" t="s">
        <v>1020</v>
      </c>
      <c r="C3518" s="18" t="s">
        <v>1263</v>
      </c>
      <c r="D3518" s="9"/>
      <c r="E3518" s="9">
        <v>70</v>
      </c>
      <c r="F3518" s="10" t="s">
        <v>1071</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1.5" hidden="1" x14ac:dyDescent="0.25">
      <c r="A3519" s="12">
        <v>3502</v>
      </c>
      <c r="B3519" s="10" t="s">
        <v>1020</v>
      </c>
      <c r="C3519" s="18" t="s">
        <v>1263</v>
      </c>
      <c r="D3519" s="9"/>
      <c r="E3519" s="9">
        <v>70</v>
      </c>
      <c r="F3519" s="10" t="s">
        <v>1071</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1.5" hidden="1" x14ac:dyDescent="0.25">
      <c r="A3520" s="12">
        <v>3503</v>
      </c>
      <c r="B3520" s="10" t="s">
        <v>1020</v>
      </c>
      <c r="C3520" s="18" t="s">
        <v>1263</v>
      </c>
      <c r="D3520" s="9"/>
      <c r="E3520" s="9">
        <v>70</v>
      </c>
      <c r="F3520" s="10" t="s">
        <v>1071</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1.5" hidden="1" x14ac:dyDescent="0.25">
      <c r="A3521" s="12">
        <v>3504</v>
      </c>
      <c r="B3521" s="10" t="s">
        <v>1020</v>
      </c>
      <c r="C3521" s="18" t="s">
        <v>1263</v>
      </c>
      <c r="D3521" s="9"/>
      <c r="E3521" s="9">
        <v>70</v>
      </c>
      <c r="F3521" s="10" t="s">
        <v>1071</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1.5" hidden="1" x14ac:dyDescent="0.25">
      <c r="A3522" s="12">
        <v>3505</v>
      </c>
      <c r="B3522" s="10" t="s">
        <v>1020</v>
      </c>
      <c r="C3522" s="18" t="s">
        <v>1263</v>
      </c>
      <c r="D3522" s="9"/>
      <c r="E3522" s="9">
        <v>70</v>
      </c>
      <c r="F3522" s="10" t="s">
        <v>1071</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1.5" hidden="1" x14ac:dyDescent="0.25">
      <c r="A3523" s="12">
        <v>3506</v>
      </c>
      <c r="B3523" s="10" t="s">
        <v>1020</v>
      </c>
      <c r="C3523" s="18" t="s">
        <v>1263</v>
      </c>
      <c r="D3523" s="9"/>
      <c r="E3523" s="9">
        <v>70</v>
      </c>
      <c r="F3523" s="10" t="s">
        <v>1071</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1.5" hidden="1" x14ac:dyDescent="0.25">
      <c r="A3524" s="12">
        <v>3507</v>
      </c>
      <c r="B3524" s="10" t="s">
        <v>1020</v>
      </c>
      <c r="C3524" s="18" t="s">
        <v>1263</v>
      </c>
      <c r="D3524" s="9"/>
      <c r="E3524" s="9">
        <v>70</v>
      </c>
      <c r="F3524" s="10" t="s">
        <v>1071</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1.5" hidden="1" x14ac:dyDescent="0.25">
      <c r="A3525" s="12">
        <v>3508</v>
      </c>
      <c r="B3525" s="10" t="s">
        <v>1020</v>
      </c>
      <c r="C3525" s="18" t="s">
        <v>1263</v>
      </c>
      <c r="D3525" s="9"/>
      <c r="E3525" s="9">
        <v>70</v>
      </c>
      <c r="F3525" s="10" t="s">
        <v>1071</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1.5" hidden="1" x14ac:dyDescent="0.25">
      <c r="A3526" s="12">
        <v>3509</v>
      </c>
      <c r="B3526" s="10" t="s">
        <v>1020</v>
      </c>
      <c r="C3526" s="18" t="s">
        <v>1263</v>
      </c>
      <c r="D3526" s="9"/>
      <c r="E3526" s="9">
        <v>70</v>
      </c>
      <c r="F3526" s="10" t="s">
        <v>1071</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1.5" hidden="1" x14ac:dyDescent="0.25">
      <c r="A3527" s="12">
        <v>3510</v>
      </c>
      <c r="B3527" s="10" t="s">
        <v>1020</v>
      </c>
      <c r="C3527" s="18" t="s">
        <v>1263</v>
      </c>
      <c r="D3527" s="9"/>
      <c r="E3527" s="9">
        <v>70</v>
      </c>
      <c r="F3527" s="10" t="s">
        <v>1071</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1.5" hidden="1" x14ac:dyDescent="0.25">
      <c r="A3528" s="12">
        <v>3511</v>
      </c>
      <c r="B3528" s="10" t="s">
        <v>1020</v>
      </c>
      <c r="C3528" s="18" t="s">
        <v>1264</v>
      </c>
      <c r="D3528" s="9"/>
      <c r="E3528" s="9">
        <v>191</v>
      </c>
      <c r="F3528" s="10" t="s">
        <v>1071</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1.5" hidden="1" x14ac:dyDescent="0.25">
      <c r="A3529" s="12">
        <v>3512</v>
      </c>
      <c r="B3529" s="10" t="s">
        <v>1020</v>
      </c>
      <c r="C3529" s="18" t="s">
        <v>1264</v>
      </c>
      <c r="D3529" s="9"/>
      <c r="E3529" s="9">
        <v>191</v>
      </c>
      <c r="F3529" s="10" t="s">
        <v>1071</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1.5" hidden="1" x14ac:dyDescent="0.25">
      <c r="A3530" s="12">
        <v>3513</v>
      </c>
      <c r="B3530" s="10" t="s">
        <v>1020</v>
      </c>
      <c r="C3530" s="18" t="s">
        <v>1264</v>
      </c>
      <c r="D3530" s="9"/>
      <c r="E3530" s="9">
        <v>191</v>
      </c>
      <c r="F3530" s="10" t="s">
        <v>1071</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1.5" hidden="1" x14ac:dyDescent="0.25">
      <c r="A3531" s="12">
        <v>3514</v>
      </c>
      <c r="B3531" s="10" t="s">
        <v>1020</v>
      </c>
      <c r="C3531" s="18" t="s">
        <v>1264</v>
      </c>
      <c r="D3531" s="9"/>
      <c r="E3531" s="9">
        <v>191</v>
      </c>
      <c r="F3531" s="10" t="s">
        <v>1071</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1.5" hidden="1" x14ac:dyDescent="0.25">
      <c r="A3532" s="12">
        <v>3515</v>
      </c>
      <c r="B3532" s="10" t="s">
        <v>1020</v>
      </c>
      <c r="C3532" s="18" t="s">
        <v>1264</v>
      </c>
      <c r="D3532" s="9"/>
      <c r="E3532" s="9">
        <v>191</v>
      </c>
      <c r="F3532" s="10" t="s">
        <v>1071</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1.5" hidden="1" x14ac:dyDescent="0.25">
      <c r="A3533" s="12">
        <v>3516</v>
      </c>
      <c r="B3533" s="10" t="s">
        <v>1020</v>
      </c>
      <c r="C3533" s="18" t="s">
        <v>1264</v>
      </c>
      <c r="D3533" s="9"/>
      <c r="E3533" s="9">
        <v>191</v>
      </c>
      <c r="F3533" s="10" t="s">
        <v>1071</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1.5" hidden="1" x14ac:dyDescent="0.25">
      <c r="A3534" s="12">
        <v>3517</v>
      </c>
      <c r="B3534" s="10" t="s">
        <v>1020</v>
      </c>
      <c r="C3534" s="18" t="s">
        <v>1264</v>
      </c>
      <c r="D3534" s="9"/>
      <c r="E3534" s="9">
        <v>191</v>
      </c>
      <c r="F3534" s="10" t="s">
        <v>1071</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1.5" hidden="1" x14ac:dyDescent="0.25">
      <c r="A3535" s="12">
        <v>3518</v>
      </c>
      <c r="B3535" s="10" t="s">
        <v>1020</v>
      </c>
      <c r="C3535" s="18" t="s">
        <v>1264</v>
      </c>
      <c r="D3535" s="9"/>
      <c r="E3535" s="9">
        <v>191</v>
      </c>
      <c r="F3535" s="10" t="s">
        <v>1071</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1.5" hidden="1" x14ac:dyDescent="0.25">
      <c r="A3536" s="12">
        <v>3519</v>
      </c>
      <c r="B3536" s="10" t="s">
        <v>1020</v>
      </c>
      <c r="C3536" s="18" t="s">
        <v>1264</v>
      </c>
      <c r="D3536" s="9"/>
      <c r="E3536" s="9">
        <v>191</v>
      </c>
      <c r="F3536" s="10" t="s">
        <v>1071</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1.5" hidden="1" x14ac:dyDescent="0.25">
      <c r="A3537" s="12">
        <v>3520</v>
      </c>
      <c r="B3537" s="10" t="s">
        <v>1020</v>
      </c>
      <c r="C3537" s="18" t="s">
        <v>1264</v>
      </c>
      <c r="D3537" s="9"/>
      <c r="E3537" s="9">
        <v>191</v>
      </c>
      <c r="F3537" s="10" t="s">
        <v>1071</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1.5" hidden="1" x14ac:dyDescent="0.25">
      <c r="A3538" s="12">
        <v>3521</v>
      </c>
      <c r="B3538" s="10" t="s">
        <v>1020</v>
      </c>
      <c r="C3538" s="18" t="s">
        <v>1264</v>
      </c>
      <c r="D3538" s="9"/>
      <c r="E3538" s="9">
        <v>191</v>
      </c>
      <c r="F3538" s="10" t="s">
        <v>1071</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1.5" hidden="1" x14ac:dyDescent="0.25">
      <c r="A3539" s="12">
        <v>3522</v>
      </c>
      <c r="B3539" s="10" t="s">
        <v>1020</v>
      </c>
      <c r="C3539" s="18" t="s">
        <v>1264</v>
      </c>
      <c r="D3539" s="9"/>
      <c r="E3539" s="9">
        <v>191</v>
      </c>
      <c r="F3539" s="10" t="s">
        <v>1071</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1.5" hidden="1" x14ac:dyDescent="0.25">
      <c r="A3540" s="12">
        <v>3523</v>
      </c>
      <c r="B3540" s="10" t="s">
        <v>1020</v>
      </c>
      <c r="C3540" s="18" t="s">
        <v>1264</v>
      </c>
      <c r="D3540" s="9"/>
      <c r="E3540" s="9">
        <v>191</v>
      </c>
      <c r="F3540" s="10" t="s">
        <v>1071</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1.5" hidden="1" x14ac:dyDescent="0.25">
      <c r="A3541" s="12">
        <v>3524</v>
      </c>
      <c r="B3541" s="10" t="s">
        <v>1020</v>
      </c>
      <c r="C3541" s="18" t="s">
        <v>1264</v>
      </c>
      <c r="D3541" s="9"/>
      <c r="E3541" s="9">
        <v>191</v>
      </c>
      <c r="F3541" s="10" t="s">
        <v>1071</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1.5" hidden="1" x14ac:dyDescent="0.25">
      <c r="A3542" s="12">
        <v>3525</v>
      </c>
      <c r="B3542" s="10" t="s">
        <v>1020</v>
      </c>
      <c r="C3542" s="18" t="s">
        <v>1264</v>
      </c>
      <c r="D3542" s="9"/>
      <c r="E3542" s="9">
        <v>191</v>
      </c>
      <c r="F3542" s="10" t="s">
        <v>1071</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1.5" hidden="1" x14ac:dyDescent="0.25">
      <c r="A3543" s="12">
        <v>3526</v>
      </c>
      <c r="B3543" s="10" t="s">
        <v>1020</v>
      </c>
      <c r="C3543" s="18" t="s">
        <v>1265</v>
      </c>
      <c r="D3543" s="9"/>
      <c r="E3543" s="9">
        <v>300</v>
      </c>
      <c r="F3543" s="10" t="s">
        <v>1071</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1.5" hidden="1" x14ac:dyDescent="0.25">
      <c r="A3544" s="12">
        <v>3527</v>
      </c>
      <c r="B3544" s="10" t="s">
        <v>1020</v>
      </c>
      <c r="C3544" s="18" t="s">
        <v>1265</v>
      </c>
      <c r="D3544" s="9"/>
      <c r="E3544" s="9">
        <v>300</v>
      </c>
      <c r="F3544" s="10" t="s">
        <v>1071</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1.5" hidden="1" x14ac:dyDescent="0.25">
      <c r="A3545" s="12">
        <v>3528</v>
      </c>
      <c r="B3545" s="10" t="s">
        <v>1020</v>
      </c>
      <c r="C3545" s="18" t="s">
        <v>1265</v>
      </c>
      <c r="D3545" s="9"/>
      <c r="E3545" s="9">
        <v>300</v>
      </c>
      <c r="F3545" s="10" t="s">
        <v>1071</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1.5" hidden="1" x14ac:dyDescent="0.25">
      <c r="A3546" s="12">
        <v>3529</v>
      </c>
      <c r="B3546" s="10" t="s">
        <v>1020</v>
      </c>
      <c r="C3546" s="18" t="s">
        <v>1265</v>
      </c>
      <c r="D3546" s="9"/>
      <c r="E3546" s="9">
        <v>300</v>
      </c>
      <c r="F3546" s="10" t="s">
        <v>1071</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1.5" hidden="1" x14ac:dyDescent="0.25">
      <c r="A3547" s="12">
        <v>3530</v>
      </c>
      <c r="B3547" s="10" t="s">
        <v>1020</v>
      </c>
      <c r="C3547" s="18" t="s">
        <v>1265</v>
      </c>
      <c r="D3547" s="9"/>
      <c r="E3547" s="9">
        <v>300</v>
      </c>
      <c r="F3547" s="10" t="s">
        <v>1071</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1.5" hidden="1" x14ac:dyDescent="0.25">
      <c r="A3548" s="12">
        <v>3531</v>
      </c>
      <c r="B3548" s="10" t="s">
        <v>1020</v>
      </c>
      <c r="C3548" s="18" t="s">
        <v>1265</v>
      </c>
      <c r="D3548" s="9"/>
      <c r="E3548" s="9">
        <v>300</v>
      </c>
      <c r="F3548" s="10" t="s">
        <v>1071</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1.5" hidden="1" x14ac:dyDescent="0.25">
      <c r="A3549" s="12">
        <v>3532</v>
      </c>
      <c r="B3549" s="10" t="s">
        <v>1020</v>
      </c>
      <c r="C3549" s="18" t="s">
        <v>1265</v>
      </c>
      <c r="D3549" s="9"/>
      <c r="E3549" s="9">
        <v>300</v>
      </c>
      <c r="F3549" s="10" t="s">
        <v>1071</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1.5" hidden="1" x14ac:dyDescent="0.25">
      <c r="A3550" s="12">
        <v>3533</v>
      </c>
      <c r="B3550" s="10" t="s">
        <v>1020</v>
      </c>
      <c r="C3550" s="18" t="s">
        <v>1265</v>
      </c>
      <c r="D3550" s="9"/>
      <c r="E3550" s="9">
        <v>300</v>
      </c>
      <c r="F3550" s="10" t="s">
        <v>1071</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1.5" hidden="1" x14ac:dyDescent="0.25">
      <c r="A3551" s="12">
        <v>3534</v>
      </c>
      <c r="B3551" s="10" t="s">
        <v>1020</v>
      </c>
      <c r="C3551" s="18" t="s">
        <v>1265</v>
      </c>
      <c r="D3551" s="9"/>
      <c r="E3551" s="9">
        <v>300</v>
      </c>
      <c r="F3551" s="10" t="s">
        <v>1071</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1.5" hidden="1" x14ac:dyDescent="0.25">
      <c r="A3552" s="12">
        <v>3535</v>
      </c>
      <c r="B3552" s="10" t="s">
        <v>1020</v>
      </c>
      <c r="C3552" s="18" t="s">
        <v>1265</v>
      </c>
      <c r="D3552" s="9"/>
      <c r="E3552" s="9">
        <v>300</v>
      </c>
      <c r="F3552" s="10" t="s">
        <v>1071</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1.5" hidden="1" x14ac:dyDescent="0.25">
      <c r="A3553" s="12">
        <v>3536</v>
      </c>
      <c r="B3553" s="10" t="s">
        <v>1020</v>
      </c>
      <c r="C3553" s="18" t="s">
        <v>1265</v>
      </c>
      <c r="D3553" s="9"/>
      <c r="E3553" s="9">
        <v>300</v>
      </c>
      <c r="F3553" s="10" t="s">
        <v>1071</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1.5" hidden="1" x14ac:dyDescent="0.25">
      <c r="A3554" s="12">
        <v>3537</v>
      </c>
      <c r="B3554" s="10" t="s">
        <v>1020</v>
      </c>
      <c r="C3554" s="18" t="s">
        <v>1265</v>
      </c>
      <c r="D3554" s="9"/>
      <c r="E3554" s="9">
        <v>300</v>
      </c>
      <c r="F3554" s="10" t="s">
        <v>1071</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1.5" hidden="1" x14ac:dyDescent="0.25">
      <c r="A3555" s="12">
        <v>3538</v>
      </c>
      <c r="B3555" s="10" t="s">
        <v>1020</v>
      </c>
      <c r="C3555" s="18" t="s">
        <v>1265</v>
      </c>
      <c r="D3555" s="9"/>
      <c r="E3555" s="9">
        <v>300</v>
      </c>
      <c r="F3555" s="10" t="s">
        <v>1071</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1.5" hidden="1" x14ac:dyDescent="0.25">
      <c r="A3556" s="12">
        <v>3539</v>
      </c>
      <c r="B3556" s="10" t="s">
        <v>1020</v>
      </c>
      <c r="C3556" s="18" t="s">
        <v>1265</v>
      </c>
      <c r="D3556" s="9"/>
      <c r="E3556" s="9">
        <v>300</v>
      </c>
      <c r="F3556" s="10" t="s">
        <v>1071</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1.5" hidden="1" x14ac:dyDescent="0.25">
      <c r="A3557" s="12">
        <v>3540</v>
      </c>
      <c r="B3557" s="10" t="s">
        <v>1020</v>
      </c>
      <c r="C3557" s="18" t="s">
        <v>1265</v>
      </c>
      <c r="D3557" s="9"/>
      <c r="E3557" s="9">
        <v>300</v>
      </c>
      <c r="F3557" s="10" t="s">
        <v>1071</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1.5" hidden="1" x14ac:dyDescent="0.25">
      <c r="A3558" s="12">
        <v>3541</v>
      </c>
      <c r="B3558" s="10" t="s">
        <v>1020</v>
      </c>
      <c r="C3558" s="18" t="s">
        <v>1266</v>
      </c>
      <c r="D3558" s="9"/>
      <c r="E3558" s="9">
        <v>380</v>
      </c>
      <c r="F3558" s="10" t="s">
        <v>1071</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1.5" hidden="1" x14ac:dyDescent="0.25">
      <c r="A3559" s="12">
        <v>3542</v>
      </c>
      <c r="B3559" s="10" t="s">
        <v>1020</v>
      </c>
      <c r="C3559" s="18" t="s">
        <v>1266</v>
      </c>
      <c r="D3559" s="9"/>
      <c r="E3559" s="9">
        <v>380</v>
      </c>
      <c r="F3559" s="10" t="s">
        <v>1071</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1.5" hidden="1" x14ac:dyDescent="0.25">
      <c r="A3560" s="12">
        <v>3543</v>
      </c>
      <c r="B3560" s="10" t="s">
        <v>1020</v>
      </c>
      <c r="C3560" s="18" t="s">
        <v>1266</v>
      </c>
      <c r="D3560" s="9"/>
      <c r="E3560" s="9">
        <v>380</v>
      </c>
      <c r="F3560" s="10" t="s">
        <v>1071</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1.5" hidden="1" x14ac:dyDescent="0.25">
      <c r="A3561" s="12">
        <v>3544</v>
      </c>
      <c r="B3561" s="10" t="s">
        <v>1020</v>
      </c>
      <c r="C3561" s="18" t="s">
        <v>1266</v>
      </c>
      <c r="D3561" s="9"/>
      <c r="E3561" s="9">
        <v>380</v>
      </c>
      <c r="F3561" s="10" t="s">
        <v>1071</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1.5" hidden="1" x14ac:dyDescent="0.25">
      <c r="A3562" s="12">
        <v>3545</v>
      </c>
      <c r="B3562" s="10" t="s">
        <v>1020</v>
      </c>
      <c r="C3562" s="18" t="s">
        <v>1266</v>
      </c>
      <c r="D3562" s="9"/>
      <c r="E3562" s="9">
        <v>380</v>
      </c>
      <c r="F3562" s="10" t="s">
        <v>1071</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1.5" hidden="1" x14ac:dyDescent="0.25">
      <c r="A3563" s="12">
        <v>3546</v>
      </c>
      <c r="B3563" s="10" t="s">
        <v>1020</v>
      </c>
      <c r="C3563" s="18" t="s">
        <v>1266</v>
      </c>
      <c r="D3563" s="9"/>
      <c r="E3563" s="9">
        <v>380</v>
      </c>
      <c r="F3563" s="10" t="s">
        <v>1071</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1.5" hidden="1" x14ac:dyDescent="0.25">
      <c r="A3564" s="12">
        <v>3547</v>
      </c>
      <c r="B3564" s="10" t="s">
        <v>1020</v>
      </c>
      <c r="C3564" s="18" t="s">
        <v>1266</v>
      </c>
      <c r="D3564" s="9"/>
      <c r="E3564" s="9">
        <v>380</v>
      </c>
      <c r="F3564" s="10" t="s">
        <v>1071</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1.5" hidden="1" x14ac:dyDescent="0.25">
      <c r="A3565" s="12">
        <v>3548</v>
      </c>
      <c r="B3565" s="10" t="s">
        <v>1020</v>
      </c>
      <c r="C3565" s="18" t="s">
        <v>1266</v>
      </c>
      <c r="D3565" s="9"/>
      <c r="E3565" s="9">
        <v>380</v>
      </c>
      <c r="F3565" s="10" t="s">
        <v>1071</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1.5" hidden="1" x14ac:dyDescent="0.25">
      <c r="A3566" s="12">
        <v>3549</v>
      </c>
      <c r="B3566" s="10" t="s">
        <v>1020</v>
      </c>
      <c r="C3566" s="18" t="s">
        <v>1266</v>
      </c>
      <c r="D3566" s="9"/>
      <c r="E3566" s="9">
        <v>380</v>
      </c>
      <c r="F3566" s="10" t="s">
        <v>1071</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1.5" hidden="1" x14ac:dyDescent="0.25">
      <c r="A3567" s="12">
        <v>3550</v>
      </c>
      <c r="B3567" s="10" t="s">
        <v>1020</v>
      </c>
      <c r="C3567" s="18" t="s">
        <v>1266</v>
      </c>
      <c r="D3567" s="9"/>
      <c r="E3567" s="9">
        <v>380</v>
      </c>
      <c r="F3567" s="10" t="s">
        <v>1071</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1.5" hidden="1" x14ac:dyDescent="0.25">
      <c r="A3568" s="12">
        <v>3551</v>
      </c>
      <c r="B3568" s="10" t="s">
        <v>1020</v>
      </c>
      <c r="C3568" s="18" t="s">
        <v>1266</v>
      </c>
      <c r="D3568" s="9"/>
      <c r="E3568" s="9">
        <v>380</v>
      </c>
      <c r="F3568" s="10" t="s">
        <v>1071</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1.5" hidden="1" x14ac:dyDescent="0.25">
      <c r="A3569" s="12">
        <v>3552</v>
      </c>
      <c r="B3569" s="10" t="s">
        <v>1020</v>
      </c>
      <c r="C3569" s="18" t="s">
        <v>1266</v>
      </c>
      <c r="D3569" s="9"/>
      <c r="E3569" s="9">
        <v>380</v>
      </c>
      <c r="F3569" s="10" t="s">
        <v>1071</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1.5" hidden="1" x14ac:dyDescent="0.25">
      <c r="A3570" s="12">
        <v>3553</v>
      </c>
      <c r="B3570" s="10" t="s">
        <v>1020</v>
      </c>
      <c r="C3570" s="18" t="s">
        <v>1266</v>
      </c>
      <c r="D3570" s="9"/>
      <c r="E3570" s="9">
        <v>380</v>
      </c>
      <c r="F3570" s="10" t="s">
        <v>1071</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1.5" hidden="1" x14ac:dyDescent="0.25">
      <c r="A3571" s="12">
        <v>3554</v>
      </c>
      <c r="B3571" s="10" t="s">
        <v>1020</v>
      </c>
      <c r="C3571" s="18" t="s">
        <v>1266</v>
      </c>
      <c r="D3571" s="9"/>
      <c r="E3571" s="9">
        <v>380</v>
      </c>
      <c r="F3571" s="10" t="s">
        <v>1071</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1.5" hidden="1" x14ac:dyDescent="0.25">
      <c r="A3572" s="12">
        <v>3555</v>
      </c>
      <c r="B3572" s="10" t="s">
        <v>1020</v>
      </c>
      <c r="C3572" s="18" t="s">
        <v>1266</v>
      </c>
      <c r="D3572" s="9"/>
      <c r="E3572" s="9">
        <v>380</v>
      </c>
      <c r="F3572" s="10" t="s">
        <v>1071</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1.5" hidden="1" x14ac:dyDescent="0.25">
      <c r="A3573" s="12">
        <v>3556</v>
      </c>
      <c r="B3573" s="10" t="s">
        <v>1020</v>
      </c>
      <c r="C3573" s="18" t="s">
        <v>1267</v>
      </c>
      <c r="D3573" s="9"/>
      <c r="E3573" s="9">
        <v>470</v>
      </c>
      <c r="F3573" s="10" t="s">
        <v>1071</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1.5" hidden="1" x14ac:dyDescent="0.25">
      <c r="A3574" s="12">
        <v>3557</v>
      </c>
      <c r="B3574" s="10" t="s">
        <v>1020</v>
      </c>
      <c r="C3574" s="18" t="s">
        <v>1267</v>
      </c>
      <c r="D3574" s="9"/>
      <c r="E3574" s="9">
        <v>470</v>
      </c>
      <c r="F3574" s="10" t="s">
        <v>1071</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1.5" hidden="1" x14ac:dyDescent="0.25">
      <c r="A3575" s="12">
        <v>3558</v>
      </c>
      <c r="B3575" s="10" t="s">
        <v>1020</v>
      </c>
      <c r="C3575" s="18" t="s">
        <v>1267</v>
      </c>
      <c r="D3575" s="9"/>
      <c r="E3575" s="9">
        <v>470</v>
      </c>
      <c r="F3575" s="10" t="s">
        <v>1071</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1.5" hidden="1" x14ac:dyDescent="0.25">
      <c r="A3576" s="12">
        <v>3559</v>
      </c>
      <c r="B3576" s="10" t="s">
        <v>1020</v>
      </c>
      <c r="C3576" s="18" t="s">
        <v>1267</v>
      </c>
      <c r="D3576" s="9"/>
      <c r="E3576" s="9">
        <v>470</v>
      </c>
      <c r="F3576" s="10" t="s">
        <v>1071</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1.5" hidden="1" x14ac:dyDescent="0.25">
      <c r="A3577" s="12">
        <v>3560</v>
      </c>
      <c r="B3577" s="10" t="s">
        <v>1020</v>
      </c>
      <c r="C3577" s="18" t="s">
        <v>1267</v>
      </c>
      <c r="D3577" s="9"/>
      <c r="E3577" s="9">
        <v>470</v>
      </c>
      <c r="F3577" s="10" t="s">
        <v>1071</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1.5" hidden="1" x14ac:dyDescent="0.25">
      <c r="A3578" s="12">
        <v>3561</v>
      </c>
      <c r="B3578" s="10" t="s">
        <v>1020</v>
      </c>
      <c r="C3578" s="18" t="s">
        <v>1267</v>
      </c>
      <c r="D3578" s="9"/>
      <c r="E3578" s="9">
        <v>470</v>
      </c>
      <c r="F3578" s="10" t="s">
        <v>1071</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1.5" hidden="1" x14ac:dyDescent="0.25">
      <c r="A3579" s="12">
        <v>3562</v>
      </c>
      <c r="B3579" s="10" t="s">
        <v>1020</v>
      </c>
      <c r="C3579" s="18" t="s">
        <v>1267</v>
      </c>
      <c r="D3579" s="9"/>
      <c r="E3579" s="9">
        <v>470</v>
      </c>
      <c r="F3579" s="10" t="s">
        <v>1071</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1.5" hidden="1" x14ac:dyDescent="0.25">
      <c r="A3580" s="12">
        <v>3563</v>
      </c>
      <c r="B3580" s="10" t="s">
        <v>1020</v>
      </c>
      <c r="C3580" s="18" t="s">
        <v>1267</v>
      </c>
      <c r="D3580" s="9"/>
      <c r="E3580" s="9">
        <v>470</v>
      </c>
      <c r="F3580" s="10" t="s">
        <v>1071</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1.5" hidden="1" x14ac:dyDescent="0.25">
      <c r="A3581" s="12">
        <v>3564</v>
      </c>
      <c r="B3581" s="10" t="s">
        <v>1020</v>
      </c>
      <c r="C3581" s="18" t="s">
        <v>1267</v>
      </c>
      <c r="D3581" s="9"/>
      <c r="E3581" s="9">
        <v>470</v>
      </c>
      <c r="F3581" s="10" t="s">
        <v>1071</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1.5" hidden="1" x14ac:dyDescent="0.25">
      <c r="A3582" s="12">
        <v>3565</v>
      </c>
      <c r="B3582" s="10" t="s">
        <v>1020</v>
      </c>
      <c r="C3582" s="18" t="s">
        <v>1267</v>
      </c>
      <c r="D3582" s="9"/>
      <c r="E3582" s="9">
        <v>470</v>
      </c>
      <c r="F3582" s="10" t="s">
        <v>1071</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1.5" hidden="1" x14ac:dyDescent="0.25">
      <c r="A3583" s="12">
        <v>3566</v>
      </c>
      <c r="B3583" s="10" t="s">
        <v>1020</v>
      </c>
      <c r="C3583" s="18" t="s">
        <v>1267</v>
      </c>
      <c r="D3583" s="9"/>
      <c r="E3583" s="9">
        <v>470</v>
      </c>
      <c r="F3583" s="10" t="s">
        <v>1071</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1.5" hidden="1" x14ac:dyDescent="0.25">
      <c r="A3584" s="12">
        <v>3567</v>
      </c>
      <c r="B3584" s="10" t="s">
        <v>1020</v>
      </c>
      <c r="C3584" s="18" t="s">
        <v>1267</v>
      </c>
      <c r="D3584" s="9"/>
      <c r="E3584" s="9">
        <v>470</v>
      </c>
      <c r="F3584" s="10" t="s">
        <v>1071</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1.5" hidden="1" x14ac:dyDescent="0.25">
      <c r="A3585" s="12">
        <v>3568</v>
      </c>
      <c r="B3585" s="10" t="s">
        <v>1020</v>
      </c>
      <c r="C3585" s="18" t="s">
        <v>1267</v>
      </c>
      <c r="D3585" s="9"/>
      <c r="E3585" s="9">
        <v>470</v>
      </c>
      <c r="F3585" s="10" t="s">
        <v>1071</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1.5" hidden="1" x14ac:dyDescent="0.25">
      <c r="A3586" s="12">
        <v>3569</v>
      </c>
      <c r="B3586" s="10" t="s">
        <v>1020</v>
      </c>
      <c r="C3586" s="18" t="s">
        <v>1267</v>
      </c>
      <c r="D3586" s="9"/>
      <c r="E3586" s="9">
        <v>470</v>
      </c>
      <c r="F3586" s="10" t="s">
        <v>1071</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1.5" hidden="1" x14ac:dyDescent="0.25">
      <c r="A3587" s="12">
        <v>3570</v>
      </c>
      <c r="B3587" s="10" t="s">
        <v>1020</v>
      </c>
      <c r="C3587" s="18" t="s">
        <v>1267</v>
      </c>
      <c r="D3587" s="9"/>
      <c r="E3587" s="9">
        <v>470</v>
      </c>
      <c r="F3587" s="10" t="s">
        <v>1071</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1.5" hidden="1" x14ac:dyDescent="0.25">
      <c r="A3588" s="12">
        <v>3571</v>
      </c>
      <c r="B3588" s="10" t="s">
        <v>1020</v>
      </c>
      <c r="C3588" s="18" t="s">
        <v>1268</v>
      </c>
      <c r="D3588" s="9"/>
      <c r="E3588" s="9">
        <v>499</v>
      </c>
      <c r="F3588" s="10" t="s">
        <v>1071</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1.5" hidden="1" x14ac:dyDescent="0.25">
      <c r="A3589" s="12">
        <v>3572</v>
      </c>
      <c r="B3589" s="10" t="s">
        <v>1020</v>
      </c>
      <c r="C3589" s="18" t="s">
        <v>1268</v>
      </c>
      <c r="D3589" s="9"/>
      <c r="E3589" s="9">
        <v>499</v>
      </c>
      <c r="F3589" s="10" t="s">
        <v>1071</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1.5" hidden="1" x14ac:dyDescent="0.25">
      <c r="A3590" s="12">
        <v>3573</v>
      </c>
      <c r="B3590" s="10" t="s">
        <v>1020</v>
      </c>
      <c r="C3590" s="18" t="s">
        <v>1268</v>
      </c>
      <c r="D3590" s="9"/>
      <c r="E3590" s="9">
        <v>499</v>
      </c>
      <c r="F3590" s="10" t="s">
        <v>1071</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1.5" hidden="1" x14ac:dyDescent="0.25">
      <c r="A3591" s="12">
        <v>3574</v>
      </c>
      <c r="B3591" s="10" t="s">
        <v>1020</v>
      </c>
      <c r="C3591" s="18" t="s">
        <v>1268</v>
      </c>
      <c r="D3591" s="9"/>
      <c r="E3591" s="9">
        <v>499</v>
      </c>
      <c r="F3591" s="10" t="s">
        <v>1071</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1.5" hidden="1" x14ac:dyDescent="0.25">
      <c r="A3592" s="12">
        <v>3575</v>
      </c>
      <c r="B3592" s="10" t="s">
        <v>1020</v>
      </c>
      <c r="C3592" s="18" t="s">
        <v>1268</v>
      </c>
      <c r="D3592" s="9"/>
      <c r="E3592" s="9">
        <v>499</v>
      </c>
      <c r="F3592" s="10" t="s">
        <v>1071</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1.5" hidden="1" x14ac:dyDescent="0.25">
      <c r="A3593" s="12">
        <v>3576</v>
      </c>
      <c r="B3593" s="10" t="s">
        <v>1020</v>
      </c>
      <c r="C3593" s="18" t="s">
        <v>1268</v>
      </c>
      <c r="D3593" s="9"/>
      <c r="E3593" s="9">
        <v>499</v>
      </c>
      <c r="F3593" s="10" t="s">
        <v>1071</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1.5" hidden="1" x14ac:dyDescent="0.25">
      <c r="A3594" s="12">
        <v>3577</v>
      </c>
      <c r="B3594" s="10" t="s">
        <v>1020</v>
      </c>
      <c r="C3594" s="18" t="s">
        <v>1268</v>
      </c>
      <c r="D3594" s="9"/>
      <c r="E3594" s="9">
        <v>499</v>
      </c>
      <c r="F3594" s="10" t="s">
        <v>1071</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1.5" hidden="1" x14ac:dyDescent="0.25">
      <c r="A3595" s="12">
        <v>3578</v>
      </c>
      <c r="B3595" s="10" t="s">
        <v>1020</v>
      </c>
      <c r="C3595" s="18" t="s">
        <v>1268</v>
      </c>
      <c r="D3595" s="9"/>
      <c r="E3595" s="9">
        <v>499</v>
      </c>
      <c r="F3595" s="10" t="s">
        <v>1071</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1.5" hidden="1" x14ac:dyDescent="0.25">
      <c r="A3596" s="12">
        <v>3579</v>
      </c>
      <c r="B3596" s="10" t="s">
        <v>1020</v>
      </c>
      <c r="C3596" s="18" t="s">
        <v>1268</v>
      </c>
      <c r="D3596" s="9"/>
      <c r="E3596" s="9">
        <v>499</v>
      </c>
      <c r="F3596" s="10" t="s">
        <v>1071</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1.5" hidden="1" x14ac:dyDescent="0.25">
      <c r="A3597" s="12">
        <v>3580</v>
      </c>
      <c r="B3597" s="10" t="s">
        <v>1020</v>
      </c>
      <c r="C3597" s="18" t="s">
        <v>1268</v>
      </c>
      <c r="D3597" s="9"/>
      <c r="E3597" s="9">
        <v>499</v>
      </c>
      <c r="F3597" s="10" t="s">
        <v>1071</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1.5" hidden="1" x14ac:dyDescent="0.25">
      <c r="A3598" s="12">
        <v>3581</v>
      </c>
      <c r="B3598" s="10" t="s">
        <v>1020</v>
      </c>
      <c r="C3598" s="18" t="s">
        <v>1268</v>
      </c>
      <c r="D3598" s="9"/>
      <c r="E3598" s="9">
        <v>499</v>
      </c>
      <c r="F3598" s="10" t="s">
        <v>1071</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1.5" hidden="1" x14ac:dyDescent="0.25">
      <c r="A3599" s="12">
        <v>3582</v>
      </c>
      <c r="B3599" s="10" t="s">
        <v>1020</v>
      </c>
      <c r="C3599" s="18" t="s">
        <v>1268</v>
      </c>
      <c r="D3599" s="9"/>
      <c r="E3599" s="9">
        <v>499</v>
      </c>
      <c r="F3599" s="10" t="s">
        <v>1071</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1.5" hidden="1" x14ac:dyDescent="0.25">
      <c r="A3600" s="12">
        <v>3583</v>
      </c>
      <c r="B3600" s="10" t="s">
        <v>1020</v>
      </c>
      <c r="C3600" s="18" t="s">
        <v>1268</v>
      </c>
      <c r="D3600" s="9"/>
      <c r="E3600" s="9">
        <v>499</v>
      </c>
      <c r="F3600" s="10" t="s">
        <v>1071</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1.5" hidden="1" x14ac:dyDescent="0.25">
      <c r="A3601" s="12">
        <v>3584</v>
      </c>
      <c r="B3601" s="10" t="s">
        <v>1020</v>
      </c>
      <c r="C3601" s="18" t="s">
        <v>1268</v>
      </c>
      <c r="D3601" s="9"/>
      <c r="E3601" s="9">
        <v>499</v>
      </c>
      <c r="F3601" s="10" t="s">
        <v>1071</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1.5" hidden="1" x14ac:dyDescent="0.25">
      <c r="A3602" s="12">
        <v>3585</v>
      </c>
      <c r="B3602" s="10" t="s">
        <v>1020</v>
      </c>
      <c r="C3602" s="18" t="s">
        <v>1268</v>
      </c>
      <c r="D3602" s="9"/>
      <c r="E3602" s="9">
        <v>499</v>
      </c>
      <c r="F3602" s="10" t="s">
        <v>1071</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1.5" hidden="1" x14ac:dyDescent="0.25">
      <c r="A3603" s="12">
        <v>3586</v>
      </c>
      <c r="B3603" s="10" t="s">
        <v>1020</v>
      </c>
      <c r="C3603" s="18" t="s">
        <v>1269</v>
      </c>
      <c r="D3603" s="9"/>
      <c r="E3603" s="9">
        <v>807</v>
      </c>
      <c r="F3603" s="10" t="s">
        <v>1071</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1.5" hidden="1" x14ac:dyDescent="0.25">
      <c r="A3604" s="12">
        <v>3587</v>
      </c>
      <c r="B3604" s="10" t="s">
        <v>1020</v>
      </c>
      <c r="C3604" s="18" t="s">
        <v>1269</v>
      </c>
      <c r="D3604" s="9"/>
      <c r="E3604" s="9">
        <v>807</v>
      </c>
      <c r="F3604" s="10" t="s">
        <v>1071</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1.5" hidden="1" x14ac:dyDescent="0.25">
      <c r="A3605" s="12">
        <v>3588</v>
      </c>
      <c r="B3605" s="10" t="s">
        <v>1020</v>
      </c>
      <c r="C3605" s="18" t="s">
        <v>1269</v>
      </c>
      <c r="D3605" s="9"/>
      <c r="E3605" s="9">
        <v>807</v>
      </c>
      <c r="F3605" s="10" t="s">
        <v>1071</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1.5" hidden="1" x14ac:dyDescent="0.25">
      <c r="A3606" s="12">
        <v>3589</v>
      </c>
      <c r="B3606" s="10" t="s">
        <v>1020</v>
      </c>
      <c r="C3606" s="18" t="s">
        <v>1269</v>
      </c>
      <c r="D3606" s="9"/>
      <c r="E3606" s="9">
        <v>807</v>
      </c>
      <c r="F3606" s="10" t="s">
        <v>1071</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1.5" hidden="1" x14ac:dyDescent="0.25">
      <c r="A3607" s="12">
        <v>3590</v>
      </c>
      <c r="B3607" s="10" t="s">
        <v>1020</v>
      </c>
      <c r="C3607" s="18" t="s">
        <v>1269</v>
      </c>
      <c r="D3607" s="9"/>
      <c r="E3607" s="9">
        <v>807</v>
      </c>
      <c r="F3607" s="10" t="s">
        <v>1071</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1.5" hidden="1" x14ac:dyDescent="0.25">
      <c r="A3608" s="12">
        <v>3591</v>
      </c>
      <c r="B3608" s="10" t="s">
        <v>1020</v>
      </c>
      <c r="C3608" s="18" t="s">
        <v>1269</v>
      </c>
      <c r="D3608" s="9"/>
      <c r="E3608" s="9">
        <v>807</v>
      </c>
      <c r="F3608" s="10" t="s">
        <v>1071</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1.5" hidden="1" x14ac:dyDescent="0.25">
      <c r="A3609" s="12">
        <v>3592</v>
      </c>
      <c r="B3609" s="10" t="s">
        <v>1020</v>
      </c>
      <c r="C3609" s="18" t="s">
        <v>1269</v>
      </c>
      <c r="D3609" s="9"/>
      <c r="E3609" s="9">
        <v>807</v>
      </c>
      <c r="F3609" s="10" t="s">
        <v>1071</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1.5" hidden="1" x14ac:dyDescent="0.25">
      <c r="A3610" s="12">
        <v>3593</v>
      </c>
      <c r="B3610" s="10" t="s">
        <v>1020</v>
      </c>
      <c r="C3610" s="18" t="s">
        <v>1269</v>
      </c>
      <c r="D3610" s="9"/>
      <c r="E3610" s="9">
        <v>807</v>
      </c>
      <c r="F3610" s="10" t="s">
        <v>1071</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1.5" hidden="1" x14ac:dyDescent="0.25">
      <c r="A3611" s="12">
        <v>3594</v>
      </c>
      <c r="B3611" s="10" t="s">
        <v>1020</v>
      </c>
      <c r="C3611" s="18" t="s">
        <v>1269</v>
      </c>
      <c r="D3611" s="9"/>
      <c r="E3611" s="9">
        <v>807</v>
      </c>
      <c r="F3611" s="10" t="s">
        <v>1071</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1.5" hidden="1" x14ac:dyDescent="0.25">
      <c r="A3612" s="12">
        <v>3595</v>
      </c>
      <c r="B3612" s="10" t="s">
        <v>1020</v>
      </c>
      <c r="C3612" s="18" t="s">
        <v>1269</v>
      </c>
      <c r="D3612" s="9"/>
      <c r="E3612" s="9">
        <v>807</v>
      </c>
      <c r="F3612" s="10" t="s">
        <v>1071</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1.5" hidden="1" x14ac:dyDescent="0.25">
      <c r="A3613" s="12">
        <v>3596</v>
      </c>
      <c r="B3613" s="10" t="s">
        <v>1020</v>
      </c>
      <c r="C3613" s="18" t="s">
        <v>1269</v>
      </c>
      <c r="D3613" s="9"/>
      <c r="E3613" s="9">
        <v>807</v>
      </c>
      <c r="F3613" s="10" t="s">
        <v>1071</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1.5" hidden="1" x14ac:dyDescent="0.25">
      <c r="A3614" s="12">
        <v>3597</v>
      </c>
      <c r="B3614" s="10" t="s">
        <v>1020</v>
      </c>
      <c r="C3614" s="18" t="s">
        <v>1269</v>
      </c>
      <c r="D3614" s="9"/>
      <c r="E3614" s="9">
        <v>807</v>
      </c>
      <c r="F3614" s="10" t="s">
        <v>1071</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1.5" hidden="1" x14ac:dyDescent="0.25">
      <c r="A3615" s="12">
        <v>3598</v>
      </c>
      <c r="B3615" s="10" t="s">
        <v>1020</v>
      </c>
      <c r="C3615" s="18" t="s">
        <v>1269</v>
      </c>
      <c r="D3615" s="9"/>
      <c r="E3615" s="9">
        <v>807</v>
      </c>
      <c r="F3615" s="10" t="s">
        <v>1071</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1.5" hidden="1" x14ac:dyDescent="0.25">
      <c r="A3616" s="12">
        <v>3599</v>
      </c>
      <c r="B3616" s="10" t="s">
        <v>1020</v>
      </c>
      <c r="C3616" s="18" t="s">
        <v>1269</v>
      </c>
      <c r="D3616" s="9"/>
      <c r="E3616" s="9">
        <v>807</v>
      </c>
      <c r="F3616" s="10" t="s">
        <v>1071</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1.5" hidden="1" x14ac:dyDescent="0.25">
      <c r="A3617" s="12">
        <v>3600</v>
      </c>
      <c r="B3617" s="10" t="s">
        <v>1020</v>
      </c>
      <c r="C3617" s="18" t="s">
        <v>1269</v>
      </c>
      <c r="D3617" s="9"/>
      <c r="E3617" s="9">
        <v>807</v>
      </c>
      <c r="F3617" s="10" t="s">
        <v>1071</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1.5" hidden="1" x14ac:dyDescent="0.25">
      <c r="A3618" s="12">
        <v>3601</v>
      </c>
      <c r="B3618" s="10" t="s">
        <v>1020</v>
      </c>
      <c r="C3618" s="18" t="s">
        <v>1270</v>
      </c>
      <c r="D3618" s="9"/>
      <c r="E3618" s="9">
        <v>620</v>
      </c>
      <c r="F3618" s="10" t="s">
        <v>1071</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1.5" hidden="1" x14ac:dyDescent="0.25">
      <c r="A3619" s="12">
        <v>3602</v>
      </c>
      <c r="B3619" s="10" t="s">
        <v>1020</v>
      </c>
      <c r="C3619" s="18" t="s">
        <v>1270</v>
      </c>
      <c r="D3619" s="9"/>
      <c r="E3619" s="9">
        <v>620</v>
      </c>
      <c r="F3619" s="10" t="s">
        <v>1071</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1.5" hidden="1" x14ac:dyDescent="0.25">
      <c r="A3620" s="12">
        <v>3603</v>
      </c>
      <c r="B3620" s="10" t="s">
        <v>1020</v>
      </c>
      <c r="C3620" s="18" t="s">
        <v>1270</v>
      </c>
      <c r="D3620" s="9"/>
      <c r="E3620" s="9">
        <v>620</v>
      </c>
      <c r="F3620" s="10" t="s">
        <v>1071</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1.5" hidden="1" x14ac:dyDescent="0.25">
      <c r="A3621" s="12">
        <v>3604</v>
      </c>
      <c r="B3621" s="10" t="s">
        <v>1020</v>
      </c>
      <c r="C3621" s="18" t="s">
        <v>1270</v>
      </c>
      <c r="D3621" s="9"/>
      <c r="E3621" s="9">
        <v>620</v>
      </c>
      <c r="F3621" s="10" t="s">
        <v>1071</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1.5" hidden="1" x14ac:dyDescent="0.25">
      <c r="A3622" s="12">
        <v>3605</v>
      </c>
      <c r="B3622" s="10" t="s">
        <v>1020</v>
      </c>
      <c r="C3622" s="18" t="s">
        <v>1270</v>
      </c>
      <c r="D3622" s="9"/>
      <c r="E3622" s="9">
        <v>620</v>
      </c>
      <c r="F3622" s="10" t="s">
        <v>1071</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1.5" hidden="1" x14ac:dyDescent="0.25">
      <c r="A3623" s="12">
        <v>3606</v>
      </c>
      <c r="B3623" s="10" t="s">
        <v>1020</v>
      </c>
      <c r="C3623" s="18" t="s">
        <v>1270</v>
      </c>
      <c r="D3623" s="9"/>
      <c r="E3623" s="9">
        <v>620</v>
      </c>
      <c r="F3623" s="10" t="s">
        <v>1071</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1.5" hidden="1" x14ac:dyDescent="0.25">
      <c r="A3624" s="12">
        <v>3607</v>
      </c>
      <c r="B3624" s="10" t="s">
        <v>1020</v>
      </c>
      <c r="C3624" s="18" t="s">
        <v>1270</v>
      </c>
      <c r="D3624" s="9"/>
      <c r="E3624" s="9">
        <v>620</v>
      </c>
      <c r="F3624" s="10" t="s">
        <v>1071</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1.5" hidden="1" x14ac:dyDescent="0.25">
      <c r="A3625" s="12">
        <v>3608</v>
      </c>
      <c r="B3625" s="10" t="s">
        <v>1020</v>
      </c>
      <c r="C3625" s="18" t="s">
        <v>1270</v>
      </c>
      <c r="D3625" s="9"/>
      <c r="E3625" s="9">
        <v>620</v>
      </c>
      <c r="F3625" s="10" t="s">
        <v>1071</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1.5" hidden="1" x14ac:dyDescent="0.25">
      <c r="A3626" s="12">
        <v>3609</v>
      </c>
      <c r="B3626" s="10" t="s">
        <v>1020</v>
      </c>
      <c r="C3626" s="18" t="s">
        <v>1270</v>
      </c>
      <c r="D3626" s="9"/>
      <c r="E3626" s="9">
        <v>620</v>
      </c>
      <c r="F3626" s="10" t="s">
        <v>1071</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1.5" hidden="1" x14ac:dyDescent="0.25">
      <c r="A3627" s="12">
        <v>3610</v>
      </c>
      <c r="B3627" s="10" t="s">
        <v>1020</v>
      </c>
      <c r="C3627" s="18" t="s">
        <v>1270</v>
      </c>
      <c r="D3627" s="9"/>
      <c r="E3627" s="9">
        <v>620</v>
      </c>
      <c r="F3627" s="10" t="s">
        <v>1071</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1.5" hidden="1" x14ac:dyDescent="0.25">
      <c r="A3628" s="12">
        <v>3611</v>
      </c>
      <c r="B3628" s="10" t="s">
        <v>1020</v>
      </c>
      <c r="C3628" s="18" t="s">
        <v>1270</v>
      </c>
      <c r="D3628" s="9"/>
      <c r="E3628" s="9">
        <v>620</v>
      </c>
      <c r="F3628" s="10" t="s">
        <v>1071</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1.5" hidden="1" x14ac:dyDescent="0.25">
      <c r="A3629" s="12">
        <v>3612</v>
      </c>
      <c r="B3629" s="10" t="s">
        <v>1020</v>
      </c>
      <c r="C3629" s="18" t="s">
        <v>1270</v>
      </c>
      <c r="D3629" s="9"/>
      <c r="E3629" s="9">
        <v>620</v>
      </c>
      <c r="F3629" s="10" t="s">
        <v>1071</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1.5" hidden="1" x14ac:dyDescent="0.25">
      <c r="A3630" s="12">
        <v>3613</v>
      </c>
      <c r="B3630" s="10" t="s">
        <v>1020</v>
      </c>
      <c r="C3630" s="18" t="s">
        <v>1270</v>
      </c>
      <c r="D3630" s="9"/>
      <c r="E3630" s="9">
        <v>620</v>
      </c>
      <c r="F3630" s="10" t="s">
        <v>1071</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1.5" hidden="1" x14ac:dyDescent="0.25">
      <c r="A3631" s="12">
        <v>3614</v>
      </c>
      <c r="B3631" s="10" t="s">
        <v>1020</v>
      </c>
      <c r="C3631" s="18" t="s">
        <v>1270</v>
      </c>
      <c r="D3631" s="9"/>
      <c r="E3631" s="9">
        <v>620</v>
      </c>
      <c r="F3631" s="10" t="s">
        <v>1071</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1.5" hidden="1" x14ac:dyDescent="0.25">
      <c r="A3632" s="12">
        <v>3615</v>
      </c>
      <c r="B3632" s="10" t="s">
        <v>1020</v>
      </c>
      <c r="C3632" s="18" t="s">
        <v>1270</v>
      </c>
      <c r="D3632" s="9"/>
      <c r="E3632" s="9">
        <v>620</v>
      </c>
      <c r="F3632" s="10" t="s">
        <v>1071</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1.5" hidden="1" x14ac:dyDescent="0.25">
      <c r="A3633" s="12">
        <v>3616</v>
      </c>
      <c r="B3633" s="10" t="s">
        <v>1020</v>
      </c>
      <c r="C3633" s="18" t="s">
        <v>1271</v>
      </c>
      <c r="D3633" s="9">
        <v>25</v>
      </c>
      <c r="E3633" s="9">
        <v>688</v>
      </c>
      <c r="F3633" s="10" t="s">
        <v>1071</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1.5" hidden="1" x14ac:dyDescent="0.25">
      <c r="A3634" s="12">
        <v>3617</v>
      </c>
      <c r="B3634" s="10" t="s">
        <v>1020</v>
      </c>
      <c r="C3634" s="18" t="s">
        <v>1271</v>
      </c>
      <c r="D3634" s="9">
        <v>25</v>
      </c>
      <c r="E3634" s="9">
        <v>688</v>
      </c>
      <c r="F3634" s="10" t="s">
        <v>1071</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1.5" hidden="1" x14ac:dyDescent="0.25">
      <c r="A3635" s="12">
        <v>3618</v>
      </c>
      <c r="B3635" s="10" t="s">
        <v>1020</v>
      </c>
      <c r="C3635" s="18" t="s">
        <v>1271</v>
      </c>
      <c r="D3635" s="9">
        <v>25</v>
      </c>
      <c r="E3635" s="9">
        <v>688</v>
      </c>
      <c r="F3635" s="10" t="s">
        <v>1071</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1.5" hidden="1" x14ac:dyDescent="0.25">
      <c r="A3636" s="12">
        <v>3619</v>
      </c>
      <c r="B3636" s="10" t="s">
        <v>1020</v>
      </c>
      <c r="C3636" s="18" t="s">
        <v>1271</v>
      </c>
      <c r="D3636" s="9">
        <v>25</v>
      </c>
      <c r="E3636" s="9">
        <v>688</v>
      </c>
      <c r="F3636" s="10" t="s">
        <v>1071</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1.5" hidden="1" x14ac:dyDescent="0.25">
      <c r="A3637" s="12">
        <v>3620</v>
      </c>
      <c r="B3637" s="10" t="s">
        <v>1020</v>
      </c>
      <c r="C3637" s="18" t="s">
        <v>1271</v>
      </c>
      <c r="D3637" s="9">
        <v>25</v>
      </c>
      <c r="E3637" s="9">
        <v>688</v>
      </c>
      <c r="F3637" s="10" t="s">
        <v>1071</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1.5" hidden="1" x14ac:dyDescent="0.25">
      <c r="A3638" s="12">
        <v>3621</v>
      </c>
      <c r="B3638" s="10" t="s">
        <v>1020</v>
      </c>
      <c r="C3638" s="18" t="s">
        <v>1271</v>
      </c>
      <c r="D3638" s="9">
        <v>25</v>
      </c>
      <c r="E3638" s="9">
        <v>688</v>
      </c>
      <c r="F3638" s="10" t="s">
        <v>1071</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1.5" hidden="1" x14ac:dyDescent="0.25">
      <c r="A3639" s="12">
        <v>3622</v>
      </c>
      <c r="B3639" s="10" t="s">
        <v>1020</v>
      </c>
      <c r="C3639" s="18" t="s">
        <v>1271</v>
      </c>
      <c r="D3639" s="9">
        <v>25</v>
      </c>
      <c r="E3639" s="9">
        <v>688</v>
      </c>
      <c r="F3639" s="10" t="s">
        <v>1071</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1.5" hidden="1" x14ac:dyDescent="0.25">
      <c r="A3640" s="12">
        <v>3623</v>
      </c>
      <c r="B3640" s="10" t="s">
        <v>1020</v>
      </c>
      <c r="C3640" s="18" t="s">
        <v>1271</v>
      </c>
      <c r="D3640" s="9">
        <v>25</v>
      </c>
      <c r="E3640" s="9">
        <v>688</v>
      </c>
      <c r="F3640" s="10" t="s">
        <v>1071</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1.5" hidden="1" x14ac:dyDescent="0.25">
      <c r="A3641" s="12">
        <v>3624</v>
      </c>
      <c r="B3641" s="10" t="s">
        <v>1020</v>
      </c>
      <c r="C3641" s="18" t="s">
        <v>1271</v>
      </c>
      <c r="D3641" s="9">
        <v>25</v>
      </c>
      <c r="E3641" s="9">
        <v>688</v>
      </c>
      <c r="F3641" s="10" t="s">
        <v>1071</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1.5" hidden="1" x14ac:dyDescent="0.25">
      <c r="A3642" s="12">
        <v>3625</v>
      </c>
      <c r="B3642" s="10" t="s">
        <v>1020</v>
      </c>
      <c r="C3642" s="18" t="s">
        <v>1271</v>
      </c>
      <c r="D3642" s="9">
        <v>25</v>
      </c>
      <c r="E3642" s="9">
        <v>688</v>
      </c>
      <c r="F3642" s="10" t="s">
        <v>1071</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1.5" hidden="1" x14ac:dyDescent="0.25">
      <c r="A3643" s="12">
        <v>3626</v>
      </c>
      <c r="B3643" s="10" t="s">
        <v>1020</v>
      </c>
      <c r="C3643" s="18" t="s">
        <v>1271</v>
      </c>
      <c r="D3643" s="9">
        <v>25</v>
      </c>
      <c r="E3643" s="9">
        <v>688</v>
      </c>
      <c r="F3643" s="10" t="s">
        <v>1071</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1.5" hidden="1" x14ac:dyDescent="0.25">
      <c r="A3644" s="12">
        <v>3627</v>
      </c>
      <c r="B3644" s="10" t="s">
        <v>1020</v>
      </c>
      <c r="C3644" s="18" t="s">
        <v>1271</v>
      </c>
      <c r="D3644" s="9">
        <v>25</v>
      </c>
      <c r="E3644" s="9">
        <v>688</v>
      </c>
      <c r="F3644" s="10" t="s">
        <v>1071</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1.5" hidden="1" x14ac:dyDescent="0.25">
      <c r="A3645" s="12">
        <v>3628</v>
      </c>
      <c r="B3645" s="10" t="s">
        <v>1020</v>
      </c>
      <c r="C3645" s="18" t="s">
        <v>1271</v>
      </c>
      <c r="D3645" s="9">
        <v>25</v>
      </c>
      <c r="E3645" s="9">
        <v>688</v>
      </c>
      <c r="F3645" s="10" t="s">
        <v>1071</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1.5" hidden="1" x14ac:dyDescent="0.25">
      <c r="A3646" s="12">
        <v>3629</v>
      </c>
      <c r="B3646" s="10" t="s">
        <v>1020</v>
      </c>
      <c r="C3646" s="18" t="s">
        <v>1271</v>
      </c>
      <c r="D3646" s="9">
        <v>25</v>
      </c>
      <c r="E3646" s="9">
        <v>688</v>
      </c>
      <c r="F3646" s="10" t="s">
        <v>1071</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1.5" hidden="1" x14ac:dyDescent="0.25">
      <c r="A3647" s="12">
        <v>3630</v>
      </c>
      <c r="B3647" s="10" t="s">
        <v>1020</v>
      </c>
      <c r="C3647" s="18" t="s">
        <v>1271</v>
      </c>
      <c r="D3647" s="9">
        <v>25</v>
      </c>
      <c r="E3647" s="9">
        <v>688</v>
      </c>
      <c r="F3647" s="10" t="s">
        <v>1071</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1.5" hidden="1" x14ac:dyDescent="0.25">
      <c r="A3648" s="12">
        <v>3631</v>
      </c>
      <c r="B3648" s="10" t="s">
        <v>1020</v>
      </c>
      <c r="C3648" s="18" t="s">
        <v>1272</v>
      </c>
      <c r="D3648" s="9"/>
      <c r="E3648" s="9">
        <v>705</v>
      </c>
      <c r="F3648" s="10" t="s">
        <v>1071</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1.5" hidden="1" x14ac:dyDescent="0.25">
      <c r="A3649" s="12">
        <v>3632</v>
      </c>
      <c r="B3649" s="10" t="s">
        <v>1020</v>
      </c>
      <c r="C3649" s="18" t="s">
        <v>1272</v>
      </c>
      <c r="D3649" s="9"/>
      <c r="E3649" s="9">
        <v>705</v>
      </c>
      <c r="F3649" s="10" t="s">
        <v>1071</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1.5" hidden="1" x14ac:dyDescent="0.25">
      <c r="A3650" s="12">
        <v>3633</v>
      </c>
      <c r="B3650" s="10" t="s">
        <v>1020</v>
      </c>
      <c r="C3650" s="18" t="s">
        <v>1272</v>
      </c>
      <c r="D3650" s="9"/>
      <c r="E3650" s="9">
        <v>705</v>
      </c>
      <c r="F3650" s="10" t="s">
        <v>1071</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1.5" hidden="1" x14ac:dyDescent="0.25">
      <c r="A3651" s="12">
        <v>3634</v>
      </c>
      <c r="B3651" s="10" t="s">
        <v>1020</v>
      </c>
      <c r="C3651" s="18" t="s">
        <v>1272</v>
      </c>
      <c r="D3651" s="9"/>
      <c r="E3651" s="9">
        <v>705</v>
      </c>
      <c r="F3651" s="10" t="s">
        <v>1071</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1.5" hidden="1" x14ac:dyDescent="0.25">
      <c r="A3652" s="12">
        <v>3635</v>
      </c>
      <c r="B3652" s="10" t="s">
        <v>1020</v>
      </c>
      <c r="C3652" s="18" t="s">
        <v>1272</v>
      </c>
      <c r="D3652" s="9"/>
      <c r="E3652" s="9">
        <v>705</v>
      </c>
      <c r="F3652" s="10" t="s">
        <v>1071</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1.5" hidden="1" x14ac:dyDescent="0.25">
      <c r="A3653" s="12">
        <v>3636</v>
      </c>
      <c r="B3653" s="10" t="s">
        <v>1020</v>
      </c>
      <c r="C3653" s="18" t="s">
        <v>1272</v>
      </c>
      <c r="D3653" s="9"/>
      <c r="E3653" s="9">
        <v>705</v>
      </c>
      <c r="F3653" s="10" t="s">
        <v>1071</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1.5" hidden="1" x14ac:dyDescent="0.25">
      <c r="A3654" s="12">
        <v>3637</v>
      </c>
      <c r="B3654" s="10" t="s">
        <v>1020</v>
      </c>
      <c r="C3654" s="18" t="s">
        <v>1272</v>
      </c>
      <c r="D3654" s="9"/>
      <c r="E3654" s="9">
        <v>705</v>
      </c>
      <c r="F3654" s="10" t="s">
        <v>1071</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1.5" hidden="1" x14ac:dyDescent="0.25">
      <c r="A3655" s="12">
        <v>3638</v>
      </c>
      <c r="B3655" s="10" t="s">
        <v>1020</v>
      </c>
      <c r="C3655" s="18" t="s">
        <v>1272</v>
      </c>
      <c r="D3655" s="9"/>
      <c r="E3655" s="9">
        <v>705</v>
      </c>
      <c r="F3655" s="10" t="s">
        <v>1071</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1.5" hidden="1" x14ac:dyDescent="0.25">
      <c r="A3656" s="12">
        <v>3639</v>
      </c>
      <c r="B3656" s="10" t="s">
        <v>1020</v>
      </c>
      <c r="C3656" s="18" t="s">
        <v>1272</v>
      </c>
      <c r="D3656" s="9"/>
      <c r="E3656" s="9">
        <v>705</v>
      </c>
      <c r="F3656" s="10" t="s">
        <v>1071</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1.5" hidden="1" x14ac:dyDescent="0.25">
      <c r="A3657" s="12">
        <v>3640</v>
      </c>
      <c r="B3657" s="10" t="s">
        <v>1020</v>
      </c>
      <c r="C3657" s="18" t="s">
        <v>1272</v>
      </c>
      <c r="D3657" s="9"/>
      <c r="E3657" s="9">
        <v>705</v>
      </c>
      <c r="F3657" s="10" t="s">
        <v>1071</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1.5" hidden="1" x14ac:dyDescent="0.25">
      <c r="A3658" s="12">
        <v>3641</v>
      </c>
      <c r="B3658" s="10" t="s">
        <v>1020</v>
      </c>
      <c r="C3658" s="18" t="s">
        <v>1272</v>
      </c>
      <c r="D3658" s="9"/>
      <c r="E3658" s="9">
        <v>705</v>
      </c>
      <c r="F3658" s="10" t="s">
        <v>1071</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1.5" hidden="1" x14ac:dyDescent="0.25">
      <c r="A3659" s="12">
        <v>3642</v>
      </c>
      <c r="B3659" s="10" t="s">
        <v>1020</v>
      </c>
      <c r="C3659" s="18" t="s">
        <v>1272</v>
      </c>
      <c r="D3659" s="9"/>
      <c r="E3659" s="9">
        <v>705</v>
      </c>
      <c r="F3659" s="10" t="s">
        <v>1071</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1.5" hidden="1" x14ac:dyDescent="0.25">
      <c r="A3660" s="12">
        <v>3643</v>
      </c>
      <c r="B3660" s="10" t="s">
        <v>1020</v>
      </c>
      <c r="C3660" s="18" t="s">
        <v>1272</v>
      </c>
      <c r="D3660" s="9"/>
      <c r="E3660" s="9">
        <v>705</v>
      </c>
      <c r="F3660" s="10" t="s">
        <v>1071</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1.5" hidden="1" x14ac:dyDescent="0.25">
      <c r="A3661" s="12">
        <v>3644</v>
      </c>
      <c r="B3661" s="10" t="s">
        <v>1020</v>
      </c>
      <c r="C3661" s="18" t="s">
        <v>1272</v>
      </c>
      <c r="D3661" s="9"/>
      <c r="E3661" s="9">
        <v>705</v>
      </c>
      <c r="F3661" s="10" t="s">
        <v>1071</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1.5" hidden="1" x14ac:dyDescent="0.25">
      <c r="A3662" s="12">
        <v>3645</v>
      </c>
      <c r="B3662" s="10" t="s">
        <v>1020</v>
      </c>
      <c r="C3662" s="18" t="s">
        <v>1272</v>
      </c>
      <c r="D3662" s="9"/>
      <c r="E3662" s="9">
        <v>705</v>
      </c>
      <c r="F3662" s="10" t="s">
        <v>1071</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1.5" hidden="1" x14ac:dyDescent="0.25">
      <c r="A3663" s="12">
        <v>3646</v>
      </c>
      <c r="B3663" s="10" t="s">
        <v>1020</v>
      </c>
      <c r="C3663" s="18" t="s">
        <v>1273</v>
      </c>
      <c r="D3663" s="9">
        <v>26</v>
      </c>
      <c r="E3663" s="9">
        <v>724</v>
      </c>
      <c r="F3663" s="10" t="s">
        <v>1071</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1.5" hidden="1" x14ac:dyDescent="0.25">
      <c r="A3664" s="12">
        <v>3647</v>
      </c>
      <c r="B3664" s="10" t="s">
        <v>1020</v>
      </c>
      <c r="C3664" s="18" t="s">
        <v>1273</v>
      </c>
      <c r="D3664" s="9">
        <v>26</v>
      </c>
      <c r="E3664" s="9">
        <v>724</v>
      </c>
      <c r="F3664" s="10" t="s">
        <v>1071</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1.5" hidden="1" x14ac:dyDescent="0.25">
      <c r="A3665" s="12">
        <v>3648</v>
      </c>
      <c r="B3665" s="10" t="s">
        <v>1020</v>
      </c>
      <c r="C3665" s="18" t="s">
        <v>1273</v>
      </c>
      <c r="D3665" s="9">
        <v>26</v>
      </c>
      <c r="E3665" s="9">
        <v>724</v>
      </c>
      <c r="F3665" s="10" t="s">
        <v>1071</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1.5" hidden="1" x14ac:dyDescent="0.25">
      <c r="A3666" s="12">
        <v>3649</v>
      </c>
      <c r="B3666" s="10" t="s">
        <v>1020</v>
      </c>
      <c r="C3666" s="18" t="s">
        <v>1273</v>
      </c>
      <c r="D3666" s="9">
        <v>26</v>
      </c>
      <c r="E3666" s="9">
        <v>724</v>
      </c>
      <c r="F3666" s="10" t="s">
        <v>1071</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1.5" hidden="1" x14ac:dyDescent="0.25">
      <c r="A3667" s="12">
        <v>3650</v>
      </c>
      <c r="B3667" s="10" t="s">
        <v>1020</v>
      </c>
      <c r="C3667" s="18" t="s">
        <v>1273</v>
      </c>
      <c r="D3667" s="9">
        <v>26</v>
      </c>
      <c r="E3667" s="9">
        <v>724</v>
      </c>
      <c r="F3667" s="10" t="s">
        <v>1071</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1.5" hidden="1" x14ac:dyDescent="0.25">
      <c r="A3668" s="12">
        <v>3651</v>
      </c>
      <c r="B3668" s="10" t="s">
        <v>1020</v>
      </c>
      <c r="C3668" s="18" t="s">
        <v>1273</v>
      </c>
      <c r="D3668" s="9">
        <v>26</v>
      </c>
      <c r="E3668" s="9">
        <v>724</v>
      </c>
      <c r="F3668" s="10" t="s">
        <v>1071</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1.5" hidden="1" x14ac:dyDescent="0.25">
      <c r="A3669" s="12">
        <v>3652</v>
      </c>
      <c r="B3669" s="10" t="s">
        <v>1020</v>
      </c>
      <c r="C3669" s="18" t="s">
        <v>1273</v>
      </c>
      <c r="D3669" s="9">
        <v>26</v>
      </c>
      <c r="E3669" s="9">
        <v>724</v>
      </c>
      <c r="F3669" s="10" t="s">
        <v>1071</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1.5" hidden="1" x14ac:dyDescent="0.25">
      <c r="A3670" s="12">
        <v>3653</v>
      </c>
      <c r="B3670" s="10" t="s">
        <v>1020</v>
      </c>
      <c r="C3670" s="18" t="s">
        <v>1273</v>
      </c>
      <c r="D3670" s="9">
        <v>26</v>
      </c>
      <c r="E3670" s="9">
        <v>724</v>
      </c>
      <c r="F3670" s="10" t="s">
        <v>1071</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1.5" hidden="1" x14ac:dyDescent="0.25">
      <c r="A3671" s="12">
        <v>3654</v>
      </c>
      <c r="B3671" s="10" t="s">
        <v>1020</v>
      </c>
      <c r="C3671" s="18" t="s">
        <v>1273</v>
      </c>
      <c r="D3671" s="9">
        <v>26</v>
      </c>
      <c r="E3671" s="9">
        <v>724</v>
      </c>
      <c r="F3671" s="10" t="s">
        <v>1071</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1.5" hidden="1" x14ac:dyDescent="0.25">
      <c r="A3672" s="12">
        <v>3655</v>
      </c>
      <c r="B3672" s="10" t="s">
        <v>1020</v>
      </c>
      <c r="C3672" s="18" t="s">
        <v>1273</v>
      </c>
      <c r="D3672" s="9">
        <v>26</v>
      </c>
      <c r="E3672" s="9">
        <v>724</v>
      </c>
      <c r="F3672" s="10" t="s">
        <v>1071</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1.5" hidden="1" x14ac:dyDescent="0.25">
      <c r="A3673" s="12">
        <v>3656</v>
      </c>
      <c r="B3673" s="10" t="s">
        <v>1020</v>
      </c>
      <c r="C3673" s="18" t="s">
        <v>1273</v>
      </c>
      <c r="D3673" s="9">
        <v>26</v>
      </c>
      <c r="E3673" s="9">
        <v>724</v>
      </c>
      <c r="F3673" s="10" t="s">
        <v>1071</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1.5" hidden="1" x14ac:dyDescent="0.25">
      <c r="A3674" s="12">
        <v>3657</v>
      </c>
      <c r="B3674" s="10" t="s">
        <v>1020</v>
      </c>
      <c r="C3674" s="18" t="s">
        <v>1273</v>
      </c>
      <c r="D3674" s="9">
        <v>26</v>
      </c>
      <c r="E3674" s="9">
        <v>724</v>
      </c>
      <c r="F3674" s="10" t="s">
        <v>1071</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1.5" hidden="1" x14ac:dyDescent="0.25">
      <c r="A3675" s="12">
        <v>3658</v>
      </c>
      <c r="B3675" s="10" t="s">
        <v>1020</v>
      </c>
      <c r="C3675" s="18" t="s">
        <v>1273</v>
      </c>
      <c r="D3675" s="9">
        <v>26</v>
      </c>
      <c r="E3675" s="9">
        <v>724</v>
      </c>
      <c r="F3675" s="10" t="s">
        <v>1071</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1.5" hidden="1" x14ac:dyDescent="0.25">
      <c r="A3676" s="12">
        <v>3659</v>
      </c>
      <c r="B3676" s="10" t="s">
        <v>1020</v>
      </c>
      <c r="C3676" s="18" t="s">
        <v>1273</v>
      </c>
      <c r="D3676" s="9">
        <v>26</v>
      </c>
      <c r="E3676" s="9">
        <v>724</v>
      </c>
      <c r="F3676" s="10" t="s">
        <v>1071</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1.5" hidden="1" x14ac:dyDescent="0.25">
      <c r="A3677" s="12">
        <v>3660</v>
      </c>
      <c r="B3677" s="10" t="s">
        <v>1020</v>
      </c>
      <c r="C3677" s="18" t="s">
        <v>1273</v>
      </c>
      <c r="D3677" s="9">
        <v>26</v>
      </c>
      <c r="E3677" s="9">
        <v>724</v>
      </c>
      <c r="F3677" s="10" t="s">
        <v>1071</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1.5" hidden="1" x14ac:dyDescent="0.25">
      <c r="A3678" s="23">
        <v>3661</v>
      </c>
      <c r="B3678" s="21" t="s">
        <v>1020</v>
      </c>
      <c r="C3678" s="22" t="s">
        <v>1274</v>
      </c>
      <c r="D3678" s="20"/>
      <c r="E3678" s="20">
        <v>926</v>
      </c>
      <c r="F3678" s="21" t="s">
        <v>1070</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1.5" hidden="1" x14ac:dyDescent="0.25">
      <c r="A3679" s="23">
        <v>3662</v>
      </c>
      <c r="B3679" s="21" t="s">
        <v>1020</v>
      </c>
      <c r="C3679" s="22" t="s">
        <v>1274</v>
      </c>
      <c r="D3679" s="20"/>
      <c r="E3679" s="20">
        <v>926</v>
      </c>
      <c r="F3679" s="21" t="s">
        <v>1070</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1.5" hidden="1" x14ac:dyDescent="0.25">
      <c r="A3680" s="23">
        <v>3663</v>
      </c>
      <c r="B3680" s="21" t="s">
        <v>1020</v>
      </c>
      <c r="C3680" s="22" t="s">
        <v>1274</v>
      </c>
      <c r="D3680" s="20"/>
      <c r="E3680" s="20">
        <v>926</v>
      </c>
      <c r="F3680" s="21" t="s">
        <v>1070</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1.5" hidden="1" x14ac:dyDescent="0.25">
      <c r="A3681" s="23">
        <v>3664</v>
      </c>
      <c r="B3681" s="21" t="s">
        <v>1020</v>
      </c>
      <c r="C3681" s="22" t="s">
        <v>1274</v>
      </c>
      <c r="D3681" s="20"/>
      <c r="E3681" s="20">
        <v>926</v>
      </c>
      <c r="F3681" s="21" t="s">
        <v>1070</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1.5" hidden="1" x14ac:dyDescent="0.25">
      <c r="A3682" s="23">
        <v>3665</v>
      </c>
      <c r="B3682" s="21" t="s">
        <v>1020</v>
      </c>
      <c r="C3682" s="22" t="s">
        <v>1274</v>
      </c>
      <c r="D3682" s="20"/>
      <c r="E3682" s="20">
        <v>926</v>
      </c>
      <c r="F3682" s="21" t="s">
        <v>1070</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1.5" hidden="1" x14ac:dyDescent="0.25">
      <c r="A3683" s="23">
        <v>3666</v>
      </c>
      <c r="B3683" s="21" t="s">
        <v>1020</v>
      </c>
      <c r="C3683" s="22" t="s">
        <v>1274</v>
      </c>
      <c r="D3683" s="20"/>
      <c r="E3683" s="20">
        <v>926</v>
      </c>
      <c r="F3683" s="21" t="s">
        <v>1070</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1.5" hidden="1" x14ac:dyDescent="0.25">
      <c r="A3684" s="23">
        <v>3667</v>
      </c>
      <c r="B3684" s="21" t="s">
        <v>1020</v>
      </c>
      <c r="C3684" s="22" t="s">
        <v>1274</v>
      </c>
      <c r="D3684" s="20"/>
      <c r="E3684" s="20">
        <v>926</v>
      </c>
      <c r="F3684" s="21" t="s">
        <v>1070</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1.5" hidden="1" x14ac:dyDescent="0.25">
      <c r="A3685" s="23">
        <v>3668</v>
      </c>
      <c r="B3685" s="21" t="s">
        <v>1020</v>
      </c>
      <c r="C3685" s="22" t="s">
        <v>1274</v>
      </c>
      <c r="D3685" s="20"/>
      <c r="E3685" s="20">
        <v>926</v>
      </c>
      <c r="F3685" s="21" t="s">
        <v>1070</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1.5" hidden="1" x14ac:dyDescent="0.25">
      <c r="A3686" s="23">
        <v>3669</v>
      </c>
      <c r="B3686" s="21" t="s">
        <v>1020</v>
      </c>
      <c r="C3686" s="22" t="s">
        <v>1274</v>
      </c>
      <c r="D3686" s="20"/>
      <c r="E3686" s="20">
        <v>926</v>
      </c>
      <c r="F3686" s="21" t="s">
        <v>1070</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1.5" hidden="1" x14ac:dyDescent="0.25">
      <c r="A3687" s="23">
        <v>3670</v>
      </c>
      <c r="B3687" s="21" t="s">
        <v>1020</v>
      </c>
      <c r="C3687" s="22" t="s">
        <v>1274</v>
      </c>
      <c r="D3687" s="20"/>
      <c r="E3687" s="20">
        <v>926</v>
      </c>
      <c r="F3687" s="21" t="s">
        <v>1070</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1.5" hidden="1" x14ac:dyDescent="0.25">
      <c r="A3688" s="23">
        <v>3671</v>
      </c>
      <c r="B3688" s="21" t="s">
        <v>1020</v>
      </c>
      <c r="C3688" s="22" t="s">
        <v>1274</v>
      </c>
      <c r="D3688" s="20"/>
      <c r="E3688" s="20">
        <v>926</v>
      </c>
      <c r="F3688" s="21" t="s">
        <v>1070</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1.5" hidden="1" x14ac:dyDescent="0.25">
      <c r="A3689" s="23">
        <v>3672</v>
      </c>
      <c r="B3689" s="21" t="s">
        <v>1020</v>
      </c>
      <c r="C3689" s="22" t="s">
        <v>1274</v>
      </c>
      <c r="D3689" s="20"/>
      <c r="E3689" s="20">
        <v>926</v>
      </c>
      <c r="F3689" s="21" t="s">
        <v>1070</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1.5" hidden="1" x14ac:dyDescent="0.25">
      <c r="A3690" s="23">
        <v>3673</v>
      </c>
      <c r="B3690" s="21" t="s">
        <v>1020</v>
      </c>
      <c r="C3690" s="22" t="s">
        <v>1274</v>
      </c>
      <c r="D3690" s="20"/>
      <c r="E3690" s="20">
        <v>926</v>
      </c>
      <c r="F3690" s="21" t="s">
        <v>1070</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1.5" hidden="1" x14ac:dyDescent="0.25">
      <c r="A3691" s="23">
        <v>3674</v>
      </c>
      <c r="B3691" s="21" t="s">
        <v>1020</v>
      </c>
      <c r="C3691" s="22" t="s">
        <v>1274</v>
      </c>
      <c r="D3691" s="20"/>
      <c r="E3691" s="20">
        <v>926</v>
      </c>
      <c r="F3691" s="21" t="s">
        <v>1070</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1.5" hidden="1" x14ac:dyDescent="0.25">
      <c r="A3692" s="23">
        <v>3675</v>
      </c>
      <c r="B3692" s="21" t="s">
        <v>1020</v>
      </c>
      <c r="C3692" s="22" t="s">
        <v>1274</v>
      </c>
      <c r="D3692" s="20"/>
      <c r="E3692" s="20">
        <v>926</v>
      </c>
      <c r="F3692" s="21" t="s">
        <v>1070</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1.5" hidden="1" x14ac:dyDescent="0.25">
      <c r="A3693" s="12">
        <v>3676</v>
      </c>
      <c r="B3693" s="10" t="s">
        <v>1020</v>
      </c>
      <c r="C3693" s="18" t="s">
        <v>1275</v>
      </c>
      <c r="D3693" s="9"/>
      <c r="E3693" s="9">
        <v>40</v>
      </c>
      <c r="F3693" s="10" t="s">
        <v>1071</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1.5" hidden="1" x14ac:dyDescent="0.25">
      <c r="A3694" s="12">
        <v>3677</v>
      </c>
      <c r="B3694" s="10" t="s">
        <v>1020</v>
      </c>
      <c r="C3694" s="18" t="s">
        <v>1275</v>
      </c>
      <c r="D3694" s="9"/>
      <c r="E3694" s="9">
        <v>40</v>
      </c>
      <c r="F3694" s="10" t="s">
        <v>1071</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1.5" hidden="1" x14ac:dyDescent="0.25">
      <c r="A3695" s="12">
        <v>3678</v>
      </c>
      <c r="B3695" s="10" t="s">
        <v>1020</v>
      </c>
      <c r="C3695" s="18" t="s">
        <v>1275</v>
      </c>
      <c r="D3695" s="9"/>
      <c r="E3695" s="9">
        <v>40</v>
      </c>
      <c r="F3695" s="10" t="s">
        <v>1071</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1.5" hidden="1" x14ac:dyDescent="0.25">
      <c r="A3696" s="12">
        <v>3679</v>
      </c>
      <c r="B3696" s="10" t="s">
        <v>1020</v>
      </c>
      <c r="C3696" s="18" t="s">
        <v>1275</v>
      </c>
      <c r="D3696" s="9"/>
      <c r="E3696" s="9">
        <v>40</v>
      </c>
      <c r="F3696" s="10" t="s">
        <v>1071</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1.5" hidden="1" x14ac:dyDescent="0.25">
      <c r="A3697" s="12">
        <v>3680</v>
      </c>
      <c r="B3697" s="10" t="s">
        <v>1020</v>
      </c>
      <c r="C3697" s="18" t="s">
        <v>1275</v>
      </c>
      <c r="D3697" s="9"/>
      <c r="E3697" s="9">
        <v>40</v>
      </c>
      <c r="F3697" s="10" t="s">
        <v>1071</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1.5" hidden="1" x14ac:dyDescent="0.25">
      <c r="A3698" s="12">
        <v>3681</v>
      </c>
      <c r="B3698" s="10" t="s">
        <v>1020</v>
      </c>
      <c r="C3698" s="18" t="s">
        <v>1275</v>
      </c>
      <c r="D3698" s="9"/>
      <c r="E3698" s="9">
        <v>40</v>
      </c>
      <c r="F3698" s="10" t="s">
        <v>1071</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1.5" hidden="1" x14ac:dyDescent="0.25">
      <c r="A3699" s="12">
        <v>3682</v>
      </c>
      <c r="B3699" s="10" t="s">
        <v>1020</v>
      </c>
      <c r="C3699" s="18" t="s">
        <v>1275</v>
      </c>
      <c r="D3699" s="9"/>
      <c r="E3699" s="9">
        <v>40</v>
      </c>
      <c r="F3699" s="10" t="s">
        <v>1071</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1.5" hidden="1" x14ac:dyDescent="0.25">
      <c r="A3700" s="12">
        <v>3683</v>
      </c>
      <c r="B3700" s="10" t="s">
        <v>1020</v>
      </c>
      <c r="C3700" s="18" t="s">
        <v>1275</v>
      </c>
      <c r="D3700" s="9"/>
      <c r="E3700" s="9">
        <v>40</v>
      </c>
      <c r="F3700" s="10" t="s">
        <v>1071</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1.5" hidden="1" x14ac:dyDescent="0.25">
      <c r="A3701" s="12">
        <v>3684</v>
      </c>
      <c r="B3701" s="10" t="s">
        <v>1020</v>
      </c>
      <c r="C3701" s="18" t="s">
        <v>1275</v>
      </c>
      <c r="D3701" s="9"/>
      <c r="E3701" s="9">
        <v>40</v>
      </c>
      <c r="F3701" s="10" t="s">
        <v>1071</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1.5" hidden="1" x14ac:dyDescent="0.25">
      <c r="A3702" s="12">
        <v>3685</v>
      </c>
      <c r="B3702" s="10" t="s">
        <v>1020</v>
      </c>
      <c r="C3702" s="18" t="s">
        <v>1275</v>
      </c>
      <c r="D3702" s="9"/>
      <c r="E3702" s="9">
        <v>40</v>
      </c>
      <c r="F3702" s="10" t="s">
        <v>1071</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1.5" hidden="1" x14ac:dyDescent="0.25">
      <c r="A3703" s="12">
        <v>3686</v>
      </c>
      <c r="B3703" s="10" t="s">
        <v>1020</v>
      </c>
      <c r="C3703" s="18" t="s">
        <v>1275</v>
      </c>
      <c r="D3703" s="9"/>
      <c r="E3703" s="9">
        <v>40</v>
      </c>
      <c r="F3703" s="10" t="s">
        <v>1071</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1.5" hidden="1" x14ac:dyDescent="0.25">
      <c r="A3704" s="12">
        <v>3687</v>
      </c>
      <c r="B3704" s="10" t="s">
        <v>1020</v>
      </c>
      <c r="C3704" s="18" t="s">
        <v>1275</v>
      </c>
      <c r="D3704" s="9"/>
      <c r="E3704" s="9">
        <v>40</v>
      </c>
      <c r="F3704" s="10" t="s">
        <v>1071</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1.5" hidden="1" x14ac:dyDescent="0.25">
      <c r="A3705" s="12">
        <v>3688</v>
      </c>
      <c r="B3705" s="10" t="s">
        <v>1020</v>
      </c>
      <c r="C3705" s="18" t="s">
        <v>1275</v>
      </c>
      <c r="D3705" s="9"/>
      <c r="E3705" s="9">
        <v>40</v>
      </c>
      <c r="F3705" s="10" t="s">
        <v>1071</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1.5" hidden="1" x14ac:dyDescent="0.25">
      <c r="A3706" s="12">
        <v>3689</v>
      </c>
      <c r="B3706" s="10" t="s">
        <v>1020</v>
      </c>
      <c r="C3706" s="18" t="s">
        <v>1275</v>
      </c>
      <c r="D3706" s="9"/>
      <c r="E3706" s="9">
        <v>40</v>
      </c>
      <c r="F3706" s="10" t="s">
        <v>1071</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1.5" hidden="1" x14ac:dyDescent="0.25">
      <c r="A3707" s="12">
        <v>3690</v>
      </c>
      <c r="B3707" s="10" t="s">
        <v>1020</v>
      </c>
      <c r="C3707" s="18" t="s">
        <v>1275</v>
      </c>
      <c r="D3707" s="9"/>
      <c r="E3707" s="9">
        <v>40</v>
      </c>
      <c r="F3707" s="10" t="s">
        <v>1071</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1.5" hidden="1" x14ac:dyDescent="0.25">
      <c r="A3708" s="12">
        <v>3691</v>
      </c>
      <c r="B3708" s="10" t="s">
        <v>1020</v>
      </c>
      <c r="C3708" s="18" t="s">
        <v>1276</v>
      </c>
      <c r="D3708" s="9"/>
      <c r="E3708" s="9">
        <v>56</v>
      </c>
      <c r="F3708" s="10" t="s">
        <v>1071</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1.5" hidden="1" x14ac:dyDescent="0.25">
      <c r="A3709" s="12">
        <v>3692</v>
      </c>
      <c r="B3709" s="10" t="s">
        <v>1020</v>
      </c>
      <c r="C3709" s="18" t="s">
        <v>1276</v>
      </c>
      <c r="D3709" s="9"/>
      <c r="E3709" s="9">
        <v>56</v>
      </c>
      <c r="F3709" s="10" t="s">
        <v>1071</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1.5" hidden="1" x14ac:dyDescent="0.25">
      <c r="A3710" s="12">
        <v>3693</v>
      </c>
      <c r="B3710" s="10" t="s">
        <v>1020</v>
      </c>
      <c r="C3710" s="18" t="s">
        <v>1276</v>
      </c>
      <c r="D3710" s="9"/>
      <c r="E3710" s="9">
        <v>56</v>
      </c>
      <c r="F3710" s="10" t="s">
        <v>1071</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1.5" hidden="1" x14ac:dyDescent="0.25">
      <c r="A3711" s="12">
        <v>3694</v>
      </c>
      <c r="B3711" s="10" t="s">
        <v>1020</v>
      </c>
      <c r="C3711" s="18" t="s">
        <v>1276</v>
      </c>
      <c r="D3711" s="9"/>
      <c r="E3711" s="9">
        <v>56</v>
      </c>
      <c r="F3711" s="10" t="s">
        <v>1071</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1.5" hidden="1" x14ac:dyDescent="0.25">
      <c r="A3712" s="12">
        <v>3695</v>
      </c>
      <c r="B3712" s="10" t="s">
        <v>1020</v>
      </c>
      <c r="C3712" s="18" t="s">
        <v>1276</v>
      </c>
      <c r="D3712" s="9"/>
      <c r="E3712" s="9">
        <v>56</v>
      </c>
      <c r="F3712" s="10" t="s">
        <v>1071</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1.5" hidden="1" x14ac:dyDescent="0.25">
      <c r="A3713" s="12">
        <v>3696</v>
      </c>
      <c r="B3713" s="10" t="s">
        <v>1020</v>
      </c>
      <c r="C3713" s="18" t="s">
        <v>1276</v>
      </c>
      <c r="D3713" s="9"/>
      <c r="E3713" s="9">
        <v>56</v>
      </c>
      <c r="F3713" s="10" t="s">
        <v>1071</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1.5" hidden="1" x14ac:dyDescent="0.25">
      <c r="A3714" s="12">
        <v>3697</v>
      </c>
      <c r="B3714" s="10" t="s">
        <v>1020</v>
      </c>
      <c r="C3714" s="18" t="s">
        <v>1276</v>
      </c>
      <c r="D3714" s="9"/>
      <c r="E3714" s="9">
        <v>56</v>
      </c>
      <c r="F3714" s="10" t="s">
        <v>1071</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1.5" hidden="1" x14ac:dyDescent="0.25">
      <c r="A3715" s="12">
        <v>3698</v>
      </c>
      <c r="B3715" s="10" t="s">
        <v>1020</v>
      </c>
      <c r="C3715" s="18" t="s">
        <v>1276</v>
      </c>
      <c r="D3715" s="9"/>
      <c r="E3715" s="9">
        <v>56</v>
      </c>
      <c r="F3715" s="10" t="s">
        <v>1071</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1.5" hidden="1" x14ac:dyDescent="0.25">
      <c r="A3716" s="12">
        <v>3699</v>
      </c>
      <c r="B3716" s="10" t="s">
        <v>1020</v>
      </c>
      <c r="C3716" s="18" t="s">
        <v>1276</v>
      </c>
      <c r="D3716" s="9"/>
      <c r="E3716" s="9">
        <v>56</v>
      </c>
      <c r="F3716" s="10" t="s">
        <v>1071</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1.5" hidden="1" x14ac:dyDescent="0.25">
      <c r="A3717" s="12">
        <v>3700</v>
      </c>
      <c r="B3717" s="10" t="s">
        <v>1020</v>
      </c>
      <c r="C3717" s="18" t="s">
        <v>1276</v>
      </c>
      <c r="D3717" s="9"/>
      <c r="E3717" s="9">
        <v>56</v>
      </c>
      <c r="F3717" s="10" t="s">
        <v>1071</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1.5" hidden="1" x14ac:dyDescent="0.25">
      <c r="A3718" s="12">
        <v>3701</v>
      </c>
      <c r="B3718" s="10" t="s">
        <v>1020</v>
      </c>
      <c r="C3718" s="18" t="s">
        <v>1276</v>
      </c>
      <c r="D3718" s="9"/>
      <c r="E3718" s="9">
        <v>56</v>
      </c>
      <c r="F3718" s="10" t="s">
        <v>1071</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1.5" hidden="1" x14ac:dyDescent="0.25">
      <c r="A3719" s="12">
        <v>3702</v>
      </c>
      <c r="B3719" s="10" t="s">
        <v>1020</v>
      </c>
      <c r="C3719" s="18" t="s">
        <v>1276</v>
      </c>
      <c r="D3719" s="9"/>
      <c r="E3719" s="9">
        <v>56</v>
      </c>
      <c r="F3719" s="10" t="s">
        <v>1071</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1.5" hidden="1" x14ac:dyDescent="0.25">
      <c r="A3720" s="12">
        <v>3703</v>
      </c>
      <c r="B3720" s="10" t="s">
        <v>1020</v>
      </c>
      <c r="C3720" s="18" t="s">
        <v>1276</v>
      </c>
      <c r="D3720" s="9"/>
      <c r="E3720" s="9">
        <v>56</v>
      </c>
      <c r="F3720" s="10" t="s">
        <v>1071</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1.5" hidden="1" x14ac:dyDescent="0.25">
      <c r="A3721" s="12">
        <v>3704</v>
      </c>
      <c r="B3721" s="10" t="s">
        <v>1020</v>
      </c>
      <c r="C3721" s="18" t="s">
        <v>1276</v>
      </c>
      <c r="D3721" s="9"/>
      <c r="E3721" s="9">
        <v>56</v>
      </c>
      <c r="F3721" s="10" t="s">
        <v>1071</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1.5" hidden="1" x14ac:dyDescent="0.25">
      <c r="A3722" s="12">
        <v>3705</v>
      </c>
      <c r="B3722" s="10" t="s">
        <v>1020</v>
      </c>
      <c r="C3722" s="18" t="s">
        <v>1276</v>
      </c>
      <c r="D3722" s="9"/>
      <c r="E3722" s="9">
        <v>56</v>
      </c>
      <c r="F3722" s="10" t="s">
        <v>1071</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1.5" hidden="1" x14ac:dyDescent="0.25">
      <c r="A3723" s="12">
        <v>3706</v>
      </c>
      <c r="B3723" s="10" t="s">
        <v>1020</v>
      </c>
      <c r="C3723" s="18" t="s">
        <v>1277</v>
      </c>
      <c r="D3723" s="9">
        <v>27</v>
      </c>
      <c r="E3723" s="9">
        <v>250</v>
      </c>
      <c r="F3723" s="10" t="s">
        <v>1071</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1.5" hidden="1" x14ac:dyDescent="0.25">
      <c r="A3724" s="12">
        <v>3707</v>
      </c>
      <c r="B3724" s="10" t="s">
        <v>1020</v>
      </c>
      <c r="C3724" s="18" t="s">
        <v>1277</v>
      </c>
      <c r="D3724" s="9">
        <v>27</v>
      </c>
      <c r="E3724" s="9">
        <v>250</v>
      </c>
      <c r="F3724" s="10" t="s">
        <v>1071</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1.5" hidden="1" x14ac:dyDescent="0.25">
      <c r="A3725" s="12">
        <v>3708</v>
      </c>
      <c r="B3725" s="10" t="s">
        <v>1020</v>
      </c>
      <c r="C3725" s="18" t="s">
        <v>1277</v>
      </c>
      <c r="D3725" s="9">
        <v>27</v>
      </c>
      <c r="E3725" s="9">
        <v>250</v>
      </c>
      <c r="F3725" s="10" t="s">
        <v>1071</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1.5" hidden="1" x14ac:dyDescent="0.25">
      <c r="A3726" s="12">
        <v>3709</v>
      </c>
      <c r="B3726" s="10" t="s">
        <v>1020</v>
      </c>
      <c r="C3726" s="18" t="s">
        <v>1277</v>
      </c>
      <c r="D3726" s="9">
        <v>27</v>
      </c>
      <c r="E3726" s="9">
        <v>250</v>
      </c>
      <c r="F3726" s="10" t="s">
        <v>1071</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1.5" hidden="1" x14ac:dyDescent="0.25">
      <c r="A3727" s="12">
        <v>3710</v>
      </c>
      <c r="B3727" s="10" t="s">
        <v>1020</v>
      </c>
      <c r="C3727" s="18" t="s">
        <v>1277</v>
      </c>
      <c r="D3727" s="9">
        <v>27</v>
      </c>
      <c r="E3727" s="9">
        <v>250</v>
      </c>
      <c r="F3727" s="10" t="s">
        <v>1071</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1.5" hidden="1" x14ac:dyDescent="0.25">
      <c r="A3728" s="12">
        <v>3711</v>
      </c>
      <c r="B3728" s="10" t="s">
        <v>1020</v>
      </c>
      <c r="C3728" s="18" t="s">
        <v>1277</v>
      </c>
      <c r="D3728" s="9">
        <v>27</v>
      </c>
      <c r="E3728" s="9">
        <v>250</v>
      </c>
      <c r="F3728" s="10" t="s">
        <v>1071</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1.5" hidden="1" x14ac:dyDescent="0.25">
      <c r="A3729" s="12">
        <v>3712</v>
      </c>
      <c r="B3729" s="10" t="s">
        <v>1020</v>
      </c>
      <c r="C3729" s="18" t="s">
        <v>1277</v>
      </c>
      <c r="D3729" s="9">
        <v>27</v>
      </c>
      <c r="E3729" s="9">
        <v>250</v>
      </c>
      <c r="F3729" s="10" t="s">
        <v>1071</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1.5" hidden="1" x14ac:dyDescent="0.25">
      <c r="A3730" s="12">
        <v>3713</v>
      </c>
      <c r="B3730" s="10" t="s">
        <v>1020</v>
      </c>
      <c r="C3730" s="18" t="s">
        <v>1277</v>
      </c>
      <c r="D3730" s="9">
        <v>27</v>
      </c>
      <c r="E3730" s="9">
        <v>250</v>
      </c>
      <c r="F3730" s="10" t="s">
        <v>1071</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1.5" hidden="1" x14ac:dyDescent="0.25">
      <c r="A3731" s="12">
        <v>3714</v>
      </c>
      <c r="B3731" s="10" t="s">
        <v>1020</v>
      </c>
      <c r="C3731" s="18" t="s">
        <v>1277</v>
      </c>
      <c r="D3731" s="9">
        <v>27</v>
      </c>
      <c r="E3731" s="9">
        <v>250</v>
      </c>
      <c r="F3731" s="10" t="s">
        <v>1071</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1.5" hidden="1" x14ac:dyDescent="0.25">
      <c r="A3732" s="12">
        <v>3715</v>
      </c>
      <c r="B3732" s="10" t="s">
        <v>1020</v>
      </c>
      <c r="C3732" s="18" t="s">
        <v>1277</v>
      </c>
      <c r="D3732" s="9">
        <v>27</v>
      </c>
      <c r="E3732" s="9">
        <v>250</v>
      </c>
      <c r="F3732" s="10" t="s">
        <v>1071</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1.5" hidden="1" x14ac:dyDescent="0.25">
      <c r="A3733" s="12">
        <v>3716</v>
      </c>
      <c r="B3733" s="10" t="s">
        <v>1020</v>
      </c>
      <c r="C3733" s="18" t="s">
        <v>1277</v>
      </c>
      <c r="D3733" s="9">
        <v>27</v>
      </c>
      <c r="E3733" s="9">
        <v>250</v>
      </c>
      <c r="F3733" s="10" t="s">
        <v>1071</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1.5" hidden="1" x14ac:dyDescent="0.25">
      <c r="A3734" s="12">
        <v>3717</v>
      </c>
      <c r="B3734" s="10" t="s">
        <v>1020</v>
      </c>
      <c r="C3734" s="18" t="s">
        <v>1277</v>
      </c>
      <c r="D3734" s="9">
        <v>27</v>
      </c>
      <c r="E3734" s="9">
        <v>250</v>
      </c>
      <c r="F3734" s="10" t="s">
        <v>1071</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1.5" hidden="1" x14ac:dyDescent="0.25">
      <c r="A3735" s="12">
        <v>3718</v>
      </c>
      <c r="B3735" s="10" t="s">
        <v>1020</v>
      </c>
      <c r="C3735" s="18" t="s">
        <v>1277</v>
      </c>
      <c r="D3735" s="9">
        <v>27</v>
      </c>
      <c r="E3735" s="9">
        <v>250</v>
      </c>
      <c r="F3735" s="10" t="s">
        <v>1071</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1.5" hidden="1" x14ac:dyDescent="0.25">
      <c r="A3736" s="12">
        <v>3719</v>
      </c>
      <c r="B3736" s="10" t="s">
        <v>1020</v>
      </c>
      <c r="C3736" s="18" t="s">
        <v>1277</v>
      </c>
      <c r="D3736" s="9">
        <v>27</v>
      </c>
      <c r="E3736" s="9">
        <v>250</v>
      </c>
      <c r="F3736" s="10" t="s">
        <v>1071</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1.5" hidden="1" x14ac:dyDescent="0.25">
      <c r="A3737" s="12">
        <v>3720</v>
      </c>
      <c r="B3737" s="10" t="s">
        <v>1020</v>
      </c>
      <c r="C3737" s="18" t="s">
        <v>1277</v>
      </c>
      <c r="D3737" s="9">
        <v>27</v>
      </c>
      <c r="E3737" s="9">
        <v>250</v>
      </c>
      <c r="F3737" s="10" t="s">
        <v>1071</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1.5" hidden="1" x14ac:dyDescent="0.25">
      <c r="A3738" s="12">
        <v>3721</v>
      </c>
      <c r="B3738" s="10" t="s">
        <v>1020</v>
      </c>
      <c r="C3738" s="18" t="s">
        <v>1278</v>
      </c>
      <c r="D3738" s="9"/>
      <c r="E3738" s="9">
        <v>276</v>
      </c>
      <c r="F3738" s="10" t="s">
        <v>1071</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1.5" hidden="1" x14ac:dyDescent="0.25">
      <c r="A3739" s="12">
        <v>3722</v>
      </c>
      <c r="B3739" s="10" t="s">
        <v>1020</v>
      </c>
      <c r="C3739" s="18" t="s">
        <v>1278</v>
      </c>
      <c r="D3739" s="9"/>
      <c r="E3739" s="9">
        <v>276</v>
      </c>
      <c r="F3739" s="10" t="s">
        <v>1071</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1.5" hidden="1" x14ac:dyDescent="0.25">
      <c r="A3740" s="12">
        <v>3723</v>
      </c>
      <c r="B3740" s="10" t="s">
        <v>1020</v>
      </c>
      <c r="C3740" s="18" t="s">
        <v>1278</v>
      </c>
      <c r="D3740" s="9"/>
      <c r="E3740" s="9">
        <v>276</v>
      </c>
      <c r="F3740" s="10" t="s">
        <v>1071</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1.5" hidden="1" x14ac:dyDescent="0.25">
      <c r="A3741" s="12">
        <v>3724</v>
      </c>
      <c r="B3741" s="10" t="s">
        <v>1020</v>
      </c>
      <c r="C3741" s="18" t="s">
        <v>1278</v>
      </c>
      <c r="D3741" s="9"/>
      <c r="E3741" s="9">
        <v>276</v>
      </c>
      <c r="F3741" s="10" t="s">
        <v>1071</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1.5" hidden="1" x14ac:dyDescent="0.25">
      <c r="A3742" s="12">
        <v>3725</v>
      </c>
      <c r="B3742" s="10" t="s">
        <v>1020</v>
      </c>
      <c r="C3742" s="18" t="s">
        <v>1278</v>
      </c>
      <c r="D3742" s="9"/>
      <c r="E3742" s="9">
        <v>276</v>
      </c>
      <c r="F3742" s="10" t="s">
        <v>1071</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1.5" hidden="1" x14ac:dyDescent="0.25">
      <c r="A3743" s="12">
        <v>3726</v>
      </c>
      <c r="B3743" s="10" t="s">
        <v>1020</v>
      </c>
      <c r="C3743" s="18" t="s">
        <v>1278</v>
      </c>
      <c r="D3743" s="9"/>
      <c r="E3743" s="9">
        <v>276</v>
      </c>
      <c r="F3743" s="10" t="s">
        <v>1071</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1.5" hidden="1" x14ac:dyDescent="0.25">
      <c r="A3744" s="12">
        <v>3727</v>
      </c>
      <c r="B3744" s="10" t="s">
        <v>1020</v>
      </c>
      <c r="C3744" s="18" t="s">
        <v>1278</v>
      </c>
      <c r="D3744" s="9"/>
      <c r="E3744" s="9">
        <v>276</v>
      </c>
      <c r="F3744" s="10" t="s">
        <v>1071</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1.5" hidden="1" x14ac:dyDescent="0.25">
      <c r="A3745" s="12">
        <v>3728</v>
      </c>
      <c r="B3745" s="10" t="s">
        <v>1020</v>
      </c>
      <c r="C3745" s="18" t="s">
        <v>1278</v>
      </c>
      <c r="D3745" s="9"/>
      <c r="E3745" s="9">
        <v>276</v>
      </c>
      <c r="F3745" s="10" t="s">
        <v>1071</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1.5" hidden="1" x14ac:dyDescent="0.25">
      <c r="A3746" s="12">
        <v>3729</v>
      </c>
      <c r="B3746" s="10" t="s">
        <v>1020</v>
      </c>
      <c r="C3746" s="18" t="s">
        <v>1278</v>
      </c>
      <c r="D3746" s="9"/>
      <c r="E3746" s="9">
        <v>276</v>
      </c>
      <c r="F3746" s="10" t="s">
        <v>1071</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1.5" hidden="1" x14ac:dyDescent="0.25">
      <c r="A3747" s="12">
        <v>3730</v>
      </c>
      <c r="B3747" s="10" t="s">
        <v>1020</v>
      </c>
      <c r="C3747" s="18" t="s">
        <v>1278</v>
      </c>
      <c r="D3747" s="9"/>
      <c r="E3747" s="9">
        <v>276</v>
      </c>
      <c r="F3747" s="10" t="s">
        <v>1071</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1.5" hidden="1" x14ac:dyDescent="0.25">
      <c r="A3748" s="12">
        <v>3731</v>
      </c>
      <c r="B3748" s="10" t="s">
        <v>1020</v>
      </c>
      <c r="C3748" s="18" t="s">
        <v>1278</v>
      </c>
      <c r="D3748" s="9"/>
      <c r="E3748" s="9">
        <v>276</v>
      </c>
      <c r="F3748" s="10" t="s">
        <v>1071</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1.5" hidden="1" x14ac:dyDescent="0.25">
      <c r="A3749" s="12">
        <v>3732</v>
      </c>
      <c r="B3749" s="10" t="s">
        <v>1020</v>
      </c>
      <c r="C3749" s="18" t="s">
        <v>1278</v>
      </c>
      <c r="D3749" s="9"/>
      <c r="E3749" s="9">
        <v>276</v>
      </c>
      <c r="F3749" s="10" t="s">
        <v>1071</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1.5" hidden="1" x14ac:dyDescent="0.25">
      <c r="A3750" s="12">
        <v>3733</v>
      </c>
      <c r="B3750" s="10" t="s">
        <v>1020</v>
      </c>
      <c r="C3750" s="18" t="s">
        <v>1278</v>
      </c>
      <c r="D3750" s="9"/>
      <c r="E3750" s="9">
        <v>276</v>
      </c>
      <c r="F3750" s="10" t="s">
        <v>1071</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1.5" hidden="1" x14ac:dyDescent="0.25">
      <c r="A3751" s="12">
        <v>3734</v>
      </c>
      <c r="B3751" s="10" t="s">
        <v>1020</v>
      </c>
      <c r="C3751" s="18" t="s">
        <v>1278</v>
      </c>
      <c r="D3751" s="9"/>
      <c r="E3751" s="9">
        <v>276</v>
      </c>
      <c r="F3751" s="10" t="s">
        <v>1071</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1.5" hidden="1" x14ac:dyDescent="0.25">
      <c r="A3752" s="12">
        <v>3735</v>
      </c>
      <c r="B3752" s="10" t="s">
        <v>1020</v>
      </c>
      <c r="C3752" s="18" t="s">
        <v>1278</v>
      </c>
      <c r="D3752" s="9"/>
      <c r="E3752" s="9">
        <v>276</v>
      </c>
      <c r="F3752" s="10" t="s">
        <v>1071</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1.5" hidden="1" x14ac:dyDescent="0.25">
      <c r="A3753" s="12">
        <v>3736</v>
      </c>
      <c r="B3753" s="10" t="s">
        <v>1020</v>
      </c>
      <c r="C3753" s="18" t="s">
        <v>1279</v>
      </c>
      <c r="D3753" s="9"/>
      <c r="E3753" s="9">
        <v>442</v>
      </c>
      <c r="F3753" s="10" t="s">
        <v>1071</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1.5" hidden="1" x14ac:dyDescent="0.25">
      <c r="A3754" s="12">
        <v>3737</v>
      </c>
      <c r="B3754" s="10" t="s">
        <v>1020</v>
      </c>
      <c r="C3754" s="18" t="s">
        <v>1279</v>
      </c>
      <c r="D3754" s="9"/>
      <c r="E3754" s="9">
        <v>442</v>
      </c>
      <c r="F3754" s="10" t="s">
        <v>1071</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1.5" hidden="1" x14ac:dyDescent="0.25">
      <c r="A3755" s="12">
        <v>3738</v>
      </c>
      <c r="B3755" s="10" t="s">
        <v>1020</v>
      </c>
      <c r="C3755" s="18" t="s">
        <v>1279</v>
      </c>
      <c r="D3755" s="9"/>
      <c r="E3755" s="9">
        <v>442</v>
      </c>
      <c r="F3755" s="10" t="s">
        <v>1071</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1.5" hidden="1" x14ac:dyDescent="0.25">
      <c r="A3756" s="12">
        <v>3739</v>
      </c>
      <c r="B3756" s="10" t="s">
        <v>1020</v>
      </c>
      <c r="C3756" s="18" t="s">
        <v>1279</v>
      </c>
      <c r="D3756" s="9"/>
      <c r="E3756" s="9">
        <v>442</v>
      </c>
      <c r="F3756" s="10" t="s">
        <v>1071</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1.5" hidden="1" x14ac:dyDescent="0.25">
      <c r="A3757" s="12">
        <v>3740</v>
      </c>
      <c r="B3757" s="10" t="s">
        <v>1020</v>
      </c>
      <c r="C3757" s="18" t="s">
        <v>1279</v>
      </c>
      <c r="D3757" s="9"/>
      <c r="E3757" s="9">
        <v>442</v>
      </c>
      <c r="F3757" s="10" t="s">
        <v>1071</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1.5" hidden="1" x14ac:dyDescent="0.25">
      <c r="A3758" s="12">
        <v>3741</v>
      </c>
      <c r="B3758" s="10" t="s">
        <v>1020</v>
      </c>
      <c r="C3758" s="18" t="s">
        <v>1279</v>
      </c>
      <c r="D3758" s="9"/>
      <c r="E3758" s="9">
        <v>442</v>
      </c>
      <c r="F3758" s="10" t="s">
        <v>1071</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1.5" hidden="1" x14ac:dyDescent="0.25">
      <c r="A3759" s="12">
        <v>3742</v>
      </c>
      <c r="B3759" s="10" t="s">
        <v>1020</v>
      </c>
      <c r="C3759" s="18" t="s">
        <v>1279</v>
      </c>
      <c r="D3759" s="9"/>
      <c r="E3759" s="9">
        <v>442</v>
      </c>
      <c r="F3759" s="10" t="s">
        <v>1071</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1.5" hidden="1" x14ac:dyDescent="0.25">
      <c r="A3760" s="12">
        <v>3743</v>
      </c>
      <c r="B3760" s="10" t="s">
        <v>1020</v>
      </c>
      <c r="C3760" s="18" t="s">
        <v>1279</v>
      </c>
      <c r="D3760" s="9"/>
      <c r="E3760" s="9">
        <v>442</v>
      </c>
      <c r="F3760" s="10" t="s">
        <v>1071</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1.5" hidden="1" x14ac:dyDescent="0.25">
      <c r="A3761" s="12">
        <v>3744</v>
      </c>
      <c r="B3761" s="10" t="s">
        <v>1020</v>
      </c>
      <c r="C3761" s="18" t="s">
        <v>1279</v>
      </c>
      <c r="D3761" s="9"/>
      <c r="E3761" s="9">
        <v>442</v>
      </c>
      <c r="F3761" s="10" t="s">
        <v>1071</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1.5" hidden="1" x14ac:dyDescent="0.25">
      <c r="A3762" s="12">
        <v>3745</v>
      </c>
      <c r="B3762" s="10" t="s">
        <v>1020</v>
      </c>
      <c r="C3762" s="18" t="s">
        <v>1279</v>
      </c>
      <c r="D3762" s="9"/>
      <c r="E3762" s="9">
        <v>442</v>
      </c>
      <c r="F3762" s="10" t="s">
        <v>1071</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1.5" hidden="1" x14ac:dyDescent="0.25">
      <c r="A3763" s="12">
        <v>3746</v>
      </c>
      <c r="B3763" s="10" t="s">
        <v>1020</v>
      </c>
      <c r="C3763" s="18" t="s">
        <v>1279</v>
      </c>
      <c r="D3763" s="9"/>
      <c r="E3763" s="9">
        <v>442</v>
      </c>
      <c r="F3763" s="10" t="s">
        <v>1071</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1.5" hidden="1" x14ac:dyDescent="0.25">
      <c r="A3764" s="12">
        <v>3747</v>
      </c>
      <c r="B3764" s="10" t="s">
        <v>1020</v>
      </c>
      <c r="C3764" s="18" t="s">
        <v>1279</v>
      </c>
      <c r="D3764" s="9"/>
      <c r="E3764" s="9">
        <v>442</v>
      </c>
      <c r="F3764" s="10" t="s">
        <v>1071</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1.5" hidden="1" x14ac:dyDescent="0.25">
      <c r="A3765" s="12">
        <v>3748</v>
      </c>
      <c r="B3765" s="10" t="s">
        <v>1020</v>
      </c>
      <c r="C3765" s="18" t="s">
        <v>1279</v>
      </c>
      <c r="D3765" s="9"/>
      <c r="E3765" s="9">
        <v>442</v>
      </c>
      <c r="F3765" s="10" t="s">
        <v>1071</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1.5" hidden="1" x14ac:dyDescent="0.25">
      <c r="A3766" s="12">
        <v>3749</v>
      </c>
      <c r="B3766" s="10" t="s">
        <v>1020</v>
      </c>
      <c r="C3766" s="18" t="s">
        <v>1279</v>
      </c>
      <c r="D3766" s="9"/>
      <c r="E3766" s="9">
        <v>442</v>
      </c>
      <c r="F3766" s="10" t="s">
        <v>1071</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1.5" hidden="1" x14ac:dyDescent="0.25">
      <c r="A3767" s="12">
        <v>3750</v>
      </c>
      <c r="B3767" s="10" t="s">
        <v>1020</v>
      </c>
      <c r="C3767" s="18" t="s">
        <v>1279</v>
      </c>
      <c r="D3767" s="9"/>
      <c r="E3767" s="9">
        <v>442</v>
      </c>
      <c r="F3767" s="10" t="s">
        <v>1071</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1.5" hidden="1" x14ac:dyDescent="0.25">
      <c r="A3768" s="12">
        <v>3751</v>
      </c>
      <c r="B3768" s="10" t="s">
        <v>1020</v>
      </c>
      <c r="C3768" s="18" t="s">
        <v>1280</v>
      </c>
      <c r="D3768" s="9">
        <v>28</v>
      </c>
      <c r="E3768" s="9">
        <v>528</v>
      </c>
      <c r="F3768" s="10" t="s">
        <v>1071</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1.5" hidden="1" x14ac:dyDescent="0.25">
      <c r="A3769" s="12">
        <v>3752</v>
      </c>
      <c r="B3769" s="10" t="s">
        <v>1020</v>
      </c>
      <c r="C3769" s="18" t="s">
        <v>1280</v>
      </c>
      <c r="D3769" s="9">
        <v>28</v>
      </c>
      <c r="E3769" s="9">
        <v>528</v>
      </c>
      <c r="F3769" s="10" t="s">
        <v>1071</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1.5" hidden="1" x14ac:dyDescent="0.25">
      <c r="A3770" s="12">
        <v>3753</v>
      </c>
      <c r="B3770" s="10" t="s">
        <v>1020</v>
      </c>
      <c r="C3770" s="18" t="s">
        <v>1280</v>
      </c>
      <c r="D3770" s="9">
        <v>28</v>
      </c>
      <c r="E3770" s="9">
        <v>528</v>
      </c>
      <c r="F3770" s="10" t="s">
        <v>1071</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1.5" hidden="1" x14ac:dyDescent="0.25">
      <c r="A3771" s="12">
        <v>3754</v>
      </c>
      <c r="B3771" s="10" t="s">
        <v>1020</v>
      </c>
      <c r="C3771" s="18" t="s">
        <v>1280</v>
      </c>
      <c r="D3771" s="9">
        <v>28</v>
      </c>
      <c r="E3771" s="9">
        <v>528</v>
      </c>
      <c r="F3771" s="10" t="s">
        <v>1071</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1.5" hidden="1" x14ac:dyDescent="0.25">
      <c r="A3772" s="12">
        <v>3755</v>
      </c>
      <c r="B3772" s="10" t="s">
        <v>1020</v>
      </c>
      <c r="C3772" s="18" t="s">
        <v>1280</v>
      </c>
      <c r="D3772" s="9">
        <v>28</v>
      </c>
      <c r="E3772" s="9">
        <v>528</v>
      </c>
      <c r="F3772" s="10" t="s">
        <v>1071</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1.5" hidden="1" x14ac:dyDescent="0.25">
      <c r="A3773" s="12">
        <v>3756</v>
      </c>
      <c r="B3773" s="10" t="s">
        <v>1020</v>
      </c>
      <c r="C3773" s="18" t="s">
        <v>1280</v>
      </c>
      <c r="D3773" s="9">
        <v>28</v>
      </c>
      <c r="E3773" s="9">
        <v>528</v>
      </c>
      <c r="F3773" s="10" t="s">
        <v>1071</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1.5" hidden="1" x14ac:dyDescent="0.25">
      <c r="A3774" s="12">
        <v>3757</v>
      </c>
      <c r="B3774" s="10" t="s">
        <v>1020</v>
      </c>
      <c r="C3774" s="18" t="s">
        <v>1280</v>
      </c>
      <c r="D3774" s="9">
        <v>28</v>
      </c>
      <c r="E3774" s="9">
        <v>528</v>
      </c>
      <c r="F3774" s="10" t="s">
        <v>1071</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1.5" hidden="1" x14ac:dyDescent="0.25">
      <c r="A3775" s="12">
        <v>3758</v>
      </c>
      <c r="B3775" s="10" t="s">
        <v>1020</v>
      </c>
      <c r="C3775" s="18" t="s">
        <v>1280</v>
      </c>
      <c r="D3775" s="9">
        <v>28</v>
      </c>
      <c r="E3775" s="9">
        <v>528</v>
      </c>
      <c r="F3775" s="10" t="s">
        <v>1071</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1.5" hidden="1" x14ac:dyDescent="0.25">
      <c r="A3776" s="12">
        <v>3759</v>
      </c>
      <c r="B3776" s="10" t="s">
        <v>1020</v>
      </c>
      <c r="C3776" s="18" t="s">
        <v>1280</v>
      </c>
      <c r="D3776" s="9">
        <v>28</v>
      </c>
      <c r="E3776" s="9">
        <v>528</v>
      </c>
      <c r="F3776" s="10" t="s">
        <v>1071</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1.5" hidden="1" x14ac:dyDescent="0.25">
      <c r="A3777" s="12">
        <v>3760</v>
      </c>
      <c r="B3777" s="10" t="s">
        <v>1020</v>
      </c>
      <c r="C3777" s="18" t="s">
        <v>1280</v>
      </c>
      <c r="D3777" s="9">
        <v>28</v>
      </c>
      <c r="E3777" s="9">
        <v>528</v>
      </c>
      <c r="F3777" s="10" t="s">
        <v>1071</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1.5" hidden="1" x14ac:dyDescent="0.25">
      <c r="A3778" s="12">
        <v>3761</v>
      </c>
      <c r="B3778" s="10" t="s">
        <v>1020</v>
      </c>
      <c r="C3778" s="18" t="s">
        <v>1280</v>
      </c>
      <c r="D3778" s="9">
        <v>28</v>
      </c>
      <c r="E3778" s="9">
        <v>528</v>
      </c>
      <c r="F3778" s="10" t="s">
        <v>1071</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1.5" hidden="1" x14ac:dyDescent="0.25">
      <c r="A3779" s="12">
        <v>3762</v>
      </c>
      <c r="B3779" s="10" t="s">
        <v>1020</v>
      </c>
      <c r="C3779" s="18" t="s">
        <v>1280</v>
      </c>
      <c r="D3779" s="9">
        <v>28</v>
      </c>
      <c r="E3779" s="9">
        <v>528</v>
      </c>
      <c r="F3779" s="10" t="s">
        <v>1071</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1.5" hidden="1" x14ac:dyDescent="0.25">
      <c r="A3780" s="12">
        <v>3763</v>
      </c>
      <c r="B3780" s="10" t="s">
        <v>1020</v>
      </c>
      <c r="C3780" s="18" t="s">
        <v>1280</v>
      </c>
      <c r="D3780" s="9">
        <v>28</v>
      </c>
      <c r="E3780" s="9">
        <v>528</v>
      </c>
      <c r="F3780" s="10" t="s">
        <v>1071</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1.5" hidden="1" x14ac:dyDescent="0.25">
      <c r="A3781" s="12">
        <v>3764</v>
      </c>
      <c r="B3781" s="10" t="s">
        <v>1020</v>
      </c>
      <c r="C3781" s="18" t="s">
        <v>1280</v>
      </c>
      <c r="D3781" s="9">
        <v>28</v>
      </c>
      <c r="E3781" s="9">
        <v>528</v>
      </c>
      <c r="F3781" s="10" t="s">
        <v>1071</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1.5" hidden="1" x14ac:dyDescent="0.25">
      <c r="A3782" s="12">
        <v>3765</v>
      </c>
      <c r="B3782" s="10" t="s">
        <v>1020</v>
      </c>
      <c r="C3782" s="18" t="s">
        <v>1280</v>
      </c>
      <c r="D3782" s="9">
        <v>28</v>
      </c>
      <c r="E3782" s="9">
        <v>528</v>
      </c>
      <c r="F3782" s="10" t="s">
        <v>1071</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1.5" hidden="1" x14ac:dyDescent="0.25">
      <c r="A3783" s="12">
        <v>3766</v>
      </c>
      <c r="B3783" s="10" t="s">
        <v>1020</v>
      </c>
      <c r="C3783" s="18" t="s">
        <v>1281</v>
      </c>
      <c r="D3783" s="9"/>
      <c r="E3783" s="9">
        <v>756</v>
      </c>
      <c r="F3783" s="10" t="s">
        <v>1071</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1.5" hidden="1" x14ac:dyDescent="0.25">
      <c r="A3784" s="12">
        <v>3767</v>
      </c>
      <c r="B3784" s="10" t="s">
        <v>1020</v>
      </c>
      <c r="C3784" s="18" t="s">
        <v>1281</v>
      </c>
      <c r="D3784" s="9"/>
      <c r="E3784" s="9">
        <v>756</v>
      </c>
      <c r="F3784" s="10" t="s">
        <v>1071</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1.5" hidden="1" x14ac:dyDescent="0.25">
      <c r="A3785" s="12">
        <v>3768</v>
      </c>
      <c r="B3785" s="10" t="s">
        <v>1020</v>
      </c>
      <c r="C3785" s="18" t="s">
        <v>1281</v>
      </c>
      <c r="D3785" s="9"/>
      <c r="E3785" s="9">
        <v>756</v>
      </c>
      <c r="F3785" s="10" t="s">
        <v>1071</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1.5" hidden="1" x14ac:dyDescent="0.25">
      <c r="A3786" s="12">
        <v>3769</v>
      </c>
      <c r="B3786" s="10" t="s">
        <v>1020</v>
      </c>
      <c r="C3786" s="18" t="s">
        <v>1281</v>
      </c>
      <c r="D3786" s="9"/>
      <c r="E3786" s="9">
        <v>756</v>
      </c>
      <c r="F3786" s="10" t="s">
        <v>1071</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1.5" hidden="1" x14ac:dyDescent="0.25">
      <c r="A3787" s="12">
        <v>3770</v>
      </c>
      <c r="B3787" s="10" t="s">
        <v>1020</v>
      </c>
      <c r="C3787" s="18" t="s">
        <v>1281</v>
      </c>
      <c r="D3787" s="9"/>
      <c r="E3787" s="9">
        <v>756</v>
      </c>
      <c r="F3787" s="10" t="s">
        <v>1071</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1.5" hidden="1" x14ac:dyDescent="0.25">
      <c r="A3788" s="12">
        <v>3771</v>
      </c>
      <c r="B3788" s="10" t="s">
        <v>1020</v>
      </c>
      <c r="C3788" s="18" t="s">
        <v>1281</v>
      </c>
      <c r="D3788" s="9"/>
      <c r="E3788" s="9">
        <v>756</v>
      </c>
      <c r="F3788" s="10" t="s">
        <v>1071</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1.5" hidden="1" x14ac:dyDescent="0.25">
      <c r="A3789" s="12">
        <v>3772</v>
      </c>
      <c r="B3789" s="10" t="s">
        <v>1020</v>
      </c>
      <c r="C3789" s="18" t="s">
        <v>1281</v>
      </c>
      <c r="D3789" s="9"/>
      <c r="E3789" s="9">
        <v>756</v>
      </c>
      <c r="F3789" s="10" t="s">
        <v>1071</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1.5" hidden="1" x14ac:dyDescent="0.25">
      <c r="A3790" s="12">
        <v>3773</v>
      </c>
      <c r="B3790" s="10" t="s">
        <v>1020</v>
      </c>
      <c r="C3790" s="18" t="s">
        <v>1281</v>
      </c>
      <c r="D3790" s="9"/>
      <c r="E3790" s="9">
        <v>756</v>
      </c>
      <c r="F3790" s="10" t="s">
        <v>1071</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1.5" hidden="1" x14ac:dyDescent="0.25">
      <c r="A3791" s="12">
        <v>3774</v>
      </c>
      <c r="B3791" s="10" t="s">
        <v>1020</v>
      </c>
      <c r="C3791" s="18" t="s">
        <v>1281</v>
      </c>
      <c r="D3791" s="9"/>
      <c r="E3791" s="9">
        <v>756</v>
      </c>
      <c r="F3791" s="10" t="s">
        <v>1071</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1.5" hidden="1" x14ac:dyDescent="0.25">
      <c r="A3792" s="12">
        <v>3775</v>
      </c>
      <c r="B3792" s="10" t="s">
        <v>1020</v>
      </c>
      <c r="C3792" s="18" t="s">
        <v>1281</v>
      </c>
      <c r="D3792" s="9"/>
      <c r="E3792" s="9">
        <v>756</v>
      </c>
      <c r="F3792" s="10" t="s">
        <v>1071</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1.5" hidden="1" x14ac:dyDescent="0.25">
      <c r="A3793" s="12">
        <v>3776</v>
      </c>
      <c r="B3793" s="10" t="s">
        <v>1020</v>
      </c>
      <c r="C3793" s="18" t="s">
        <v>1281</v>
      </c>
      <c r="D3793" s="9"/>
      <c r="E3793" s="9">
        <v>756</v>
      </c>
      <c r="F3793" s="10" t="s">
        <v>1071</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1.5" hidden="1" x14ac:dyDescent="0.25">
      <c r="A3794" s="12">
        <v>3777</v>
      </c>
      <c r="B3794" s="10" t="s">
        <v>1020</v>
      </c>
      <c r="C3794" s="18" t="s">
        <v>1281</v>
      </c>
      <c r="D3794" s="9"/>
      <c r="E3794" s="9">
        <v>756</v>
      </c>
      <c r="F3794" s="10" t="s">
        <v>1071</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1.5" hidden="1" x14ac:dyDescent="0.25">
      <c r="A3795" s="12">
        <v>3778</v>
      </c>
      <c r="B3795" s="10" t="s">
        <v>1020</v>
      </c>
      <c r="C3795" s="18" t="s">
        <v>1281</v>
      </c>
      <c r="D3795" s="9"/>
      <c r="E3795" s="9">
        <v>756</v>
      </c>
      <c r="F3795" s="10" t="s">
        <v>1071</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1.5" hidden="1" x14ac:dyDescent="0.25">
      <c r="A3796" s="12">
        <v>3779</v>
      </c>
      <c r="B3796" s="10" t="s">
        <v>1020</v>
      </c>
      <c r="C3796" s="18" t="s">
        <v>1281</v>
      </c>
      <c r="D3796" s="9"/>
      <c r="E3796" s="9">
        <v>756</v>
      </c>
      <c r="F3796" s="10" t="s">
        <v>1071</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1.5" hidden="1" x14ac:dyDescent="0.25">
      <c r="A3797" s="12">
        <v>3780</v>
      </c>
      <c r="B3797" s="10" t="s">
        <v>1020</v>
      </c>
      <c r="C3797" s="18" t="s">
        <v>1281</v>
      </c>
      <c r="D3797" s="9"/>
      <c r="E3797" s="9">
        <v>756</v>
      </c>
      <c r="F3797" s="10" t="s">
        <v>1071</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1.5" hidden="1" x14ac:dyDescent="0.25">
      <c r="A3798" s="17">
        <v>3781</v>
      </c>
      <c r="B3798" s="15" t="s">
        <v>1020</v>
      </c>
      <c r="C3798" s="16" t="s">
        <v>1282</v>
      </c>
      <c r="D3798" s="14"/>
      <c r="E3798" s="14">
        <v>918</v>
      </c>
      <c r="F3798" s="15" t="s">
        <v>1237</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1.5" hidden="1" x14ac:dyDescent="0.25">
      <c r="A3799" s="17">
        <v>3782</v>
      </c>
      <c r="B3799" s="15" t="s">
        <v>1020</v>
      </c>
      <c r="C3799" s="16" t="s">
        <v>1282</v>
      </c>
      <c r="D3799" s="14"/>
      <c r="E3799" s="14">
        <v>918</v>
      </c>
      <c r="F3799" s="15" t="s">
        <v>1237</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1.5" hidden="1" x14ac:dyDescent="0.25">
      <c r="A3800" s="17">
        <v>3783</v>
      </c>
      <c r="B3800" s="15" t="s">
        <v>1020</v>
      </c>
      <c r="C3800" s="16" t="s">
        <v>1282</v>
      </c>
      <c r="D3800" s="14"/>
      <c r="E3800" s="14">
        <v>918</v>
      </c>
      <c r="F3800" s="15" t="s">
        <v>1237</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1.5" hidden="1" x14ac:dyDescent="0.25">
      <c r="A3801" s="17">
        <v>3784</v>
      </c>
      <c r="B3801" s="15" t="s">
        <v>1020</v>
      </c>
      <c r="C3801" s="16" t="s">
        <v>1282</v>
      </c>
      <c r="D3801" s="14"/>
      <c r="E3801" s="14">
        <v>918</v>
      </c>
      <c r="F3801" s="15" t="s">
        <v>1237</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1.5" hidden="1" x14ac:dyDescent="0.25">
      <c r="A3802" s="17">
        <v>3785</v>
      </c>
      <c r="B3802" s="15" t="s">
        <v>1020</v>
      </c>
      <c r="C3802" s="16" t="s">
        <v>1282</v>
      </c>
      <c r="D3802" s="14"/>
      <c r="E3802" s="14">
        <v>918</v>
      </c>
      <c r="F3802" s="15" t="s">
        <v>1237</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1.5" hidden="1" x14ac:dyDescent="0.25">
      <c r="A3803" s="17">
        <v>3786</v>
      </c>
      <c r="B3803" s="15" t="s">
        <v>1020</v>
      </c>
      <c r="C3803" s="16" t="s">
        <v>1282</v>
      </c>
      <c r="D3803" s="14"/>
      <c r="E3803" s="14">
        <v>918</v>
      </c>
      <c r="F3803" s="15" t="s">
        <v>1237</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1.5" hidden="1" x14ac:dyDescent="0.25">
      <c r="A3804" s="17">
        <v>3787</v>
      </c>
      <c r="B3804" s="15" t="s">
        <v>1020</v>
      </c>
      <c r="C3804" s="16" t="s">
        <v>1282</v>
      </c>
      <c r="D3804" s="14"/>
      <c r="E3804" s="14">
        <v>918</v>
      </c>
      <c r="F3804" s="15" t="s">
        <v>1237</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1.5" hidden="1" x14ac:dyDescent="0.25">
      <c r="A3805" s="17">
        <v>3788</v>
      </c>
      <c r="B3805" s="15" t="s">
        <v>1020</v>
      </c>
      <c r="C3805" s="16" t="s">
        <v>1282</v>
      </c>
      <c r="D3805" s="14"/>
      <c r="E3805" s="14">
        <v>918</v>
      </c>
      <c r="F3805" s="15" t="s">
        <v>1237</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1.5" hidden="1" x14ac:dyDescent="0.25">
      <c r="A3806" s="17">
        <v>3789</v>
      </c>
      <c r="B3806" s="15" t="s">
        <v>1020</v>
      </c>
      <c r="C3806" s="16" t="s">
        <v>1282</v>
      </c>
      <c r="D3806" s="14"/>
      <c r="E3806" s="14">
        <v>918</v>
      </c>
      <c r="F3806" s="15" t="s">
        <v>1237</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1.5" hidden="1" x14ac:dyDescent="0.25">
      <c r="A3807" s="17">
        <v>3790</v>
      </c>
      <c r="B3807" s="15" t="s">
        <v>1020</v>
      </c>
      <c r="C3807" s="16" t="s">
        <v>1282</v>
      </c>
      <c r="D3807" s="14"/>
      <c r="E3807" s="14">
        <v>918</v>
      </c>
      <c r="F3807" s="15" t="s">
        <v>1237</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1.5" hidden="1" x14ac:dyDescent="0.25">
      <c r="A3808" s="17">
        <v>3791</v>
      </c>
      <c r="B3808" s="15" t="s">
        <v>1020</v>
      </c>
      <c r="C3808" s="16" t="s">
        <v>1282</v>
      </c>
      <c r="D3808" s="14"/>
      <c r="E3808" s="14">
        <v>918</v>
      </c>
      <c r="F3808" s="15" t="s">
        <v>1237</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1.5" hidden="1" x14ac:dyDescent="0.25">
      <c r="A3809" s="17">
        <v>3792</v>
      </c>
      <c r="B3809" s="15" t="s">
        <v>1020</v>
      </c>
      <c r="C3809" s="16" t="s">
        <v>1282</v>
      </c>
      <c r="D3809" s="14"/>
      <c r="E3809" s="14">
        <v>918</v>
      </c>
      <c r="F3809" s="15" t="s">
        <v>1237</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1.5" hidden="1" x14ac:dyDescent="0.25">
      <c r="A3810" s="17">
        <v>3793</v>
      </c>
      <c r="B3810" s="15" t="s">
        <v>1020</v>
      </c>
      <c r="C3810" s="16" t="s">
        <v>1282</v>
      </c>
      <c r="D3810" s="14"/>
      <c r="E3810" s="14">
        <v>918</v>
      </c>
      <c r="F3810" s="15" t="s">
        <v>1237</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1.5" hidden="1" x14ac:dyDescent="0.25">
      <c r="A3811" s="17">
        <v>3794</v>
      </c>
      <c r="B3811" s="15" t="s">
        <v>1020</v>
      </c>
      <c r="C3811" s="16" t="s">
        <v>1282</v>
      </c>
      <c r="D3811" s="14"/>
      <c r="E3811" s="14">
        <v>918</v>
      </c>
      <c r="F3811" s="15" t="s">
        <v>1237</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1.5" hidden="1" x14ac:dyDescent="0.25">
      <c r="A3812" s="17">
        <v>3795</v>
      </c>
      <c r="B3812" s="15" t="s">
        <v>1020</v>
      </c>
      <c r="C3812" s="16" t="s">
        <v>1282</v>
      </c>
      <c r="D3812" s="14"/>
      <c r="E3812" s="14">
        <v>918</v>
      </c>
      <c r="F3812" s="15" t="s">
        <v>1237</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1.5" hidden="1" x14ac:dyDescent="0.25">
      <c r="A3813" s="12">
        <v>3796</v>
      </c>
      <c r="B3813" s="10" t="s">
        <v>1020</v>
      </c>
      <c r="C3813" s="11" t="s">
        <v>1283</v>
      </c>
      <c r="D3813" s="9"/>
      <c r="E3813" s="9">
        <v>124</v>
      </c>
      <c r="F3813" s="10" t="s">
        <v>1071</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1.5" hidden="1" x14ac:dyDescent="0.25">
      <c r="A3814" s="12">
        <v>3797</v>
      </c>
      <c r="B3814" s="10" t="s">
        <v>1020</v>
      </c>
      <c r="C3814" s="11" t="s">
        <v>1283</v>
      </c>
      <c r="D3814" s="9"/>
      <c r="E3814" s="9">
        <v>124</v>
      </c>
      <c r="F3814" s="10" t="s">
        <v>1071</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1.5" hidden="1" x14ac:dyDescent="0.25">
      <c r="A3815" s="12">
        <v>3798</v>
      </c>
      <c r="B3815" s="10" t="s">
        <v>1020</v>
      </c>
      <c r="C3815" s="11" t="s">
        <v>1283</v>
      </c>
      <c r="D3815" s="9"/>
      <c r="E3815" s="9">
        <v>124</v>
      </c>
      <c r="F3815" s="10" t="s">
        <v>1071</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1.5" hidden="1" x14ac:dyDescent="0.25">
      <c r="A3816" s="12">
        <v>3799</v>
      </c>
      <c r="B3816" s="10" t="s">
        <v>1020</v>
      </c>
      <c r="C3816" s="11" t="s">
        <v>1283</v>
      </c>
      <c r="D3816" s="9"/>
      <c r="E3816" s="9">
        <v>124</v>
      </c>
      <c r="F3816" s="10" t="s">
        <v>1071</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1.5" hidden="1" x14ac:dyDescent="0.25">
      <c r="A3817" s="12">
        <v>3800</v>
      </c>
      <c r="B3817" s="10" t="s">
        <v>1020</v>
      </c>
      <c r="C3817" s="11" t="s">
        <v>1283</v>
      </c>
      <c r="D3817" s="9"/>
      <c r="E3817" s="9">
        <v>124</v>
      </c>
      <c r="F3817" s="10" t="s">
        <v>1071</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1.5" hidden="1" x14ac:dyDescent="0.25">
      <c r="A3818" s="12">
        <v>3801</v>
      </c>
      <c r="B3818" s="10" t="s">
        <v>1020</v>
      </c>
      <c r="C3818" s="11" t="s">
        <v>1283</v>
      </c>
      <c r="D3818" s="9"/>
      <c r="E3818" s="9">
        <v>124</v>
      </c>
      <c r="F3818" s="10" t="s">
        <v>1071</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1.5" hidden="1" x14ac:dyDescent="0.25">
      <c r="A3819" s="12">
        <v>3802</v>
      </c>
      <c r="B3819" s="10" t="s">
        <v>1020</v>
      </c>
      <c r="C3819" s="11" t="s">
        <v>1283</v>
      </c>
      <c r="D3819" s="9"/>
      <c r="E3819" s="9">
        <v>124</v>
      </c>
      <c r="F3819" s="10" t="s">
        <v>1071</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1.5" hidden="1" x14ac:dyDescent="0.25">
      <c r="A3820" s="12">
        <v>3803</v>
      </c>
      <c r="B3820" s="10" t="s">
        <v>1020</v>
      </c>
      <c r="C3820" s="11" t="s">
        <v>1283</v>
      </c>
      <c r="D3820" s="9"/>
      <c r="E3820" s="9">
        <v>124</v>
      </c>
      <c r="F3820" s="10" t="s">
        <v>1071</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1.5" hidden="1" x14ac:dyDescent="0.25">
      <c r="A3821" s="12">
        <v>3804</v>
      </c>
      <c r="B3821" s="10" t="s">
        <v>1020</v>
      </c>
      <c r="C3821" s="11" t="s">
        <v>1283</v>
      </c>
      <c r="D3821" s="9"/>
      <c r="E3821" s="9">
        <v>124</v>
      </c>
      <c r="F3821" s="10" t="s">
        <v>1071</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1.5" hidden="1" x14ac:dyDescent="0.25">
      <c r="A3822" s="12">
        <v>3805</v>
      </c>
      <c r="B3822" s="10" t="s">
        <v>1020</v>
      </c>
      <c r="C3822" s="11" t="s">
        <v>1283</v>
      </c>
      <c r="D3822" s="9"/>
      <c r="E3822" s="9">
        <v>124</v>
      </c>
      <c r="F3822" s="10" t="s">
        <v>1071</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1.5" hidden="1" x14ac:dyDescent="0.25">
      <c r="A3823" s="12">
        <v>3806</v>
      </c>
      <c r="B3823" s="10" t="s">
        <v>1020</v>
      </c>
      <c r="C3823" s="11" t="s">
        <v>1283</v>
      </c>
      <c r="D3823" s="9"/>
      <c r="E3823" s="9">
        <v>124</v>
      </c>
      <c r="F3823" s="10" t="s">
        <v>1071</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1.5" hidden="1" x14ac:dyDescent="0.25">
      <c r="A3824" s="12">
        <v>3807</v>
      </c>
      <c r="B3824" s="10" t="s">
        <v>1020</v>
      </c>
      <c r="C3824" s="11" t="s">
        <v>1283</v>
      </c>
      <c r="D3824" s="9"/>
      <c r="E3824" s="9">
        <v>124</v>
      </c>
      <c r="F3824" s="10" t="s">
        <v>1071</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1.5" hidden="1" x14ac:dyDescent="0.25">
      <c r="A3825" s="12">
        <v>3808</v>
      </c>
      <c r="B3825" s="10" t="s">
        <v>1020</v>
      </c>
      <c r="C3825" s="11" t="s">
        <v>1283</v>
      </c>
      <c r="D3825" s="9"/>
      <c r="E3825" s="9">
        <v>124</v>
      </c>
      <c r="F3825" s="10" t="s">
        <v>1071</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1.5" hidden="1" x14ac:dyDescent="0.25">
      <c r="A3826" s="12">
        <v>3809</v>
      </c>
      <c r="B3826" s="10" t="s">
        <v>1020</v>
      </c>
      <c r="C3826" s="11" t="s">
        <v>1283</v>
      </c>
      <c r="D3826" s="9"/>
      <c r="E3826" s="9">
        <v>124</v>
      </c>
      <c r="F3826" s="10" t="s">
        <v>1071</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1.5" hidden="1" x14ac:dyDescent="0.25">
      <c r="A3827" s="12">
        <v>3810</v>
      </c>
      <c r="B3827" s="10" t="s">
        <v>1020</v>
      </c>
      <c r="C3827" s="11" t="s">
        <v>1283</v>
      </c>
      <c r="D3827" s="9"/>
      <c r="E3827" s="9">
        <v>124</v>
      </c>
      <c r="F3827" s="10" t="s">
        <v>1071</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1.5" hidden="1" x14ac:dyDescent="0.25">
      <c r="A3828" s="12">
        <v>3811</v>
      </c>
      <c r="B3828" s="10" t="s">
        <v>1020</v>
      </c>
      <c r="C3828" s="11" t="s">
        <v>1284</v>
      </c>
      <c r="D3828" s="9">
        <v>29</v>
      </c>
      <c r="E3828" s="9">
        <v>840</v>
      </c>
      <c r="F3828" s="10" t="s">
        <v>1071</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1.5" hidden="1" x14ac:dyDescent="0.25">
      <c r="A3829" s="12">
        <v>3812</v>
      </c>
      <c r="B3829" s="10" t="s">
        <v>1020</v>
      </c>
      <c r="C3829" s="11" t="s">
        <v>1284</v>
      </c>
      <c r="D3829" s="9">
        <v>29</v>
      </c>
      <c r="E3829" s="9">
        <v>840</v>
      </c>
      <c r="F3829" s="10" t="s">
        <v>1071</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1.5" hidden="1" x14ac:dyDescent="0.25">
      <c r="A3830" s="12">
        <v>3813</v>
      </c>
      <c r="B3830" s="10" t="s">
        <v>1020</v>
      </c>
      <c r="C3830" s="11" t="s">
        <v>1284</v>
      </c>
      <c r="D3830" s="9">
        <v>29</v>
      </c>
      <c r="E3830" s="9">
        <v>840</v>
      </c>
      <c r="F3830" s="10" t="s">
        <v>1071</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1.5" hidden="1" x14ac:dyDescent="0.25">
      <c r="A3831" s="12">
        <v>3814</v>
      </c>
      <c r="B3831" s="10" t="s">
        <v>1020</v>
      </c>
      <c r="C3831" s="11" t="s">
        <v>1284</v>
      </c>
      <c r="D3831" s="9">
        <v>29</v>
      </c>
      <c r="E3831" s="9">
        <v>840</v>
      </c>
      <c r="F3831" s="10" t="s">
        <v>1071</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1.5" hidden="1" x14ac:dyDescent="0.25">
      <c r="A3832" s="12">
        <v>3815</v>
      </c>
      <c r="B3832" s="10" t="s">
        <v>1020</v>
      </c>
      <c r="C3832" s="11" t="s">
        <v>1284</v>
      </c>
      <c r="D3832" s="9">
        <v>29</v>
      </c>
      <c r="E3832" s="9">
        <v>840</v>
      </c>
      <c r="F3832" s="10" t="s">
        <v>1071</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1.5" hidden="1" x14ac:dyDescent="0.25">
      <c r="A3833" s="12">
        <v>3816</v>
      </c>
      <c r="B3833" s="10" t="s">
        <v>1020</v>
      </c>
      <c r="C3833" s="11" t="s">
        <v>1284</v>
      </c>
      <c r="D3833" s="9">
        <v>29</v>
      </c>
      <c r="E3833" s="9">
        <v>840</v>
      </c>
      <c r="F3833" s="10" t="s">
        <v>1071</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1.5" hidden="1" x14ac:dyDescent="0.25">
      <c r="A3834" s="12">
        <v>3817</v>
      </c>
      <c r="B3834" s="10" t="s">
        <v>1020</v>
      </c>
      <c r="C3834" s="11" t="s">
        <v>1284</v>
      </c>
      <c r="D3834" s="9">
        <v>29</v>
      </c>
      <c r="E3834" s="9">
        <v>840</v>
      </c>
      <c r="F3834" s="10" t="s">
        <v>1071</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1.5" hidden="1" x14ac:dyDescent="0.25">
      <c r="A3835" s="12">
        <v>3818</v>
      </c>
      <c r="B3835" s="10" t="s">
        <v>1020</v>
      </c>
      <c r="C3835" s="11" t="s">
        <v>1284</v>
      </c>
      <c r="D3835" s="9">
        <v>29</v>
      </c>
      <c r="E3835" s="9">
        <v>840</v>
      </c>
      <c r="F3835" s="10" t="s">
        <v>1071</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1.5" hidden="1" x14ac:dyDescent="0.25">
      <c r="A3836" s="12">
        <v>3819</v>
      </c>
      <c r="B3836" s="10" t="s">
        <v>1020</v>
      </c>
      <c r="C3836" s="11" t="s">
        <v>1284</v>
      </c>
      <c r="D3836" s="9">
        <v>29</v>
      </c>
      <c r="E3836" s="9">
        <v>840</v>
      </c>
      <c r="F3836" s="10" t="s">
        <v>1071</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1.5" hidden="1" x14ac:dyDescent="0.25">
      <c r="A3837" s="12">
        <v>3820</v>
      </c>
      <c r="B3837" s="10" t="s">
        <v>1020</v>
      </c>
      <c r="C3837" s="11" t="s">
        <v>1284</v>
      </c>
      <c r="D3837" s="9">
        <v>29</v>
      </c>
      <c r="E3837" s="9">
        <v>840</v>
      </c>
      <c r="F3837" s="10" t="s">
        <v>1071</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1.5" hidden="1" x14ac:dyDescent="0.25">
      <c r="A3838" s="12">
        <v>3821</v>
      </c>
      <c r="B3838" s="10" t="s">
        <v>1020</v>
      </c>
      <c r="C3838" s="11" t="s">
        <v>1284</v>
      </c>
      <c r="D3838" s="9">
        <v>29</v>
      </c>
      <c r="E3838" s="9">
        <v>840</v>
      </c>
      <c r="F3838" s="10" t="s">
        <v>1071</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1.5" hidden="1" x14ac:dyDescent="0.25">
      <c r="A3839" s="12">
        <v>3822</v>
      </c>
      <c r="B3839" s="10" t="s">
        <v>1020</v>
      </c>
      <c r="C3839" s="11" t="s">
        <v>1284</v>
      </c>
      <c r="D3839" s="9">
        <v>29</v>
      </c>
      <c r="E3839" s="9">
        <v>840</v>
      </c>
      <c r="F3839" s="10" t="s">
        <v>1071</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1.5" hidden="1" x14ac:dyDescent="0.25">
      <c r="A3840" s="12">
        <v>3823</v>
      </c>
      <c r="B3840" s="10" t="s">
        <v>1020</v>
      </c>
      <c r="C3840" s="11" t="s">
        <v>1284</v>
      </c>
      <c r="D3840" s="9">
        <v>29</v>
      </c>
      <c r="E3840" s="9">
        <v>840</v>
      </c>
      <c r="F3840" s="10" t="s">
        <v>1071</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1.5" hidden="1" x14ac:dyDescent="0.25">
      <c r="A3841" s="12">
        <v>3824</v>
      </c>
      <c r="B3841" s="10" t="s">
        <v>1020</v>
      </c>
      <c r="C3841" s="11" t="s">
        <v>1284</v>
      </c>
      <c r="D3841" s="9">
        <v>29</v>
      </c>
      <c r="E3841" s="9">
        <v>840</v>
      </c>
      <c r="F3841" s="10" t="s">
        <v>1071</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1.5" hidden="1" x14ac:dyDescent="0.25">
      <c r="A3842" s="12">
        <v>3825</v>
      </c>
      <c r="B3842" s="10" t="s">
        <v>1020</v>
      </c>
      <c r="C3842" s="11" t="s">
        <v>1284</v>
      </c>
      <c r="D3842" s="9">
        <v>29</v>
      </c>
      <c r="E3842" s="9">
        <v>840</v>
      </c>
      <c r="F3842" s="10" t="s">
        <v>1071</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4.5" x14ac:dyDescent="0.35"/>
  <cols>
    <col min="1" max="1" width="44.1796875" bestFit="1" customWidth="1"/>
    <col min="2" max="2" width="25.54296875" bestFit="1" customWidth="1"/>
    <col min="3" max="3" width="38.26953125" bestFit="1" customWidth="1"/>
    <col min="4" max="4" width="12.7265625" bestFit="1" customWidth="1"/>
    <col min="5" max="8" width="5" bestFit="1" customWidth="1"/>
    <col min="9" max="9" width="11" customWidth="1"/>
    <col min="10" max="54" width="5" bestFit="1" customWidth="1"/>
    <col min="55" max="66" width="8.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1357</v>
      </c>
      <c r="D5" t="s">
        <v>1358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35">
      <c r="A6" t="s">
        <v>1359</v>
      </c>
      <c r="B6" t="s">
        <v>1360</v>
      </c>
      <c r="C6" t="s">
        <v>1357</v>
      </c>
      <c r="D6" t="s">
        <v>1358</v>
      </c>
    </row>
    <row r="7" spans="1:65" x14ac:dyDescent="0.35">
      <c r="A7" t="s">
        <v>1144</v>
      </c>
      <c r="B7" t="s">
        <v>1361</v>
      </c>
      <c r="C7" t="s">
        <v>1357</v>
      </c>
      <c r="D7" t="s">
        <v>1358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35">
      <c r="A8" t="s">
        <v>1362</v>
      </c>
      <c r="B8" t="s">
        <v>1363</v>
      </c>
      <c r="C8" t="s">
        <v>1357</v>
      </c>
      <c r="D8" t="s">
        <v>1358</v>
      </c>
    </row>
    <row r="9" spans="1:65" x14ac:dyDescent="0.35">
      <c r="A9" t="s">
        <v>1083</v>
      </c>
      <c r="B9" t="s">
        <v>1364</v>
      </c>
      <c r="C9" t="s">
        <v>1357</v>
      </c>
      <c r="D9" t="s">
        <v>1358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35">
      <c r="A10" t="s">
        <v>1262</v>
      </c>
      <c r="B10" t="s">
        <v>1365</v>
      </c>
      <c r="C10" t="s">
        <v>1357</v>
      </c>
      <c r="D10" t="s">
        <v>1358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35">
      <c r="A11" t="s">
        <v>1366</v>
      </c>
      <c r="B11" t="s">
        <v>1367</v>
      </c>
      <c r="C11" t="s">
        <v>1357</v>
      </c>
      <c r="D11" t="s">
        <v>1358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35">
      <c r="A12" t="s">
        <v>1368</v>
      </c>
      <c r="B12" t="s">
        <v>1369</v>
      </c>
      <c r="C12" t="s">
        <v>1357</v>
      </c>
      <c r="D12" t="s">
        <v>1358</v>
      </c>
    </row>
    <row r="13" spans="1:65" x14ac:dyDescent="0.35">
      <c r="A13" t="s">
        <v>1134</v>
      </c>
      <c r="B13" t="s">
        <v>1370</v>
      </c>
      <c r="C13" t="s">
        <v>1357</v>
      </c>
      <c r="D13" t="s">
        <v>1358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35">
      <c r="A14" t="s">
        <v>1204</v>
      </c>
      <c r="B14" t="s">
        <v>1371</v>
      </c>
      <c r="C14" t="s">
        <v>1357</v>
      </c>
      <c r="D14" t="s">
        <v>1358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35">
      <c r="A15" t="s">
        <v>1118</v>
      </c>
      <c r="B15" t="s">
        <v>1372</v>
      </c>
      <c r="C15" t="s">
        <v>1357</v>
      </c>
      <c r="D15" t="s">
        <v>1358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35">
      <c r="A16" t="s">
        <v>1373</v>
      </c>
      <c r="B16" t="s">
        <v>1374</v>
      </c>
      <c r="C16" t="s">
        <v>1357</v>
      </c>
      <c r="D16" t="s">
        <v>1358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35">
      <c r="A17" t="s">
        <v>1177</v>
      </c>
      <c r="B17" t="s">
        <v>1375</v>
      </c>
      <c r="C17" t="s">
        <v>1357</v>
      </c>
      <c r="D17" t="s">
        <v>1358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35">
      <c r="A18" t="s">
        <v>1218</v>
      </c>
      <c r="B18" t="s">
        <v>1376</v>
      </c>
      <c r="C18" t="s">
        <v>1357</v>
      </c>
      <c r="D18" t="s">
        <v>1358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35">
      <c r="A19" t="s">
        <v>1275</v>
      </c>
      <c r="B19" t="s">
        <v>1377</v>
      </c>
      <c r="C19" t="s">
        <v>1357</v>
      </c>
      <c r="D19" t="s">
        <v>1358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35">
      <c r="A20" t="s">
        <v>1119</v>
      </c>
      <c r="B20" t="s">
        <v>1378</v>
      </c>
      <c r="C20" t="s">
        <v>1357</v>
      </c>
      <c r="D20" t="s">
        <v>1358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35">
      <c r="A21" t="s">
        <v>587</v>
      </c>
      <c r="B21" t="s">
        <v>1379</v>
      </c>
      <c r="C21" t="s">
        <v>1357</v>
      </c>
      <c r="D21" t="s">
        <v>1358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35">
      <c r="A22" t="s">
        <v>1276</v>
      </c>
      <c r="B22" t="s">
        <v>1380</v>
      </c>
      <c r="C22" t="s">
        <v>1357</v>
      </c>
      <c r="D22" t="s">
        <v>1358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35">
      <c r="A23" t="s">
        <v>1093</v>
      </c>
      <c r="B23" t="s">
        <v>1381</v>
      </c>
      <c r="C23" t="s">
        <v>1357</v>
      </c>
      <c r="D23" t="s">
        <v>1358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35">
      <c r="A24" t="s">
        <v>1094</v>
      </c>
      <c r="B24" t="s">
        <v>1382</v>
      </c>
      <c r="C24" t="s">
        <v>1357</v>
      </c>
      <c r="D24" t="s">
        <v>1358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35">
      <c r="A25" t="s">
        <v>1145</v>
      </c>
      <c r="B25" t="s">
        <v>1383</v>
      </c>
      <c r="C25" t="s">
        <v>1357</v>
      </c>
      <c r="D25" t="s">
        <v>1358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35">
      <c r="A26" t="s">
        <v>1240</v>
      </c>
      <c r="B26" t="s">
        <v>1384</v>
      </c>
      <c r="C26" t="s">
        <v>1357</v>
      </c>
      <c r="D26" t="s">
        <v>1358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35">
      <c r="A27" t="s">
        <v>1120</v>
      </c>
      <c r="B27" t="s">
        <v>1385</v>
      </c>
      <c r="C27" t="s">
        <v>1357</v>
      </c>
      <c r="D27" t="s">
        <v>1358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35">
      <c r="A28" t="s">
        <v>1386</v>
      </c>
      <c r="B28" t="s">
        <v>1387</v>
      </c>
      <c r="C28" t="s">
        <v>1357</v>
      </c>
      <c r="D28" t="s">
        <v>1358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35">
      <c r="A29" t="s">
        <v>1263</v>
      </c>
      <c r="B29" t="s">
        <v>1388</v>
      </c>
      <c r="C29" t="s">
        <v>1357</v>
      </c>
      <c r="D29" t="s">
        <v>1358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35">
      <c r="A30" t="s">
        <v>1239</v>
      </c>
      <c r="B30" t="s">
        <v>1389</v>
      </c>
      <c r="C30" t="s">
        <v>1357</v>
      </c>
      <c r="D30" t="s">
        <v>1358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35">
      <c r="A31" t="s">
        <v>1195</v>
      </c>
      <c r="B31" t="s">
        <v>1390</v>
      </c>
      <c r="C31" t="s">
        <v>1357</v>
      </c>
      <c r="D31" t="s">
        <v>1358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35">
      <c r="A32" t="s">
        <v>1391</v>
      </c>
      <c r="B32" t="s">
        <v>1392</v>
      </c>
      <c r="C32" t="s">
        <v>1357</v>
      </c>
      <c r="D32" t="s">
        <v>1358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35">
      <c r="A33" t="s">
        <v>1393</v>
      </c>
      <c r="B33" t="s">
        <v>1394</v>
      </c>
      <c r="C33" t="s">
        <v>1357</v>
      </c>
      <c r="D33" t="s">
        <v>1358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35">
      <c r="A34" t="s">
        <v>1206</v>
      </c>
      <c r="B34" t="s">
        <v>1395</v>
      </c>
      <c r="C34" t="s">
        <v>1357</v>
      </c>
      <c r="D34" t="s">
        <v>1358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35">
      <c r="A35" t="s">
        <v>1180</v>
      </c>
      <c r="B35" t="s">
        <v>1396</v>
      </c>
      <c r="C35" t="s">
        <v>1357</v>
      </c>
      <c r="D35" t="s">
        <v>1358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35">
      <c r="A36" t="s">
        <v>1164</v>
      </c>
      <c r="B36" t="s">
        <v>1397</v>
      </c>
      <c r="C36" t="s">
        <v>1357</v>
      </c>
      <c r="D36" t="s">
        <v>1358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35">
      <c r="A37" t="s">
        <v>1146</v>
      </c>
      <c r="B37" t="s">
        <v>1398</v>
      </c>
      <c r="C37" t="s">
        <v>1357</v>
      </c>
      <c r="D37" t="s">
        <v>1358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35">
      <c r="A38" t="s">
        <v>585</v>
      </c>
      <c r="B38" t="s">
        <v>1399</v>
      </c>
      <c r="C38" t="s">
        <v>1357</v>
      </c>
      <c r="D38" t="s">
        <v>1358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35">
      <c r="A39" t="s">
        <v>589</v>
      </c>
      <c r="B39" t="s">
        <v>1400</v>
      </c>
      <c r="C39" t="s">
        <v>1357</v>
      </c>
      <c r="D39" t="s">
        <v>1358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35">
      <c r="A40" t="s">
        <v>1283</v>
      </c>
      <c r="B40" t="s">
        <v>1401</v>
      </c>
      <c r="C40" t="s">
        <v>1357</v>
      </c>
      <c r="D40" t="s">
        <v>1358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35">
      <c r="A41" t="s">
        <v>1402</v>
      </c>
      <c r="B41" t="s">
        <v>1403</v>
      </c>
      <c r="C41" t="s">
        <v>1357</v>
      </c>
      <c r="D41" t="s">
        <v>1358</v>
      </c>
    </row>
    <row r="42" spans="1:64" x14ac:dyDescent="0.35">
      <c r="A42" t="s">
        <v>1281</v>
      </c>
      <c r="B42" t="s">
        <v>1404</v>
      </c>
      <c r="C42" t="s">
        <v>1357</v>
      </c>
      <c r="D42" t="s">
        <v>1358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35">
      <c r="A43" t="s">
        <v>1250</v>
      </c>
      <c r="B43" t="s">
        <v>1405</v>
      </c>
      <c r="C43" t="s">
        <v>1357</v>
      </c>
      <c r="D43" t="s">
        <v>1358</v>
      </c>
    </row>
    <row r="44" spans="1:64" x14ac:dyDescent="0.35">
      <c r="A44" t="s">
        <v>1207</v>
      </c>
      <c r="B44" t="s">
        <v>1406</v>
      </c>
      <c r="C44" t="s">
        <v>1357</v>
      </c>
      <c r="D44" t="s">
        <v>1358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35">
      <c r="A45" t="s">
        <v>1155</v>
      </c>
      <c r="B45" t="s">
        <v>1407</v>
      </c>
      <c r="C45" t="s">
        <v>1357</v>
      </c>
      <c r="D45" t="s">
        <v>1358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35">
      <c r="A46" t="s">
        <v>1408</v>
      </c>
      <c r="B46" t="s">
        <v>1409</v>
      </c>
      <c r="C46" t="s">
        <v>1357</v>
      </c>
      <c r="D46" t="s">
        <v>1358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35">
      <c r="A47" t="s">
        <v>1084</v>
      </c>
      <c r="B47" t="s">
        <v>1410</v>
      </c>
      <c r="C47" t="s">
        <v>1357</v>
      </c>
      <c r="D47" t="s">
        <v>1358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35">
      <c r="A48" t="s">
        <v>1411</v>
      </c>
      <c r="B48" t="s">
        <v>1412</v>
      </c>
      <c r="C48" t="s">
        <v>1357</v>
      </c>
      <c r="D48" t="s">
        <v>1358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35">
      <c r="A49" t="s">
        <v>1413</v>
      </c>
      <c r="B49" t="s">
        <v>1414</v>
      </c>
      <c r="C49" t="s">
        <v>1357</v>
      </c>
      <c r="D49" t="s">
        <v>1358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35">
      <c r="A50" t="s">
        <v>1208</v>
      </c>
      <c r="B50" t="s">
        <v>1415</v>
      </c>
      <c r="C50" t="s">
        <v>1357</v>
      </c>
      <c r="D50" t="s">
        <v>1358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35">
      <c r="A51" t="s">
        <v>1072</v>
      </c>
      <c r="B51" t="s">
        <v>1416</v>
      </c>
      <c r="C51" t="s">
        <v>1357</v>
      </c>
      <c r="D51" t="s">
        <v>1358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35">
      <c r="A52" t="s">
        <v>1095</v>
      </c>
      <c r="B52" t="s">
        <v>1417</v>
      </c>
      <c r="C52" t="s">
        <v>1357</v>
      </c>
      <c r="D52" t="s">
        <v>1358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35">
      <c r="A53" t="s">
        <v>1196</v>
      </c>
      <c r="B53" t="s">
        <v>1418</v>
      </c>
      <c r="C53" t="s">
        <v>1357</v>
      </c>
      <c r="D53" t="s">
        <v>1358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35">
      <c r="A54" t="s">
        <v>1419</v>
      </c>
      <c r="B54" t="s">
        <v>1420</v>
      </c>
      <c r="C54" t="s">
        <v>1357</v>
      </c>
      <c r="D54" t="s">
        <v>1358</v>
      </c>
    </row>
    <row r="55" spans="1:64" x14ac:dyDescent="0.35">
      <c r="A55" t="s">
        <v>1181</v>
      </c>
      <c r="B55" t="s">
        <v>1421</v>
      </c>
      <c r="C55" t="s">
        <v>1357</v>
      </c>
      <c r="D55" t="s">
        <v>1358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35">
      <c r="A56" t="s">
        <v>1422</v>
      </c>
      <c r="B56" t="s">
        <v>1423</v>
      </c>
      <c r="C56" t="s">
        <v>1357</v>
      </c>
      <c r="D56" t="s">
        <v>1358</v>
      </c>
      <c r="BC56">
        <v>3.9</v>
      </c>
      <c r="BD56">
        <v>0.76</v>
      </c>
      <c r="BE56">
        <v>0.74</v>
      </c>
      <c r="BF56">
        <v>1.5</v>
      </c>
      <c r="BG56">
        <v>3.6</v>
      </c>
      <c r="BH56">
        <v>5.8</v>
      </c>
      <c r="BI56">
        <v>2.9</v>
      </c>
      <c r="BJ56">
        <v>6.4</v>
      </c>
      <c r="BK56">
        <v>6.4</v>
      </c>
      <c r="BL56">
        <v>7.2</v>
      </c>
    </row>
    <row r="57" spans="1:64" x14ac:dyDescent="0.35">
      <c r="A57" t="s">
        <v>1424</v>
      </c>
      <c r="B57" t="s">
        <v>1425</v>
      </c>
      <c r="C57" t="s">
        <v>1357</v>
      </c>
      <c r="D57" t="s">
        <v>1358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35">
      <c r="A58" t="s">
        <v>1121</v>
      </c>
      <c r="B58" t="s">
        <v>1426</v>
      </c>
      <c r="C58" t="s">
        <v>1357</v>
      </c>
      <c r="D58" t="s">
        <v>1358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35">
      <c r="A59" t="s">
        <v>1427</v>
      </c>
      <c r="B59" t="s">
        <v>1428</v>
      </c>
      <c r="C59" t="s">
        <v>1357</v>
      </c>
      <c r="D59" t="s">
        <v>1358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35">
      <c r="A60" t="s">
        <v>1278</v>
      </c>
      <c r="B60" t="s">
        <v>1429</v>
      </c>
      <c r="C60" t="s">
        <v>1357</v>
      </c>
      <c r="D60" t="s">
        <v>1358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35">
      <c r="A61" t="s">
        <v>1073</v>
      </c>
      <c r="B61" t="s">
        <v>1430</v>
      </c>
      <c r="C61" t="s">
        <v>1357</v>
      </c>
      <c r="D61" t="s">
        <v>1358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35">
      <c r="A62" t="s">
        <v>1431</v>
      </c>
      <c r="B62" t="s">
        <v>1432</v>
      </c>
      <c r="C62" t="s">
        <v>1357</v>
      </c>
      <c r="D62" t="s">
        <v>1358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35">
      <c r="A63" t="s">
        <v>1251</v>
      </c>
      <c r="B63" t="s">
        <v>1433</v>
      </c>
      <c r="C63" t="s">
        <v>1357</v>
      </c>
      <c r="D63" t="s">
        <v>1358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35">
      <c r="A64" t="s">
        <v>1183</v>
      </c>
      <c r="B64" t="s">
        <v>1434</v>
      </c>
      <c r="C64" t="s">
        <v>1357</v>
      </c>
      <c r="D64" t="s">
        <v>1358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35">
      <c r="A65" t="s">
        <v>1110</v>
      </c>
      <c r="B65" t="s">
        <v>1435</v>
      </c>
      <c r="C65" t="s">
        <v>1357</v>
      </c>
      <c r="D65" t="s">
        <v>1358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35">
      <c r="A66" t="s">
        <v>1436</v>
      </c>
      <c r="B66" t="s">
        <v>1437</v>
      </c>
      <c r="C66" t="s">
        <v>1357</v>
      </c>
      <c r="D66" t="s">
        <v>1358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35">
      <c r="A67" t="s">
        <v>1438</v>
      </c>
      <c r="B67" t="s">
        <v>1439</v>
      </c>
      <c r="C67" t="s">
        <v>1357</v>
      </c>
      <c r="D67" t="s">
        <v>1358</v>
      </c>
    </row>
    <row r="68" spans="1:64" x14ac:dyDescent="0.35">
      <c r="A68" t="s">
        <v>1440</v>
      </c>
      <c r="B68" t="s">
        <v>1441</v>
      </c>
      <c r="C68" t="s">
        <v>1357</v>
      </c>
      <c r="D68" t="s">
        <v>1358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35">
      <c r="A69" t="s">
        <v>1442</v>
      </c>
      <c r="B69" t="s">
        <v>1443</v>
      </c>
      <c r="C69" t="s">
        <v>1357</v>
      </c>
      <c r="D69" t="s">
        <v>1358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35">
      <c r="A70" t="s">
        <v>1444</v>
      </c>
      <c r="B70" t="s">
        <v>1445</v>
      </c>
      <c r="C70" t="s">
        <v>1357</v>
      </c>
      <c r="D70" t="s">
        <v>1358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35">
      <c r="A71" t="s">
        <v>1209</v>
      </c>
      <c r="B71" t="s">
        <v>1446</v>
      </c>
      <c r="C71" t="s">
        <v>1357</v>
      </c>
      <c r="D71" t="s">
        <v>1358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35">
      <c r="A72" t="s">
        <v>1447</v>
      </c>
      <c r="B72" t="s">
        <v>1448</v>
      </c>
      <c r="C72" t="s">
        <v>1357</v>
      </c>
      <c r="D72" t="s">
        <v>1358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35">
      <c r="A73" t="s">
        <v>1449</v>
      </c>
      <c r="B73" t="s">
        <v>1450</v>
      </c>
      <c r="C73" t="s">
        <v>1357</v>
      </c>
      <c r="D73" t="s">
        <v>1358</v>
      </c>
    </row>
    <row r="74" spans="1:64" x14ac:dyDescent="0.35">
      <c r="A74" t="s">
        <v>597</v>
      </c>
      <c r="B74" t="s">
        <v>1451</v>
      </c>
      <c r="C74" t="s">
        <v>1357</v>
      </c>
      <c r="D74" t="s">
        <v>1358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35">
      <c r="A75" t="s">
        <v>1273</v>
      </c>
      <c r="B75" t="s">
        <v>1452</v>
      </c>
      <c r="C75" t="s">
        <v>1357</v>
      </c>
      <c r="D75" t="s">
        <v>1358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35">
      <c r="A76" t="s">
        <v>1252</v>
      </c>
      <c r="B76" t="s">
        <v>1453</v>
      </c>
      <c r="C76" t="s">
        <v>1357</v>
      </c>
      <c r="D76" t="s">
        <v>1358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35">
      <c r="A77" t="s">
        <v>599</v>
      </c>
      <c r="B77" t="s">
        <v>931</v>
      </c>
      <c r="C77" t="s">
        <v>1357</v>
      </c>
      <c r="D77" t="s">
        <v>1358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35">
      <c r="A78" t="s">
        <v>1454</v>
      </c>
      <c r="B78" t="s">
        <v>1455</v>
      </c>
      <c r="C78" t="s">
        <v>1357</v>
      </c>
      <c r="D78" t="s">
        <v>1358</v>
      </c>
    </row>
    <row r="79" spans="1:64" x14ac:dyDescent="0.35">
      <c r="A79" t="s">
        <v>1456</v>
      </c>
      <c r="B79" t="s">
        <v>1457</v>
      </c>
      <c r="C79" t="s">
        <v>1357</v>
      </c>
      <c r="D79" t="s">
        <v>1358</v>
      </c>
    </row>
    <row r="80" spans="1:64" x14ac:dyDescent="0.35">
      <c r="A80" t="s">
        <v>1253</v>
      </c>
      <c r="B80" t="s">
        <v>1458</v>
      </c>
      <c r="C80" t="s">
        <v>1357</v>
      </c>
      <c r="D80" t="s">
        <v>1358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35">
      <c r="A81" t="s">
        <v>1222</v>
      </c>
      <c r="B81" t="s">
        <v>1459</v>
      </c>
      <c r="C81" t="s">
        <v>1357</v>
      </c>
      <c r="D81" t="s">
        <v>1358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35">
      <c r="A82" t="s">
        <v>1277</v>
      </c>
      <c r="B82" t="s">
        <v>1460</v>
      </c>
      <c r="C82" t="s">
        <v>1357</v>
      </c>
      <c r="D82" t="s">
        <v>1358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35">
      <c r="A83" t="s">
        <v>1461</v>
      </c>
      <c r="B83" t="s">
        <v>1462</v>
      </c>
      <c r="C83" t="s">
        <v>1357</v>
      </c>
      <c r="D83" t="s">
        <v>1358</v>
      </c>
    </row>
    <row r="84" spans="1:64" x14ac:dyDescent="0.35">
      <c r="A84" t="s">
        <v>1463</v>
      </c>
      <c r="B84" t="s">
        <v>1464</v>
      </c>
      <c r="C84" t="s">
        <v>1357</v>
      </c>
      <c r="D84" t="s">
        <v>1358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35">
      <c r="A85" t="s">
        <v>1088</v>
      </c>
      <c r="B85" t="s">
        <v>1465</v>
      </c>
      <c r="C85" t="s">
        <v>1357</v>
      </c>
      <c r="D85" t="s">
        <v>1358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35">
      <c r="A86" t="s">
        <v>1260</v>
      </c>
      <c r="B86" t="s">
        <v>1466</v>
      </c>
      <c r="C86" t="s">
        <v>1357</v>
      </c>
      <c r="D86" t="s">
        <v>1358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35">
      <c r="A87" t="s">
        <v>1122</v>
      </c>
      <c r="B87" t="s">
        <v>1467</v>
      </c>
      <c r="C87" t="s">
        <v>1357</v>
      </c>
      <c r="D87" t="s">
        <v>1358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35">
      <c r="A88" t="s">
        <v>1097</v>
      </c>
      <c r="B88" t="s">
        <v>1468</v>
      </c>
      <c r="C88" t="s">
        <v>1357</v>
      </c>
      <c r="D88" t="s">
        <v>1358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35">
      <c r="A89" t="s">
        <v>1469</v>
      </c>
      <c r="B89" t="s">
        <v>1470</v>
      </c>
      <c r="C89" t="s">
        <v>1357</v>
      </c>
      <c r="D89" t="s">
        <v>1358</v>
      </c>
    </row>
    <row r="90" spans="1:64" x14ac:dyDescent="0.35">
      <c r="A90" t="s">
        <v>1098</v>
      </c>
      <c r="B90" t="s">
        <v>1471</v>
      </c>
      <c r="C90" t="s">
        <v>1357</v>
      </c>
      <c r="D90" t="s">
        <v>1358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35">
      <c r="A91" t="s">
        <v>1472</v>
      </c>
      <c r="B91" t="s">
        <v>1473</v>
      </c>
      <c r="C91" t="s">
        <v>1357</v>
      </c>
      <c r="D91" t="s">
        <v>1358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35">
      <c r="A92" t="s">
        <v>1099</v>
      </c>
      <c r="B92" t="s">
        <v>1474</v>
      </c>
      <c r="C92" t="s">
        <v>1357</v>
      </c>
      <c r="D92" t="s">
        <v>1358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35">
      <c r="A93" t="s">
        <v>1087</v>
      </c>
      <c r="B93" t="s">
        <v>1475</v>
      </c>
      <c r="C93" t="s">
        <v>1357</v>
      </c>
      <c r="D93" t="s">
        <v>1358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35">
      <c r="A94" t="s">
        <v>1265</v>
      </c>
      <c r="B94" t="s">
        <v>1476</v>
      </c>
      <c r="C94" t="s">
        <v>1357</v>
      </c>
      <c r="D94" t="s">
        <v>1358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35">
      <c r="A95" t="s">
        <v>1184</v>
      </c>
      <c r="B95" t="s">
        <v>1477</v>
      </c>
      <c r="C95" t="s">
        <v>1357</v>
      </c>
      <c r="D95" t="s">
        <v>1358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35">
      <c r="A96" t="s">
        <v>1478</v>
      </c>
      <c r="B96" t="s">
        <v>1479</v>
      </c>
      <c r="C96" t="s">
        <v>1357</v>
      </c>
      <c r="D96" t="s">
        <v>1358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35">
      <c r="A97" t="s">
        <v>1198</v>
      </c>
      <c r="B97" t="s">
        <v>1480</v>
      </c>
      <c r="C97" t="s">
        <v>1357</v>
      </c>
      <c r="D97" t="s">
        <v>1358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35">
      <c r="A98" t="s">
        <v>1228</v>
      </c>
      <c r="B98" t="s">
        <v>1481</v>
      </c>
      <c r="C98" t="s">
        <v>1357</v>
      </c>
      <c r="D98" t="s">
        <v>1358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35">
      <c r="A99" t="s">
        <v>1211</v>
      </c>
      <c r="B99" t="s">
        <v>1482</v>
      </c>
      <c r="C99" t="s">
        <v>1357</v>
      </c>
      <c r="D99" t="s">
        <v>1358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35">
      <c r="A100" t="s">
        <v>1483</v>
      </c>
      <c r="B100" t="s">
        <v>1484</v>
      </c>
      <c r="C100" t="s">
        <v>1357</v>
      </c>
      <c r="D100" t="s">
        <v>1358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35">
      <c r="A101" t="s">
        <v>1485</v>
      </c>
      <c r="B101" t="s">
        <v>1486</v>
      </c>
      <c r="C101" t="s">
        <v>1357</v>
      </c>
      <c r="D101" t="s">
        <v>1358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35">
      <c r="A102" t="s">
        <v>1199</v>
      </c>
      <c r="B102" t="s">
        <v>1487</v>
      </c>
      <c r="C102" t="s">
        <v>1357</v>
      </c>
      <c r="D102" t="s">
        <v>1358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35">
      <c r="A103" t="s">
        <v>1488</v>
      </c>
      <c r="B103" t="s">
        <v>1489</v>
      </c>
      <c r="C103" t="s">
        <v>1357</v>
      </c>
      <c r="D103" t="s">
        <v>1358</v>
      </c>
    </row>
    <row r="104" spans="1:64" x14ac:dyDescent="0.35">
      <c r="A104" t="s">
        <v>1264</v>
      </c>
      <c r="B104" t="s">
        <v>1490</v>
      </c>
      <c r="C104" t="s">
        <v>1357</v>
      </c>
      <c r="D104" t="s">
        <v>1358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35">
      <c r="A105" t="s">
        <v>1186</v>
      </c>
      <c r="B105" t="s">
        <v>1491</v>
      </c>
      <c r="C105" t="s">
        <v>1357</v>
      </c>
      <c r="D105" t="s">
        <v>1358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35">
      <c r="A106" t="s">
        <v>1242</v>
      </c>
      <c r="B106" t="s">
        <v>1492</v>
      </c>
      <c r="C106" t="s">
        <v>1357</v>
      </c>
      <c r="D106" t="s">
        <v>1358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35">
      <c r="A107" t="s">
        <v>1493</v>
      </c>
      <c r="B107" t="s">
        <v>1494</v>
      </c>
      <c r="C107" t="s">
        <v>1357</v>
      </c>
      <c r="D107" t="s">
        <v>1358</v>
      </c>
    </row>
    <row r="108" spans="1:64" x14ac:dyDescent="0.35">
      <c r="A108" t="s">
        <v>1495</v>
      </c>
      <c r="B108" t="s">
        <v>1496</v>
      </c>
      <c r="C108" t="s">
        <v>1357</v>
      </c>
      <c r="D108" t="s">
        <v>1358</v>
      </c>
    </row>
    <row r="109" spans="1:64" x14ac:dyDescent="0.35">
      <c r="A109" t="s">
        <v>1497</v>
      </c>
      <c r="B109" t="s">
        <v>1498</v>
      </c>
      <c r="C109" t="s">
        <v>1357</v>
      </c>
      <c r="D109" t="s">
        <v>1358</v>
      </c>
    </row>
    <row r="110" spans="1:64" x14ac:dyDescent="0.35">
      <c r="A110" t="s">
        <v>1499</v>
      </c>
      <c r="B110" t="s">
        <v>1500</v>
      </c>
      <c r="C110" t="s">
        <v>1357</v>
      </c>
      <c r="D110" t="s">
        <v>1358</v>
      </c>
    </row>
    <row r="111" spans="1:64" x14ac:dyDescent="0.35">
      <c r="A111" t="s">
        <v>1166</v>
      </c>
      <c r="B111" t="s">
        <v>1501</v>
      </c>
      <c r="C111" t="s">
        <v>1357</v>
      </c>
      <c r="D111" t="s">
        <v>1358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35">
      <c r="A112" t="s">
        <v>1502</v>
      </c>
      <c r="B112" t="s">
        <v>1503</v>
      </c>
      <c r="C112" t="s">
        <v>1357</v>
      </c>
      <c r="D112" t="s">
        <v>1358</v>
      </c>
    </row>
    <row r="113" spans="1:64" x14ac:dyDescent="0.35">
      <c r="A113" t="s">
        <v>1504</v>
      </c>
      <c r="B113" t="s">
        <v>1505</v>
      </c>
      <c r="C113" t="s">
        <v>1357</v>
      </c>
      <c r="D113" t="s">
        <v>1358</v>
      </c>
    </row>
    <row r="114" spans="1:64" x14ac:dyDescent="0.35">
      <c r="A114" t="s">
        <v>1147</v>
      </c>
      <c r="B114" t="s">
        <v>1506</v>
      </c>
      <c r="C114" t="s">
        <v>1357</v>
      </c>
      <c r="D114" t="s">
        <v>1358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35">
      <c r="A115" t="s">
        <v>1507</v>
      </c>
      <c r="B115" t="s">
        <v>1508</v>
      </c>
      <c r="C115" t="s">
        <v>1357</v>
      </c>
      <c r="D115" t="s">
        <v>1358</v>
      </c>
    </row>
    <row r="116" spans="1:64" x14ac:dyDescent="0.35">
      <c r="A116" t="s">
        <v>1255</v>
      </c>
      <c r="B116" t="s">
        <v>1509</v>
      </c>
      <c r="C116" t="s">
        <v>1357</v>
      </c>
      <c r="D116" t="s">
        <v>1358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35">
      <c r="A117" t="s">
        <v>1510</v>
      </c>
      <c r="B117" t="s">
        <v>1511</v>
      </c>
      <c r="C117" t="s">
        <v>1357</v>
      </c>
      <c r="D117" t="s">
        <v>1358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35">
      <c r="A118" t="s">
        <v>1123</v>
      </c>
      <c r="B118" t="s">
        <v>1512</v>
      </c>
      <c r="C118" t="s">
        <v>1357</v>
      </c>
      <c r="D118" t="s">
        <v>1358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35">
      <c r="A119" t="s">
        <v>1254</v>
      </c>
      <c r="B119" t="s">
        <v>1513</v>
      </c>
      <c r="C119" t="s">
        <v>1357</v>
      </c>
      <c r="D119" t="s">
        <v>1358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35">
      <c r="A120" t="s">
        <v>1124</v>
      </c>
      <c r="B120" t="s">
        <v>1514</v>
      </c>
      <c r="C120" t="s">
        <v>1357</v>
      </c>
      <c r="D120" t="s">
        <v>1358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35">
      <c r="A121" t="s">
        <v>1266</v>
      </c>
      <c r="B121" t="s">
        <v>1515</v>
      </c>
      <c r="C121" t="s">
        <v>1357</v>
      </c>
      <c r="D121" t="s">
        <v>1358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35">
      <c r="A122" t="s">
        <v>1187</v>
      </c>
      <c r="B122" t="s">
        <v>1516</v>
      </c>
      <c r="C122" t="s">
        <v>1357</v>
      </c>
      <c r="D122" t="s">
        <v>1358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35">
      <c r="A123" t="s">
        <v>1125</v>
      </c>
      <c r="B123" t="s">
        <v>1517</v>
      </c>
      <c r="C123" t="s">
        <v>1357</v>
      </c>
      <c r="D123" t="s">
        <v>1358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35">
      <c r="A124" t="s">
        <v>1160</v>
      </c>
      <c r="B124" t="s">
        <v>1518</v>
      </c>
      <c r="C124" t="s">
        <v>1357</v>
      </c>
      <c r="D124" t="s">
        <v>1358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35">
      <c r="A125" t="s">
        <v>1138</v>
      </c>
      <c r="B125" t="s">
        <v>1519</v>
      </c>
      <c r="C125" t="s">
        <v>1357</v>
      </c>
      <c r="D125" t="s">
        <v>1358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35">
      <c r="A126" t="s">
        <v>1074</v>
      </c>
      <c r="B126" t="s">
        <v>1520</v>
      </c>
      <c r="C126" t="s">
        <v>1357</v>
      </c>
      <c r="D126" t="s">
        <v>1358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35">
      <c r="A127" t="s">
        <v>1521</v>
      </c>
      <c r="B127" t="s">
        <v>1522</v>
      </c>
      <c r="C127" t="s">
        <v>1357</v>
      </c>
      <c r="D127" t="s">
        <v>1358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35">
      <c r="A128" t="s">
        <v>1165</v>
      </c>
      <c r="B128" t="s">
        <v>1523</v>
      </c>
      <c r="C128" t="s">
        <v>1357</v>
      </c>
      <c r="D128" t="s">
        <v>1358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35">
      <c r="A129" t="s">
        <v>1229</v>
      </c>
      <c r="B129" t="s">
        <v>1524</v>
      </c>
      <c r="C129" t="s">
        <v>1357</v>
      </c>
      <c r="D129" t="s">
        <v>1358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35">
      <c r="A130" t="s">
        <v>1525</v>
      </c>
      <c r="B130" t="s">
        <v>1526</v>
      </c>
      <c r="C130" t="s">
        <v>1357</v>
      </c>
      <c r="D130" t="s">
        <v>1358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35">
      <c r="A131" t="s">
        <v>1527</v>
      </c>
      <c r="B131" t="s">
        <v>1528</v>
      </c>
      <c r="C131" t="s">
        <v>1357</v>
      </c>
      <c r="D131" t="s">
        <v>1358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35">
      <c r="A132" t="s">
        <v>1126</v>
      </c>
      <c r="B132" t="s">
        <v>1529</v>
      </c>
      <c r="C132" t="s">
        <v>1357</v>
      </c>
      <c r="D132" t="s">
        <v>1358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35">
      <c r="A133" t="s">
        <v>1530</v>
      </c>
      <c r="B133" t="s">
        <v>1531</v>
      </c>
      <c r="C133" t="s">
        <v>1357</v>
      </c>
      <c r="D133" t="s">
        <v>1358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35">
      <c r="A134" t="s">
        <v>1532</v>
      </c>
      <c r="B134" t="s">
        <v>1533</v>
      </c>
      <c r="C134" t="s">
        <v>1357</v>
      </c>
      <c r="D134" t="s">
        <v>1358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35">
      <c r="A135" t="s">
        <v>1127</v>
      </c>
      <c r="B135" t="s">
        <v>1534</v>
      </c>
      <c r="C135" t="s">
        <v>1357</v>
      </c>
      <c r="D135" t="s">
        <v>1358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35">
      <c r="A136" t="s">
        <v>1100</v>
      </c>
      <c r="B136" t="s">
        <v>1535</v>
      </c>
      <c r="C136" t="s">
        <v>1357</v>
      </c>
      <c r="D136" t="s">
        <v>1358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35">
      <c r="A137" t="s">
        <v>1112</v>
      </c>
      <c r="B137" t="s">
        <v>1536</v>
      </c>
      <c r="C137" t="s">
        <v>1357</v>
      </c>
      <c r="D137" t="s">
        <v>1358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35">
      <c r="A138" t="s">
        <v>1537</v>
      </c>
      <c r="B138" t="s">
        <v>1538</v>
      </c>
      <c r="C138" t="s">
        <v>1357</v>
      </c>
      <c r="D138" t="s">
        <v>1358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35">
      <c r="A139" t="s">
        <v>1539</v>
      </c>
      <c r="B139" t="s">
        <v>1540</v>
      </c>
      <c r="C139" t="s">
        <v>1357</v>
      </c>
      <c r="D139" t="s">
        <v>1358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35">
      <c r="A140" t="s">
        <v>1541</v>
      </c>
      <c r="B140" t="s">
        <v>1542</v>
      </c>
      <c r="C140" t="s">
        <v>1357</v>
      </c>
      <c r="D140" t="s">
        <v>1358</v>
      </c>
    </row>
    <row r="141" spans="1:64" x14ac:dyDescent="0.35">
      <c r="A141" t="s">
        <v>1543</v>
      </c>
      <c r="B141" t="s">
        <v>1544</v>
      </c>
      <c r="C141" t="s">
        <v>1357</v>
      </c>
      <c r="D141" t="s">
        <v>1358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35">
      <c r="A142" t="s">
        <v>1545</v>
      </c>
      <c r="B142" t="s">
        <v>1546</v>
      </c>
      <c r="C142" t="s">
        <v>1357</v>
      </c>
      <c r="D142" t="s">
        <v>1358</v>
      </c>
    </row>
    <row r="143" spans="1:64" x14ac:dyDescent="0.35">
      <c r="A143" t="s">
        <v>1152</v>
      </c>
      <c r="B143" t="s">
        <v>1547</v>
      </c>
      <c r="C143" t="s">
        <v>1357</v>
      </c>
      <c r="D143" t="s">
        <v>1358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35">
      <c r="A144" t="s">
        <v>1548</v>
      </c>
      <c r="B144" t="s">
        <v>1549</v>
      </c>
      <c r="C144" t="s">
        <v>1357</v>
      </c>
      <c r="D144" t="s">
        <v>1358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35">
      <c r="A145" t="s">
        <v>1550</v>
      </c>
      <c r="B145" t="s">
        <v>1551</v>
      </c>
      <c r="C145" t="s">
        <v>1357</v>
      </c>
      <c r="D145" t="s">
        <v>1358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35">
      <c r="A146" t="s">
        <v>1091</v>
      </c>
      <c r="B146" t="s">
        <v>1552</v>
      </c>
      <c r="C146" t="s">
        <v>1357</v>
      </c>
      <c r="D146" t="s">
        <v>1358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35">
      <c r="A147" t="s">
        <v>1553</v>
      </c>
      <c r="B147" t="s">
        <v>1554</v>
      </c>
      <c r="C147" t="s">
        <v>1357</v>
      </c>
      <c r="D147" t="s">
        <v>1358</v>
      </c>
    </row>
    <row r="148" spans="1:64" x14ac:dyDescent="0.35">
      <c r="A148" t="s">
        <v>1257</v>
      </c>
      <c r="B148" t="s">
        <v>1555</v>
      </c>
      <c r="C148" t="s">
        <v>1357</v>
      </c>
      <c r="D148" t="s">
        <v>1358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35">
      <c r="A149" t="s">
        <v>1279</v>
      </c>
      <c r="B149" t="s">
        <v>1556</v>
      </c>
      <c r="C149" t="s">
        <v>1357</v>
      </c>
      <c r="D149" t="s">
        <v>1358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35">
      <c r="A150" t="s">
        <v>1256</v>
      </c>
      <c r="B150" t="s">
        <v>1557</v>
      </c>
      <c r="C150" t="s">
        <v>1357</v>
      </c>
      <c r="D150" t="s">
        <v>1358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35">
      <c r="A151" t="s">
        <v>1558</v>
      </c>
      <c r="B151" t="s">
        <v>1559</v>
      </c>
      <c r="C151" t="s">
        <v>1357</v>
      </c>
      <c r="D151" t="s">
        <v>1358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35">
      <c r="A152" t="s">
        <v>1560</v>
      </c>
      <c r="B152" t="s">
        <v>1561</v>
      </c>
      <c r="C152" t="s">
        <v>1357</v>
      </c>
      <c r="D152" t="s">
        <v>1358</v>
      </c>
    </row>
    <row r="153" spans="1:64" x14ac:dyDescent="0.35">
      <c r="A153" t="s">
        <v>1113</v>
      </c>
      <c r="B153" t="s">
        <v>1562</v>
      </c>
      <c r="C153" t="s">
        <v>1357</v>
      </c>
      <c r="D153" t="s">
        <v>1358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35">
      <c r="A154" t="s">
        <v>1563</v>
      </c>
      <c r="B154" t="s">
        <v>1564</v>
      </c>
      <c r="C154" t="s">
        <v>1357</v>
      </c>
      <c r="D154" t="s">
        <v>1358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35">
      <c r="A155" t="s">
        <v>1565</v>
      </c>
      <c r="B155" t="s">
        <v>1566</v>
      </c>
      <c r="C155" t="s">
        <v>1357</v>
      </c>
      <c r="D155" t="s">
        <v>1358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35">
      <c r="A156" t="s">
        <v>1075</v>
      </c>
      <c r="B156" t="s">
        <v>1567</v>
      </c>
      <c r="C156" t="s">
        <v>1357</v>
      </c>
      <c r="D156" t="s">
        <v>1358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35">
      <c r="A157" t="s">
        <v>1149</v>
      </c>
      <c r="B157" t="s">
        <v>1568</v>
      </c>
      <c r="C157" t="s">
        <v>1357</v>
      </c>
      <c r="D157" t="s">
        <v>1358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35">
      <c r="A158" t="s">
        <v>1569</v>
      </c>
      <c r="B158" t="s">
        <v>1570</v>
      </c>
      <c r="C158" t="s">
        <v>1357</v>
      </c>
      <c r="D158" t="s">
        <v>1358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35">
      <c r="A159" t="s">
        <v>1200</v>
      </c>
      <c r="B159" t="s">
        <v>1571</v>
      </c>
      <c r="C159" t="s">
        <v>1357</v>
      </c>
      <c r="D159" t="s">
        <v>1358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35">
      <c r="A160" t="s">
        <v>1572</v>
      </c>
      <c r="B160" t="s">
        <v>1573</v>
      </c>
      <c r="C160" t="s">
        <v>1357</v>
      </c>
      <c r="D160" t="s">
        <v>1358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35">
      <c r="A161" t="s">
        <v>1574</v>
      </c>
      <c r="B161" t="s">
        <v>1575</v>
      </c>
      <c r="C161" t="s">
        <v>1357</v>
      </c>
      <c r="D161" t="s">
        <v>1358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35">
      <c r="A162" t="s">
        <v>1269</v>
      </c>
      <c r="B162" t="s">
        <v>1576</v>
      </c>
      <c r="C162" t="s">
        <v>1357</v>
      </c>
      <c r="D162" t="s">
        <v>1358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35">
      <c r="A163" t="s">
        <v>1101</v>
      </c>
      <c r="B163" t="s">
        <v>1577</v>
      </c>
      <c r="C163" t="s">
        <v>1357</v>
      </c>
      <c r="D163" t="s">
        <v>1358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35">
      <c r="A164" t="s">
        <v>1267</v>
      </c>
      <c r="B164" t="s">
        <v>1578</v>
      </c>
      <c r="C164" t="s">
        <v>1357</v>
      </c>
      <c r="D164" t="s">
        <v>1358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35">
      <c r="A165" t="s">
        <v>1169</v>
      </c>
      <c r="B165" t="s">
        <v>1579</v>
      </c>
      <c r="C165" t="s">
        <v>1357</v>
      </c>
      <c r="D165" t="s">
        <v>1358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35">
      <c r="A166" t="s">
        <v>1580</v>
      </c>
      <c r="B166" t="s">
        <v>1581</v>
      </c>
      <c r="C166" t="s">
        <v>1357</v>
      </c>
      <c r="D166" t="s">
        <v>1358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35">
      <c r="A167" t="s">
        <v>1268</v>
      </c>
      <c r="B167" t="s">
        <v>1582</v>
      </c>
      <c r="C167" t="s">
        <v>1357</v>
      </c>
      <c r="D167" t="s">
        <v>1358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35">
      <c r="A168" t="s">
        <v>1161</v>
      </c>
      <c r="B168" t="s">
        <v>1583</v>
      </c>
      <c r="C168" t="s">
        <v>1357</v>
      </c>
      <c r="D168" t="s">
        <v>1358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35">
      <c r="A169" t="s">
        <v>1584</v>
      </c>
      <c r="B169" t="s">
        <v>1585</v>
      </c>
      <c r="C169" t="s">
        <v>1357</v>
      </c>
      <c r="D169" t="s">
        <v>1358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35">
      <c r="A170" t="s">
        <v>601</v>
      </c>
      <c r="B170" t="s">
        <v>1586</v>
      </c>
      <c r="C170" t="s">
        <v>1357</v>
      </c>
      <c r="D170" t="s">
        <v>1358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35">
      <c r="A171" t="s">
        <v>1102</v>
      </c>
      <c r="B171" t="s">
        <v>1587</v>
      </c>
      <c r="C171" t="s">
        <v>1357</v>
      </c>
      <c r="D171" t="s">
        <v>1358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35">
      <c r="A172" t="s">
        <v>1076</v>
      </c>
      <c r="B172" t="s">
        <v>1588</v>
      </c>
      <c r="C172" t="s">
        <v>1357</v>
      </c>
      <c r="D172" t="s">
        <v>1358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35">
      <c r="A173" t="s">
        <v>884</v>
      </c>
      <c r="B173" t="s">
        <v>1589</v>
      </c>
      <c r="C173" t="s">
        <v>1357</v>
      </c>
      <c r="D173" t="s">
        <v>1358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35">
      <c r="A174" t="s">
        <v>1168</v>
      </c>
      <c r="B174" t="s">
        <v>1590</v>
      </c>
      <c r="C174" t="s">
        <v>1357</v>
      </c>
      <c r="D174" t="s">
        <v>1358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35">
      <c r="A175" t="s">
        <v>1591</v>
      </c>
      <c r="B175" t="s">
        <v>1592</v>
      </c>
      <c r="C175" t="s">
        <v>1357</v>
      </c>
      <c r="D175" t="s">
        <v>1358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35">
      <c r="A176" t="s">
        <v>603</v>
      </c>
      <c r="B176" t="s">
        <v>1593</v>
      </c>
      <c r="C176" t="s">
        <v>1357</v>
      </c>
      <c r="D176" t="s">
        <v>1358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35">
      <c r="A177" t="s">
        <v>1223</v>
      </c>
      <c r="B177" t="s">
        <v>1594</v>
      </c>
      <c r="C177" t="s">
        <v>1357</v>
      </c>
      <c r="D177" t="s">
        <v>1358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35">
      <c r="A178" t="s">
        <v>1103</v>
      </c>
      <c r="B178" t="s">
        <v>1595</v>
      </c>
      <c r="C178" t="s">
        <v>1357</v>
      </c>
      <c r="D178" t="s">
        <v>1358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35">
      <c r="A179" t="s">
        <v>1104</v>
      </c>
      <c r="B179" t="s">
        <v>1596</v>
      </c>
      <c r="C179" t="s">
        <v>1357</v>
      </c>
      <c r="D179" t="s">
        <v>1358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35">
      <c r="A180" t="s">
        <v>1201</v>
      </c>
      <c r="B180" t="s">
        <v>1597</v>
      </c>
      <c r="C180" t="s">
        <v>1357</v>
      </c>
      <c r="D180" t="s">
        <v>1358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35">
      <c r="A181" t="s">
        <v>1280</v>
      </c>
      <c r="B181" t="s">
        <v>1598</v>
      </c>
      <c r="C181" t="s">
        <v>1357</v>
      </c>
      <c r="D181" t="s">
        <v>1358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35">
      <c r="A182" t="s">
        <v>1258</v>
      </c>
      <c r="B182" t="s">
        <v>1599</v>
      </c>
      <c r="C182" t="s">
        <v>1357</v>
      </c>
      <c r="D182" t="s">
        <v>1358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35">
      <c r="A183" t="s">
        <v>1150</v>
      </c>
      <c r="B183" t="s">
        <v>1600</v>
      </c>
      <c r="C183" t="s">
        <v>1357</v>
      </c>
      <c r="D183" t="s">
        <v>1358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35">
      <c r="A184" t="s">
        <v>1601</v>
      </c>
      <c r="B184" t="s">
        <v>1602</v>
      </c>
      <c r="C184" t="s">
        <v>1357</v>
      </c>
      <c r="D184" t="s">
        <v>1358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35">
      <c r="A185" t="s">
        <v>1219</v>
      </c>
      <c r="B185" t="s">
        <v>1603</v>
      </c>
      <c r="C185" t="s">
        <v>1357</v>
      </c>
      <c r="D185" t="s">
        <v>1358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35">
      <c r="A186" t="s">
        <v>1604</v>
      </c>
      <c r="B186" t="s">
        <v>1605</v>
      </c>
      <c r="C186" t="s">
        <v>1357</v>
      </c>
      <c r="D186" t="s">
        <v>1358</v>
      </c>
    </row>
    <row r="187" spans="1:64" x14ac:dyDescent="0.35">
      <c r="A187" t="s">
        <v>1128</v>
      </c>
      <c r="B187" t="s">
        <v>1606</v>
      </c>
      <c r="C187" t="s">
        <v>1357</v>
      </c>
      <c r="D187" t="s">
        <v>1358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35">
      <c r="A188" t="s">
        <v>1607</v>
      </c>
      <c r="B188" t="s">
        <v>1608</v>
      </c>
      <c r="C188" t="s">
        <v>1357</v>
      </c>
      <c r="D188" t="s">
        <v>1358</v>
      </c>
    </row>
    <row r="189" spans="1:64" x14ac:dyDescent="0.35">
      <c r="A189" t="s">
        <v>1151</v>
      </c>
      <c r="B189" t="s">
        <v>1609</v>
      </c>
      <c r="C189" t="s">
        <v>1357</v>
      </c>
      <c r="D189" t="s">
        <v>1358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35">
      <c r="A190" t="s">
        <v>1202</v>
      </c>
      <c r="B190" t="s">
        <v>1610</v>
      </c>
      <c r="C190" t="s">
        <v>1357</v>
      </c>
      <c r="D190" t="s">
        <v>1358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35">
      <c r="A191" t="s">
        <v>1213</v>
      </c>
      <c r="B191" t="s">
        <v>1611</v>
      </c>
      <c r="C191" t="s">
        <v>1357</v>
      </c>
      <c r="D191" t="s">
        <v>1358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35">
      <c r="A192" t="s">
        <v>1170</v>
      </c>
      <c r="B192" t="s">
        <v>1612</v>
      </c>
      <c r="C192" t="s">
        <v>1357</v>
      </c>
      <c r="D192" t="s">
        <v>1358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35">
      <c r="A193" t="s">
        <v>1613</v>
      </c>
      <c r="B193" t="s">
        <v>1614</v>
      </c>
      <c r="C193" t="s">
        <v>1357</v>
      </c>
      <c r="D193" t="s">
        <v>1358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35">
      <c r="A194" t="s">
        <v>1224</v>
      </c>
      <c r="B194" t="s">
        <v>1615</v>
      </c>
      <c r="C194" t="s">
        <v>1357</v>
      </c>
      <c r="D194" t="s">
        <v>1358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35">
      <c r="A195" t="s">
        <v>1243</v>
      </c>
      <c r="B195" t="s">
        <v>1616</v>
      </c>
      <c r="C195" t="s">
        <v>1357</v>
      </c>
      <c r="D195" t="s">
        <v>1358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35">
      <c r="A196" t="s">
        <v>1617</v>
      </c>
      <c r="B196" t="s">
        <v>1618</v>
      </c>
      <c r="C196" t="s">
        <v>1357</v>
      </c>
      <c r="D196" t="s">
        <v>1358</v>
      </c>
    </row>
    <row r="197" spans="1:64" x14ac:dyDescent="0.35">
      <c r="A197" t="s">
        <v>1189</v>
      </c>
      <c r="B197" t="s">
        <v>1619</v>
      </c>
      <c r="C197" t="s">
        <v>1357</v>
      </c>
      <c r="D197" t="s">
        <v>1358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35">
      <c r="A198" t="s">
        <v>1620</v>
      </c>
      <c r="B198" t="s">
        <v>1621</v>
      </c>
      <c r="C198" t="s">
        <v>1357</v>
      </c>
      <c r="D198" t="s">
        <v>1358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35">
      <c r="A199" t="s">
        <v>1270</v>
      </c>
      <c r="B199" t="s">
        <v>1622</v>
      </c>
      <c r="C199" t="s">
        <v>1357</v>
      </c>
      <c r="D199" t="s">
        <v>1358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35">
      <c r="A200" t="s">
        <v>1212</v>
      </c>
      <c r="B200" t="s">
        <v>1623</v>
      </c>
      <c r="C200" t="s">
        <v>1357</v>
      </c>
      <c r="D200" t="s">
        <v>1358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35">
      <c r="A201" t="s">
        <v>1624</v>
      </c>
      <c r="B201" t="s">
        <v>1625</v>
      </c>
      <c r="C201" t="s">
        <v>1357</v>
      </c>
      <c r="D201" t="s">
        <v>1358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35">
      <c r="A202" t="s">
        <v>1626</v>
      </c>
      <c r="B202" t="s">
        <v>1627</v>
      </c>
      <c r="C202" t="s">
        <v>1357</v>
      </c>
      <c r="D202" t="s">
        <v>1358</v>
      </c>
    </row>
    <row r="203" spans="1:64" x14ac:dyDescent="0.35">
      <c r="A203" t="s">
        <v>1628</v>
      </c>
      <c r="B203" t="s">
        <v>1629</v>
      </c>
      <c r="C203" t="s">
        <v>1357</v>
      </c>
      <c r="D203" t="s">
        <v>1358</v>
      </c>
    </row>
    <row r="204" spans="1:64" x14ac:dyDescent="0.35">
      <c r="A204" t="s">
        <v>1232</v>
      </c>
      <c r="B204" t="s">
        <v>1630</v>
      </c>
      <c r="C204" t="s">
        <v>1357</v>
      </c>
      <c r="D204" t="s">
        <v>1358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35">
      <c r="A205" t="s">
        <v>1129</v>
      </c>
      <c r="B205" t="s">
        <v>1631</v>
      </c>
      <c r="C205" t="s">
        <v>1357</v>
      </c>
      <c r="D205" t="s">
        <v>1358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35">
      <c r="A206" t="s">
        <v>1245</v>
      </c>
      <c r="B206" t="s">
        <v>1632</v>
      </c>
      <c r="C206" t="s">
        <v>1357</v>
      </c>
      <c r="D206" t="s">
        <v>1358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35">
      <c r="A207" t="s">
        <v>1246</v>
      </c>
      <c r="B207" t="s">
        <v>1633</v>
      </c>
      <c r="C207" t="s">
        <v>1357</v>
      </c>
      <c r="D207" t="s">
        <v>1358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35">
      <c r="A208" t="s">
        <v>605</v>
      </c>
      <c r="B208" t="s">
        <v>1634</v>
      </c>
      <c r="C208" t="s">
        <v>1357</v>
      </c>
      <c r="D208" t="s">
        <v>1358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35">
      <c r="A209" t="s">
        <v>1635</v>
      </c>
      <c r="B209" t="s">
        <v>1636</v>
      </c>
      <c r="C209" t="s">
        <v>1357</v>
      </c>
      <c r="D209" t="s">
        <v>1358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35">
      <c r="A210" t="s">
        <v>1130</v>
      </c>
      <c r="B210" t="s">
        <v>1637</v>
      </c>
      <c r="C210" t="s">
        <v>1357</v>
      </c>
      <c r="D210" t="s">
        <v>1358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35">
      <c r="A211" t="s">
        <v>1114</v>
      </c>
      <c r="B211" t="s">
        <v>1638</v>
      </c>
      <c r="C211" t="s">
        <v>1357</v>
      </c>
      <c r="D211" t="s">
        <v>1358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35">
      <c r="A212" t="s">
        <v>1105</v>
      </c>
      <c r="B212" t="s">
        <v>1639</v>
      </c>
      <c r="C212" t="s">
        <v>1357</v>
      </c>
      <c r="D212" t="s">
        <v>1358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35">
      <c r="A213" t="s">
        <v>1171</v>
      </c>
      <c r="B213" t="s">
        <v>1640</v>
      </c>
      <c r="C213" t="s">
        <v>1357</v>
      </c>
      <c r="D213" t="s">
        <v>1358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35">
      <c r="A214" t="s">
        <v>1225</v>
      </c>
      <c r="B214" t="s">
        <v>1641</v>
      </c>
      <c r="C214" t="s">
        <v>1357</v>
      </c>
      <c r="D214" t="s">
        <v>1358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35">
      <c r="A215" t="s">
        <v>1106</v>
      </c>
      <c r="B215" t="s">
        <v>1642</v>
      </c>
      <c r="C215" t="s">
        <v>1357</v>
      </c>
      <c r="D215" t="s">
        <v>1358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35">
      <c r="A216" t="s">
        <v>1197</v>
      </c>
      <c r="B216" t="s">
        <v>1643</v>
      </c>
      <c r="C216" t="s">
        <v>1357</v>
      </c>
      <c r="D216" t="s">
        <v>1358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35">
      <c r="A217" t="s">
        <v>1644</v>
      </c>
      <c r="B217" t="s">
        <v>1645</v>
      </c>
      <c r="C217" t="s">
        <v>1357</v>
      </c>
      <c r="D217" t="s">
        <v>1358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35">
      <c r="A218" t="s">
        <v>1080</v>
      </c>
      <c r="B218" t="s">
        <v>1646</v>
      </c>
      <c r="C218" t="s">
        <v>1357</v>
      </c>
      <c r="D218" t="s">
        <v>1358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35">
      <c r="A219" t="s">
        <v>1271</v>
      </c>
      <c r="B219" t="s">
        <v>1647</v>
      </c>
      <c r="C219" t="s">
        <v>1357</v>
      </c>
      <c r="D219" t="s">
        <v>1358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35">
      <c r="A220" t="s">
        <v>1648</v>
      </c>
      <c r="B220" t="s">
        <v>1649</v>
      </c>
      <c r="C220" t="s">
        <v>1357</v>
      </c>
      <c r="D220" t="s">
        <v>1358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35">
      <c r="A221" t="s">
        <v>1081</v>
      </c>
      <c r="B221" t="s">
        <v>1650</v>
      </c>
      <c r="C221" t="s">
        <v>1357</v>
      </c>
      <c r="D221" t="s">
        <v>1358</v>
      </c>
      <c r="BD221">
        <v>227</v>
      </c>
      <c r="BE221">
        <v>227</v>
      </c>
      <c r="BF221">
        <v>227</v>
      </c>
      <c r="BG221">
        <v>227</v>
      </c>
      <c r="BH221">
        <v>227</v>
      </c>
      <c r="BI221">
        <v>227</v>
      </c>
      <c r="BJ221">
        <v>227</v>
      </c>
      <c r="BK221">
        <v>227</v>
      </c>
      <c r="BL221">
        <v>227</v>
      </c>
    </row>
    <row r="222" spans="1:64" x14ac:dyDescent="0.35">
      <c r="A222" t="s">
        <v>1651</v>
      </c>
      <c r="B222" t="s">
        <v>1652</v>
      </c>
      <c r="C222" t="s">
        <v>1357</v>
      </c>
      <c r="D222" t="s">
        <v>1358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35">
      <c r="A223" t="s">
        <v>1653</v>
      </c>
      <c r="B223" t="s">
        <v>1654</v>
      </c>
      <c r="C223" t="s">
        <v>1357</v>
      </c>
      <c r="D223" t="s">
        <v>1358</v>
      </c>
    </row>
    <row r="224" spans="1:64" x14ac:dyDescent="0.35">
      <c r="A224" t="s">
        <v>1089</v>
      </c>
      <c r="B224" t="s">
        <v>1655</v>
      </c>
      <c r="C224" t="s">
        <v>1357</v>
      </c>
      <c r="D224" t="s">
        <v>1358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35">
      <c r="A225" t="s">
        <v>1214</v>
      </c>
      <c r="B225" t="s">
        <v>1656</v>
      </c>
      <c r="C225" t="s">
        <v>1357</v>
      </c>
      <c r="D225" t="s">
        <v>1358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35">
      <c r="A226" t="s">
        <v>1657</v>
      </c>
      <c r="B226" t="s">
        <v>1658</v>
      </c>
      <c r="C226" t="s">
        <v>1357</v>
      </c>
      <c r="D226" t="s">
        <v>1358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35">
      <c r="A227" t="s">
        <v>1272</v>
      </c>
      <c r="B227" t="s">
        <v>1659</v>
      </c>
      <c r="C227" t="s">
        <v>1357</v>
      </c>
      <c r="D227" t="s">
        <v>1358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35">
      <c r="A228" t="s">
        <v>1259</v>
      </c>
      <c r="B228" t="s">
        <v>1660</v>
      </c>
      <c r="C228" t="s">
        <v>1357</v>
      </c>
      <c r="D228" t="s">
        <v>1358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35">
      <c r="A229" t="s">
        <v>608</v>
      </c>
      <c r="B229" t="s">
        <v>1661</v>
      </c>
      <c r="C229" t="s">
        <v>1357</v>
      </c>
      <c r="D229" t="s">
        <v>1358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35">
      <c r="A230" t="s">
        <v>1662</v>
      </c>
      <c r="B230" t="s">
        <v>1663</v>
      </c>
      <c r="C230" t="s">
        <v>1357</v>
      </c>
      <c r="D230" t="s">
        <v>1358</v>
      </c>
      <c r="BC230">
        <v>10</v>
      </c>
      <c r="BD230">
        <v>6.6</v>
      </c>
      <c r="BE230">
        <v>3.2</v>
      </c>
      <c r="BF230">
        <v>6.1</v>
      </c>
      <c r="BG230">
        <v>0</v>
      </c>
      <c r="BH230">
        <v>5.8</v>
      </c>
      <c r="BI230">
        <v>0</v>
      </c>
      <c r="BJ230">
        <v>14</v>
      </c>
      <c r="BK230">
        <v>19</v>
      </c>
      <c r="BL230">
        <v>14</v>
      </c>
    </row>
    <row r="231" spans="1:64" x14ac:dyDescent="0.35">
      <c r="A231" t="s">
        <v>1079</v>
      </c>
      <c r="B231" t="s">
        <v>1664</v>
      </c>
      <c r="C231" t="s">
        <v>1357</v>
      </c>
      <c r="D231" t="s">
        <v>1358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35">
      <c r="A232" t="s">
        <v>1132</v>
      </c>
      <c r="B232" t="s">
        <v>1665</v>
      </c>
      <c r="C232" t="s">
        <v>1357</v>
      </c>
      <c r="D232" t="s">
        <v>1358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35">
      <c r="A233" t="s">
        <v>1666</v>
      </c>
      <c r="B233" t="s">
        <v>1667</v>
      </c>
      <c r="C233" t="s">
        <v>1357</v>
      </c>
      <c r="D233" t="s">
        <v>1358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35">
      <c r="A234" t="s">
        <v>1085</v>
      </c>
      <c r="B234" t="s">
        <v>1668</v>
      </c>
      <c r="C234" t="s">
        <v>1357</v>
      </c>
      <c r="D234" t="s">
        <v>1358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35">
      <c r="A235" t="s">
        <v>1669</v>
      </c>
      <c r="B235" t="s">
        <v>1670</v>
      </c>
      <c r="C235" t="s">
        <v>1357</v>
      </c>
      <c r="D235" t="s">
        <v>1358</v>
      </c>
    </row>
    <row r="236" spans="1:64" x14ac:dyDescent="0.35">
      <c r="A236" t="s">
        <v>1671</v>
      </c>
      <c r="B236" t="s">
        <v>1672</v>
      </c>
      <c r="C236" t="s">
        <v>1357</v>
      </c>
      <c r="D236" t="s">
        <v>1358</v>
      </c>
    </row>
    <row r="237" spans="1:64" x14ac:dyDescent="0.35">
      <c r="A237" t="s">
        <v>1107</v>
      </c>
      <c r="B237" t="s">
        <v>1673</v>
      </c>
      <c r="C237" t="s">
        <v>1357</v>
      </c>
      <c r="D237" t="s">
        <v>1358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35">
      <c r="A238" t="s">
        <v>1172</v>
      </c>
      <c r="B238" t="s">
        <v>1674</v>
      </c>
      <c r="C238" t="s">
        <v>1357</v>
      </c>
      <c r="D238" t="s">
        <v>1358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35">
      <c r="A239" t="s">
        <v>1140</v>
      </c>
      <c r="B239" t="s">
        <v>1675</v>
      </c>
      <c r="C239" t="s">
        <v>1357</v>
      </c>
      <c r="D239" t="s">
        <v>1358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35">
      <c r="A240" t="s">
        <v>1141</v>
      </c>
      <c r="B240" t="s">
        <v>1676</v>
      </c>
      <c r="C240" t="s">
        <v>1357</v>
      </c>
      <c r="D240" t="s">
        <v>1358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35">
      <c r="A241" t="s">
        <v>1677</v>
      </c>
      <c r="B241" t="s">
        <v>1678</v>
      </c>
      <c r="C241" t="s">
        <v>1357</v>
      </c>
      <c r="D241" t="s">
        <v>1358</v>
      </c>
    </row>
    <row r="242" spans="1:64" x14ac:dyDescent="0.35">
      <c r="A242" t="s">
        <v>1173</v>
      </c>
      <c r="B242" t="s">
        <v>1679</v>
      </c>
      <c r="C242" t="s">
        <v>1357</v>
      </c>
      <c r="D242" t="s">
        <v>1358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35">
      <c r="A243" t="s">
        <v>1680</v>
      </c>
      <c r="B243" t="s">
        <v>1681</v>
      </c>
      <c r="C243" t="s">
        <v>1357</v>
      </c>
      <c r="D243" t="s">
        <v>1358</v>
      </c>
    </row>
    <row r="244" spans="1:64" x14ac:dyDescent="0.35">
      <c r="A244" t="s">
        <v>1234</v>
      </c>
      <c r="B244" t="s">
        <v>1682</v>
      </c>
      <c r="C244" t="s">
        <v>1357</v>
      </c>
      <c r="D244" t="s">
        <v>1358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35">
      <c r="A245" t="s">
        <v>1683</v>
      </c>
      <c r="B245" t="s">
        <v>1684</v>
      </c>
      <c r="C245" t="s">
        <v>1357</v>
      </c>
      <c r="D245" t="s">
        <v>1358</v>
      </c>
    </row>
    <row r="246" spans="1:64" x14ac:dyDescent="0.35">
      <c r="A246" t="s">
        <v>1685</v>
      </c>
      <c r="B246" t="s">
        <v>1686</v>
      </c>
      <c r="C246" t="s">
        <v>1357</v>
      </c>
      <c r="D246" t="s">
        <v>1358</v>
      </c>
    </row>
    <row r="247" spans="1:64" x14ac:dyDescent="0.35">
      <c r="A247" t="s">
        <v>1192</v>
      </c>
      <c r="B247" t="s">
        <v>1687</v>
      </c>
      <c r="C247" t="s">
        <v>1357</v>
      </c>
      <c r="D247" t="s">
        <v>1358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35">
      <c r="A248" t="s">
        <v>1115</v>
      </c>
      <c r="B248" t="s">
        <v>1688</v>
      </c>
      <c r="C248" t="s">
        <v>1357</v>
      </c>
      <c r="D248" t="s">
        <v>1358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35">
      <c r="A249" t="s">
        <v>1133</v>
      </c>
      <c r="B249" t="s">
        <v>1689</v>
      </c>
      <c r="C249" t="s">
        <v>1357</v>
      </c>
      <c r="D249" t="s">
        <v>1358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35">
      <c r="A250" t="s">
        <v>1690</v>
      </c>
      <c r="B250" t="s">
        <v>1691</v>
      </c>
      <c r="C250" t="s">
        <v>1357</v>
      </c>
      <c r="D250" t="s">
        <v>1358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35">
      <c r="A251" t="s">
        <v>1692</v>
      </c>
      <c r="B251" t="s">
        <v>1693</v>
      </c>
      <c r="C251" t="s">
        <v>1357</v>
      </c>
      <c r="D251" t="s">
        <v>1358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35">
      <c r="A252" t="s">
        <v>609</v>
      </c>
      <c r="B252" t="s">
        <v>1694</v>
      </c>
      <c r="C252" t="s">
        <v>1357</v>
      </c>
      <c r="D252" t="s">
        <v>1358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35">
      <c r="A253" t="s">
        <v>1248</v>
      </c>
      <c r="B253" t="s">
        <v>1695</v>
      </c>
      <c r="C253" t="s">
        <v>1357</v>
      </c>
      <c r="D253" t="s">
        <v>1358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35">
      <c r="A254" t="s">
        <v>1696</v>
      </c>
      <c r="B254" t="s">
        <v>1697</v>
      </c>
      <c r="C254" t="s">
        <v>1357</v>
      </c>
      <c r="D254" t="s">
        <v>1358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35">
      <c r="A255" t="s">
        <v>1215</v>
      </c>
      <c r="B255" t="s">
        <v>1698</v>
      </c>
      <c r="C255" t="s">
        <v>1357</v>
      </c>
      <c r="D255" t="s">
        <v>1358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35">
      <c r="A256" t="s">
        <v>1699</v>
      </c>
      <c r="B256" t="s">
        <v>1700</v>
      </c>
      <c r="C256" t="s">
        <v>1357</v>
      </c>
      <c r="D256" t="s">
        <v>1358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35">
      <c r="A257" t="s">
        <v>1142</v>
      </c>
      <c r="B257" t="s">
        <v>1701</v>
      </c>
      <c r="C257" t="s">
        <v>1357</v>
      </c>
      <c r="D257" t="s">
        <v>1358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35">
      <c r="A258" t="s">
        <v>1702</v>
      </c>
      <c r="B258" t="s">
        <v>1703</v>
      </c>
      <c r="C258" t="s">
        <v>1357</v>
      </c>
      <c r="D258" t="s">
        <v>1358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35">
      <c r="A259" t="s">
        <v>1704</v>
      </c>
      <c r="B259" t="s">
        <v>1705</v>
      </c>
      <c r="C259" t="s">
        <v>1357</v>
      </c>
      <c r="D259" t="s">
        <v>1358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35">
      <c r="A260" t="s">
        <v>1706</v>
      </c>
      <c r="B260" t="s">
        <v>1707</v>
      </c>
      <c r="C260" t="s">
        <v>1357</v>
      </c>
      <c r="D260" t="s">
        <v>1358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35">
      <c r="A261" t="s">
        <v>1708</v>
      </c>
      <c r="B261" t="s">
        <v>1709</v>
      </c>
      <c r="C261" t="s">
        <v>1357</v>
      </c>
      <c r="D261" t="s">
        <v>1358</v>
      </c>
    </row>
    <row r="262" spans="1:65" x14ac:dyDescent="0.35">
      <c r="A262" t="s">
        <v>1710</v>
      </c>
      <c r="B262" t="s">
        <v>1711</v>
      </c>
      <c r="C262" t="s">
        <v>1357</v>
      </c>
      <c r="D262" t="s">
        <v>1358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35">
      <c r="A263" t="s">
        <v>1226</v>
      </c>
      <c r="B263" t="s">
        <v>1712</v>
      </c>
      <c r="C263" t="s">
        <v>1357</v>
      </c>
      <c r="D263" t="s">
        <v>1358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35">
      <c r="A264" t="s">
        <v>1022</v>
      </c>
      <c r="B264" t="s">
        <v>1713</v>
      </c>
      <c r="C264" t="s">
        <v>1357</v>
      </c>
      <c r="D264" t="s">
        <v>1358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35">
      <c r="A265" t="s">
        <v>1233</v>
      </c>
      <c r="B265" t="s">
        <v>1714</v>
      </c>
      <c r="C265" t="s">
        <v>1357</v>
      </c>
      <c r="D265" t="s">
        <v>1358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35">
      <c r="A266" t="s">
        <v>1715</v>
      </c>
      <c r="B266" t="s">
        <v>1716</v>
      </c>
      <c r="C266" t="s">
        <v>1357</v>
      </c>
      <c r="D266" t="s">
        <v>1358</v>
      </c>
    </row>
    <row r="267" spans="1:65" x14ac:dyDescent="0.35">
      <c r="A267" t="s">
        <v>1717</v>
      </c>
      <c r="B267" t="s">
        <v>1718</v>
      </c>
      <c r="C267" t="s">
        <v>1357</v>
      </c>
      <c r="D267" t="s">
        <v>1358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35">
      <c r="A268" t="s">
        <v>607</v>
      </c>
      <c r="B268" t="s">
        <v>1719</v>
      </c>
      <c r="C268" t="s">
        <v>1357</v>
      </c>
      <c r="D268" t="s">
        <v>1358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35">
      <c r="A269" t="s">
        <v>611</v>
      </c>
      <c r="B269" t="s">
        <v>1720</v>
      </c>
      <c r="C269" t="s">
        <v>1357</v>
      </c>
      <c r="D269" t="s">
        <v>1358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35">
      <c r="A270" t="s">
        <v>612</v>
      </c>
      <c r="B270" t="s">
        <v>1721</v>
      </c>
      <c r="C270" t="s">
        <v>1357</v>
      </c>
      <c r="D270" t="s">
        <v>1358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35"/>
    <row r="272" spans="1:65" s="1" customFormat="1" x14ac:dyDescent="0.35">
      <c r="BB272" s="1" t="s">
        <v>1722</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35">
      <c r="BM273" s="51" t="s">
        <v>1723</v>
      </c>
    </row>
    <row r="274" spans="8:65" s="1" customFormat="1" x14ac:dyDescent="0.35">
      <c r="I274" s="1" t="s">
        <v>1724</v>
      </c>
    </row>
    <row r="275" spans="8:65" s="1" customFormat="1" x14ac:dyDescent="0.35">
      <c r="H275">
        <v>2020</v>
      </c>
      <c r="I275" s="156">
        <f>BL77*$BM$272</f>
        <v>129.45230835262726</v>
      </c>
    </row>
    <row r="276" spans="8:65" s="1" customFormat="1" x14ac:dyDescent="0.35">
      <c r="H276">
        <v>2021</v>
      </c>
      <c r="I276" s="156">
        <f>I275*$BM$272</f>
        <v>119.69928669874062</v>
      </c>
    </row>
    <row r="277" spans="8:65" s="1" customFormat="1" x14ac:dyDescent="0.35">
      <c r="H277">
        <v>2022</v>
      </c>
      <c r="I277" s="156">
        <f t="shared" ref="I277:I295" si="1">I276*$BM$272</f>
        <v>110.68106408082075</v>
      </c>
    </row>
    <row r="278" spans="8:65" s="1" customFormat="1" x14ac:dyDescent="0.35">
      <c r="H278">
        <v>2023</v>
      </c>
      <c r="I278" s="156">
        <f t="shared" si="1"/>
        <v>102.34228025848073</v>
      </c>
    </row>
    <row r="279" spans="8:65" s="1" customFormat="1" x14ac:dyDescent="0.35">
      <c r="H279">
        <v>2024</v>
      </c>
      <c r="I279" s="156">
        <f t="shared" si="1"/>
        <v>94.631745868084593</v>
      </c>
    </row>
    <row r="280" spans="8:65" s="1" customFormat="1" x14ac:dyDescent="0.35">
      <c r="H280">
        <v>2025</v>
      </c>
      <c r="I280" s="156">
        <f t="shared" si="1"/>
        <v>87.502128186162466</v>
      </c>
    </row>
    <row r="281" spans="8:65" s="1" customFormat="1" x14ac:dyDescent="0.35">
      <c r="H281">
        <v>2026</v>
      </c>
      <c r="I281" s="156">
        <f t="shared" si="1"/>
        <v>80.909660567615845</v>
      </c>
    </row>
    <row r="282" spans="8:65" s="1" customFormat="1" x14ac:dyDescent="0.35">
      <c r="H282">
        <v>2027</v>
      </c>
      <c r="I282" s="156">
        <f t="shared" si="1"/>
        <v>74.813873775038658</v>
      </c>
    </row>
    <row r="283" spans="8:65" s="1" customFormat="1" x14ac:dyDescent="0.35">
      <c r="H283">
        <v>2028</v>
      </c>
      <c r="I283" s="156">
        <f t="shared" si="1"/>
        <v>69.177347549863129</v>
      </c>
    </row>
    <row r="284" spans="8:65" s="1" customFormat="1" x14ac:dyDescent="0.35">
      <c r="H284">
        <v>2029</v>
      </c>
      <c r="I284" s="156">
        <f t="shared" si="1"/>
        <v>63.965480900298175</v>
      </c>
    </row>
    <row r="285" spans="8:65" s="1" customFormat="1" x14ac:dyDescent="0.35">
      <c r="H285">
        <v>2030</v>
      </c>
      <c r="I285" s="156">
        <f t="shared" si="1"/>
        <v>59.14627969592491</v>
      </c>
    </row>
    <row r="286" spans="8:65" s="1" customFormat="1" x14ac:dyDescent="0.35">
      <c r="H286">
        <v>2031</v>
      </c>
      <c r="I286" s="156">
        <f t="shared" si="1"/>
        <v>54.690160265054338</v>
      </c>
    </row>
    <row r="287" spans="8:65" s="1" customFormat="1" x14ac:dyDescent="0.35">
      <c r="H287">
        <v>2032</v>
      </c>
      <c r="I287" s="156">
        <f t="shared" si="1"/>
        <v>50.569767789188688</v>
      </c>
    </row>
    <row r="288" spans="8:65" s="1" customFormat="1" x14ac:dyDescent="0.35">
      <c r="H288">
        <v>2033</v>
      </c>
      <c r="I288" s="156">
        <f t="shared" si="1"/>
        <v>46.759808379762937</v>
      </c>
    </row>
    <row r="289" spans="3:9" s="1" customFormat="1" x14ac:dyDescent="0.35">
      <c r="C289" s="49"/>
      <c r="D289" s="49"/>
      <c r="E289" s="49"/>
      <c r="H289">
        <v>2034</v>
      </c>
      <c r="I289" s="156">
        <f t="shared" si="1"/>
        <v>43.236893806334535</v>
      </c>
    </row>
    <row r="290" spans="3:9" s="1" customFormat="1" x14ac:dyDescent="0.35">
      <c r="C290" s="49"/>
      <c r="D290" s="49"/>
      <c r="E290" s="49"/>
      <c r="H290">
        <v>2035</v>
      </c>
      <c r="I290" s="156">
        <f t="shared" si="1"/>
        <v>39.979397923052979</v>
      </c>
    </row>
    <row r="291" spans="3:9" s="1" customFormat="1" x14ac:dyDescent="0.35">
      <c r="C291" s="49"/>
      <c r="D291" s="49"/>
      <c r="E291" s="49"/>
      <c r="H291">
        <v>2036</v>
      </c>
      <c r="I291" s="156">
        <f t="shared" si="1"/>
        <v>36.967323912053139</v>
      </c>
    </row>
    <row r="292" spans="3:9" s="1" customFormat="1" x14ac:dyDescent="0.35">
      <c r="H292">
        <v>2037</v>
      </c>
      <c r="I292" s="156">
        <f t="shared" si="1"/>
        <v>34.182181528818241</v>
      </c>
    </row>
    <row r="293" spans="3:9" s="1" customFormat="1" x14ac:dyDescent="0.35">
      <c r="H293">
        <v>2038</v>
      </c>
      <c r="I293" s="156">
        <f t="shared" si="1"/>
        <v>31.606873595957559</v>
      </c>
    </row>
    <row r="294" spans="3:9" s="1" customFormat="1" x14ac:dyDescent="0.35">
      <c r="H294">
        <v>2039</v>
      </c>
      <c r="I294" s="156">
        <f t="shared" si="1"/>
        <v>29.225591048617215</v>
      </c>
    </row>
    <row r="295" spans="3:9" s="1" customFormat="1" x14ac:dyDescent="0.35">
      <c r="H295">
        <v>2040</v>
      </c>
      <c r="I295" s="156">
        <f t="shared" si="1"/>
        <v>27.023715887238417</v>
      </c>
    </row>
    <row r="296" spans="3:9" s="1" customFormat="1" x14ac:dyDescent="0.35"/>
    <row r="297" spans="3:9" s="1" customFormat="1" x14ac:dyDescent="0.35"/>
  </sheetData>
  <pageMargins left="0.7" right="0.7" top="0.75" bottom="0.75" header="0.3" footer="0.3"/>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4.5" x14ac:dyDescent="0.35"/>
  <cols>
    <col min="1" max="1" width="44.1796875" bestFit="1" customWidth="1"/>
    <col min="2" max="2" width="25.54296875" bestFit="1" customWidth="1"/>
    <col min="3" max="3" width="41" bestFit="1" customWidth="1"/>
    <col min="4" max="4" width="14.26953125" bestFit="1" customWidth="1"/>
    <col min="5" max="8" width="5" bestFit="1" customWidth="1"/>
    <col min="9" max="9" width="10.81640625" customWidth="1"/>
    <col min="10" max="44" width="5" bestFit="1" customWidth="1"/>
    <col min="45" max="63" width="11.453125" bestFit="1" customWidth="1"/>
    <col min="64" max="64" width="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1725</v>
      </c>
      <c r="D5" t="s">
        <v>1726</v>
      </c>
    </row>
    <row r="6" spans="1:65" x14ac:dyDescent="0.35">
      <c r="A6" t="s">
        <v>1359</v>
      </c>
      <c r="B6" t="s">
        <v>1360</v>
      </c>
      <c r="C6" t="s">
        <v>1725</v>
      </c>
      <c r="D6" t="s">
        <v>1726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35">
      <c r="A7" t="s">
        <v>1144</v>
      </c>
      <c r="B7" t="s">
        <v>1361</v>
      </c>
      <c r="C7" t="s">
        <v>1725</v>
      </c>
      <c r="D7" t="s">
        <v>1726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35">
      <c r="A8" t="s">
        <v>1362</v>
      </c>
      <c r="B8" t="s">
        <v>1363</v>
      </c>
      <c r="C8" t="s">
        <v>1725</v>
      </c>
      <c r="D8" t="s">
        <v>1726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35">
      <c r="A9" t="s">
        <v>1083</v>
      </c>
      <c r="B9" t="s">
        <v>1364</v>
      </c>
      <c r="C9" t="s">
        <v>1725</v>
      </c>
      <c r="D9" t="s">
        <v>1726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35">
      <c r="A10" t="s">
        <v>1262</v>
      </c>
      <c r="B10" t="s">
        <v>1365</v>
      </c>
      <c r="C10" t="s">
        <v>1725</v>
      </c>
      <c r="D10" t="s">
        <v>1726</v>
      </c>
    </row>
    <row r="11" spans="1:65" x14ac:dyDescent="0.35">
      <c r="A11" t="s">
        <v>1366</v>
      </c>
      <c r="B11" t="s">
        <v>1367</v>
      </c>
      <c r="C11" t="s">
        <v>1725</v>
      </c>
      <c r="D11" t="s">
        <v>1726</v>
      </c>
    </row>
    <row r="12" spans="1:65" x14ac:dyDescent="0.35">
      <c r="A12" t="s">
        <v>1368</v>
      </c>
      <c r="B12" t="s">
        <v>1369</v>
      </c>
      <c r="C12" t="s">
        <v>1725</v>
      </c>
      <c r="D12" t="s">
        <v>1726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35">
      <c r="A13" t="s">
        <v>1134</v>
      </c>
      <c r="B13" t="s">
        <v>1370</v>
      </c>
      <c r="C13" t="s">
        <v>1725</v>
      </c>
      <c r="D13" t="s">
        <v>1726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35">
      <c r="A14" t="s">
        <v>1204</v>
      </c>
      <c r="B14" t="s">
        <v>1371</v>
      </c>
      <c r="C14" t="s">
        <v>1725</v>
      </c>
      <c r="D14" t="s">
        <v>1726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35">
      <c r="A15" t="s">
        <v>1118</v>
      </c>
      <c r="B15" t="s">
        <v>1372</v>
      </c>
      <c r="C15" t="s">
        <v>1725</v>
      </c>
      <c r="D15" t="s">
        <v>1726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35">
      <c r="A16" t="s">
        <v>1373</v>
      </c>
      <c r="B16" t="s">
        <v>1374</v>
      </c>
      <c r="C16" t="s">
        <v>1725</v>
      </c>
      <c r="D16" t="s">
        <v>1726</v>
      </c>
    </row>
    <row r="17" spans="1:63" x14ac:dyDescent="0.35">
      <c r="A17" t="s">
        <v>1177</v>
      </c>
      <c r="B17" t="s">
        <v>1375</v>
      </c>
      <c r="C17" t="s">
        <v>1725</v>
      </c>
      <c r="D17" t="s">
        <v>1726</v>
      </c>
    </row>
    <row r="18" spans="1:63" x14ac:dyDescent="0.35">
      <c r="A18" t="s">
        <v>1218</v>
      </c>
      <c r="B18" t="s">
        <v>1376</v>
      </c>
      <c r="C18" t="s">
        <v>1725</v>
      </c>
      <c r="D18" t="s">
        <v>1726</v>
      </c>
    </row>
    <row r="19" spans="1:63" x14ac:dyDescent="0.35">
      <c r="A19" t="s">
        <v>1275</v>
      </c>
      <c r="B19" t="s">
        <v>1377</v>
      </c>
      <c r="C19" t="s">
        <v>1725</v>
      </c>
      <c r="D19" t="s">
        <v>1726</v>
      </c>
    </row>
    <row r="20" spans="1:63" x14ac:dyDescent="0.35">
      <c r="A20" t="s">
        <v>1119</v>
      </c>
      <c r="B20" t="s">
        <v>1378</v>
      </c>
      <c r="C20" t="s">
        <v>1725</v>
      </c>
      <c r="D20" t="s">
        <v>1726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35">
      <c r="A21" t="s">
        <v>587</v>
      </c>
      <c r="B21" t="s">
        <v>1379</v>
      </c>
      <c r="C21" t="s">
        <v>1725</v>
      </c>
      <c r="D21" t="s">
        <v>1726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35">
      <c r="A22" t="s">
        <v>1276</v>
      </c>
      <c r="B22" t="s">
        <v>1380</v>
      </c>
      <c r="C22" t="s">
        <v>1725</v>
      </c>
      <c r="D22" t="s">
        <v>1726</v>
      </c>
    </row>
    <row r="23" spans="1:63" x14ac:dyDescent="0.35">
      <c r="A23" t="s">
        <v>1093</v>
      </c>
      <c r="B23" t="s">
        <v>1381</v>
      </c>
      <c r="C23" t="s">
        <v>1725</v>
      </c>
      <c r="D23" t="s">
        <v>1726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35">
      <c r="A24" t="s">
        <v>1094</v>
      </c>
      <c r="B24" t="s">
        <v>1382</v>
      </c>
      <c r="C24" t="s">
        <v>1725</v>
      </c>
      <c r="D24" t="s">
        <v>1726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35">
      <c r="A25" t="s">
        <v>1145</v>
      </c>
      <c r="B25" t="s">
        <v>1383</v>
      </c>
      <c r="C25" t="s">
        <v>1725</v>
      </c>
      <c r="D25" t="s">
        <v>1726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35">
      <c r="A26" t="s">
        <v>1240</v>
      </c>
      <c r="B26" t="s">
        <v>1384</v>
      </c>
      <c r="C26" t="s">
        <v>1725</v>
      </c>
      <c r="D26" t="s">
        <v>1726</v>
      </c>
    </row>
    <row r="27" spans="1:63" x14ac:dyDescent="0.35">
      <c r="A27" t="s">
        <v>1120</v>
      </c>
      <c r="B27" t="s">
        <v>1385</v>
      </c>
      <c r="C27" t="s">
        <v>1725</v>
      </c>
      <c r="D27" t="s">
        <v>1726</v>
      </c>
    </row>
    <row r="28" spans="1:63" x14ac:dyDescent="0.35">
      <c r="A28" t="s">
        <v>1386</v>
      </c>
      <c r="B28" t="s">
        <v>1387</v>
      </c>
      <c r="C28" t="s">
        <v>1725</v>
      </c>
      <c r="D28" t="s">
        <v>1726</v>
      </c>
    </row>
    <row r="29" spans="1:63" x14ac:dyDescent="0.35">
      <c r="A29" t="s">
        <v>1263</v>
      </c>
      <c r="B29" t="s">
        <v>1388</v>
      </c>
      <c r="C29" t="s">
        <v>1725</v>
      </c>
      <c r="D29" t="s">
        <v>1726</v>
      </c>
    </row>
    <row r="30" spans="1:63" x14ac:dyDescent="0.35">
      <c r="A30" t="s">
        <v>1239</v>
      </c>
      <c r="B30" t="s">
        <v>1389</v>
      </c>
      <c r="C30" t="s">
        <v>1725</v>
      </c>
      <c r="D30" t="s">
        <v>1726</v>
      </c>
    </row>
    <row r="31" spans="1:63" x14ac:dyDescent="0.35">
      <c r="A31" t="s">
        <v>1195</v>
      </c>
      <c r="B31" t="s">
        <v>1390</v>
      </c>
      <c r="C31" t="s">
        <v>1725</v>
      </c>
      <c r="D31" t="s">
        <v>1726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35">
      <c r="A32" t="s">
        <v>1391</v>
      </c>
      <c r="B32" t="s">
        <v>1392</v>
      </c>
      <c r="C32" t="s">
        <v>1725</v>
      </c>
      <c r="D32" t="s">
        <v>1726</v>
      </c>
    </row>
    <row r="33" spans="1:63" x14ac:dyDescent="0.35">
      <c r="A33" t="s">
        <v>1393</v>
      </c>
      <c r="B33" t="s">
        <v>1394</v>
      </c>
      <c r="C33" t="s">
        <v>1725</v>
      </c>
      <c r="D33" t="s">
        <v>1726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35">
      <c r="A34" t="s">
        <v>1206</v>
      </c>
      <c r="B34" t="s">
        <v>1395</v>
      </c>
      <c r="C34" t="s">
        <v>1725</v>
      </c>
      <c r="D34" t="s">
        <v>1726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35">
      <c r="A35" t="s">
        <v>1180</v>
      </c>
      <c r="B35" t="s">
        <v>1396</v>
      </c>
      <c r="C35" t="s">
        <v>1725</v>
      </c>
      <c r="D35" t="s">
        <v>1726</v>
      </c>
    </row>
    <row r="36" spans="1:63" x14ac:dyDescent="0.35">
      <c r="A36" t="s">
        <v>1164</v>
      </c>
      <c r="B36" t="s">
        <v>1397</v>
      </c>
      <c r="C36" t="s">
        <v>1725</v>
      </c>
      <c r="D36" t="s">
        <v>1726</v>
      </c>
    </row>
    <row r="37" spans="1:63" x14ac:dyDescent="0.35">
      <c r="A37" t="s">
        <v>1146</v>
      </c>
      <c r="B37" t="s">
        <v>1398</v>
      </c>
      <c r="C37" t="s">
        <v>1725</v>
      </c>
      <c r="D37" t="s">
        <v>1726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35">
      <c r="A38" t="s">
        <v>585</v>
      </c>
      <c r="B38" t="s">
        <v>1399</v>
      </c>
      <c r="C38" t="s">
        <v>1725</v>
      </c>
      <c r="D38" t="s">
        <v>1726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35">
      <c r="A39" t="s">
        <v>589</v>
      </c>
      <c r="B39" t="s">
        <v>1400</v>
      </c>
      <c r="C39" t="s">
        <v>1725</v>
      </c>
      <c r="D39" t="s">
        <v>1726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35">
      <c r="A40" t="s">
        <v>1283</v>
      </c>
      <c r="B40" t="s">
        <v>1401</v>
      </c>
      <c r="C40" t="s">
        <v>1725</v>
      </c>
      <c r="D40" t="s">
        <v>1726</v>
      </c>
    </row>
    <row r="41" spans="1:63" x14ac:dyDescent="0.35">
      <c r="A41" t="s">
        <v>1402</v>
      </c>
      <c r="B41" t="s">
        <v>1403</v>
      </c>
      <c r="C41" t="s">
        <v>1725</v>
      </c>
      <c r="D41" t="s">
        <v>1726</v>
      </c>
    </row>
    <row r="42" spans="1:63" x14ac:dyDescent="0.35">
      <c r="A42" t="s">
        <v>1281</v>
      </c>
      <c r="B42" t="s">
        <v>1404</v>
      </c>
      <c r="C42" t="s">
        <v>1725</v>
      </c>
      <c r="D42" t="s">
        <v>1726</v>
      </c>
    </row>
    <row r="43" spans="1:63" x14ac:dyDescent="0.35">
      <c r="A43" t="s">
        <v>1250</v>
      </c>
      <c r="B43" t="s">
        <v>1405</v>
      </c>
      <c r="C43" t="s">
        <v>1725</v>
      </c>
      <c r="D43" t="s">
        <v>1726</v>
      </c>
    </row>
    <row r="44" spans="1:63" x14ac:dyDescent="0.35">
      <c r="A44" t="s">
        <v>1207</v>
      </c>
      <c r="B44" t="s">
        <v>1406</v>
      </c>
      <c r="C44" t="s">
        <v>1725</v>
      </c>
      <c r="D44" t="s">
        <v>1726</v>
      </c>
    </row>
    <row r="45" spans="1:63" x14ac:dyDescent="0.35">
      <c r="A45" t="s">
        <v>1155</v>
      </c>
      <c r="B45" t="s">
        <v>1407</v>
      </c>
      <c r="C45" t="s">
        <v>1725</v>
      </c>
      <c r="D45" t="s">
        <v>1726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35">
      <c r="A46" t="s">
        <v>1408</v>
      </c>
      <c r="B46" t="s">
        <v>1409</v>
      </c>
      <c r="C46" t="s">
        <v>1725</v>
      </c>
      <c r="D46" t="s">
        <v>1726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35">
      <c r="A47" t="s">
        <v>1084</v>
      </c>
      <c r="B47" t="s">
        <v>1410</v>
      </c>
      <c r="C47" t="s">
        <v>1725</v>
      </c>
      <c r="D47" t="s">
        <v>1726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35">
      <c r="A48" t="s">
        <v>1411</v>
      </c>
      <c r="B48" t="s">
        <v>1412</v>
      </c>
      <c r="C48" t="s">
        <v>1725</v>
      </c>
      <c r="D48" t="s">
        <v>1726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35">
      <c r="A49" t="s">
        <v>1413</v>
      </c>
      <c r="B49" t="s">
        <v>1414</v>
      </c>
      <c r="C49" t="s">
        <v>1725</v>
      </c>
      <c r="D49" t="s">
        <v>1726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35">
      <c r="A50" t="s">
        <v>1208</v>
      </c>
      <c r="B50" t="s">
        <v>1415</v>
      </c>
      <c r="C50" t="s">
        <v>1725</v>
      </c>
      <c r="D50" t="s">
        <v>1726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35">
      <c r="A51" t="s">
        <v>1072</v>
      </c>
      <c r="B51" t="s">
        <v>1416</v>
      </c>
      <c r="C51" t="s">
        <v>1725</v>
      </c>
      <c r="D51" t="s">
        <v>1726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35">
      <c r="A52" t="s">
        <v>1095</v>
      </c>
      <c r="B52" t="s">
        <v>1417</v>
      </c>
      <c r="C52" t="s">
        <v>1725</v>
      </c>
      <c r="D52" t="s">
        <v>1726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35">
      <c r="A53" t="s">
        <v>1196</v>
      </c>
      <c r="B53" t="s">
        <v>1418</v>
      </c>
      <c r="C53" t="s">
        <v>1725</v>
      </c>
      <c r="D53" t="s">
        <v>1726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35">
      <c r="A54" t="s">
        <v>1419</v>
      </c>
      <c r="B54" t="s">
        <v>1420</v>
      </c>
      <c r="C54" t="s">
        <v>1725</v>
      </c>
      <c r="D54" t="s">
        <v>1726</v>
      </c>
    </row>
    <row r="55" spans="1:63" x14ac:dyDescent="0.35">
      <c r="A55" t="s">
        <v>1181</v>
      </c>
      <c r="B55" t="s">
        <v>1421</v>
      </c>
      <c r="C55" t="s">
        <v>1725</v>
      </c>
      <c r="D55" t="s">
        <v>1726</v>
      </c>
    </row>
    <row r="56" spans="1:63" x14ac:dyDescent="0.35">
      <c r="A56" t="s">
        <v>1422</v>
      </c>
      <c r="B56" t="s">
        <v>1423</v>
      </c>
      <c r="C56" t="s">
        <v>1725</v>
      </c>
      <c r="D56" t="s">
        <v>1726</v>
      </c>
    </row>
    <row r="57" spans="1:63" x14ac:dyDescent="0.35">
      <c r="A57" t="s">
        <v>1424</v>
      </c>
      <c r="B57" t="s">
        <v>1425</v>
      </c>
      <c r="C57" t="s">
        <v>1725</v>
      </c>
      <c r="D57" t="s">
        <v>1726</v>
      </c>
    </row>
    <row r="58" spans="1:63" x14ac:dyDescent="0.35">
      <c r="A58" t="s">
        <v>1121</v>
      </c>
      <c r="B58" t="s">
        <v>1426</v>
      </c>
      <c r="C58" t="s">
        <v>1725</v>
      </c>
      <c r="D58" t="s">
        <v>1726</v>
      </c>
    </row>
    <row r="59" spans="1:63" x14ac:dyDescent="0.35">
      <c r="A59" t="s">
        <v>1427</v>
      </c>
      <c r="B59" t="s">
        <v>1428</v>
      </c>
      <c r="C59" t="s">
        <v>1725</v>
      </c>
      <c r="D59" t="s">
        <v>1726</v>
      </c>
    </row>
    <row r="60" spans="1:63" x14ac:dyDescent="0.35">
      <c r="A60" t="s">
        <v>1278</v>
      </c>
      <c r="B60" t="s">
        <v>1429</v>
      </c>
      <c r="C60" t="s">
        <v>1725</v>
      </c>
      <c r="D60" t="s">
        <v>1726</v>
      </c>
    </row>
    <row r="61" spans="1:63" x14ac:dyDescent="0.35">
      <c r="A61" t="s">
        <v>1073</v>
      </c>
      <c r="B61" t="s">
        <v>1430</v>
      </c>
      <c r="C61" t="s">
        <v>1725</v>
      </c>
      <c r="D61" t="s">
        <v>1726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35">
      <c r="A62" t="s">
        <v>1431</v>
      </c>
      <c r="B62" t="s">
        <v>1432</v>
      </c>
      <c r="C62" t="s">
        <v>1725</v>
      </c>
      <c r="D62" t="s">
        <v>1726</v>
      </c>
    </row>
    <row r="63" spans="1:63" x14ac:dyDescent="0.35">
      <c r="A63" t="s">
        <v>1251</v>
      </c>
      <c r="B63" t="s">
        <v>1433</v>
      </c>
      <c r="C63" t="s">
        <v>1725</v>
      </c>
      <c r="D63" t="s">
        <v>1726</v>
      </c>
    </row>
    <row r="64" spans="1:63" x14ac:dyDescent="0.35">
      <c r="A64" t="s">
        <v>1183</v>
      </c>
      <c r="B64" t="s">
        <v>1434</v>
      </c>
      <c r="C64" t="s">
        <v>1725</v>
      </c>
      <c r="D64" t="s">
        <v>1726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35">
      <c r="A65" t="s">
        <v>1110</v>
      </c>
      <c r="B65" t="s">
        <v>1435</v>
      </c>
      <c r="C65" t="s">
        <v>1725</v>
      </c>
      <c r="D65" t="s">
        <v>1726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35">
      <c r="A66" t="s">
        <v>1436</v>
      </c>
      <c r="B66" t="s">
        <v>1437</v>
      </c>
      <c r="C66" t="s">
        <v>1725</v>
      </c>
      <c r="D66" t="s">
        <v>1726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35">
      <c r="A67" t="s">
        <v>1438</v>
      </c>
      <c r="B67" t="s">
        <v>1439</v>
      </c>
      <c r="C67" t="s">
        <v>1725</v>
      </c>
      <c r="D67" t="s">
        <v>1726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35">
      <c r="A68" t="s">
        <v>1440</v>
      </c>
      <c r="B68" t="s">
        <v>1441</v>
      </c>
      <c r="C68" t="s">
        <v>1725</v>
      </c>
      <c r="D68" t="s">
        <v>1726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35">
      <c r="A69" t="s">
        <v>1442</v>
      </c>
      <c r="B69" t="s">
        <v>1443</v>
      </c>
      <c r="C69" t="s">
        <v>1725</v>
      </c>
      <c r="D69" t="s">
        <v>1726</v>
      </c>
    </row>
    <row r="70" spans="1:63" x14ac:dyDescent="0.35">
      <c r="A70" t="s">
        <v>1444</v>
      </c>
      <c r="B70" t="s">
        <v>1445</v>
      </c>
      <c r="C70" t="s">
        <v>1725</v>
      </c>
      <c r="D70" t="s">
        <v>1726</v>
      </c>
    </row>
    <row r="71" spans="1:63" x14ac:dyDescent="0.35">
      <c r="A71" t="s">
        <v>1209</v>
      </c>
      <c r="B71" t="s">
        <v>1446</v>
      </c>
      <c r="C71" t="s">
        <v>1725</v>
      </c>
      <c r="D71" t="s">
        <v>1726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35">
      <c r="A72" t="s">
        <v>1447</v>
      </c>
      <c r="B72" t="s">
        <v>1448</v>
      </c>
      <c r="C72" t="s">
        <v>1725</v>
      </c>
      <c r="D72" t="s">
        <v>1726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35">
      <c r="A73" t="s">
        <v>1449</v>
      </c>
      <c r="B73" t="s">
        <v>1450</v>
      </c>
      <c r="C73" t="s">
        <v>1725</v>
      </c>
      <c r="D73" t="s">
        <v>1726</v>
      </c>
    </row>
    <row r="74" spans="1:63" x14ac:dyDescent="0.35">
      <c r="A74" t="s">
        <v>597</v>
      </c>
      <c r="B74" t="s">
        <v>1451</v>
      </c>
      <c r="C74" t="s">
        <v>1725</v>
      </c>
      <c r="D74" t="s">
        <v>1726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35">
      <c r="A75" t="s">
        <v>1273</v>
      </c>
      <c r="B75" t="s">
        <v>1452</v>
      </c>
      <c r="C75" t="s">
        <v>1725</v>
      </c>
      <c r="D75" t="s">
        <v>1726</v>
      </c>
    </row>
    <row r="76" spans="1:63" x14ac:dyDescent="0.35">
      <c r="A76" t="s">
        <v>1252</v>
      </c>
      <c r="B76" t="s">
        <v>1453</v>
      </c>
      <c r="C76" t="s">
        <v>1725</v>
      </c>
      <c r="D76" t="s">
        <v>1726</v>
      </c>
    </row>
    <row r="77" spans="1:63" x14ac:dyDescent="0.35">
      <c r="A77" t="s">
        <v>599</v>
      </c>
      <c r="B77" t="s">
        <v>931</v>
      </c>
      <c r="C77" t="s">
        <v>1725</v>
      </c>
      <c r="D77" t="s">
        <v>1726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35">
      <c r="A78" t="s">
        <v>1454</v>
      </c>
      <c r="B78" t="s">
        <v>1455</v>
      </c>
      <c r="C78" t="s">
        <v>1725</v>
      </c>
      <c r="D78" t="s">
        <v>1726</v>
      </c>
    </row>
    <row r="79" spans="1:63" x14ac:dyDescent="0.35">
      <c r="A79" t="s">
        <v>1456</v>
      </c>
      <c r="B79" t="s">
        <v>1457</v>
      </c>
      <c r="C79" t="s">
        <v>1725</v>
      </c>
      <c r="D79" t="s">
        <v>1726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35">
      <c r="A80" t="s">
        <v>1253</v>
      </c>
      <c r="B80" t="s">
        <v>1458</v>
      </c>
      <c r="C80" t="s">
        <v>1725</v>
      </c>
      <c r="D80" t="s">
        <v>1726</v>
      </c>
    </row>
    <row r="81" spans="1:63" x14ac:dyDescent="0.35">
      <c r="A81" t="s">
        <v>1222</v>
      </c>
      <c r="B81" t="s">
        <v>1459</v>
      </c>
      <c r="C81" t="s">
        <v>1725</v>
      </c>
      <c r="D81" t="s">
        <v>1726</v>
      </c>
    </row>
    <row r="82" spans="1:63" x14ac:dyDescent="0.35">
      <c r="A82" t="s">
        <v>1277</v>
      </c>
      <c r="B82" t="s">
        <v>1460</v>
      </c>
      <c r="C82" t="s">
        <v>1725</v>
      </c>
      <c r="D82" t="s">
        <v>1726</v>
      </c>
    </row>
    <row r="83" spans="1:63" x14ac:dyDescent="0.35">
      <c r="A83" t="s">
        <v>1461</v>
      </c>
      <c r="B83" t="s">
        <v>1462</v>
      </c>
      <c r="C83" t="s">
        <v>1725</v>
      </c>
      <c r="D83" t="s">
        <v>1726</v>
      </c>
    </row>
    <row r="84" spans="1:63" x14ac:dyDescent="0.35">
      <c r="A84" t="s">
        <v>1463</v>
      </c>
      <c r="B84" t="s">
        <v>1464</v>
      </c>
      <c r="C84" t="s">
        <v>1725</v>
      </c>
      <c r="D84" t="s">
        <v>1726</v>
      </c>
    </row>
    <row r="85" spans="1:63" x14ac:dyDescent="0.35">
      <c r="A85" t="s">
        <v>1088</v>
      </c>
      <c r="B85" t="s">
        <v>1465</v>
      </c>
      <c r="C85" t="s">
        <v>1725</v>
      </c>
      <c r="D85" t="s">
        <v>1726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35">
      <c r="A86" t="s">
        <v>1260</v>
      </c>
      <c r="B86" t="s">
        <v>1466</v>
      </c>
      <c r="C86" t="s">
        <v>1725</v>
      </c>
      <c r="D86" t="s">
        <v>1726</v>
      </c>
    </row>
    <row r="87" spans="1:63" x14ac:dyDescent="0.35">
      <c r="A87" t="s">
        <v>1122</v>
      </c>
      <c r="B87" t="s">
        <v>1467</v>
      </c>
      <c r="C87" t="s">
        <v>1725</v>
      </c>
      <c r="D87" t="s">
        <v>1726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35">
      <c r="A88" t="s">
        <v>1097</v>
      </c>
      <c r="B88" t="s">
        <v>1468</v>
      </c>
      <c r="C88" t="s">
        <v>1725</v>
      </c>
      <c r="D88" t="s">
        <v>1726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35">
      <c r="A89" t="s">
        <v>1469</v>
      </c>
      <c r="B89" t="s">
        <v>1470</v>
      </c>
      <c r="C89" t="s">
        <v>1725</v>
      </c>
      <c r="D89" t="s">
        <v>1726</v>
      </c>
    </row>
    <row r="90" spans="1:63" x14ac:dyDescent="0.35">
      <c r="A90" t="s">
        <v>1098</v>
      </c>
      <c r="B90" t="s">
        <v>1471</v>
      </c>
      <c r="C90" t="s">
        <v>1725</v>
      </c>
      <c r="D90" t="s">
        <v>1726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35">
      <c r="A91" t="s">
        <v>1472</v>
      </c>
      <c r="B91" t="s">
        <v>1473</v>
      </c>
      <c r="C91" t="s">
        <v>1725</v>
      </c>
      <c r="D91" t="s">
        <v>1726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35">
      <c r="A92" t="s">
        <v>1099</v>
      </c>
      <c r="B92" t="s">
        <v>1474</v>
      </c>
      <c r="C92" t="s">
        <v>1725</v>
      </c>
      <c r="D92" t="s">
        <v>1726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35">
      <c r="A93" t="s">
        <v>1087</v>
      </c>
      <c r="B93" t="s">
        <v>1475</v>
      </c>
      <c r="C93" t="s">
        <v>1725</v>
      </c>
      <c r="D93" t="s">
        <v>1726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35">
      <c r="A94" t="s">
        <v>1265</v>
      </c>
      <c r="B94" t="s">
        <v>1476</v>
      </c>
      <c r="C94" t="s">
        <v>1725</v>
      </c>
      <c r="D94" t="s">
        <v>1726</v>
      </c>
    </row>
    <row r="95" spans="1:63" x14ac:dyDescent="0.35">
      <c r="A95" t="s">
        <v>1184</v>
      </c>
      <c r="B95" t="s">
        <v>1477</v>
      </c>
      <c r="C95" t="s">
        <v>1725</v>
      </c>
      <c r="D95" t="s">
        <v>1726</v>
      </c>
    </row>
    <row r="96" spans="1:63" x14ac:dyDescent="0.35">
      <c r="A96" t="s">
        <v>1478</v>
      </c>
      <c r="B96" t="s">
        <v>1479</v>
      </c>
      <c r="C96" t="s">
        <v>1725</v>
      </c>
      <c r="D96" t="s">
        <v>1726</v>
      </c>
    </row>
    <row r="97" spans="1:63" x14ac:dyDescent="0.35">
      <c r="A97" t="s">
        <v>1198</v>
      </c>
      <c r="B97" t="s">
        <v>1480</v>
      </c>
      <c r="C97" t="s">
        <v>1725</v>
      </c>
      <c r="D97" t="s">
        <v>1726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35">
      <c r="A98" t="s">
        <v>1228</v>
      </c>
      <c r="B98" t="s">
        <v>1481</v>
      </c>
      <c r="C98" t="s">
        <v>1725</v>
      </c>
      <c r="D98" t="s">
        <v>1726</v>
      </c>
    </row>
    <row r="99" spans="1:63" x14ac:dyDescent="0.35">
      <c r="A99" t="s">
        <v>1211</v>
      </c>
      <c r="B99" t="s">
        <v>1482</v>
      </c>
      <c r="C99" t="s">
        <v>1725</v>
      </c>
      <c r="D99" t="s">
        <v>1726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35">
      <c r="A100" t="s">
        <v>1483</v>
      </c>
      <c r="B100" t="s">
        <v>1484</v>
      </c>
      <c r="C100" t="s">
        <v>1725</v>
      </c>
      <c r="D100" t="s">
        <v>1726</v>
      </c>
    </row>
    <row r="101" spans="1:63" x14ac:dyDescent="0.35">
      <c r="A101" t="s">
        <v>1485</v>
      </c>
      <c r="B101" t="s">
        <v>1486</v>
      </c>
      <c r="C101" t="s">
        <v>1725</v>
      </c>
      <c r="D101" t="s">
        <v>1726</v>
      </c>
    </row>
    <row r="102" spans="1:63" x14ac:dyDescent="0.35">
      <c r="A102" t="s">
        <v>1199</v>
      </c>
      <c r="B102" t="s">
        <v>1487</v>
      </c>
      <c r="C102" t="s">
        <v>1725</v>
      </c>
      <c r="D102" t="s">
        <v>1726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35">
      <c r="A103" t="s">
        <v>1488</v>
      </c>
      <c r="B103" t="s">
        <v>1489</v>
      </c>
      <c r="C103" t="s">
        <v>1725</v>
      </c>
      <c r="D103" t="s">
        <v>1726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35">
      <c r="A104" t="s">
        <v>1264</v>
      </c>
      <c r="B104" t="s">
        <v>1490</v>
      </c>
      <c r="C104" t="s">
        <v>1725</v>
      </c>
      <c r="D104" t="s">
        <v>1726</v>
      </c>
    </row>
    <row r="105" spans="1:63" x14ac:dyDescent="0.35">
      <c r="A105" t="s">
        <v>1186</v>
      </c>
      <c r="B105" t="s">
        <v>1491</v>
      </c>
      <c r="C105" t="s">
        <v>1725</v>
      </c>
      <c r="D105" t="s">
        <v>1726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35">
      <c r="A106" t="s">
        <v>1242</v>
      </c>
      <c r="B106" t="s">
        <v>1492</v>
      </c>
      <c r="C106" t="s">
        <v>1725</v>
      </c>
      <c r="D106" t="s">
        <v>1726</v>
      </c>
    </row>
    <row r="107" spans="1:63" x14ac:dyDescent="0.35">
      <c r="A107" t="s">
        <v>1493</v>
      </c>
      <c r="B107" t="s">
        <v>1494</v>
      </c>
      <c r="C107" t="s">
        <v>1725</v>
      </c>
      <c r="D107" t="s">
        <v>1726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35">
      <c r="A108" t="s">
        <v>1495</v>
      </c>
      <c r="B108" t="s">
        <v>1496</v>
      </c>
      <c r="C108" t="s">
        <v>1725</v>
      </c>
      <c r="D108" t="s">
        <v>1726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35">
      <c r="A109" t="s">
        <v>1497</v>
      </c>
      <c r="B109" t="s">
        <v>1498</v>
      </c>
      <c r="C109" t="s">
        <v>1725</v>
      </c>
      <c r="D109" t="s">
        <v>1726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35">
      <c r="A110" t="s">
        <v>1499</v>
      </c>
      <c r="B110" t="s">
        <v>1500</v>
      </c>
      <c r="C110" t="s">
        <v>1725</v>
      </c>
      <c r="D110" t="s">
        <v>1726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35">
      <c r="A111" t="s">
        <v>1166</v>
      </c>
      <c r="B111" t="s">
        <v>1501</v>
      </c>
      <c r="C111" t="s">
        <v>1725</v>
      </c>
      <c r="D111" t="s">
        <v>1726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35">
      <c r="A112" t="s">
        <v>1502</v>
      </c>
      <c r="B112" t="s">
        <v>1503</v>
      </c>
      <c r="C112" t="s">
        <v>1725</v>
      </c>
      <c r="D112" t="s">
        <v>1726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35">
      <c r="A113" t="s">
        <v>1504</v>
      </c>
      <c r="B113" t="s">
        <v>1505</v>
      </c>
      <c r="C113" t="s">
        <v>1725</v>
      </c>
      <c r="D113" t="s">
        <v>1726</v>
      </c>
    </row>
    <row r="114" spans="1:63" x14ac:dyDescent="0.35">
      <c r="A114" t="s">
        <v>1147</v>
      </c>
      <c r="B114" t="s">
        <v>1506</v>
      </c>
      <c r="C114" t="s">
        <v>1725</v>
      </c>
      <c r="D114" t="s">
        <v>1726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35">
      <c r="A115" t="s">
        <v>1507</v>
      </c>
      <c r="B115" t="s">
        <v>1508</v>
      </c>
      <c r="C115" t="s">
        <v>1725</v>
      </c>
      <c r="D115" t="s">
        <v>1726</v>
      </c>
    </row>
    <row r="116" spans="1:63" x14ac:dyDescent="0.35">
      <c r="A116" t="s">
        <v>1255</v>
      </c>
      <c r="B116" t="s">
        <v>1509</v>
      </c>
      <c r="C116" t="s">
        <v>1725</v>
      </c>
      <c r="D116" t="s">
        <v>1726</v>
      </c>
    </row>
    <row r="117" spans="1:63" x14ac:dyDescent="0.35">
      <c r="A117" t="s">
        <v>1510</v>
      </c>
      <c r="B117" t="s">
        <v>1511</v>
      </c>
      <c r="C117" t="s">
        <v>1725</v>
      </c>
      <c r="D117" t="s">
        <v>1726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35">
      <c r="A118" t="s">
        <v>1123</v>
      </c>
      <c r="B118" t="s">
        <v>1512</v>
      </c>
      <c r="C118" t="s">
        <v>1725</v>
      </c>
      <c r="D118" t="s">
        <v>1726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35">
      <c r="A119" t="s">
        <v>1254</v>
      </c>
      <c r="B119" t="s">
        <v>1513</v>
      </c>
      <c r="C119" t="s">
        <v>1725</v>
      </c>
      <c r="D119" t="s">
        <v>1726</v>
      </c>
    </row>
    <row r="120" spans="1:63" x14ac:dyDescent="0.35">
      <c r="A120" t="s">
        <v>1124</v>
      </c>
      <c r="B120" t="s">
        <v>1514</v>
      </c>
      <c r="C120" t="s">
        <v>1725</v>
      </c>
      <c r="D120" t="s">
        <v>1726</v>
      </c>
    </row>
    <row r="121" spans="1:63" x14ac:dyDescent="0.35">
      <c r="A121" t="s">
        <v>1266</v>
      </c>
      <c r="B121" t="s">
        <v>1515</v>
      </c>
      <c r="C121" t="s">
        <v>1725</v>
      </c>
      <c r="D121" t="s">
        <v>1726</v>
      </c>
    </row>
    <row r="122" spans="1:63" x14ac:dyDescent="0.35">
      <c r="A122" t="s">
        <v>1187</v>
      </c>
      <c r="B122" t="s">
        <v>1516</v>
      </c>
      <c r="C122" t="s">
        <v>1725</v>
      </c>
      <c r="D122" t="s">
        <v>1726</v>
      </c>
    </row>
    <row r="123" spans="1:63" x14ac:dyDescent="0.35">
      <c r="A123" t="s">
        <v>1125</v>
      </c>
      <c r="B123" t="s">
        <v>1517</v>
      </c>
      <c r="C123" t="s">
        <v>1725</v>
      </c>
      <c r="D123" t="s">
        <v>1726</v>
      </c>
    </row>
    <row r="124" spans="1:63" x14ac:dyDescent="0.35">
      <c r="A124" t="s">
        <v>1160</v>
      </c>
      <c r="B124" t="s">
        <v>1518</v>
      </c>
      <c r="C124" t="s">
        <v>1725</v>
      </c>
      <c r="D124" t="s">
        <v>1726</v>
      </c>
    </row>
    <row r="125" spans="1:63" x14ac:dyDescent="0.35">
      <c r="A125" t="s">
        <v>1138</v>
      </c>
      <c r="B125" t="s">
        <v>1519</v>
      </c>
      <c r="C125" t="s">
        <v>1725</v>
      </c>
      <c r="D125" t="s">
        <v>1726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35">
      <c r="A126" t="s">
        <v>1074</v>
      </c>
      <c r="B126" t="s">
        <v>1520</v>
      </c>
      <c r="C126" t="s">
        <v>1725</v>
      </c>
      <c r="D126" t="s">
        <v>1726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35">
      <c r="A127" t="s">
        <v>1521</v>
      </c>
      <c r="B127" t="s">
        <v>1522</v>
      </c>
      <c r="C127" t="s">
        <v>1725</v>
      </c>
      <c r="D127" t="s">
        <v>1726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35">
      <c r="A128" t="s">
        <v>1165</v>
      </c>
      <c r="B128" t="s">
        <v>1523</v>
      </c>
      <c r="C128" t="s">
        <v>1725</v>
      </c>
      <c r="D128" t="s">
        <v>1726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35">
      <c r="A129" t="s">
        <v>1229</v>
      </c>
      <c r="B129" t="s">
        <v>1524</v>
      </c>
      <c r="C129" t="s">
        <v>1725</v>
      </c>
      <c r="D129" t="s">
        <v>1726</v>
      </c>
    </row>
    <row r="130" spans="1:63" x14ac:dyDescent="0.35">
      <c r="A130" t="s">
        <v>1525</v>
      </c>
      <c r="B130" t="s">
        <v>1526</v>
      </c>
      <c r="C130" t="s">
        <v>1725</v>
      </c>
      <c r="D130" t="s">
        <v>1726</v>
      </c>
    </row>
    <row r="131" spans="1:63" x14ac:dyDescent="0.35">
      <c r="A131" t="s">
        <v>1527</v>
      </c>
      <c r="B131" t="s">
        <v>1528</v>
      </c>
      <c r="C131" t="s">
        <v>1725</v>
      </c>
      <c r="D131" t="s">
        <v>1726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35">
      <c r="A132" t="s">
        <v>1126</v>
      </c>
      <c r="B132" t="s">
        <v>1529</v>
      </c>
      <c r="C132" t="s">
        <v>1725</v>
      </c>
      <c r="D132" t="s">
        <v>1726</v>
      </c>
    </row>
    <row r="133" spans="1:63" x14ac:dyDescent="0.35">
      <c r="A133" t="s">
        <v>1530</v>
      </c>
      <c r="B133" t="s">
        <v>1531</v>
      </c>
      <c r="C133" t="s">
        <v>1725</v>
      </c>
      <c r="D133" t="s">
        <v>1726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35">
      <c r="A134" t="s">
        <v>1532</v>
      </c>
      <c r="B134" t="s">
        <v>1533</v>
      </c>
      <c r="C134" t="s">
        <v>1725</v>
      </c>
      <c r="D134" t="s">
        <v>1726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35">
      <c r="A135" t="s">
        <v>1127</v>
      </c>
      <c r="B135" t="s">
        <v>1534</v>
      </c>
      <c r="C135" t="s">
        <v>1725</v>
      </c>
      <c r="D135" t="s">
        <v>1726</v>
      </c>
    </row>
    <row r="136" spans="1:63" x14ac:dyDescent="0.35">
      <c r="A136" t="s">
        <v>1100</v>
      </c>
      <c r="B136" t="s">
        <v>1535</v>
      </c>
      <c r="C136" t="s">
        <v>1725</v>
      </c>
      <c r="D136" t="s">
        <v>1726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35">
      <c r="A137" t="s">
        <v>1112</v>
      </c>
      <c r="B137" t="s">
        <v>1536</v>
      </c>
      <c r="C137" t="s">
        <v>1725</v>
      </c>
      <c r="D137" t="s">
        <v>1726</v>
      </c>
    </row>
    <row r="138" spans="1:63" x14ac:dyDescent="0.35">
      <c r="A138" t="s">
        <v>1537</v>
      </c>
      <c r="B138" t="s">
        <v>1538</v>
      </c>
      <c r="C138" t="s">
        <v>1725</v>
      </c>
      <c r="D138" t="s">
        <v>1726</v>
      </c>
    </row>
    <row r="139" spans="1:63" x14ac:dyDescent="0.35">
      <c r="A139" t="s">
        <v>1539</v>
      </c>
      <c r="B139" t="s">
        <v>1540</v>
      </c>
      <c r="C139" t="s">
        <v>1725</v>
      </c>
      <c r="D139" t="s">
        <v>1726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35">
      <c r="A140" t="s">
        <v>1541</v>
      </c>
      <c r="B140" t="s">
        <v>1542</v>
      </c>
      <c r="C140" t="s">
        <v>1725</v>
      </c>
      <c r="D140" t="s">
        <v>1726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35">
      <c r="A141" t="s">
        <v>1543</v>
      </c>
      <c r="B141" t="s">
        <v>1544</v>
      </c>
      <c r="C141" t="s">
        <v>1725</v>
      </c>
      <c r="D141" t="s">
        <v>1726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35">
      <c r="A142" t="s">
        <v>1545</v>
      </c>
      <c r="B142" t="s">
        <v>1546</v>
      </c>
      <c r="C142" t="s">
        <v>1725</v>
      </c>
      <c r="D142" t="s">
        <v>1726</v>
      </c>
    </row>
    <row r="143" spans="1:63" x14ac:dyDescent="0.35">
      <c r="A143" t="s">
        <v>1152</v>
      </c>
      <c r="B143" t="s">
        <v>1547</v>
      </c>
      <c r="C143" t="s">
        <v>1725</v>
      </c>
      <c r="D143" t="s">
        <v>1726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35">
      <c r="A144" t="s">
        <v>1548</v>
      </c>
      <c r="B144" t="s">
        <v>1549</v>
      </c>
      <c r="C144" t="s">
        <v>1725</v>
      </c>
      <c r="D144" t="s">
        <v>1726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35">
      <c r="A145" t="s">
        <v>1550</v>
      </c>
      <c r="B145" t="s">
        <v>1551</v>
      </c>
      <c r="C145" t="s">
        <v>1725</v>
      </c>
      <c r="D145" t="s">
        <v>1726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35">
      <c r="A146" t="s">
        <v>1091</v>
      </c>
      <c r="B146" t="s">
        <v>1552</v>
      </c>
      <c r="C146" t="s">
        <v>1725</v>
      </c>
      <c r="D146" t="s">
        <v>1726</v>
      </c>
    </row>
    <row r="147" spans="1:63" x14ac:dyDescent="0.35">
      <c r="A147" t="s">
        <v>1553</v>
      </c>
      <c r="B147" t="s">
        <v>1554</v>
      </c>
      <c r="C147" t="s">
        <v>1725</v>
      </c>
      <c r="D147" t="s">
        <v>1726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35">
      <c r="A148" t="s">
        <v>1257</v>
      </c>
      <c r="B148" t="s">
        <v>1555</v>
      </c>
      <c r="C148" t="s">
        <v>1725</v>
      </c>
      <c r="D148" t="s">
        <v>1726</v>
      </c>
    </row>
    <row r="149" spans="1:63" x14ac:dyDescent="0.35">
      <c r="A149" t="s">
        <v>1279</v>
      </c>
      <c r="B149" t="s">
        <v>1556</v>
      </c>
      <c r="C149" t="s">
        <v>1725</v>
      </c>
      <c r="D149" t="s">
        <v>1726</v>
      </c>
    </row>
    <row r="150" spans="1:63" x14ac:dyDescent="0.35">
      <c r="A150" t="s">
        <v>1256</v>
      </c>
      <c r="B150" t="s">
        <v>1557</v>
      </c>
      <c r="C150" t="s">
        <v>1725</v>
      </c>
      <c r="D150" t="s">
        <v>1726</v>
      </c>
    </row>
    <row r="151" spans="1:63" x14ac:dyDescent="0.35">
      <c r="A151" t="s">
        <v>1558</v>
      </c>
      <c r="B151" t="s">
        <v>1559</v>
      </c>
      <c r="C151" t="s">
        <v>1725</v>
      </c>
      <c r="D151" t="s">
        <v>1726</v>
      </c>
    </row>
    <row r="152" spans="1:63" x14ac:dyDescent="0.35">
      <c r="A152" t="s">
        <v>1560</v>
      </c>
      <c r="B152" t="s">
        <v>1561</v>
      </c>
      <c r="C152" t="s">
        <v>1725</v>
      </c>
      <c r="D152" t="s">
        <v>1726</v>
      </c>
    </row>
    <row r="153" spans="1:63" x14ac:dyDescent="0.35">
      <c r="A153" t="s">
        <v>1113</v>
      </c>
      <c r="B153" t="s">
        <v>1562</v>
      </c>
      <c r="C153" t="s">
        <v>1725</v>
      </c>
      <c r="D153" t="s">
        <v>1726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35">
      <c r="A154" t="s">
        <v>1563</v>
      </c>
      <c r="B154" t="s">
        <v>1564</v>
      </c>
      <c r="C154" t="s">
        <v>1725</v>
      </c>
      <c r="D154" t="s">
        <v>1726</v>
      </c>
    </row>
    <row r="155" spans="1:63" x14ac:dyDescent="0.35">
      <c r="A155" t="s">
        <v>1565</v>
      </c>
      <c r="B155" t="s">
        <v>1566</v>
      </c>
      <c r="C155" t="s">
        <v>1725</v>
      </c>
      <c r="D155" t="s">
        <v>1726</v>
      </c>
    </row>
    <row r="156" spans="1:63" x14ac:dyDescent="0.35">
      <c r="A156" t="s">
        <v>1075</v>
      </c>
      <c r="B156" t="s">
        <v>1567</v>
      </c>
      <c r="C156" t="s">
        <v>1725</v>
      </c>
      <c r="D156" t="s">
        <v>1726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35">
      <c r="A157" t="s">
        <v>1149</v>
      </c>
      <c r="B157" t="s">
        <v>1568</v>
      </c>
      <c r="C157" t="s">
        <v>1725</v>
      </c>
      <c r="D157" t="s">
        <v>1726</v>
      </c>
    </row>
    <row r="158" spans="1:63" x14ac:dyDescent="0.35">
      <c r="A158" t="s">
        <v>1569</v>
      </c>
      <c r="B158" t="s">
        <v>1570</v>
      </c>
      <c r="C158" t="s">
        <v>1725</v>
      </c>
      <c r="D158" t="s">
        <v>1726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35">
      <c r="A159" t="s">
        <v>1200</v>
      </c>
      <c r="B159" t="s">
        <v>1571</v>
      </c>
      <c r="C159" t="s">
        <v>1725</v>
      </c>
      <c r="D159" t="s">
        <v>1726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35">
      <c r="A160" t="s">
        <v>1572</v>
      </c>
      <c r="B160" t="s">
        <v>1573</v>
      </c>
      <c r="C160" t="s">
        <v>1725</v>
      </c>
      <c r="D160" t="s">
        <v>1726</v>
      </c>
    </row>
    <row r="161" spans="1:63" x14ac:dyDescent="0.35">
      <c r="A161" t="s">
        <v>1574</v>
      </c>
      <c r="B161" t="s">
        <v>1575</v>
      </c>
      <c r="C161" t="s">
        <v>1725</v>
      </c>
      <c r="D161" t="s">
        <v>1726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35">
      <c r="A162" t="s">
        <v>1269</v>
      </c>
      <c r="B162" t="s">
        <v>1576</v>
      </c>
      <c r="C162" t="s">
        <v>1725</v>
      </c>
      <c r="D162" t="s">
        <v>1726</v>
      </c>
    </row>
    <row r="163" spans="1:63" x14ac:dyDescent="0.35">
      <c r="A163" t="s">
        <v>1101</v>
      </c>
      <c r="B163" t="s">
        <v>1577</v>
      </c>
      <c r="C163" t="s">
        <v>1725</v>
      </c>
      <c r="D163" t="s">
        <v>1726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35">
      <c r="A164" t="s">
        <v>1267</v>
      </c>
      <c r="B164" t="s">
        <v>1578</v>
      </c>
      <c r="C164" t="s">
        <v>1725</v>
      </c>
      <c r="D164" t="s">
        <v>1726</v>
      </c>
    </row>
    <row r="165" spans="1:63" x14ac:dyDescent="0.35">
      <c r="A165" t="s">
        <v>1169</v>
      </c>
      <c r="B165" t="s">
        <v>1579</v>
      </c>
      <c r="C165" t="s">
        <v>1725</v>
      </c>
      <c r="D165" t="s">
        <v>1726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35">
      <c r="A166" t="s">
        <v>1580</v>
      </c>
      <c r="B166" t="s">
        <v>1581</v>
      </c>
      <c r="C166" t="s">
        <v>1725</v>
      </c>
      <c r="D166" t="s">
        <v>1726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35">
      <c r="A167" t="s">
        <v>1268</v>
      </c>
      <c r="B167" t="s">
        <v>1582</v>
      </c>
      <c r="C167" t="s">
        <v>1725</v>
      </c>
      <c r="D167" t="s">
        <v>1726</v>
      </c>
    </row>
    <row r="168" spans="1:63" x14ac:dyDescent="0.35">
      <c r="A168" t="s">
        <v>1161</v>
      </c>
      <c r="B168" t="s">
        <v>1583</v>
      </c>
      <c r="C168" t="s">
        <v>1725</v>
      </c>
      <c r="D168" t="s">
        <v>1726</v>
      </c>
    </row>
    <row r="169" spans="1:63" x14ac:dyDescent="0.35">
      <c r="A169" t="s">
        <v>1584</v>
      </c>
      <c r="B169" t="s">
        <v>1585</v>
      </c>
      <c r="C169" t="s">
        <v>1725</v>
      </c>
      <c r="D169" t="s">
        <v>1726</v>
      </c>
    </row>
    <row r="170" spans="1:63" x14ac:dyDescent="0.35">
      <c r="A170" t="s">
        <v>601</v>
      </c>
      <c r="B170" t="s">
        <v>1586</v>
      </c>
      <c r="C170" t="s">
        <v>1725</v>
      </c>
      <c r="D170" t="s">
        <v>1726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35">
      <c r="A171" t="s">
        <v>1102</v>
      </c>
      <c r="B171" t="s">
        <v>1587</v>
      </c>
      <c r="C171" t="s">
        <v>1725</v>
      </c>
      <c r="D171" t="s">
        <v>1726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35">
      <c r="A172" t="s">
        <v>1076</v>
      </c>
      <c r="B172" t="s">
        <v>1588</v>
      </c>
      <c r="C172" t="s">
        <v>1725</v>
      </c>
      <c r="D172" t="s">
        <v>1726</v>
      </c>
    </row>
    <row r="173" spans="1:63" x14ac:dyDescent="0.35">
      <c r="A173" t="s">
        <v>884</v>
      </c>
      <c r="B173" t="s">
        <v>1589</v>
      </c>
      <c r="C173" t="s">
        <v>1725</v>
      </c>
      <c r="D173" t="s">
        <v>1726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35">
      <c r="A174" t="s">
        <v>1168</v>
      </c>
      <c r="B174" t="s">
        <v>1590</v>
      </c>
      <c r="C174" t="s">
        <v>1725</v>
      </c>
      <c r="D174" t="s">
        <v>1726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35">
      <c r="A175" t="s">
        <v>1591</v>
      </c>
      <c r="B175" t="s">
        <v>1592</v>
      </c>
      <c r="C175" t="s">
        <v>1725</v>
      </c>
      <c r="D175" t="s">
        <v>1726</v>
      </c>
    </row>
    <row r="176" spans="1:63" x14ac:dyDescent="0.35">
      <c r="A176" t="s">
        <v>603</v>
      </c>
      <c r="B176" t="s">
        <v>1593</v>
      </c>
      <c r="C176" t="s">
        <v>1725</v>
      </c>
      <c r="D176" t="s">
        <v>1726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35">
      <c r="A177" t="s">
        <v>1223</v>
      </c>
      <c r="B177" t="s">
        <v>1594</v>
      </c>
      <c r="C177" t="s">
        <v>1725</v>
      </c>
      <c r="D177" t="s">
        <v>1726</v>
      </c>
    </row>
    <row r="178" spans="1:63" x14ac:dyDescent="0.35">
      <c r="A178" t="s">
        <v>1103</v>
      </c>
      <c r="B178" t="s">
        <v>1595</v>
      </c>
      <c r="C178" t="s">
        <v>1725</v>
      </c>
      <c r="D178" t="s">
        <v>1726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35">
      <c r="A179" t="s">
        <v>1104</v>
      </c>
      <c r="B179" t="s">
        <v>1596</v>
      </c>
      <c r="C179" t="s">
        <v>1725</v>
      </c>
      <c r="D179" t="s">
        <v>1726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35">
      <c r="A180" t="s">
        <v>1201</v>
      </c>
      <c r="B180" t="s">
        <v>1597</v>
      </c>
      <c r="C180" t="s">
        <v>1725</v>
      </c>
      <c r="D180" t="s">
        <v>1726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35">
      <c r="A181" t="s">
        <v>1280</v>
      </c>
      <c r="B181" t="s">
        <v>1598</v>
      </c>
      <c r="C181" t="s">
        <v>1725</v>
      </c>
      <c r="D181" t="s">
        <v>1726</v>
      </c>
    </row>
    <row r="182" spans="1:63" x14ac:dyDescent="0.35">
      <c r="A182" t="s">
        <v>1258</v>
      </c>
      <c r="B182" t="s">
        <v>1599</v>
      </c>
      <c r="C182" t="s">
        <v>1725</v>
      </c>
      <c r="D182" t="s">
        <v>1726</v>
      </c>
    </row>
    <row r="183" spans="1:63" x14ac:dyDescent="0.35">
      <c r="A183" t="s">
        <v>1150</v>
      </c>
      <c r="B183" t="s">
        <v>1600</v>
      </c>
      <c r="C183" t="s">
        <v>1725</v>
      </c>
      <c r="D183" t="s">
        <v>1726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35">
      <c r="A184" t="s">
        <v>1601</v>
      </c>
      <c r="B184" t="s">
        <v>1602</v>
      </c>
      <c r="C184" t="s">
        <v>1725</v>
      </c>
      <c r="D184" t="s">
        <v>1726</v>
      </c>
    </row>
    <row r="185" spans="1:63" x14ac:dyDescent="0.35">
      <c r="A185" t="s">
        <v>1219</v>
      </c>
      <c r="B185" t="s">
        <v>1603</v>
      </c>
      <c r="C185" t="s">
        <v>1725</v>
      </c>
      <c r="D185" t="s">
        <v>1726</v>
      </c>
    </row>
    <row r="186" spans="1:63" x14ac:dyDescent="0.35">
      <c r="A186" t="s">
        <v>1604</v>
      </c>
      <c r="B186" t="s">
        <v>1605</v>
      </c>
      <c r="C186" t="s">
        <v>1725</v>
      </c>
      <c r="D186" t="s">
        <v>1726</v>
      </c>
    </row>
    <row r="187" spans="1:63" x14ac:dyDescent="0.35">
      <c r="A187" t="s">
        <v>1128</v>
      </c>
      <c r="B187" t="s">
        <v>1606</v>
      </c>
      <c r="C187" t="s">
        <v>1725</v>
      </c>
      <c r="D187" t="s">
        <v>1726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35">
      <c r="A188" t="s">
        <v>1607</v>
      </c>
      <c r="B188" t="s">
        <v>1608</v>
      </c>
      <c r="C188" t="s">
        <v>1725</v>
      </c>
      <c r="D188" t="s">
        <v>1726</v>
      </c>
    </row>
    <row r="189" spans="1:63" x14ac:dyDescent="0.35">
      <c r="A189" t="s">
        <v>1151</v>
      </c>
      <c r="B189" t="s">
        <v>1609</v>
      </c>
      <c r="C189" t="s">
        <v>1725</v>
      </c>
      <c r="D189" t="s">
        <v>1726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35">
      <c r="A190" t="s">
        <v>1202</v>
      </c>
      <c r="B190" t="s">
        <v>1610</v>
      </c>
      <c r="C190" t="s">
        <v>1725</v>
      </c>
      <c r="D190" t="s">
        <v>1726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35">
      <c r="A191" t="s">
        <v>1213</v>
      </c>
      <c r="B191" t="s">
        <v>1611</v>
      </c>
      <c r="C191" t="s">
        <v>1725</v>
      </c>
      <c r="D191" t="s">
        <v>1726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35">
      <c r="A192" t="s">
        <v>1170</v>
      </c>
      <c r="B192" t="s">
        <v>1612</v>
      </c>
      <c r="C192" t="s">
        <v>1725</v>
      </c>
      <c r="D192" t="s">
        <v>1726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35">
      <c r="A193" t="s">
        <v>1613</v>
      </c>
      <c r="B193" t="s">
        <v>1614</v>
      </c>
      <c r="C193" t="s">
        <v>1725</v>
      </c>
      <c r="D193" t="s">
        <v>1726</v>
      </c>
    </row>
    <row r="194" spans="1:63" x14ac:dyDescent="0.35">
      <c r="A194" t="s">
        <v>1224</v>
      </c>
      <c r="B194" t="s">
        <v>1615</v>
      </c>
      <c r="C194" t="s">
        <v>1725</v>
      </c>
      <c r="D194" t="s">
        <v>1726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35">
      <c r="A195" t="s">
        <v>1243</v>
      </c>
      <c r="B195" t="s">
        <v>1616</v>
      </c>
      <c r="C195" t="s">
        <v>1725</v>
      </c>
      <c r="D195" t="s">
        <v>1726</v>
      </c>
    </row>
    <row r="196" spans="1:63" x14ac:dyDescent="0.35">
      <c r="A196" t="s">
        <v>1617</v>
      </c>
      <c r="B196" t="s">
        <v>1618</v>
      </c>
      <c r="C196" t="s">
        <v>1725</v>
      </c>
      <c r="D196" t="s">
        <v>1726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35">
      <c r="A197" t="s">
        <v>1189</v>
      </c>
      <c r="B197" t="s">
        <v>1619</v>
      </c>
      <c r="C197" t="s">
        <v>1725</v>
      </c>
      <c r="D197" t="s">
        <v>1726</v>
      </c>
    </row>
    <row r="198" spans="1:63" x14ac:dyDescent="0.35">
      <c r="A198" t="s">
        <v>1620</v>
      </c>
      <c r="B198" t="s">
        <v>1621</v>
      </c>
      <c r="C198" t="s">
        <v>1725</v>
      </c>
      <c r="D198" t="s">
        <v>1726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35">
      <c r="A199" t="s">
        <v>1270</v>
      </c>
      <c r="B199" t="s">
        <v>1622</v>
      </c>
      <c r="C199" t="s">
        <v>1725</v>
      </c>
      <c r="D199" t="s">
        <v>1726</v>
      </c>
    </row>
    <row r="200" spans="1:63" x14ac:dyDescent="0.35">
      <c r="A200" t="s">
        <v>1212</v>
      </c>
      <c r="B200" t="s">
        <v>1623</v>
      </c>
      <c r="C200" t="s">
        <v>1725</v>
      </c>
      <c r="D200" t="s">
        <v>1726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35">
      <c r="A201" t="s">
        <v>1624</v>
      </c>
      <c r="B201" t="s">
        <v>1625</v>
      </c>
      <c r="C201" t="s">
        <v>1725</v>
      </c>
      <c r="D201" t="s">
        <v>1726</v>
      </c>
    </row>
    <row r="202" spans="1:63" x14ac:dyDescent="0.35">
      <c r="A202" t="s">
        <v>1626</v>
      </c>
      <c r="B202" t="s">
        <v>1627</v>
      </c>
      <c r="C202" t="s">
        <v>1725</v>
      </c>
      <c r="D202" t="s">
        <v>1726</v>
      </c>
    </row>
    <row r="203" spans="1:63" x14ac:dyDescent="0.35">
      <c r="A203" t="s">
        <v>1628</v>
      </c>
      <c r="B203" t="s">
        <v>1629</v>
      </c>
      <c r="C203" t="s">
        <v>1725</v>
      </c>
      <c r="D203" t="s">
        <v>1726</v>
      </c>
    </row>
    <row r="204" spans="1:63" x14ac:dyDescent="0.35">
      <c r="A204" t="s">
        <v>1232</v>
      </c>
      <c r="B204" t="s">
        <v>1630</v>
      </c>
      <c r="C204" t="s">
        <v>1725</v>
      </c>
      <c r="D204" t="s">
        <v>1726</v>
      </c>
    </row>
    <row r="205" spans="1:63" x14ac:dyDescent="0.35">
      <c r="A205" t="s">
        <v>1129</v>
      </c>
      <c r="B205" t="s">
        <v>1631</v>
      </c>
      <c r="C205" t="s">
        <v>1725</v>
      </c>
      <c r="D205" t="s">
        <v>1726</v>
      </c>
    </row>
    <row r="206" spans="1:63" x14ac:dyDescent="0.35">
      <c r="A206" t="s">
        <v>1245</v>
      </c>
      <c r="B206" t="s">
        <v>1632</v>
      </c>
      <c r="C206" t="s">
        <v>1725</v>
      </c>
      <c r="D206" t="s">
        <v>1726</v>
      </c>
    </row>
    <row r="207" spans="1:63" x14ac:dyDescent="0.35">
      <c r="A207" t="s">
        <v>1246</v>
      </c>
      <c r="B207" t="s">
        <v>1633</v>
      </c>
      <c r="C207" t="s">
        <v>1725</v>
      </c>
      <c r="D207" t="s">
        <v>1726</v>
      </c>
    </row>
    <row r="208" spans="1:63" x14ac:dyDescent="0.35">
      <c r="A208" t="s">
        <v>605</v>
      </c>
      <c r="B208" t="s">
        <v>1634</v>
      </c>
      <c r="C208" t="s">
        <v>1725</v>
      </c>
      <c r="D208" t="s">
        <v>1726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35">
      <c r="A209" t="s">
        <v>1635</v>
      </c>
      <c r="B209" t="s">
        <v>1636</v>
      </c>
      <c r="C209" t="s">
        <v>1725</v>
      </c>
      <c r="D209" t="s">
        <v>1726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35">
      <c r="A210" t="s">
        <v>1130</v>
      </c>
      <c r="B210" t="s">
        <v>1637</v>
      </c>
      <c r="C210" t="s">
        <v>1725</v>
      </c>
      <c r="D210" t="s">
        <v>1726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35">
      <c r="A211" t="s">
        <v>1114</v>
      </c>
      <c r="B211" t="s">
        <v>1638</v>
      </c>
      <c r="C211" t="s">
        <v>1725</v>
      </c>
      <c r="D211" t="s">
        <v>1726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35">
      <c r="A212" t="s">
        <v>1105</v>
      </c>
      <c r="B212" t="s">
        <v>1639</v>
      </c>
      <c r="C212" t="s">
        <v>1725</v>
      </c>
      <c r="D212" t="s">
        <v>1726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35">
      <c r="A213" t="s">
        <v>1171</v>
      </c>
      <c r="B213" t="s">
        <v>1640</v>
      </c>
      <c r="C213" t="s">
        <v>1725</v>
      </c>
      <c r="D213" t="s">
        <v>1726</v>
      </c>
    </row>
    <row r="214" spans="1:63" x14ac:dyDescent="0.35">
      <c r="A214" t="s">
        <v>1225</v>
      </c>
      <c r="B214" t="s">
        <v>1641</v>
      </c>
      <c r="C214" t="s">
        <v>1725</v>
      </c>
      <c r="D214" t="s">
        <v>1726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35">
      <c r="A215" t="s">
        <v>1106</v>
      </c>
      <c r="B215" t="s">
        <v>1642</v>
      </c>
      <c r="C215" t="s">
        <v>1725</v>
      </c>
      <c r="D215" t="s">
        <v>1726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35">
      <c r="A216" t="s">
        <v>1197</v>
      </c>
      <c r="B216" t="s">
        <v>1643</v>
      </c>
      <c r="C216" t="s">
        <v>1725</v>
      </c>
      <c r="D216" t="s">
        <v>1726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35">
      <c r="A217" t="s">
        <v>1644</v>
      </c>
      <c r="B217" t="s">
        <v>1645</v>
      </c>
      <c r="C217" t="s">
        <v>1725</v>
      </c>
      <c r="D217" t="s">
        <v>1726</v>
      </c>
    </row>
    <row r="218" spans="1:63" x14ac:dyDescent="0.35">
      <c r="A218" t="s">
        <v>1080</v>
      </c>
      <c r="B218" t="s">
        <v>1646</v>
      </c>
      <c r="C218" t="s">
        <v>1725</v>
      </c>
      <c r="D218" t="s">
        <v>1726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35">
      <c r="A219" t="s">
        <v>1271</v>
      </c>
      <c r="B219" t="s">
        <v>1647</v>
      </c>
      <c r="C219" t="s">
        <v>1725</v>
      </c>
      <c r="D219" t="s">
        <v>1726</v>
      </c>
    </row>
    <row r="220" spans="1:63" x14ac:dyDescent="0.35">
      <c r="A220" t="s">
        <v>1648</v>
      </c>
      <c r="B220" t="s">
        <v>1649</v>
      </c>
      <c r="C220" t="s">
        <v>1725</v>
      </c>
      <c r="D220" t="s">
        <v>1726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35">
      <c r="A221" t="s">
        <v>1081</v>
      </c>
      <c r="B221" t="s">
        <v>1650</v>
      </c>
      <c r="C221" t="s">
        <v>1725</v>
      </c>
      <c r="D221" t="s">
        <v>1726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35">
      <c r="A222" t="s">
        <v>1651</v>
      </c>
      <c r="B222" t="s">
        <v>1652</v>
      </c>
      <c r="C222" t="s">
        <v>1725</v>
      </c>
      <c r="D222" t="s">
        <v>1726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35">
      <c r="A223" t="s">
        <v>1653</v>
      </c>
      <c r="B223" t="s">
        <v>1654</v>
      </c>
      <c r="C223" t="s">
        <v>1725</v>
      </c>
      <c r="D223" t="s">
        <v>1726</v>
      </c>
    </row>
    <row r="224" spans="1:63" x14ac:dyDescent="0.35">
      <c r="A224" t="s">
        <v>1089</v>
      </c>
      <c r="B224" t="s">
        <v>1655</v>
      </c>
      <c r="C224" t="s">
        <v>1725</v>
      </c>
      <c r="D224" t="s">
        <v>1726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35">
      <c r="A225" t="s">
        <v>1214</v>
      </c>
      <c r="B225" t="s">
        <v>1656</v>
      </c>
      <c r="C225" t="s">
        <v>1725</v>
      </c>
      <c r="D225" t="s">
        <v>1726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35">
      <c r="A226" t="s">
        <v>1657</v>
      </c>
      <c r="B226" t="s">
        <v>1658</v>
      </c>
      <c r="C226" t="s">
        <v>1725</v>
      </c>
      <c r="D226" t="s">
        <v>1726</v>
      </c>
    </row>
    <row r="227" spans="1:63" x14ac:dyDescent="0.35">
      <c r="A227" t="s">
        <v>1272</v>
      </c>
      <c r="B227" t="s">
        <v>1659</v>
      </c>
      <c r="C227" t="s">
        <v>1725</v>
      </c>
      <c r="D227" t="s">
        <v>1726</v>
      </c>
    </row>
    <row r="228" spans="1:63" x14ac:dyDescent="0.35">
      <c r="A228" t="s">
        <v>1259</v>
      </c>
      <c r="B228" t="s">
        <v>1660</v>
      </c>
      <c r="C228" t="s">
        <v>1725</v>
      </c>
      <c r="D228" t="s">
        <v>1726</v>
      </c>
    </row>
    <row r="229" spans="1:63" x14ac:dyDescent="0.35">
      <c r="A229" t="s">
        <v>608</v>
      </c>
      <c r="B229" t="s">
        <v>1661</v>
      </c>
      <c r="C229" t="s">
        <v>1725</v>
      </c>
      <c r="D229" t="s">
        <v>1726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35">
      <c r="A230" t="s">
        <v>1662</v>
      </c>
      <c r="B230" t="s">
        <v>1663</v>
      </c>
      <c r="C230" t="s">
        <v>1725</v>
      </c>
      <c r="D230" t="s">
        <v>1726</v>
      </c>
    </row>
    <row r="231" spans="1:63" x14ac:dyDescent="0.35">
      <c r="A231" t="s">
        <v>1079</v>
      </c>
      <c r="B231" t="s">
        <v>1664</v>
      </c>
      <c r="C231" t="s">
        <v>1725</v>
      </c>
      <c r="D231" t="s">
        <v>1726</v>
      </c>
    </row>
    <row r="232" spans="1:63" x14ac:dyDescent="0.35">
      <c r="A232" t="s">
        <v>1132</v>
      </c>
      <c r="B232" t="s">
        <v>1665</v>
      </c>
      <c r="C232" t="s">
        <v>1725</v>
      </c>
      <c r="D232" t="s">
        <v>1726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35">
      <c r="A233" t="s">
        <v>1666</v>
      </c>
      <c r="B233" t="s">
        <v>1667</v>
      </c>
      <c r="C233" t="s">
        <v>1725</v>
      </c>
      <c r="D233" t="s">
        <v>1726</v>
      </c>
    </row>
    <row r="234" spans="1:63" x14ac:dyDescent="0.35">
      <c r="A234" t="s">
        <v>1085</v>
      </c>
      <c r="B234" t="s">
        <v>1668</v>
      </c>
      <c r="C234" t="s">
        <v>1725</v>
      </c>
      <c r="D234" t="s">
        <v>1726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35">
      <c r="A235" t="s">
        <v>1669</v>
      </c>
      <c r="B235" t="s">
        <v>1670</v>
      </c>
      <c r="C235" t="s">
        <v>1725</v>
      </c>
      <c r="D235" t="s">
        <v>1726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35">
      <c r="A236" t="s">
        <v>1671</v>
      </c>
      <c r="B236" t="s">
        <v>1672</v>
      </c>
      <c r="C236" t="s">
        <v>1725</v>
      </c>
      <c r="D236" t="s">
        <v>1726</v>
      </c>
    </row>
    <row r="237" spans="1:63" x14ac:dyDescent="0.35">
      <c r="A237" t="s">
        <v>1107</v>
      </c>
      <c r="B237" t="s">
        <v>1673</v>
      </c>
      <c r="C237" t="s">
        <v>1725</v>
      </c>
      <c r="D237" t="s">
        <v>1726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35">
      <c r="A238" t="s">
        <v>1172</v>
      </c>
      <c r="B238" t="s">
        <v>1674</v>
      </c>
      <c r="C238" t="s">
        <v>1725</v>
      </c>
      <c r="D238" t="s">
        <v>1726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35">
      <c r="A239" t="s">
        <v>1140</v>
      </c>
      <c r="B239" t="s">
        <v>1675</v>
      </c>
      <c r="C239" t="s">
        <v>1725</v>
      </c>
      <c r="D239" t="s">
        <v>1726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35">
      <c r="A240" t="s">
        <v>1141</v>
      </c>
      <c r="B240" t="s">
        <v>1676</v>
      </c>
      <c r="C240" t="s">
        <v>1725</v>
      </c>
      <c r="D240" t="s">
        <v>1726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35">
      <c r="A241" t="s">
        <v>1677</v>
      </c>
      <c r="B241" t="s">
        <v>1678</v>
      </c>
      <c r="C241" t="s">
        <v>1725</v>
      </c>
      <c r="D241" t="s">
        <v>1726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35">
      <c r="A242" t="s">
        <v>1173</v>
      </c>
      <c r="B242" t="s">
        <v>1679</v>
      </c>
      <c r="C242" t="s">
        <v>1725</v>
      </c>
      <c r="D242" t="s">
        <v>1726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35">
      <c r="A243" t="s">
        <v>1680</v>
      </c>
      <c r="B243" t="s">
        <v>1681</v>
      </c>
      <c r="C243" t="s">
        <v>1725</v>
      </c>
      <c r="D243" t="s">
        <v>1726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35">
      <c r="A244" t="s">
        <v>1234</v>
      </c>
      <c r="B244" t="s">
        <v>1682</v>
      </c>
      <c r="C244" t="s">
        <v>1725</v>
      </c>
      <c r="D244" t="s">
        <v>1726</v>
      </c>
    </row>
    <row r="245" spans="1:63" x14ac:dyDescent="0.35">
      <c r="A245" t="s">
        <v>1683</v>
      </c>
      <c r="B245" t="s">
        <v>1684</v>
      </c>
      <c r="C245" t="s">
        <v>1725</v>
      </c>
      <c r="D245" t="s">
        <v>1726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35">
      <c r="A246" t="s">
        <v>1685</v>
      </c>
      <c r="B246" t="s">
        <v>1686</v>
      </c>
      <c r="C246" t="s">
        <v>1725</v>
      </c>
      <c r="D246" t="s">
        <v>1726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35">
      <c r="A247" t="s">
        <v>1192</v>
      </c>
      <c r="B247" t="s">
        <v>1687</v>
      </c>
      <c r="C247" t="s">
        <v>1725</v>
      </c>
      <c r="D247" t="s">
        <v>1726</v>
      </c>
    </row>
    <row r="248" spans="1:63" x14ac:dyDescent="0.35">
      <c r="A248" t="s">
        <v>1115</v>
      </c>
      <c r="B248" t="s">
        <v>1688</v>
      </c>
      <c r="C248" t="s">
        <v>1725</v>
      </c>
      <c r="D248" t="s">
        <v>1726</v>
      </c>
    </row>
    <row r="249" spans="1:63" x14ac:dyDescent="0.35">
      <c r="A249" t="s">
        <v>1133</v>
      </c>
      <c r="B249" t="s">
        <v>1689</v>
      </c>
      <c r="C249" t="s">
        <v>1725</v>
      </c>
      <c r="D249" t="s">
        <v>1726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35">
      <c r="A250" t="s">
        <v>1690</v>
      </c>
      <c r="B250" t="s">
        <v>1691</v>
      </c>
      <c r="C250" t="s">
        <v>1725</v>
      </c>
      <c r="D250" t="s">
        <v>1726</v>
      </c>
    </row>
    <row r="251" spans="1:63" x14ac:dyDescent="0.35">
      <c r="A251" t="s">
        <v>1692</v>
      </c>
      <c r="B251" t="s">
        <v>1693</v>
      </c>
      <c r="C251" t="s">
        <v>1725</v>
      </c>
      <c r="D251" t="s">
        <v>1726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35">
      <c r="A252" t="s">
        <v>609</v>
      </c>
      <c r="B252" t="s">
        <v>1694</v>
      </c>
      <c r="C252" t="s">
        <v>1725</v>
      </c>
      <c r="D252" t="s">
        <v>1726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35">
      <c r="A253" t="s">
        <v>1248</v>
      </c>
      <c r="B253" t="s">
        <v>1695</v>
      </c>
      <c r="C253" t="s">
        <v>1725</v>
      </c>
      <c r="D253" t="s">
        <v>1726</v>
      </c>
    </row>
    <row r="254" spans="1:63" x14ac:dyDescent="0.35">
      <c r="A254" t="s">
        <v>1696</v>
      </c>
      <c r="B254" t="s">
        <v>1697</v>
      </c>
      <c r="C254" t="s">
        <v>1725</v>
      </c>
      <c r="D254" t="s">
        <v>1726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35">
      <c r="A255" t="s">
        <v>1215</v>
      </c>
      <c r="B255" t="s">
        <v>1698</v>
      </c>
      <c r="C255" t="s">
        <v>1725</v>
      </c>
      <c r="D255" t="s">
        <v>1726</v>
      </c>
    </row>
    <row r="256" spans="1:63" x14ac:dyDescent="0.35">
      <c r="A256" t="s">
        <v>1699</v>
      </c>
      <c r="B256" t="s">
        <v>1700</v>
      </c>
      <c r="C256" t="s">
        <v>1725</v>
      </c>
      <c r="D256" t="s">
        <v>1726</v>
      </c>
    </row>
    <row r="257" spans="1:65" x14ac:dyDescent="0.35">
      <c r="A257" t="s">
        <v>1142</v>
      </c>
      <c r="B257" t="s">
        <v>1701</v>
      </c>
      <c r="C257" t="s">
        <v>1725</v>
      </c>
      <c r="D257" t="s">
        <v>1726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35">
      <c r="A258" t="s">
        <v>1702</v>
      </c>
      <c r="B258" t="s">
        <v>1703</v>
      </c>
      <c r="C258" t="s">
        <v>1725</v>
      </c>
      <c r="D258" t="s">
        <v>1726</v>
      </c>
    </row>
    <row r="259" spans="1:65" x14ac:dyDescent="0.35">
      <c r="A259" t="s">
        <v>1704</v>
      </c>
      <c r="B259" t="s">
        <v>1705</v>
      </c>
      <c r="C259" t="s">
        <v>1725</v>
      </c>
      <c r="D259" t="s">
        <v>1726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35">
      <c r="A260" t="s">
        <v>1706</v>
      </c>
      <c r="B260" t="s">
        <v>1707</v>
      </c>
      <c r="C260" t="s">
        <v>1725</v>
      </c>
      <c r="D260" t="s">
        <v>1726</v>
      </c>
    </row>
    <row r="261" spans="1:65" x14ac:dyDescent="0.35">
      <c r="A261" t="s">
        <v>1708</v>
      </c>
      <c r="B261" t="s">
        <v>1709</v>
      </c>
      <c r="C261" t="s">
        <v>1725</v>
      </c>
      <c r="D261" t="s">
        <v>1726</v>
      </c>
    </row>
    <row r="262" spans="1:65" x14ac:dyDescent="0.35">
      <c r="A262" t="s">
        <v>1710</v>
      </c>
      <c r="B262" t="s">
        <v>1711</v>
      </c>
      <c r="C262" t="s">
        <v>1725</v>
      </c>
      <c r="D262" t="s">
        <v>1726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35">
      <c r="A263" t="s">
        <v>1226</v>
      </c>
      <c r="B263" t="s">
        <v>1712</v>
      </c>
      <c r="C263" t="s">
        <v>1725</v>
      </c>
      <c r="D263" t="s">
        <v>1726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35">
      <c r="A264" t="s">
        <v>1022</v>
      </c>
      <c r="B264" t="s">
        <v>1713</v>
      </c>
      <c r="C264" t="s">
        <v>1725</v>
      </c>
      <c r="D264" t="s">
        <v>1726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35">
      <c r="A265" t="s">
        <v>1233</v>
      </c>
      <c r="B265" t="s">
        <v>1714</v>
      </c>
      <c r="C265" t="s">
        <v>1725</v>
      </c>
      <c r="D265" t="s">
        <v>1726</v>
      </c>
    </row>
    <row r="266" spans="1:65" x14ac:dyDescent="0.35">
      <c r="A266" t="s">
        <v>1715</v>
      </c>
      <c r="B266" t="s">
        <v>1716</v>
      </c>
      <c r="C266" t="s">
        <v>1725</v>
      </c>
      <c r="D266" t="s">
        <v>1726</v>
      </c>
    </row>
    <row r="267" spans="1:65" x14ac:dyDescent="0.35">
      <c r="A267" t="s">
        <v>1717</v>
      </c>
      <c r="B267" t="s">
        <v>1718</v>
      </c>
      <c r="C267" t="s">
        <v>1725</v>
      </c>
      <c r="D267" t="s">
        <v>1726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35">
      <c r="A268" t="s">
        <v>607</v>
      </c>
      <c r="B268" t="s">
        <v>1719</v>
      </c>
      <c r="C268" t="s">
        <v>1725</v>
      </c>
      <c r="D268" t="s">
        <v>1726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35">
      <c r="A269" t="s">
        <v>611</v>
      </c>
      <c r="B269" t="s">
        <v>1720</v>
      </c>
      <c r="C269" t="s">
        <v>1725</v>
      </c>
      <c r="D269" t="s">
        <v>1726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35">
      <c r="A270" t="s">
        <v>612</v>
      </c>
      <c r="B270" t="s">
        <v>1721</v>
      </c>
      <c r="C270" t="s">
        <v>1725</v>
      </c>
      <c r="D270" t="s">
        <v>1726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35"/>
    <row r="272" spans="1:65" s="1" customFormat="1" x14ac:dyDescent="0.35">
      <c r="BB272" s="1" t="s">
        <v>1722</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35">
      <c r="BM273" s="51" t="s">
        <v>1727</v>
      </c>
    </row>
    <row r="274" spans="8:65" s="1" customFormat="1" x14ac:dyDescent="0.35">
      <c r="I274" s="1" t="s">
        <v>1724</v>
      </c>
    </row>
    <row r="275" spans="8:65" s="1" customFormat="1" x14ac:dyDescent="0.35">
      <c r="H275">
        <v>2020</v>
      </c>
      <c r="I275" s="156">
        <f>BK77*$BM$272</f>
        <v>27.855993768682247</v>
      </c>
    </row>
    <row r="276" spans="8:65" s="1" customFormat="1" x14ac:dyDescent="0.35">
      <c r="H276">
        <v>2021</v>
      </c>
      <c r="I276" s="156">
        <f>I275*$BM$272</f>
        <v>24.389678001331873</v>
      </c>
    </row>
    <row r="277" spans="8:65" s="1" customFormat="1" x14ac:dyDescent="0.35">
      <c r="H277">
        <v>2022</v>
      </c>
      <c r="I277" s="156">
        <f t="shared" ref="I277:I295" si="1">I276*$BM$272</f>
        <v>21.354700103265859</v>
      </c>
    </row>
    <row r="278" spans="8:65" s="1" customFormat="1" x14ac:dyDescent="0.35">
      <c r="H278">
        <v>2023</v>
      </c>
      <c r="I278" s="156">
        <f t="shared" si="1"/>
        <v>18.697385692239166</v>
      </c>
    </row>
    <row r="279" spans="8:65" s="1" customFormat="1" x14ac:dyDescent="0.35">
      <c r="H279">
        <v>2024</v>
      </c>
      <c r="I279" s="156">
        <f t="shared" si="1"/>
        <v>16.370739464090406</v>
      </c>
    </row>
    <row r="280" spans="8:65" s="1" customFormat="1" x14ac:dyDescent="0.35">
      <c r="H280">
        <v>2025</v>
      </c>
      <c r="I280" s="156">
        <f t="shared" si="1"/>
        <v>14.333614068429247</v>
      </c>
    </row>
    <row r="281" spans="8:65" s="1" customFormat="1" x14ac:dyDescent="0.35">
      <c r="H281">
        <v>2026</v>
      </c>
      <c r="I281" s="156">
        <f t="shared" si="1"/>
        <v>12.54998240692411</v>
      </c>
    </row>
    <row r="282" spans="8:65" s="1" customFormat="1" x14ac:dyDescent="0.35">
      <c r="H282">
        <v>2027</v>
      </c>
      <c r="I282" s="156">
        <f t="shared" si="1"/>
        <v>10.988300484594015</v>
      </c>
    </row>
    <row r="283" spans="8:65" s="1" customFormat="1" x14ac:dyDescent="0.35">
      <c r="H283">
        <v>2028</v>
      </c>
      <c r="I283" s="156">
        <f t="shared" si="1"/>
        <v>9.6209495459621177</v>
      </c>
    </row>
    <row r="284" spans="8:65" s="1" customFormat="1" x14ac:dyDescent="0.35">
      <c r="H284">
        <v>2029</v>
      </c>
      <c r="I284" s="156">
        <f t="shared" si="1"/>
        <v>8.4237476301021061</v>
      </c>
    </row>
    <row r="285" spans="8:65" s="1" customFormat="1" x14ac:dyDescent="0.35">
      <c r="H285">
        <v>2030</v>
      </c>
      <c r="I285" s="156">
        <f t="shared" si="1"/>
        <v>7.3755219063000226</v>
      </c>
    </row>
    <row r="286" spans="8:65" s="1" customFormat="1" x14ac:dyDescent="0.35">
      <c r="H286">
        <v>2031</v>
      </c>
      <c r="I286" s="156">
        <f t="shared" si="1"/>
        <v>6.4577342269751909</v>
      </c>
    </row>
    <row r="287" spans="8:65" s="1" customFormat="1" x14ac:dyDescent="0.35">
      <c r="H287">
        <v>2032</v>
      </c>
      <c r="I287" s="156">
        <f t="shared" si="1"/>
        <v>5.6541532756652204</v>
      </c>
    </row>
    <row r="288" spans="8:65" s="1" customFormat="1" x14ac:dyDescent="0.35">
      <c r="H288">
        <v>2033</v>
      </c>
      <c r="I288" s="156">
        <f t="shared" si="1"/>
        <v>4.9505675119259696</v>
      </c>
    </row>
    <row r="289" spans="3:9" s="1" customFormat="1" x14ac:dyDescent="0.35">
      <c r="C289" s="49"/>
      <c r="D289" s="49"/>
      <c r="E289" s="49"/>
      <c r="H289">
        <v>2034</v>
      </c>
      <c r="I289" s="156">
        <f t="shared" si="1"/>
        <v>4.3345338365015342</v>
      </c>
    </row>
    <row r="290" spans="3:9" s="1" customFormat="1" x14ac:dyDescent="0.35">
      <c r="C290" s="49"/>
      <c r="D290" s="49"/>
      <c r="E290" s="49"/>
      <c r="H290">
        <v>2035</v>
      </c>
      <c r="I290" s="156">
        <f t="shared" si="1"/>
        <v>3.7951575318417081</v>
      </c>
    </row>
    <row r="291" spans="3:9" s="1" customFormat="1" x14ac:dyDescent="0.35">
      <c r="C291" s="49"/>
      <c r="D291" s="49"/>
      <c r="E291" s="49"/>
      <c r="H291">
        <v>2036</v>
      </c>
      <c r="I291" s="156">
        <f t="shared" si="1"/>
        <v>3.3228995861570887</v>
      </c>
    </row>
    <row r="292" spans="3:9" s="1" customFormat="1" x14ac:dyDescent="0.35">
      <c r="H292">
        <v>2037</v>
      </c>
      <c r="I292" s="156">
        <f t="shared" si="1"/>
        <v>2.9094079934870769</v>
      </c>
    </row>
    <row r="293" spans="3:9" s="1" customFormat="1" x14ac:dyDescent="0.35">
      <c r="H293">
        <v>2038</v>
      </c>
      <c r="I293" s="156">
        <f t="shared" si="1"/>
        <v>2.547370046278111</v>
      </c>
    </row>
    <row r="294" spans="3:9" s="1" customFormat="1" x14ac:dyDescent="0.35">
      <c r="H294">
        <v>2039</v>
      </c>
      <c r="I294" s="156">
        <f t="shared" si="1"/>
        <v>2.2303830082275358</v>
      </c>
    </row>
    <row r="295" spans="3:9" s="1" customFormat="1" x14ac:dyDescent="0.35">
      <c r="H295">
        <v>2040</v>
      </c>
      <c r="I295" s="156">
        <f t="shared" si="1"/>
        <v>1.9528408802083423</v>
      </c>
    </row>
    <row r="296" spans="3:9" s="1" customFormat="1" x14ac:dyDescent="0.35"/>
  </sheetData>
  <pageMargins left="0.7" right="0.7" top="0.75" bottom="0.75" header="0.3" footer="0.3"/>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4.5" x14ac:dyDescent="0.35"/>
  <cols>
    <col min="1" max="1" width="44.1796875" bestFit="1" customWidth="1"/>
    <col min="2" max="2" width="25.54296875" bestFit="1" customWidth="1"/>
    <col min="3" max="3" width="57.1796875" bestFit="1" customWidth="1"/>
    <col min="4" max="4" width="15" bestFit="1" customWidth="1"/>
    <col min="5" max="8" width="5" bestFit="1" customWidth="1"/>
    <col min="9" max="9" width="10.453125" customWidth="1"/>
    <col min="10" max="14" width="5" bestFit="1" customWidth="1"/>
    <col min="15" max="16" width="5.453125" bestFit="1" customWidth="1"/>
    <col min="17" max="17" width="11.453125" bestFit="1" customWidth="1"/>
    <col min="18" max="20" width="5.453125" bestFit="1" customWidth="1"/>
    <col min="21" max="21" width="9.453125" bestFit="1" customWidth="1"/>
    <col min="22" max="23" width="5.453125" bestFit="1" customWidth="1"/>
    <col min="24" max="25" width="9.453125" bestFit="1" customWidth="1"/>
    <col min="26" max="26" width="5.453125" bestFit="1" customWidth="1"/>
    <col min="27" max="27" width="5" bestFit="1" customWidth="1"/>
    <col min="28" max="31" width="5.453125" bestFit="1" customWidth="1"/>
    <col min="32" max="32" width="9.453125" bestFit="1" customWidth="1"/>
    <col min="33" max="34" width="5" bestFit="1" customWidth="1"/>
    <col min="35" max="35" width="11.453125" bestFit="1" customWidth="1"/>
    <col min="36" max="36" width="5" bestFit="1" customWidth="1"/>
    <col min="37" max="37" width="11.453125" bestFit="1" customWidth="1"/>
    <col min="38" max="40" width="5" bestFit="1" customWidth="1"/>
    <col min="41" max="41" width="10.453125" bestFit="1" customWidth="1"/>
    <col min="42" max="43" width="5" bestFit="1" customWidth="1"/>
    <col min="44" max="45" width="11.453125" bestFit="1" customWidth="1"/>
    <col min="46" max="48" width="5" bestFit="1" customWidth="1"/>
    <col min="49" max="49" width="11.453125" bestFit="1" customWidth="1"/>
    <col min="50" max="50" width="5" bestFit="1" customWidth="1"/>
    <col min="51" max="51" width="6.453125" bestFit="1" customWidth="1"/>
    <col min="52" max="52" width="11.453125" bestFit="1" customWidth="1"/>
    <col min="53" max="53" width="5" bestFit="1" customWidth="1"/>
    <col min="54" max="55" width="11.453125" bestFit="1" customWidth="1"/>
    <col min="56" max="56" width="5" bestFit="1" customWidth="1"/>
    <col min="57" max="57" width="5.453125" bestFit="1" customWidth="1"/>
    <col min="58"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1728</v>
      </c>
      <c r="D5" t="s">
        <v>1729</v>
      </c>
    </row>
    <row r="6" spans="1:65" hidden="1" x14ac:dyDescent="0.35">
      <c r="A6" t="s">
        <v>1359</v>
      </c>
      <c r="B6" t="s">
        <v>1360</v>
      </c>
      <c r="C6" t="s">
        <v>1728</v>
      </c>
      <c r="D6" t="s">
        <v>1729</v>
      </c>
      <c r="AI6">
        <v>14.358738254179832</v>
      </c>
      <c r="AS6">
        <v>20.753712385085958</v>
      </c>
      <c r="BC6">
        <v>23.992611756927229</v>
      </c>
      <c r="BJ6">
        <v>35.420131503789072</v>
      </c>
    </row>
    <row r="7" spans="1:65" hidden="1" x14ac:dyDescent="0.35">
      <c r="A7" t="s">
        <v>1144</v>
      </c>
      <c r="B7" t="s">
        <v>1361</v>
      </c>
      <c r="C7" t="s">
        <v>1728</v>
      </c>
      <c r="D7" t="s">
        <v>1729</v>
      </c>
      <c r="R7">
        <v>1.6</v>
      </c>
      <c r="S7">
        <v>1.6</v>
      </c>
      <c r="AS7">
        <v>3.6</v>
      </c>
      <c r="AV7">
        <v>8.6999999999999993</v>
      </c>
      <c r="AX7">
        <v>12.5</v>
      </c>
      <c r="AY7">
        <v>17.5</v>
      </c>
      <c r="BA7">
        <v>15.2</v>
      </c>
      <c r="BC7">
        <v>19.899999999999999</v>
      </c>
      <c r="BD7">
        <v>20.3</v>
      </c>
      <c r="BE7">
        <v>13.8</v>
      </c>
      <c r="BH7">
        <v>16.3</v>
      </c>
      <c r="BI7">
        <v>19.8</v>
      </c>
      <c r="BK7">
        <v>17.399999999999999</v>
      </c>
    </row>
    <row r="8" spans="1:65" hidden="1" x14ac:dyDescent="0.35">
      <c r="A8" t="s">
        <v>1362</v>
      </c>
      <c r="B8" t="s">
        <v>1363</v>
      </c>
      <c r="C8" t="s">
        <v>1728</v>
      </c>
      <c r="D8" t="s">
        <v>1729</v>
      </c>
      <c r="AI8">
        <v>3.7489882458819337</v>
      </c>
      <c r="AS8">
        <v>8.7280119132884924</v>
      </c>
      <c r="BC8">
        <v>12.577187944338032</v>
      </c>
      <c r="BJ8">
        <v>15.485747394646275</v>
      </c>
    </row>
    <row r="9" spans="1:65" hidden="1" x14ac:dyDescent="0.35">
      <c r="A9" t="s">
        <v>1083</v>
      </c>
      <c r="B9" t="s">
        <v>1364</v>
      </c>
      <c r="C9" t="s">
        <v>1728</v>
      </c>
      <c r="D9" t="s">
        <v>1729</v>
      </c>
      <c r="AO9">
        <v>4.0999999999999996</v>
      </c>
      <c r="AT9">
        <v>4.9000000000000004</v>
      </c>
      <c r="BI9">
        <v>12.5</v>
      </c>
    </row>
    <row r="10" spans="1:65" hidden="1" x14ac:dyDescent="0.35">
      <c r="A10" t="s">
        <v>1262</v>
      </c>
      <c r="B10" t="s">
        <v>1365</v>
      </c>
      <c r="C10" t="s">
        <v>1728</v>
      </c>
      <c r="D10" t="s">
        <v>1729</v>
      </c>
      <c r="AS10">
        <v>17.899999999999999</v>
      </c>
      <c r="AU10">
        <v>8</v>
      </c>
      <c r="AX10">
        <v>25</v>
      </c>
      <c r="BB10">
        <v>10.6</v>
      </c>
      <c r="BK10">
        <v>3.7</v>
      </c>
    </row>
    <row r="11" spans="1:65" hidden="1" x14ac:dyDescent="0.35">
      <c r="A11" t="s">
        <v>1366</v>
      </c>
      <c r="B11" t="s">
        <v>1367</v>
      </c>
      <c r="C11" t="s">
        <v>1728</v>
      </c>
      <c r="D11" t="s">
        <v>1729</v>
      </c>
    </row>
    <row r="12" spans="1:65" hidden="1" x14ac:dyDescent="0.35">
      <c r="A12" t="s">
        <v>1368</v>
      </c>
      <c r="B12" t="s">
        <v>1369</v>
      </c>
      <c r="C12" t="s">
        <v>1728</v>
      </c>
      <c r="D12" t="s">
        <v>1729</v>
      </c>
      <c r="AI12">
        <v>31.213033833706938</v>
      </c>
      <c r="AS12">
        <v>39.421917148558393</v>
      </c>
      <c r="BC12">
        <v>42.852282757414741</v>
      </c>
      <c r="BJ12">
        <v>38.737887619727374</v>
      </c>
    </row>
    <row r="13" spans="1:65" hidden="1" x14ac:dyDescent="0.35">
      <c r="A13" t="s">
        <v>1134</v>
      </c>
      <c r="B13" t="s">
        <v>1370</v>
      </c>
      <c r="C13" t="s">
        <v>1728</v>
      </c>
      <c r="D13" t="s">
        <v>1729</v>
      </c>
      <c r="AN13">
        <v>23.6</v>
      </c>
    </row>
    <row r="14" spans="1:65" hidden="1" x14ac:dyDescent="0.35">
      <c r="A14" t="s">
        <v>1204</v>
      </c>
      <c r="B14" t="s">
        <v>1371</v>
      </c>
      <c r="C14" t="s">
        <v>1728</v>
      </c>
      <c r="D14" t="s">
        <v>1729</v>
      </c>
      <c r="AT14">
        <v>63.8</v>
      </c>
      <c r="AX14">
        <v>69.900000000000006</v>
      </c>
      <c r="BE14">
        <v>53.5</v>
      </c>
      <c r="BF14">
        <v>78.2</v>
      </c>
    </row>
    <row r="15" spans="1:65" hidden="1" x14ac:dyDescent="0.35">
      <c r="A15" t="s">
        <v>1118</v>
      </c>
      <c r="B15" t="s">
        <v>1372</v>
      </c>
      <c r="C15" t="s">
        <v>1728</v>
      </c>
      <c r="D15" t="s">
        <v>1729</v>
      </c>
      <c r="AJ15">
        <v>25.2</v>
      </c>
      <c r="AS15">
        <v>22.3</v>
      </c>
      <c r="AX15">
        <v>19.5</v>
      </c>
      <c r="BC15">
        <v>26.8</v>
      </c>
      <c r="BH15">
        <v>28</v>
      </c>
      <c r="BI15">
        <v>28</v>
      </c>
    </row>
    <row r="16" spans="1:65" hidden="1" x14ac:dyDescent="0.35">
      <c r="A16" t="s">
        <v>1373</v>
      </c>
      <c r="B16" t="s">
        <v>1374</v>
      </c>
      <c r="C16" t="s">
        <v>1728</v>
      </c>
      <c r="D16" t="s">
        <v>1729</v>
      </c>
    </row>
    <row r="17" spans="1:65" hidden="1" x14ac:dyDescent="0.35">
      <c r="A17" t="s">
        <v>1177</v>
      </c>
      <c r="B17" t="s">
        <v>1375</v>
      </c>
      <c r="C17" t="s">
        <v>1728</v>
      </c>
      <c r="D17" t="s">
        <v>1729</v>
      </c>
      <c r="Z17">
        <v>44.6</v>
      </c>
      <c r="AG17">
        <v>50.6</v>
      </c>
    </row>
    <row r="18" spans="1:65" hidden="1" x14ac:dyDescent="0.35">
      <c r="A18" t="s">
        <v>1218</v>
      </c>
      <c r="B18" t="s">
        <v>1376</v>
      </c>
      <c r="C18" t="s">
        <v>1728</v>
      </c>
      <c r="D18" t="s">
        <v>1729</v>
      </c>
      <c r="AE18">
        <v>72.2</v>
      </c>
      <c r="AN18">
        <v>63.9</v>
      </c>
      <c r="AU18">
        <v>70.8</v>
      </c>
      <c r="AX18">
        <v>68.099999999999994</v>
      </c>
      <c r="AY18">
        <v>63.058</v>
      </c>
      <c r="BB18">
        <v>59.21</v>
      </c>
      <c r="BE18">
        <v>65.12</v>
      </c>
      <c r="BI18">
        <v>64.650000000000006</v>
      </c>
    </row>
    <row r="19" spans="1:65" hidden="1" x14ac:dyDescent="0.35">
      <c r="A19" t="s">
        <v>1275</v>
      </c>
      <c r="B19" t="s">
        <v>1377</v>
      </c>
      <c r="C19" t="s">
        <v>1728</v>
      </c>
      <c r="D19" t="s">
        <v>1729</v>
      </c>
      <c r="AO19">
        <v>46.8</v>
      </c>
      <c r="BB19">
        <v>67.599999999999994</v>
      </c>
      <c r="BF19">
        <v>63</v>
      </c>
    </row>
    <row r="20" spans="1:65" hidden="1" x14ac:dyDescent="0.35">
      <c r="A20" t="s">
        <v>1119</v>
      </c>
      <c r="B20" t="s">
        <v>1378</v>
      </c>
      <c r="C20" t="s">
        <v>1728</v>
      </c>
      <c r="D20" t="s">
        <v>1729</v>
      </c>
      <c r="AS20">
        <v>16.7</v>
      </c>
      <c r="AT20">
        <v>11.9</v>
      </c>
      <c r="AY20">
        <v>14.3</v>
      </c>
      <c r="BD20">
        <v>13.9</v>
      </c>
    </row>
    <row r="21" spans="1:65" hidden="1" x14ac:dyDescent="0.35">
      <c r="A21" t="s">
        <v>587</v>
      </c>
      <c r="B21" t="s">
        <v>1379</v>
      </c>
      <c r="C21" t="s">
        <v>1728</v>
      </c>
      <c r="D21" t="s">
        <v>1729</v>
      </c>
      <c r="AF21">
        <v>1.2</v>
      </c>
      <c r="AS21">
        <v>10</v>
      </c>
      <c r="AU21">
        <v>8.5</v>
      </c>
      <c r="AX21">
        <v>7.9</v>
      </c>
      <c r="BB21">
        <v>19.600000000000001</v>
      </c>
      <c r="BC21">
        <v>17.7</v>
      </c>
      <c r="BD21">
        <v>17.7</v>
      </c>
      <c r="BE21">
        <v>30.3</v>
      </c>
      <c r="BI21">
        <v>22.4</v>
      </c>
      <c r="BJ21">
        <v>22.4</v>
      </c>
    </row>
    <row r="22" spans="1:65" hidden="1" x14ac:dyDescent="0.35">
      <c r="A22" t="s">
        <v>1276</v>
      </c>
      <c r="B22" t="s">
        <v>1380</v>
      </c>
      <c r="C22" t="s">
        <v>1728</v>
      </c>
      <c r="D22" t="s">
        <v>1729</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35">
      <c r="A23" t="s">
        <v>1093</v>
      </c>
      <c r="B23" t="s">
        <v>1381</v>
      </c>
      <c r="C23" t="s">
        <v>1728</v>
      </c>
      <c r="D23" t="s">
        <v>1729</v>
      </c>
      <c r="AA23">
        <v>0.7</v>
      </c>
      <c r="AO23">
        <v>3.4</v>
      </c>
      <c r="AT23">
        <v>7.2</v>
      </c>
      <c r="AY23">
        <v>6.1</v>
      </c>
      <c r="BE23">
        <v>7.9</v>
      </c>
      <c r="BG23">
        <v>12.5</v>
      </c>
      <c r="BK23">
        <v>12</v>
      </c>
    </row>
    <row r="24" spans="1:65" hidden="1" x14ac:dyDescent="0.35">
      <c r="A24" t="s">
        <v>1094</v>
      </c>
      <c r="B24" t="s">
        <v>1382</v>
      </c>
      <c r="C24" t="s">
        <v>1728</v>
      </c>
      <c r="D24" t="s">
        <v>1729</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35">
      <c r="A25" t="s">
        <v>1145</v>
      </c>
      <c r="B25" t="s">
        <v>1383</v>
      </c>
      <c r="C25" t="s">
        <v>1728</v>
      </c>
      <c r="D25" t="s">
        <v>1729</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35">
      <c r="A26" t="s">
        <v>1240</v>
      </c>
      <c r="B26" t="s">
        <v>1384</v>
      </c>
      <c r="C26" t="s">
        <v>1728</v>
      </c>
      <c r="D26" t="s">
        <v>1729</v>
      </c>
      <c r="U26">
        <v>6</v>
      </c>
      <c r="AN26">
        <v>45.6</v>
      </c>
      <c r="AQ26">
        <v>39.6</v>
      </c>
      <c r="AX26">
        <v>36.799999999999997</v>
      </c>
      <c r="AZ26">
        <v>40.1</v>
      </c>
    </row>
    <row r="27" spans="1:65" hidden="1" x14ac:dyDescent="0.35">
      <c r="A27" t="s">
        <v>1120</v>
      </c>
      <c r="B27" t="s">
        <v>1385</v>
      </c>
      <c r="C27" t="s">
        <v>1728</v>
      </c>
      <c r="D27" t="s">
        <v>1729</v>
      </c>
      <c r="AH27">
        <v>30.3</v>
      </c>
      <c r="AN27">
        <v>30.6</v>
      </c>
    </row>
    <row r="28" spans="1:65" hidden="1" x14ac:dyDescent="0.35">
      <c r="A28" t="s">
        <v>1386</v>
      </c>
      <c r="B28" t="s">
        <v>1387</v>
      </c>
      <c r="C28" t="s">
        <v>1728</v>
      </c>
      <c r="D28" t="s">
        <v>1729</v>
      </c>
      <c r="AG28">
        <v>60.1</v>
      </c>
    </row>
    <row r="29" spans="1:65" hidden="1" x14ac:dyDescent="0.35">
      <c r="A29" t="s">
        <v>1263</v>
      </c>
      <c r="B29" t="s">
        <v>1388</v>
      </c>
      <c r="C29" t="s">
        <v>1728</v>
      </c>
      <c r="D29" t="s">
        <v>1729</v>
      </c>
      <c r="O29">
        <v>3.1</v>
      </c>
      <c r="AS29">
        <v>16.2</v>
      </c>
      <c r="AY29">
        <v>11.3</v>
      </c>
      <c r="BE29">
        <v>12</v>
      </c>
    </row>
    <row r="30" spans="1:65" hidden="1" x14ac:dyDescent="0.35">
      <c r="A30" t="s">
        <v>1239</v>
      </c>
      <c r="B30" t="s">
        <v>1389</v>
      </c>
      <c r="C30" t="s">
        <v>1728</v>
      </c>
      <c r="D30" t="s">
        <v>1729</v>
      </c>
      <c r="AN30">
        <v>42.1</v>
      </c>
      <c r="AX30">
        <v>56.5</v>
      </c>
      <c r="BE30">
        <v>52</v>
      </c>
      <c r="BJ30">
        <v>59.27</v>
      </c>
    </row>
    <row r="31" spans="1:65" hidden="1" x14ac:dyDescent="0.35">
      <c r="A31" t="s">
        <v>1195</v>
      </c>
      <c r="B31" t="s">
        <v>1390</v>
      </c>
      <c r="C31" t="s">
        <v>1728</v>
      </c>
      <c r="D31" t="s">
        <v>1729</v>
      </c>
      <c r="AJ31">
        <v>41.8</v>
      </c>
      <c r="AR31">
        <v>49.3</v>
      </c>
      <c r="AY31">
        <v>31.5</v>
      </c>
      <c r="BD31">
        <v>52</v>
      </c>
      <c r="BI31">
        <v>48.5</v>
      </c>
    </row>
    <row r="32" spans="1:65" hidden="1" x14ac:dyDescent="0.35">
      <c r="A32" t="s">
        <v>1391</v>
      </c>
      <c r="B32" t="s">
        <v>1392</v>
      </c>
      <c r="C32" t="s">
        <v>1728</v>
      </c>
      <c r="D32" t="s">
        <v>1729</v>
      </c>
    </row>
    <row r="33" spans="1:64" hidden="1" x14ac:dyDescent="0.35">
      <c r="A33" t="s">
        <v>1393</v>
      </c>
      <c r="B33" t="s">
        <v>1394</v>
      </c>
      <c r="C33" t="s">
        <v>1728</v>
      </c>
      <c r="D33" t="s">
        <v>1729</v>
      </c>
      <c r="AB33">
        <v>9.9</v>
      </c>
      <c r="AH33">
        <v>12.2</v>
      </c>
      <c r="AM33">
        <v>17.7</v>
      </c>
      <c r="AQ33">
        <v>25.2</v>
      </c>
      <c r="AS33">
        <v>30.5</v>
      </c>
      <c r="AV33">
        <v>34.9</v>
      </c>
      <c r="AW33">
        <v>34.9</v>
      </c>
      <c r="BA33">
        <v>34.5</v>
      </c>
      <c r="BI33">
        <v>45.1</v>
      </c>
    </row>
    <row r="34" spans="1:64" hidden="1" x14ac:dyDescent="0.35">
      <c r="A34" t="s">
        <v>1206</v>
      </c>
      <c r="B34" t="s">
        <v>1395</v>
      </c>
      <c r="C34" t="s">
        <v>1728</v>
      </c>
      <c r="D34" t="s">
        <v>1729</v>
      </c>
      <c r="AE34">
        <v>56.5</v>
      </c>
      <c r="AO34">
        <v>70.3</v>
      </c>
      <c r="AZ34">
        <v>77.099999999999994</v>
      </c>
      <c r="BF34">
        <v>77.7</v>
      </c>
    </row>
    <row r="35" spans="1:64" hidden="1" x14ac:dyDescent="0.35">
      <c r="A35" t="s">
        <v>1180</v>
      </c>
      <c r="B35" t="s">
        <v>1396</v>
      </c>
      <c r="C35" t="s">
        <v>1728</v>
      </c>
      <c r="D35" t="s">
        <v>1729</v>
      </c>
      <c r="Z35">
        <v>44.7</v>
      </c>
      <c r="AG35">
        <v>53.3</v>
      </c>
      <c r="BE35">
        <v>55.4</v>
      </c>
    </row>
    <row r="36" spans="1:64" hidden="1" x14ac:dyDescent="0.35">
      <c r="A36" t="s">
        <v>1164</v>
      </c>
      <c r="B36" t="s">
        <v>1397</v>
      </c>
      <c r="C36" t="s">
        <v>1728</v>
      </c>
      <c r="D36" t="s">
        <v>1729</v>
      </c>
    </row>
    <row r="37" spans="1:64" hidden="1" x14ac:dyDescent="0.35">
      <c r="A37" t="s">
        <v>1146</v>
      </c>
      <c r="B37" t="s">
        <v>1398</v>
      </c>
      <c r="C37" t="s">
        <v>1728</v>
      </c>
      <c r="D37" t="s">
        <v>1729</v>
      </c>
      <c r="AM37">
        <v>18.8</v>
      </c>
      <c r="AS37">
        <v>30.7</v>
      </c>
      <c r="AZ37">
        <v>35.4</v>
      </c>
      <c r="BC37">
        <v>65.400000000000006</v>
      </c>
    </row>
    <row r="38" spans="1:64" hidden="1" x14ac:dyDescent="0.35">
      <c r="A38" t="s">
        <v>585</v>
      </c>
      <c r="B38" t="s">
        <v>1399</v>
      </c>
      <c r="C38" t="s">
        <v>1728</v>
      </c>
      <c r="D38" t="s">
        <v>1729</v>
      </c>
      <c r="AC38">
        <v>18.600000000000001</v>
      </c>
      <c r="AG38">
        <v>31.7</v>
      </c>
      <c r="AO38">
        <v>46.508599498865998</v>
      </c>
      <c r="AS38">
        <v>42.1</v>
      </c>
      <c r="AZ38">
        <v>51.2</v>
      </c>
      <c r="BA38">
        <v>51.2</v>
      </c>
    </row>
    <row r="39" spans="1:64" hidden="1" x14ac:dyDescent="0.35">
      <c r="A39" t="s">
        <v>589</v>
      </c>
      <c r="B39" t="s">
        <v>1400</v>
      </c>
      <c r="C39" t="s">
        <v>1728</v>
      </c>
      <c r="D39" t="s">
        <v>1729</v>
      </c>
      <c r="AN39">
        <v>3.3</v>
      </c>
      <c r="AS39">
        <v>11.7</v>
      </c>
      <c r="AY39">
        <v>11.2</v>
      </c>
      <c r="BC39">
        <v>12.1</v>
      </c>
      <c r="BD39">
        <v>12.1</v>
      </c>
      <c r="BL39">
        <v>14.4</v>
      </c>
    </row>
    <row r="40" spans="1:64" hidden="1" x14ac:dyDescent="0.35">
      <c r="A40" t="s">
        <v>1283</v>
      </c>
      <c r="B40" t="s">
        <v>1401</v>
      </c>
      <c r="C40" t="s">
        <v>1728</v>
      </c>
      <c r="D40" t="s">
        <v>1729</v>
      </c>
      <c r="AC40">
        <v>69.7</v>
      </c>
      <c r="AN40">
        <v>73.3</v>
      </c>
      <c r="AQ40">
        <v>76</v>
      </c>
      <c r="AU40">
        <v>72</v>
      </c>
    </row>
    <row r="41" spans="1:64" hidden="1" x14ac:dyDescent="0.35">
      <c r="A41" t="s">
        <v>1402</v>
      </c>
      <c r="B41" t="s">
        <v>1403</v>
      </c>
      <c r="C41" t="s">
        <v>1728</v>
      </c>
      <c r="D41" t="s">
        <v>1729</v>
      </c>
    </row>
    <row r="42" spans="1:64" hidden="1" x14ac:dyDescent="0.35">
      <c r="A42" t="s">
        <v>1281</v>
      </c>
      <c r="B42" t="s">
        <v>1404</v>
      </c>
      <c r="C42" t="s">
        <v>1728</v>
      </c>
      <c r="D42" t="s">
        <v>1729</v>
      </c>
      <c r="Y42">
        <v>64.900000000000006</v>
      </c>
      <c r="AN42">
        <v>77.5</v>
      </c>
      <c r="BE42">
        <v>69.2</v>
      </c>
      <c r="BJ42">
        <v>67.3</v>
      </c>
    </row>
    <row r="43" spans="1:64" hidden="1" x14ac:dyDescent="0.35">
      <c r="A43" t="s">
        <v>1250</v>
      </c>
      <c r="B43" t="s">
        <v>1405</v>
      </c>
      <c r="C43" t="s">
        <v>1728</v>
      </c>
      <c r="D43" t="s">
        <v>1729</v>
      </c>
    </row>
    <row r="44" spans="1:64" hidden="1" x14ac:dyDescent="0.35">
      <c r="A44" t="s">
        <v>1207</v>
      </c>
      <c r="B44" t="s">
        <v>1406</v>
      </c>
      <c r="C44" t="s">
        <v>1728</v>
      </c>
      <c r="D44" t="s">
        <v>1729</v>
      </c>
      <c r="AT44">
        <v>57.9</v>
      </c>
      <c r="AY44">
        <v>64.2</v>
      </c>
      <c r="BI44">
        <v>69.844748571179693</v>
      </c>
    </row>
    <row r="45" spans="1:64" hidden="1" x14ac:dyDescent="0.35">
      <c r="A45" t="s">
        <v>1155</v>
      </c>
      <c r="B45" t="s">
        <v>1407</v>
      </c>
      <c r="C45" t="s">
        <v>1728</v>
      </c>
      <c r="D45" t="s">
        <v>1729</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35">
      <c r="A46" t="s">
        <v>1408</v>
      </c>
      <c r="B46" t="s">
        <v>1409</v>
      </c>
      <c r="C46" t="s">
        <v>1728</v>
      </c>
      <c r="D46" t="s">
        <v>1729</v>
      </c>
      <c r="Z46">
        <v>0.5</v>
      </c>
      <c r="AM46">
        <v>4.3</v>
      </c>
      <c r="AR46">
        <v>7.3</v>
      </c>
      <c r="AY46">
        <v>9.3000000000000007</v>
      </c>
      <c r="BE46">
        <v>12.5</v>
      </c>
      <c r="BI46">
        <v>14.3</v>
      </c>
      <c r="BJ46">
        <v>18.8723620582225</v>
      </c>
      <c r="BK46">
        <v>19.600000000000001</v>
      </c>
    </row>
    <row r="47" spans="1:64" hidden="1" x14ac:dyDescent="0.35">
      <c r="A47" t="s">
        <v>1084</v>
      </c>
      <c r="B47" t="s">
        <v>1410</v>
      </c>
      <c r="C47" t="s">
        <v>1728</v>
      </c>
      <c r="D47" t="s">
        <v>1729</v>
      </c>
      <c r="W47">
        <v>0.6</v>
      </c>
      <c r="AJ47">
        <v>4.3</v>
      </c>
      <c r="AQ47">
        <v>7.1</v>
      </c>
      <c r="AS47">
        <v>11.1</v>
      </c>
      <c r="AW47">
        <v>13.1</v>
      </c>
      <c r="AY47">
        <v>15.2</v>
      </c>
      <c r="BD47">
        <v>14.4</v>
      </c>
      <c r="BG47">
        <v>21</v>
      </c>
      <c r="BK47">
        <v>15</v>
      </c>
    </row>
    <row r="48" spans="1:64" hidden="1" x14ac:dyDescent="0.35">
      <c r="A48" t="s">
        <v>1411</v>
      </c>
      <c r="B48" t="s">
        <v>1412</v>
      </c>
      <c r="C48" t="s">
        <v>1728</v>
      </c>
      <c r="D48" t="s">
        <v>1729</v>
      </c>
      <c r="AB48">
        <v>4.4000000000000004</v>
      </c>
      <c r="AC48">
        <v>4.4000000000000004</v>
      </c>
      <c r="AJ48">
        <v>2.2999999999999998</v>
      </c>
      <c r="AT48">
        <v>10.199999999999999</v>
      </c>
      <c r="AZ48">
        <v>5.8</v>
      </c>
      <c r="BC48">
        <v>7.7</v>
      </c>
      <c r="BG48">
        <v>7.5</v>
      </c>
      <c r="BK48">
        <v>17.600000000000001</v>
      </c>
    </row>
    <row r="49" spans="1:64" hidden="1" x14ac:dyDescent="0.35">
      <c r="A49" t="s">
        <v>1413</v>
      </c>
      <c r="B49" t="s">
        <v>1414</v>
      </c>
      <c r="C49" t="s">
        <v>1728</v>
      </c>
      <c r="D49" t="s">
        <v>1729</v>
      </c>
      <c r="AX49">
        <v>12.7</v>
      </c>
      <c r="BE49">
        <v>20</v>
      </c>
      <c r="BH49">
        <v>18.5</v>
      </c>
    </row>
    <row r="50" spans="1:64" hidden="1" x14ac:dyDescent="0.35">
      <c r="A50" t="s">
        <v>1208</v>
      </c>
      <c r="B50" t="s">
        <v>1415</v>
      </c>
      <c r="C50" t="s">
        <v>1728</v>
      </c>
      <c r="D50" t="s">
        <v>1729</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35">
      <c r="A51" t="s">
        <v>1072</v>
      </c>
      <c r="B51" t="s">
        <v>1416</v>
      </c>
      <c r="C51" t="s">
        <v>1728</v>
      </c>
      <c r="D51" t="s">
        <v>1729</v>
      </c>
      <c r="AO51">
        <v>11.4</v>
      </c>
      <c r="AS51">
        <v>20.9</v>
      </c>
      <c r="BE51">
        <v>14.2</v>
      </c>
    </row>
    <row r="52" spans="1:64" hidden="1" x14ac:dyDescent="0.35">
      <c r="A52" t="s">
        <v>1095</v>
      </c>
      <c r="B52" t="s">
        <v>1417</v>
      </c>
      <c r="C52" t="s">
        <v>1728</v>
      </c>
      <c r="D52" t="s">
        <v>1729</v>
      </c>
      <c r="AH52">
        <v>19</v>
      </c>
      <c r="AQ52">
        <v>46</v>
      </c>
      <c r="AX52">
        <v>57.1</v>
      </c>
      <c r="BK52">
        <v>54.7</v>
      </c>
    </row>
    <row r="53" spans="1:64" hidden="1" x14ac:dyDescent="0.35">
      <c r="A53" t="s">
        <v>1196</v>
      </c>
      <c r="B53" t="s">
        <v>1418</v>
      </c>
      <c r="C53" t="s">
        <v>1728</v>
      </c>
      <c r="D53" t="s">
        <v>1729</v>
      </c>
      <c r="U53">
        <v>53.5</v>
      </c>
      <c r="W53">
        <v>54.9</v>
      </c>
      <c r="Z53">
        <v>55.9</v>
      </c>
      <c r="AE53">
        <v>58.2</v>
      </c>
      <c r="AL53">
        <v>64.599999999999994</v>
      </c>
      <c r="AR53">
        <v>71.5</v>
      </c>
      <c r="BB53">
        <v>76.400000000000006</v>
      </c>
      <c r="BC53">
        <v>79.900000000000006</v>
      </c>
      <c r="BD53">
        <v>74.7</v>
      </c>
      <c r="BH53">
        <v>74.900000000000006</v>
      </c>
      <c r="BK53">
        <v>69</v>
      </c>
    </row>
    <row r="54" spans="1:64" hidden="1" x14ac:dyDescent="0.35">
      <c r="A54" t="s">
        <v>1419</v>
      </c>
      <c r="B54" t="s">
        <v>1420</v>
      </c>
      <c r="C54" t="s">
        <v>1728</v>
      </c>
      <c r="D54" t="s">
        <v>1729</v>
      </c>
      <c r="AI54">
        <v>48.520713335264219</v>
      </c>
      <c r="BC54">
        <v>54.554142163060199</v>
      </c>
    </row>
    <row r="55" spans="1:64" hidden="1" x14ac:dyDescent="0.35">
      <c r="A55" t="s">
        <v>1181</v>
      </c>
      <c r="B55" t="s">
        <v>1421</v>
      </c>
      <c r="C55" t="s">
        <v>1728</v>
      </c>
      <c r="D55" t="s">
        <v>1729</v>
      </c>
      <c r="AF55">
        <v>67</v>
      </c>
      <c r="AS55">
        <v>72.2</v>
      </c>
      <c r="AY55">
        <v>71.599999999999994</v>
      </c>
      <c r="BD55">
        <v>73.2</v>
      </c>
      <c r="BG55">
        <v>72.2</v>
      </c>
      <c r="BL55">
        <v>67.940551779009098</v>
      </c>
    </row>
    <row r="56" spans="1:64" hidden="1" x14ac:dyDescent="0.35">
      <c r="A56" t="s">
        <v>1422</v>
      </c>
      <c r="B56" t="s">
        <v>1423</v>
      </c>
      <c r="C56" t="s">
        <v>1728</v>
      </c>
      <c r="D56" t="s">
        <v>1729</v>
      </c>
    </row>
    <row r="57" spans="1:64" hidden="1" x14ac:dyDescent="0.35">
      <c r="A57" t="s">
        <v>1424</v>
      </c>
      <c r="B57" t="s">
        <v>1425</v>
      </c>
      <c r="C57" t="s">
        <v>1728</v>
      </c>
      <c r="D57" t="s">
        <v>1729</v>
      </c>
    </row>
    <row r="58" spans="1:64" hidden="1" x14ac:dyDescent="0.35">
      <c r="A58" t="s">
        <v>1121</v>
      </c>
      <c r="B58" t="s">
        <v>1426</v>
      </c>
      <c r="C58" t="s">
        <v>1728</v>
      </c>
      <c r="D58" t="s">
        <v>1729</v>
      </c>
    </row>
    <row r="59" spans="1:64" hidden="1" x14ac:dyDescent="0.35">
      <c r="A59" t="s">
        <v>1427</v>
      </c>
      <c r="B59" t="s">
        <v>1428</v>
      </c>
      <c r="C59" t="s">
        <v>1728</v>
      </c>
      <c r="D59" t="s">
        <v>1729</v>
      </c>
      <c r="O59">
        <v>24.3</v>
      </c>
      <c r="V59">
        <v>49.3</v>
      </c>
      <c r="AJ59">
        <v>53</v>
      </c>
      <c r="AL59">
        <v>44.9</v>
      </c>
      <c r="AP59">
        <v>62.6</v>
      </c>
      <c r="AX59">
        <v>69.900000000000006</v>
      </c>
      <c r="BA59">
        <v>77.599999999999994</v>
      </c>
    </row>
    <row r="60" spans="1:64" hidden="1" x14ac:dyDescent="0.35">
      <c r="A60" t="s">
        <v>1278</v>
      </c>
      <c r="B60" t="s">
        <v>1429</v>
      </c>
      <c r="C60" t="s">
        <v>1728</v>
      </c>
      <c r="D60" t="s">
        <v>1729</v>
      </c>
      <c r="P60">
        <v>48.25</v>
      </c>
      <c r="Q60">
        <v>60.580071729299902</v>
      </c>
      <c r="AD60">
        <v>67.599999999999994</v>
      </c>
      <c r="AK60">
        <v>65.599999999999994</v>
      </c>
      <c r="AX60">
        <v>61.6</v>
      </c>
      <c r="BA60">
        <v>49.2</v>
      </c>
      <c r="BD60">
        <v>80.2</v>
      </c>
    </row>
    <row r="61" spans="1:64" hidden="1" x14ac:dyDescent="0.35">
      <c r="A61" t="s">
        <v>1073</v>
      </c>
      <c r="B61" t="s">
        <v>1430</v>
      </c>
      <c r="C61" t="s">
        <v>1728</v>
      </c>
      <c r="D61" t="s">
        <v>1729</v>
      </c>
      <c r="AU61">
        <v>5.8</v>
      </c>
      <c r="AY61">
        <v>17.100000000000001</v>
      </c>
      <c r="BE61">
        <v>18</v>
      </c>
    </row>
    <row r="62" spans="1:64" hidden="1" x14ac:dyDescent="0.35">
      <c r="A62" t="s">
        <v>1431</v>
      </c>
      <c r="B62" t="s">
        <v>1432</v>
      </c>
      <c r="C62" t="s">
        <v>1728</v>
      </c>
      <c r="D62" t="s">
        <v>1729</v>
      </c>
      <c r="Z62">
        <v>57.5</v>
      </c>
      <c r="AA62">
        <v>57.5</v>
      </c>
      <c r="AF62">
        <v>47.9</v>
      </c>
    </row>
    <row r="63" spans="1:64" hidden="1" x14ac:dyDescent="0.35">
      <c r="A63" t="s">
        <v>1251</v>
      </c>
      <c r="B63" t="s">
        <v>1433</v>
      </c>
      <c r="C63" t="s">
        <v>1728</v>
      </c>
      <c r="D63" t="s">
        <v>1729</v>
      </c>
      <c r="O63">
        <v>54</v>
      </c>
      <c r="T63">
        <v>59.9</v>
      </c>
      <c r="AG63">
        <v>72</v>
      </c>
    </row>
    <row r="64" spans="1:64" hidden="1" x14ac:dyDescent="0.35">
      <c r="A64" t="s">
        <v>1183</v>
      </c>
      <c r="B64" t="s">
        <v>1434</v>
      </c>
      <c r="C64" t="s">
        <v>1728</v>
      </c>
      <c r="D64" t="s">
        <v>1729</v>
      </c>
      <c r="T64">
        <v>26</v>
      </c>
      <c r="Y64">
        <v>35</v>
      </c>
      <c r="AB64">
        <v>41.8</v>
      </c>
      <c r="AE64">
        <v>46.5</v>
      </c>
      <c r="AJ64">
        <v>51.7</v>
      </c>
      <c r="AO64">
        <v>59.2</v>
      </c>
      <c r="AR64">
        <v>64.2</v>
      </c>
      <c r="AS64">
        <v>62.8</v>
      </c>
      <c r="AU64">
        <v>65.8</v>
      </c>
      <c r="AY64">
        <v>60</v>
      </c>
      <c r="AZ64">
        <v>70</v>
      </c>
      <c r="BC64">
        <v>71.099999999999994</v>
      </c>
      <c r="BF64">
        <v>68.7</v>
      </c>
      <c r="BG64">
        <v>68</v>
      </c>
    </row>
    <row r="65" spans="1:66" hidden="1" x14ac:dyDescent="0.35">
      <c r="A65" t="s">
        <v>1110</v>
      </c>
      <c r="B65" t="s">
        <v>1435</v>
      </c>
      <c r="C65" t="s">
        <v>1728</v>
      </c>
      <c r="D65" t="s">
        <v>1729</v>
      </c>
      <c r="AF65">
        <v>31.3</v>
      </c>
      <c r="AK65">
        <v>43.2</v>
      </c>
      <c r="AN65">
        <v>49.4</v>
      </c>
      <c r="AS65">
        <v>55</v>
      </c>
      <c r="AU65">
        <v>51.8</v>
      </c>
      <c r="AY65">
        <v>53.9</v>
      </c>
      <c r="BE65">
        <v>48</v>
      </c>
      <c r="BF65">
        <v>49.5</v>
      </c>
    </row>
    <row r="66" spans="1:66" hidden="1" x14ac:dyDescent="0.35">
      <c r="A66" t="s">
        <v>1436</v>
      </c>
      <c r="B66" t="s">
        <v>1437</v>
      </c>
      <c r="C66" t="s">
        <v>1728</v>
      </c>
      <c r="D66" t="s">
        <v>1729</v>
      </c>
      <c r="AI66">
        <v>74.041920026887112</v>
      </c>
      <c r="AS66">
        <v>76.099559041395096</v>
      </c>
      <c r="BJ66">
        <v>71.47623154765823</v>
      </c>
    </row>
    <row r="67" spans="1:66" hidden="1" x14ac:dyDescent="0.35">
      <c r="A67" t="s">
        <v>1438</v>
      </c>
      <c r="B67" t="s">
        <v>1439</v>
      </c>
      <c r="C67" t="s">
        <v>1728</v>
      </c>
      <c r="D67" t="s">
        <v>1729</v>
      </c>
      <c r="AI67">
        <v>36.452204123392384</v>
      </c>
      <c r="AS67">
        <v>42.237641915320637</v>
      </c>
      <c r="BC67">
        <v>48.025769068213073</v>
      </c>
      <c r="BJ67">
        <v>47.796847729428798</v>
      </c>
    </row>
    <row r="68" spans="1:66" hidden="1" x14ac:dyDescent="0.35">
      <c r="A68" t="s">
        <v>1440</v>
      </c>
      <c r="B68" t="s">
        <v>1441</v>
      </c>
      <c r="C68" t="s">
        <v>1728</v>
      </c>
      <c r="D68" t="s">
        <v>1729</v>
      </c>
      <c r="AI68">
        <v>72.39990793700818</v>
      </c>
      <c r="AS68">
        <v>74.489572537257885</v>
      </c>
      <c r="BJ68">
        <v>69.644356251152942</v>
      </c>
    </row>
    <row r="69" spans="1:66" hidden="1" x14ac:dyDescent="0.35">
      <c r="A69" t="s">
        <v>1442</v>
      </c>
      <c r="B69" t="s">
        <v>1443</v>
      </c>
      <c r="C69" t="s">
        <v>1728</v>
      </c>
      <c r="D69" t="s">
        <v>1729</v>
      </c>
      <c r="BC69">
        <v>46.865159036736408</v>
      </c>
    </row>
    <row r="70" spans="1:66" hidden="1" x14ac:dyDescent="0.35">
      <c r="A70" t="s">
        <v>1444</v>
      </c>
      <c r="B70" t="s">
        <v>1445</v>
      </c>
      <c r="C70" t="s">
        <v>1728</v>
      </c>
      <c r="D70" t="s">
        <v>1729</v>
      </c>
      <c r="BC70">
        <v>58.298965991139319</v>
      </c>
    </row>
    <row r="71" spans="1:66" hidden="1" x14ac:dyDescent="0.35">
      <c r="A71" t="s">
        <v>1209</v>
      </c>
      <c r="B71" t="s">
        <v>1446</v>
      </c>
      <c r="C71" t="s">
        <v>1728</v>
      </c>
      <c r="D71" t="s">
        <v>1729</v>
      </c>
      <c r="X71">
        <v>25.8</v>
      </c>
      <c r="AA71">
        <v>32.9</v>
      </c>
      <c r="AF71">
        <v>35.799999999999997</v>
      </c>
      <c r="AH71">
        <v>41.6</v>
      </c>
      <c r="AM71">
        <v>45.9</v>
      </c>
      <c r="AR71">
        <v>51.4</v>
      </c>
      <c r="AW71">
        <v>58.7</v>
      </c>
      <c r="BE71">
        <v>71.7</v>
      </c>
    </row>
    <row r="72" spans="1:66" hidden="1" x14ac:dyDescent="0.35">
      <c r="A72" t="s">
        <v>1447</v>
      </c>
      <c r="B72" t="s">
        <v>1448</v>
      </c>
      <c r="C72" t="s">
        <v>1728</v>
      </c>
      <c r="D72" t="s">
        <v>1729</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35">
      <c r="A73" t="s">
        <v>1449</v>
      </c>
      <c r="B73" t="s">
        <v>1450</v>
      </c>
      <c r="C73" t="s">
        <v>1728</v>
      </c>
      <c r="D73" t="s">
        <v>1729</v>
      </c>
    </row>
    <row r="74" spans="1:66" hidden="1" x14ac:dyDescent="0.35">
      <c r="A74" t="s">
        <v>597</v>
      </c>
      <c r="B74" t="s">
        <v>1451</v>
      </c>
      <c r="C74" t="s">
        <v>1728</v>
      </c>
      <c r="D74" t="s">
        <v>1729</v>
      </c>
      <c r="AN74">
        <v>4</v>
      </c>
      <c r="AO74">
        <v>4</v>
      </c>
      <c r="AU74">
        <v>7.2</v>
      </c>
      <c r="BC74">
        <v>7</v>
      </c>
    </row>
    <row r="75" spans="1:66" hidden="1" x14ac:dyDescent="0.35">
      <c r="A75" t="s">
        <v>1273</v>
      </c>
      <c r="B75" t="s">
        <v>1452</v>
      </c>
      <c r="C75" t="s">
        <v>1728</v>
      </c>
      <c r="D75" t="s">
        <v>1729</v>
      </c>
      <c r="V75">
        <v>18.600000000000001</v>
      </c>
      <c r="AD75">
        <v>38</v>
      </c>
      <c r="AN75">
        <v>67.400000000000006</v>
      </c>
      <c r="AR75">
        <v>66</v>
      </c>
      <c r="AY75">
        <v>62.3</v>
      </c>
      <c r="BG75">
        <v>71.7</v>
      </c>
      <c r="BI75">
        <v>69.900000000000006</v>
      </c>
      <c r="BK75">
        <v>70.099999999999994</v>
      </c>
    </row>
    <row r="76" spans="1:66" hidden="1" x14ac:dyDescent="0.35">
      <c r="A76" t="s">
        <v>1252</v>
      </c>
      <c r="B76" t="s">
        <v>1453</v>
      </c>
      <c r="C76" t="s">
        <v>1728</v>
      </c>
      <c r="D76" t="s">
        <v>1729</v>
      </c>
      <c r="AM76">
        <v>56.4</v>
      </c>
      <c r="AX76">
        <v>57.9</v>
      </c>
    </row>
    <row r="77" spans="1:66" x14ac:dyDescent="0.35">
      <c r="A77" t="s">
        <v>599</v>
      </c>
      <c r="B77" t="s">
        <v>931</v>
      </c>
      <c r="C77" t="s">
        <v>1728</v>
      </c>
      <c r="D77" t="s">
        <v>1729</v>
      </c>
      <c r="AI77">
        <v>2.9</v>
      </c>
      <c r="AP77">
        <v>2.8</v>
      </c>
      <c r="AS77">
        <v>6.3</v>
      </c>
      <c r="AX77">
        <v>13.9</v>
      </c>
      <c r="BD77">
        <v>27.3</v>
      </c>
      <c r="BG77">
        <v>40.4</v>
      </c>
      <c r="BH77">
        <v>35.9</v>
      </c>
      <c r="BI77">
        <v>35.1</v>
      </c>
      <c r="BJ77">
        <v>35.3211751208786</v>
      </c>
      <c r="BK77">
        <v>37.799999999999997</v>
      </c>
      <c r="BL77">
        <v>40.5</v>
      </c>
      <c r="BN77" s="86" t="s">
        <v>1730</v>
      </c>
    </row>
    <row r="78" spans="1:66" hidden="1" x14ac:dyDescent="0.35">
      <c r="A78" t="s">
        <v>1454</v>
      </c>
      <c r="B78" t="s">
        <v>1455</v>
      </c>
      <c r="C78" t="s">
        <v>1728</v>
      </c>
      <c r="D78" t="s">
        <v>1729</v>
      </c>
      <c r="BN78" s="86"/>
    </row>
    <row r="79" spans="1:66" hidden="1" x14ac:dyDescent="0.35">
      <c r="A79" t="s">
        <v>1456</v>
      </c>
      <c r="B79" t="s">
        <v>1457</v>
      </c>
      <c r="C79" t="s">
        <v>1728</v>
      </c>
      <c r="D79" t="s">
        <v>1729</v>
      </c>
      <c r="AI79">
        <v>6.9706743775684634</v>
      </c>
      <c r="AS79">
        <v>17.056998932717931</v>
      </c>
      <c r="BC79">
        <v>20.144738028522603</v>
      </c>
      <c r="BJ79">
        <v>24.066766901603117</v>
      </c>
      <c r="BN79" s="86"/>
    </row>
    <row r="80" spans="1:66" hidden="1" x14ac:dyDescent="0.35">
      <c r="A80" t="s">
        <v>1253</v>
      </c>
      <c r="B80" t="s">
        <v>1458</v>
      </c>
      <c r="C80" t="s">
        <v>1728</v>
      </c>
      <c r="D80" t="s">
        <v>1729</v>
      </c>
      <c r="P80">
        <v>53.9</v>
      </c>
      <c r="V80">
        <v>77.2</v>
      </c>
      <c r="AI80">
        <v>75.400000000000006</v>
      </c>
      <c r="AK80">
        <v>75.480769230769198</v>
      </c>
      <c r="AR80">
        <v>72.847682119205302</v>
      </c>
      <c r="AZ80">
        <v>68.8888888888889</v>
      </c>
      <c r="BH80">
        <v>81.564245810055894</v>
      </c>
      <c r="BN80" s="86"/>
    </row>
    <row r="81" spans="1:66" hidden="1" x14ac:dyDescent="0.35">
      <c r="A81" t="s">
        <v>1222</v>
      </c>
      <c r="B81" t="s">
        <v>1459</v>
      </c>
      <c r="C81" t="s">
        <v>1728</v>
      </c>
      <c r="D81" t="s">
        <v>1729</v>
      </c>
      <c r="S81">
        <v>35.1</v>
      </c>
      <c r="BN81" s="86"/>
    </row>
    <row r="82" spans="1:66" hidden="1" x14ac:dyDescent="0.35">
      <c r="A82" t="s">
        <v>1277</v>
      </c>
      <c r="B82" t="s">
        <v>1460</v>
      </c>
      <c r="C82" t="s">
        <v>1728</v>
      </c>
      <c r="D82" t="s">
        <v>1729</v>
      </c>
      <c r="P82">
        <v>20.9</v>
      </c>
      <c r="W82">
        <v>47.6</v>
      </c>
      <c r="AG82">
        <v>66.599999999999994</v>
      </c>
      <c r="AM82">
        <v>69.3</v>
      </c>
      <c r="AS82">
        <v>76.5</v>
      </c>
      <c r="AX82">
        <v>74.8</v>
      </c>
      <c r="BA82">
        <v>74.099999999999994</v>
      </c>
      <c r="BC82">
        <v>72.7</v>
      </c>
      <c r="BD82">
        <v>72.7</v>
      </c>
      <c r="BN82" s="86"/>
    </row>
    <row r="83" spans="1:66" hidden="1" x14ac:dyDescent="0.35">
      <c r="A83" t="s">
        <v>1461</v>
      </c>
      <c r="B83" t="s">
        <v>1462</v>
      </c>
      <c r="C83" t="s">
        <v>1728</v>
      </c>
      <c r="D83" t="s">
        <v>1729</v>
      </c>
      <c r="BN83" s="86"/>
    </row>
    <row r="84" spans="1:66" hidden="1" x14ac:dyDescent="0.35">
      <c r="A84" t="s">
        <v>1463</v>
      </c>
      <c r="B84" t="s">
        <v>1464</v>
      </c>
      <c r="C84" t="s">
        <v>1728</v>
      </c>
      <c r="D84" t="s">
        <v>1729</v>
      </c>
      <c r="BN84" s="86"/>
    </row>
    <row r="85" spans="1:66" hidden="1" x14ac:dyDescent="0.35">
      <c r="A85" t="s">
        <v>1088</v>
      </c>
      <c r="B85" t="s">
        <v>1465</v>
      </c>
      <c r="C85" t="s">
        <v>1728</v>
      </c>
      <c r="D85" t="s">
        <v>1729</v>
      </c>
      <c r="AS85">
        <v>13.4</v>
      </c>
      <c r="BE85">
        <v>19.399999999999999</v>
      </c>
      <c r="BN85" s="86"/>
    </row>
    <row r="86" spans="1:66" hidden="1" x14ac:dyDescent="0.35">
      <c r="A86" t="s">
        <v>1260</v>
      </c>
      <c r="B86" t="s">
        <v>1466</v>
      </c>
      <c r="C86" t="s">
        <v>1728</v>
      </c>
      <c r="D86" t="s">
        <v>1729</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35">
      <c r="A87" t="s">
        <v>1122</v>
      </c>
      <c r="B87" t="s">
        <v>1467</v>
      </c>
      <c r="C87" t="s">
        <v>1728</v>
      </c>
      <c r="D87" t="s">
        <v>1729</v>
      </c>
      <c r="AR87">
        <v>19.8</v>
      </c>
      <c r="AS87">
        <v>19.8</v>
      </c>
      <c r="AX87">
        <v>19.8</v>
      </c>
      <c r="AY87">
        <v>31.1</v>
      </c>
      <c r="BB87">
        <v>26.7</v>
      </c>
      <c r="BC87">
        <v>34.700000000000003</v>
      </c>
      <c r="BK87">
        <v>32.700000000000003</v>
      </c>
      <c r="BN87" s="86"/>
    </row>
    <row r="88" spans="1:66" hidden="1" x14ac:dyDescent="0.35">
      <c r="A88" t="s">
        <v>1097</v>
      </c>
      <c r="B88" t="s">
        <v>1468</v>
      </c>
      <c r="C88" t="s">
        <v>1728</v>
      </c>
      <c r="D88" t="s">
        <v>1729</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35">
      <c r="A89" t="s">
        <v>1469</v>
      </c>
      <c r="B89" t="s">
        <v>1470</v>
      </c>
      <c r="C89" t="s">
        <v>1728</v>
      </c>
      <c r="D89" t="s">
        <v>1729</v>
      </c>
      <c r="BN89" s="86"/>
    </row>
    <row r="90" spans="1:66" hidden="1" x14ac:dyDescent="0.35">
      <c r="A90" t="s">
        <v>1098</v>
      </c>
      <c r="B90" t="s">
        <v>1471</v>
      </c>
      <c r="C90" t="s">
        <v>1728</v>
      </c>
      <c r="D90" t="s">
        <v>1729</v>
      </c>
      <c r="AK90">
        <v>1</v>
      </c>
      <c r="AL90">
        <v>1</v>
      </c>
      <c r="AR90">
        <v>4.2</v>
      </c>
      <c r="AX90">
        <v>5.7</v>
      </c>
      <c r="BE90">
        <v>4.5999999999999996</v>
      </c>
      <c r="BI90">
        <v>7.8</v>
      </c>
      <c r="BK90">
        <v>10.3</v>
      </c>
      <c r="BN90" s="86"/>
    </row>
    <row r="91" spans="1:66" hidden="1" x14ac:dyDescent="0.35">
      <c r="A91" t="s">
        <v>1472</v>
      </c>
      <c r="B91" t="s">
        <v>1473</v>
      </c>
      <c r="C91" t="s">
        <v>1728</v>
      </c>
      <c r="D91" t="s">
        <v>1729</v>
      </c>
      <c r="AI91">
        <v>6.7</v>
      </c>
      <c r="AS91">
        <v>8.6999999999999993</v>
      </c>
      <c r="AT91">
        <v>12.7</v>
      </c>
      <c r="BC91">
        <v>8.5</v>
      </c>
      <c r="BF91">
        <v>8.1</v>
      </c>
      <c r="BK91">
        <v>16.3</v>
      </c>
      <c r="BM91">
        <v>17.100000000000001</v>
      </c>
      <c r="BN91" s="86"/>
    </row>
    <row r="92" spans="1:66" hidden="1" x14ac:dyDescent="0.35">
      <c r="A92" t="s">
        <v>1099</v>
      </c>
      <c r="B92" t="s">
        <v>1474</v>
      </c>
      <c r="C92" t="s">
        <v>1728</v>
      </c>
      <c r="D92" t="s">
        <v>1729</v>
      </c>
      <c r="AS92">
        <v>4.5</v>
      </c>
      <c r="AY92">
        <v>9.6</v>
      </c>
      <c r="BC92">
        <v>13.1</v>
      </c>
      <c r="BG92">
        <v>14.4</v>
      </c>
      <c r="BL92">
        <v>20.2</v>
      </c>
      <c r="BN92" s="86"/>
    </row>
    <row r="93" spans="1:66" hidden="1" x14ac:dyDescent="0.35">
      <c r="A93" t="s">
        <v>1087</v>
      </c>
      <c r="B93" t="s">
        <v>1475</v>
      </c>
      <c r="C93" t="s">
        <v>1728</v>
      </c>
      <c r="D93" t="s">
        <v>1729</v>
      </c>
      <c r="AS93">
        <v>6.5</v>
      </c>
      <c r="BD93">
        <v>9.5</v>
      </c>
      <c r="BN93" s="86"/>
    </row>
    <row r="94" spans="1:66" hidden="1" x14ac:dyDescent="0.35">
      <c r="A94" t="s">
        <v>1265</v>
      </c>
      <c r="B94" t="s">
        <v>1476</v>
      </c>
      <c r="C94" t="s">
        <v>1728</v>
      </c>
      <c r="D94" t="s">
        <v>1729</v>
      </c>
      <c r="AB94">
        <v>31.6</v>
      </c>
      <c r="AR94">
        <v>33.6</v>
      </c>
      <c r="AT94">
        <v>45.9</v>
      </c>
      <c r="BN94" s="86"/>
    </row>
    <row r="95" spans="1:66" hidden="1" x14ac:dyDescent="0.35">
      <c r="A95" t="s">
        <v>1184</v>
      </c>
      <c r="B95" t="s">
        <v>1477</v>
      </c>
      <c r="C95" t="s">
        <v>1728</v>
      </c>
      <c r="D95" t="s">
        <v>1729</v>
      </c>
      <c r="AD95">
        <v>27.3</v>
      </c>
      <c r="AI95">
        <v>52.1</v>
      </c>
      <c r="BN95" s="86"/>
    </row>
    <row r="96" spans="1:66" hidden="1" x14ac:dyDescent="0.35">
      <c r="A96" t="s">
        <v>1478</v>
      </c>
      <c r="B96" t="s">
        <v>1479</v>
      </c>
      <c r="C96" t="s">
        <v>1728</v>
      </c>
      <c r="D96" t="s">
        <v>1729</v>
      </c>
      <c r="BN96" s="86"/>
    </row>
    <row r="97" spans="1:66" hidden="1" x14ac:dyDescent="0.35">
      <c r="A97" t="s">
        <v>1198</v>
      </c>
      <c r="B97" t="s">
        <v>1480</v>
      </c>
      <c r="C97" t="s">
        <v>1728</v>
      </c>
      <c r="D97" t="s">
        <v>1729</v>
      </c>
      <c r="W97">
        <v>15.2</v>
      </c>
      <c r="AB97">
        <v>20.6</v>
      </c>
      <c r="AF97">
        <v>19.100000000000001</v>
      </c>
      <c r="AN97">
        <v>26.9</v>
      </c>
      <c r="AR97">
        <v>30.9</v>
      </c>
      <c r="AU97">
        <v>34.5</v>
      </c>
      <c r="BB97">
        <v>44</v>
      </c>
      <c r="BH97">
        <v>48.9</v>
      </c>
      <c r="BN97" s="86"/>
    </row>
    <row r="98" spans="1:66" hidden="1" x14ac:dyDescent="0.35">
      <c r="A98" t="s">
        <v>1228</v>
      </c>
      <c r="B98" t="s">
        <v>1481</v>
      </c>
      <c r="C98" t="s">
        <v>1728</v>
      </c>
      <c r="D98" t="s">
        <v>1729</v>
      </c>
      <c r="AU98">
        <v>58.3</v>
      </c>
      <c r="BN98" s="86"/>
    </row>
    <row r="99" spans="1:66" hidden="1" x14ac:dyDescent="0.35">
      <c r="A99" t="s">
        <v>1211</v>
      </c>
      <c r="B99" t="s">
        <v>1482</v>
      </c>
      <c r="C99" t="s">
        <v>1728</v>
      </c>
      <c r="D99" t="s">
        <v>1729</v>
      </c>
      <c r="T99">
        <v>23.4</v>
      </c>
      <c r="AK99">
        <v>36.9</v>
      </c>
      <c r="AS99">
        <v>36.299999999999997</v>
      </c>
      <c r="AX99">
        <v>33.6</v>
      </c>
      <c r="AY99">
        <v>33</v>
      </c>
      <c r="AZ99">
        <v>33</v>
      </c>
      <c r="BB99">
        <v>40</v>
      </c>
      <c r="BG99">
        <v>32.5</v>
      </c>
      <c r="BN99" s="86"/>
    </row>
    <row r="100" spans="1:66" hidden="1" x14ac:dyDescent="0.35">
      <c r="A100" t="s">
        <v>1483</v>
      </c>
      <c r="B100" t="s">
        <v>1484</v>
      </c>
      <c r="C100" t="s">
        <v>1728</v>
      </c>
      <c r="D100" t="s">
        <v>1729</v>
      </c>
      <c r="AI100">
        <v>62.358209176801232</v>
      </c>
      <c r="AS100">
        <v>66.623126410012702</v>
      </c>
      <c r="BN100" s="86"/>
    </row>
    <row r="101" spans="1:66" hidden="1" x14ac:dyDescent="0.35">
      <c r="A101" t="s">
        <v>1485</v>
      </c>
      <c r="B101" t="s">
        <v>1486</v>
      </c>
      <c r="C101" t="s">
        <v>1728</v>
      </c>
      <c r="D101" t="s">
        <v>1729</v>
      </c>
      <c r="Q101">
        <v>43.3</v>
      </c>
      <c r="V101">
        <v>64</v>
      </c>
      <c r="AA101">
        <v>63.9</v>
      </c>
      <c r="AF101">
        <v>75</v>
      </c>
      <c r="AK101">
        <v>79.7</v>
      </c>
      <c r="AP101">
        <v>80.900000000000006</v>
      </c>
      <c r="AU101">
        <v>81.3</v>
      </c>
      <c r="AZ101">
        <v>75.400000000000006</v>
      </c>
      <c r="BE101">
        <v>71.900000000000006</v>
      </c>
      <c r="BJ101">
        <v>64.5</v>
      </c>
      <c r="BN101" s="86"/>
    </row>
    <row r="102" spans="1:66" hidden="1" x14ac:dyDescent="0.35">
      <c r="A102" t="s">
        <v>1199</v>
      </c>
      <c r="B102" t="s">
        <v>1487</v>
      </c>
      <c r="C102" t="s">
        <v>1728</v>
      </c>
      <c r="D102" t="s">
        <v>1729</v>
      </c>
      <c r="Z102">
        <v>23.6</v>
      </c>
      <c r="AC102">
        <v>30.4</v>
      </c>
      <c r="AF102">
        <v>32.9</v>
      </c>
      <c r="AK102">
        <v>34.700000000000003</v>
      </c>
      <c r="AO102">
        <v>40.299999999999997</v>
      </c>
      <c r="AT102">
        <v>50.9</v>
      </c>
      <c r="AY102">
        <v>56.3</v>
      </c>
      <c r="BE102">
        <v>63.8</v>
      </c>
      <c r="BN102" s="86"/>
    </row>
    <row r="103" spans="1:66" hidden="1" x14ac:dyDescent="0.35">
      <c r="A103" t="s">
        <v>1488</v>
      </c>
      <c r="B103" t="s">
        <v>1489</v>
      </c>
      <c r="C103" t="s">
        <v>1728</v>
      </c>
      <c r="D103" t="s">
        <v>1729</v>
      </c>
      <c r="AI103">
        <v>5.5597444521443471</v>
      </c>
      <c r="AS103">
        <v>12.139790619301492</v>
      </c>
      <c r="BC103">
        <v>20.22477169081025</v>
      </c>
      <c r="BJ103">
        <v>26.686730700532966</v>
      </c>
      <c r="BN103" s="86"/>
    </row>
    <row r="104" spans="1:66" hidden="1" x14ac:dyDescent="0.35">
      <c r="A104" t="s">
        <v>1264</v>
      </c>
      <c r="B104" t="s">
        <v>1490</v>
      </c>
      <c r="C104" t="s">
        <v>1728</v>
      </c>
      <c r="D104" t="s">
        <v>1729</v>
      </c>
      <c r="O104">
        <v>7</v>
      </c>
      <c r="BN104" s="86"/>
    </row>
    <row r="105" spans="1:66" hidden="1" x14ac:dyDescent="0.35">
      <c r="A105" t="s">
        <v>1186</v>
      </c>
      <c r="B105" t="s">
        <v>1491</v>
      </c>
      <c r="C105" t="s">
        <v>1728</v>
      </c>
      <c r="D105" t="s">
        <v>1729</v>
      </c>
      <c r="V105">
        <v>5.4</v>
      </c>
      <c r="AB105">
        <v>3.9</v>
      </c>
      <c r="AF105">
        <v>5</v>
      </c>
      <c r="AH105">
        <v>9.4</v>
      </c>
      <c r="AN105">
        <v>13.2</v>
      </c>
      <c r="AS105">
        <v>22.9</v>
      </c>
      <c r="AY105">
        <v>24.8</v>
      </c>
      <c r="BE105">
        <v>31.3</v>
      </c>
      <c r="BI105">
        <v>31.8</v>
      </c>
      <c r="BJ105">
        <v>31.8</v>
      </c>
      <c r="BN105" s="86"/>
    </row>
    <row r="106" spans="1:66" hidden="1" x14ac:dyDescent="0.35">
      <c r="A106" t="s">
        <v>1242</v>
      </c>
      <c r="B106" t="s">
        <v>1492</v>
      </c>
      <c r="C106" t="s">
        <v>1728</v>
      </c>
      <c r="D106" t="s">
        <v>1729</v>
      </c>
      <c r="K106">
        <v>18.5</v>
      </c>
      <c r="N106">
        <v>31</v>
      </c>
      <c r="Q106">
        <v>40</v>
      </c>
      <c r="S106">
        <v>44</v>
      </c>
      <c r="T106">
        <v>52</v>
      </c>
      <c r="V106">
        <v>52.2</v>
      </c>
      <c r="AE106">
        <v>62.3</v>
      </c>
      <c r="AL106">
        <v>71.3</v>
      </c>
      <c r="BB106">
        <v>54</v>
      </c>
      <c r="BN106" s="86"/>
    </row>
    <row r="107" spans="1:66" hidden="1" x14ac:dyDescent="0.35">
      <c r="A107" t="s">
        <v>1493</v>
      </c>
      <c r="B107" t="s">
        <v>1494</v>
      </c>
      <c r="C107" t="s">
        <v>1728</v>
      </c>
      <c r="D107" t="s">
        <v>1729</v>
      </c>
      <c r="AI107">
        <v>59.544368418512754</v>
      </c>
      <c r="AS107">
        <v>61.769007454525742</v>
      </c>
      <c r="BJ107">
        <v>61.169515606261442</v>
      </c>
      <c r="BN107" s="86"/>
    </row>
    <row r="108" spans="1:66" hidden="1" x14ac:dyDescent="0.35">
      <c r="A108" t="s">
        <v>1495</v>
      </c>
      <c r="B108" t="s">
        <v>1496</v>
      </c>
      <c r="C108" t="s">
        <v>1728</v>
      </c>
      <c r="D108" t="s">
        <v>1729</v>
      </c>
      <c r="AI108">
        <v>51.333503465717193</v>
      </c>
      <c r="AS108">
        <v>53.476094893081004</v>
      </c>
      <c r="BC108">
        <v>44.534836559611563</v>
      </c>
      <c r="BJ108">
        <v>53.353280864362901</v>
      </c>
      <c r="BN108" s="86"/>
    </row>
    <row r="109" spans="1:66" hidden="1" x14ac:dyDescent="0.35">
      <c r="A109" t="s">
        <v>1497</v>
      </c>
      <c r="B109" t="s">
        <v>1498</v>
      </c>
      <c r="C109" t="s">
        <v>1728</v>
      </c>
      <c r="D109" t="s">
        <v>1729</v>
      </c>
      <c r="AI109">
        <v>11.898754124018946</v>
      </c>
      <c r="AS109">
        <v>21.840676772838354</v>
      </c>
      <c r="BC109">
        <v>26.817318363299293</v>
      </c>
      <c r="BJ109">
        <v>31.342561968024381</v>
      </c>
      <c r="BN109" s="86"/>
    </row>
    <row r="110" spans="1:66" hidden="1" x14ac:dyDescent="0.35">
      <c r="A110" t="s">
        <v>1499</v>
      </c>
      <c r="B110" t="s">
        <v>1500</v>
      </c>
      <c r="C110" t="s">
        <v>1728</v>
      </c>
      <c r="D110" t="s">
        <v>1729</v>
      </c>
      <c r="AI110">
        <v>8.8016008142949218</v>
      </c>
      <c r="AS110">
        <v>21.405928214563129</v>
      </c>
      <c r="BC110">
        <v>20.735152966124531</v>
      </c>
      <c r="BJ110">
        <v>23.822484829020137</v>
      </c>
      <c r="BN110" s="86"/>
    </row>
    <row r="111" spans="1:66" hidden="1" x14ac:dyDescent="0.35">
      <c r="A111" t="s">
        <v>1166</v>
      </c>
      <c r="B111" t="s">
        <v>1501</v>
      </c>
      <c r="C111" t="s">
        <v>1728</v>
      </c>
      <c r="D111" t="s">
        <v>1729</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35">
      <c r="A112" t="s">
        <v>1502</v>
      </c>
      <c r="B112" t="s">
        <v>1503</v>
      </c>
      <c r="C112" t="s">
        <v>1728</v>
      </c>
      <c r="D112" t="s">
        <v>1729</v>
      </c>
      <c r="AI112">
        <v>13.71379372190542</v>
      </c>
      <c r="AS112">
        <v>22.064417746598192</v>
      </c>
      <c r="BC112">
        <v>29.696910692493006</v>
      </c>
      <c r="BJ112">
        <v>35.067694960697722</v>
      </c>
      <c r="BN112" s="86"/>
    </row>
    <row r="113" spans="1:66" hidden="1" x14ac:dyDescent="0.35">
      <c r="A113" t="s">
        <v>1504</v>
      </c>
      <c r="B113" t="s">
        <v>1505</v>
      </c>
      <c r="C113" t="s">
        <v>1728</v>
      </c>
      <c r="D113" t="s">
        <v>1729</v>
      </c>
      <c r="BN113" s="86"/>
    </row>
    <row r="114" spans="1:66" hidden="1" x14ac:dyDescent="0.35">
      <c r="A114" t="s">
        <v>1147</v>
      </c>
      <c r="B114" t="s">
        <v>1506</v>
      </c>
      <c r="C114" t="s">
        <v>1728</v>
      </c>
      <c r="D114" t="s">
        <v>1729</v>
      </c>
      <c r="P114">
        <v>9.5</v>
      </c>
      <c r="Z114">
        <v>28.1</v>
      </c>
      <c r="AG114">
        <v>39.9</v>
      </c>
      <c r="AL114">
        <v>36.5</v>
      </c>
      <c r="AR114">
        <v>42.8</v>
      </c>
      <c r="AS114">
        <v>42.3</v>
      </c>
      <c r="AV114">
        <v>45.7</v>
      </c>
      <c r="AW114">
        <v>45.7</v>
      </c>
      <c r="AY114">
        <v>48.5</v>
      </c>
      <c r="BA114">
        <v>48.1</v>
      </c>
      <c r="BI114">
        <v>47.8</v>
      </c>
      <c r="BN114" s="86"/>
    </row>
    <row r="115" spans="1:66" hidden="1" x14ac:dyDescent="0.35">
      <c r="A115" t="s">
        <v>1507</v>
      </c>
      <c r="B115" t="s">
        <v>1508</v>
      </c>
      <c r="C115" t="s">
        <v>1728</v>
      </c>
      <c r="D115" t="s">
        <v>1729</v>
      </c>
      <c r="BN115" s="86"/>
    </row>
    <row r="116" spans="1:66" hidden="1" x14ac:dyDescent="0.35">
      <c r="A116" t="s">
        <v>1255</v>
      </c>
      <c r="B116" t="s">
        <v>1509</v>
      </c>
      <c r="C116" t="s">
        <v>1728</v>
      </c>
      <c r="D116" t="s">
        <v>1729</v>
      </c>
      <c r="AQ116">
        <v>67.599999999999994</v>
      </c>
      <c r="AU116">
        <v>66</v>
      </c>
      <c r="AW116">
        <v>69.880952380952394</v>
      </c>
      <c r="AX116">
        <v>61.4</v>
      </c>
      <c r="BC116">
        <v>70.906949352178998</v>
      </c>
      <c r="BN116" s="86"/>
    </row>
    <row r="117" spans="1:66" hidden="1" x14ac:dyDescent="0.35">
      <c r="A117" t="s">
        <v>1510</v>
      </c>
      <c r="B117" t="s">
        <v>1511</v>
      </c>
      <c r="C117" t="s">
        <v>1728</v>
      </c>
      <c r="D117" t="s">
        <v>1729</v>
      </c>
      <c r="V117">
        <v>25.9</v>
      </c>
      <c r="AH117">
        <v>30.5</v>
      </c>
      <c r="AK117">
        <v>44.6</v>
      </c>
      <c r="AL117">
        <v>49.2</v>
      </c>
      <c r="AM117">
        <v>51.1</v>
      </c>
      <c r="AN117">
        <v>53.6</v>
      </c>
      <c r="AO117">
        <v>56.1</v>
      </c>
      <c r="AP117">
        <v>56</v>
      </c>
      <c r="AS117">
        <v>56</v>
      </c>
      <c r="AU117">
        <v>58.9</v>
      </c>
      <c r="BC117">
        <v>57</v>
      </c>
      <c r="BD117">
        <v>57</v>
      </c>
      <c r="BN117" s="86"/>
    </row>
    <row r="118" spans="1:66" hidden="1" x14ac:dyDescent="0.35">
      <c r="A118" t="s">
        <v>1123</v>
      </c>
      <c r="B118" t="s">
        <v>1512</v>
      </c>
      <c r="C118" t="s">
        <v>1728</v>
      </c>
      <c r="D118" t="s">
        <v>1729</v>
      </c>
      <c r="S118">
        <v>12.9</v>
      </c>
      <c r="AH118">
        <v>10.4</v>
      </c>
      <c r="AS118">
        <v>25.4</v>
      </c>
      <c r="AY118">
        <v>32.799999999999997</v>
      </c>
      <c r="BD118">
        <v>33.799999999999997</v>
      </c>
      <c r="BK118">
        <v>36.1</v>
      </c>
      <c r="BN118" s="86"/>
    </row>
    <row r="119" spans="1:66" hidden="1" x14ac:dyDescent="0.35">
      <c r="A119" t="s">
        <v>1254</v>
      </c>
      <c r="B119" t="s">
        <v>1513</v>
      </c>
      <c r="C119" t="s">
        <v>1728</v>
      </c>
      <c r="D119" t="s">
        <v>1729</v>
      </c>
      <c r="BN119" s="86"/>
    </row>
    <row r="120" spans="1:66" hidden="1" x14ac:dyDescent="0.35">
      <c r="A120" t="s">
        <v>1124</v>
      </c>
      <c r="B120" t="s">
        <v>1514</v>
      </c>
      <c r="C120" t="s">
        <v>1728</v>
      </c>
      <c r="D120" t="s">
        <v>1729</v>
      </c>
      <c r="AG120">
        <v>51.9</v>
      </c>
      <c r="BN120" s="86"/>
    </row>
    <row r="121" spans="1:66" hidden="1" x14ac:dyDescent="0.35">
      <c r="A121" t="s">
        <v>1266</v>
      </c>
      <c r="B121" t="s">
        <v>1515</v>
      </c>
      <c r="C121" t="s">
        <v>1728</v>
      </c>
      <c r="D121" t="s">
        <v>1729</v>
      </c>
      <c r="X121">
        <v>32.700000000000003</v>
      </c>
      <c r="AO121">
        <v>40.6</v>
      </c>
      <c r="BF121">
        <v>51.8</v>
      </c>
      <c r="BN121" s="86"/>
    </row>
    <row r="122" spans="1:66" hidden="1" x14ac:dyDescent="0.35">
      <c r="A122" t="s">
        <v>1187</v>
      </c>
      <c r="B122" t="s">
        <v>1516</v>
      </c>
      <c r="C122" t="s">
        <v>1728</v>
      </c>
      <c r="D122" t="s">
        <v>1729</v>
      </c>
      <c r="U122">
        <v>36.200000000000003</v>
      </c>
      <c r="X122">
        <v>54.2</v>
      </c>
      <c r="AB122">
        <v>48.4</v>
      </c>
      <c r="AH122">
        <v>50.9</v>
      </c>
      <c r="AL122">
        <v>58.3</v>
      </c>
      <c r="AP122">
        <v>62.6</v>
      </c>
      <c r="AV122">
        <v>66.2</v>
      </c>
      <c r="BA122">
        <v>68.400000000000006</v>
      </c>
      <c r="BB122">
        <v>68.400000000000006</v>
      </c>
      <c r="BN122" s="86"/>
    </row>
    <row r="123" spans="1:66" hidden="1" x14ac:dyDescent="0.35">
      <c r="A123" t="s">
        <v>1125</v>
      </c>
      <c r="B123" t="s">
        <v>1517</v>
      </c>
      <c r="C123" t="s">
        <v>1728</v>
      </c>
      <c r="D123" t="s">
        <v>1729</v>
      </c>
      <c r="Q123">
        <v>17.600000000000001</v>
      </c>
      <c r="U123">
        <v>17.399999999999999</v>
      </c>
      <c r="AB123">
        <v>20.8</v>
      </c>
      <c r="AI123">
        <v>26.9</v>
      </c>
      <c r="AP123">
        <v>37.700000000000003</v>
      </c>
      <c r="AU123">
        <v>41.2</v>
      </c>
      <c r="AZ123">
        <v>41.9</v>
      </c>
      <c r="BB123">
        <v>42</v>
      </c>
      <c r="BE123">
        <v>42.3</v>
      </c>
      <c r="BK123">
        <v>37.4</v>
      </c>
      <c r="BN123" s="86"/>
    </row>
    <row r="124" spans="1:66" hidden="1" x14ac:dyDescent="0.35">
      <c r="A124" t="s">
        <v>1160</v>
      </c>
      <c r="B124" t="s">
        <v>1518</v>
      </c>
      <c r="C124" t="s">
        <v>1728</v>
      </c>
      <c r="D124" t="s">
        <v>1729</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35">
      <c r="A125" t="s">
        <v>1138</v>
      </c>
      <c r="B125" t="s">
        <v>1519</v>
      </c>
      <c r="C125" t="s">
        <v>1728</v>
      </c>
      <c r="D125" t="s">
        <v>1729</v>
      </c>
      <c r="AN125">
        <v>46.1</v>
      </c>
      <c r="AR125">
        <v>54.3</v>
      </c>
      <c r="AY125">
        <v>49.4</v>
      </c>
      <c r="BD125">
        <v>49.8</v>
      </c>
      <c r="BH125">
        <v>53.6</v>
      </c>
      <c r="BK125">
        <v>50.09</v>
      </c>
      <c r="BN125" s="86"/>
    </row>
    <row r="126" spans="1:66" hidden="1" x14ac:dyDescent="0.35">
      <c r="A126" t="s">
        <v>1074</v>
      </c>
      <c r="B126" t="s">
        <v>1520</v>
      </c>
      <c r="C126" t="s">
        <v>1728</v>
      </c>
      <c r="D126" t="s">
        <v>1729</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35">
      <c r="A127" t="s">
        <v>1521</v>
      </c>
      <c r="B127" t="s">
        <v>1522</v>
      </c>
      <c r="C127" t="s">
        <v>1728</v>
      </c>
      <c r="D127" t="s">
        <v>1729</v>
      </c>
      <c r="AP127">
        <v>48.9</v>
      </c>
      <c r="AY127">
        <v>45.8</v>
      </c>
      <c r="BE127">
        <v>33.700000000000003</v>
      </c>
      <c r="BG127">
        <v>40</v>
      </c>
      <c r="BJ127">
        <v>49</v>
      </c>
      <c r="BK127">
        <v>37.799999999999997</v>
      </c>
      <c r="BN127" s="86"/>
    </row>
    <row r="128" spans="1:66" hidden="1" x14ac:dyDescent="0.35">
      <c r="A128" t="s">
        <v>1165</v>
      </c>
      <c r="B128" t="s">
        <v>1523</v>
      </c>
      <c r="C128" t="s">
        <v>1728</v>
      </c>
      <c r="D128" t="s">
        <v>1729</v>
      </c>
      <c r="AN128">
        <v>6.9</v>
      </c>
      <c r="AQ128">
        <v>16.100000000000001</v>
      </c>
      <c r="AS128">
        <v>18.8</v>
      </c>
      <c r="AX128">
        <v>27.2</v>
      </c>
      <c r="AY128">
        <v>27.2</v>
      </c>
      <c r="BC128">
        <v>34.9</v>
      </c>
      <c r="BD128">
        <v>34.9</v>
      </c>
      <c r="BG128">
        <v>38.799999999999997</v>
      </c>
      <c r="BN128" s="86"/>
    </row>
    <row r="129" spans="1:66" hidden="1" x14ac:dyDescent="0.35">
      <c r="A129" t="s">
        <v>1229</v>
      </c>
      <c r="B129" t="s">
        <v>1524</v>
      </c>
      <c r="C129" t="s">
        <v>1728</v>
      </c>
      <c r="D129" t="s">
        <v>1729</v>
      </c>
      <c r="AS129">
        <v>31.1</v>
      </c>
      <c r="BB129">
        <v>18</v>
      </c>
      <c r="BL129">
        <v>27.2</v>
      </c>
      <c r="BN129" s="86"/>
    </row>
    <row r="130" spans="1:66" hidden="1" x14ac:dyDescent="0.35">
      <c r="A130" t="s">
        <v>1525</v>
      </c>
      <c r="B130" t="s">
        <v>1526</v>
      </c>
      <c r="C130" t="s">
        <v>1728</v>
      </c>
      <c r="D130" t="s">
        <v>1729</v>
      </c>
      <c r="AC130">
        <v>37</v>
      </c>
      <c r="BN130" s="86"/>
    </row>
    <row r="131" spans="1:66" hidden="1" x14ac:dyDescent="0.35">
      <c r="A131" t="s">
        <v>1527</v>
      </c>
      <c r="B131" t="s">
        <v>1528</v>
      </c>
      <c r="C131" t="s">
        <v>1728</v>
      </c>
      <c r="D131" t="s">
        <v>1729</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35">
      <c r="A132" t="s">
        <v>1126</v>
      </c>
      <c r="B132" t="s">
        <v>1529</v>
      </c>
      <c r="C132" t="s">
        <v>1728</v>
      </c>
      <c r="D132" t="s">
        <v>1729</v>
      </c>
      <c r="AD132">
        <v>37.299999999999997</v>
      </c>
      <c r="AF132">
        <v>31.7</v>
      </c>
      <c r="AM132">
        <v>47.4</v>
      </c>
      <c r="AO132">
        <v>40.9</v>
      </c>
      <c r="AR132">
        <v>39.299999999999997</v>
      </c>
      <c r="BN132" s="86"/>
    </row>
    <row r="133" spans="1:66" hidden="1" x14ac:dyDescent="0.35">
      <c r="A133" t="s">
        <v>1530</v>
      </c>
      <c r="B133" t="s">
        <v>1531</v>
      </c>
      <c r="C133" t="s">
        <v>1728</v>
      </c>
      <c r="D133" t="s">
        <v>1729</v>
      </c>
      <c r="BN133" s="86"/>
    </row>
    <row r="134" spans="1:66" hidden="1" x14ac:dyDescent="0.35">
      <c r="A134" t="s">
        <v>1532</v>
      </c>
      <c r="B134" t="s">
        <v>1533</v>
      </c>
      <c r="C134" t="s">
        <v>1728</v>
      </c>
      <c r="D134" t="s">
        <v>1729</v>
      </c>
      <c r="AL134">
        <v>15.1</v>
      </c>
      <c r="AS134">
        <v>28.9</v>
      </c>
      <c r="AX134">
        <v>35</v>
      </c>
      <c r="BE134">
        <v>42.7</v>
      </c>
      <c r="BJ134">
        <v>49</v>
      </c>
      <c r="BN134" s="86"/>
    </row>
    <row r="135" spans="1:66" hidden="1" x14ac:dyDescent="0.35">
      <c r="A135" t="s">
        <v>1127</v>
      </c>
      <c r="B135" t="s">
        <v>1534</v>
      </c>
      <c r="C135" t="s">
        <v>1728</v>
      </c>
      <c r="D135" t="s">
        <v>1729</v>
      </c>
      <c r="P135">
        <v>23</v>
      </c>
      <c r="AC135">
        <v>46.7</v>
      </c>
      <c r="AO135">
        <v>37.200000000000003</v>
      </c>
      <c r="AS135">
        <v>40.4</v>
      </c>
      <c r="AW135">
        <v>34.200000000000003</v>
      </c>
      <c r="BB135">
        <v>46.8</v>
      </c>
      <c r="BN135" s="86"/>
    </row>
    <row r="136" spans="1:66" hidden="1" x14ac:dyDescent="0.35">
      <c r="A136" t="s">
        <v>1100</v>
      </c>
      <c r="B136" t="s">
        <v>1535</v>
      </c>
      <c r="C136" t="s">
        <v>1728</v>
      </c>
      <c r="D136" t="s">
        <v>1729</v>
      </c>
      <c r="AE136">
        <v>5.5</v>
      </c>
      <c r="AZ136">
        <v>10.3</v>
      </c>
      <c r="BF136">
        <v>19.100000000000001</v>
      </c>
      <c r="BI136">
        <v>30.2</v>
      </c>
      <c r="BM136">
        <v>23.8</v>
      </c>
      <c r="BN136" s="86"/>
    </row>
    <row r="137" spans="1:66" hidden="1" x14ac:dyDescent="0.35">
      <c r="A137" t="s">
        <v>1112</v>
      </c>
      <c r="B137" t="s">
        <v>1536</v>
      </c>
      <c r="C137" t="s">
        <v>1728</v>
      </c>
      <c r="D137" t="s">
        <v>1729</v>
      </c>
      <c r="AN137">
        <v>25.7</v>
      </c>
      <c r="AV137">
        <v>23.7</v>
      </c>
      <c r="AZ137">
        <v>20.399999999999999</v>
      </c>
      <c r="BG137">
        <v>16.3</v>
      </c>
      <c r="BN137" s="86"/>
    </row>
    <row r="138" spans="1:66" hidden="1" x14ac:dyDescent="0.35">
      <c r="A138" t="s">
        <v>1537</v>
      </c>
      <c r="B138" t="s">
        <v>1538</v>
      </c>
      <c r="C138" t="s">
        <v>1728</v>
      </c>
      <c r="D138" t="s">
        <v>1729</v>
      </c>
      <c r="Z138">
        <v>50.7</v>
      </c>
      <c r="AG138">
        <v>45.9</v>
      </c>
      <c r="BE138">
        <v>52.5</v>
      </c>
      <c r="BN138" s="86"/>
    </row>
    <row r="139" spans="1:66" hidden="1" x14ac:dyDescent="0.35">
      <c r="A139" t="s">
        <v>1539</v>
      </c>
      <c r="B139" t="s">
        <v>1540</v>
      </c>
      <c r="C139" t="s">
        <v>1728</v>
      </c>
      <c r="D139" t="s">
        <v>1729</v>
      </c>
      <c r="BN139" s="86"/>
    </row>
    <row r="140" spans="1:66" hidden="1" x14ac:dyDescent="0.35">
      <c r="A140" t="s">
        <v>1541</v>
      </c>
      <c r="B140" t="s">
        <v>1542</v>
      </c>
      <c r="C140" t="s">
        <v>1728</v>
      </c>
      <c r="D140" t="s">
        <v>1729</v>
      </c>
      <c r="AI140">
        <v>13.657033344503597</v>
      </c>
      <c r="AS140">
        <v>21.094790035580274</v>
      </c>
      <c r="BC140">
        <v>29.252902714689203</v>
      </c>
      <c r="BJ140">
        <v>35.187941070601156</v>
      </c>
      <c r="BN140" s="86"/>
    </row>
    <row r="141" spans="1:66" hidden="1" x14ac:dyDescent="0.35">
      <c r="A141" t="s">
        <v>1543</v>
      </c>
      <c r="B141" t="s">
        <v>1544</v>
      </c>
      <c r="C141" t="s">
        <v>1728</v>
      </c>
      <c r="D141" t="s">
        <v>1729</v>
      </c>
      <c r="AI141">
        <v>9.9744231466827742</v>
      </c>
      <c r="AS141">
        <v>14.036427019605622</v>
      </c>
      <c r="BC141">
        <v>21.317700477030844</v>
      </c>
      <c r="BJ141">
        <v>28.152851492084451</v>
      </c>
      <c r="BN141" s="86"/>
    </row>
    <row r="142" spans="1:66" hidden="1" x14ac:dyDescent="0.35">
      <c r="A142" t="s">
        <v>1545</v>
      </c>
      <c r="B142" t="s">
        <v>1546</v>
      </c>
      <c r="C142" t="s">
        <v>1728</v>
      </c>
      <c r="D142" t="s">
        <v>1729</v>
      </c>
      <c r="BN142" s="86"/>
    </row>
    <row r="143" spans="1:66" hidden="1" x14ac:dyDescent="0.35">
      <c r="A143" t="s">
        <v>1152</v>
      </c>
      <c r="B143" t="s">
        <v>1547</v>
      </c>
      <c r="C143" t="s">
        <v>1728</v>
      </c>
      <c r="D143" t="s">
        <v>1729</v>
      </c>
      <c r="T143">
        <v>20.2</v>
      </c>
      <c r="V143">
        <v>26.9</v>
      </c>
      <c r="AA143">
        <v>33.700000000000003</v>
      </c>
      <c r="AF143">
        <v>40.6</v>
      </c>
      <c r="AL143">
        <v>43.7</v>
      </c>
      <c r="AS143">
        <v>49.6</v>
      </c>
      <c r="AZ143">
        <v>52.5</v>
      </c>
      <c r="BI143">
        <v>53.6</v>
      </c>
      <c r="BN143" s="86"/>
    </row>
    <row r="144" spans="1:66" hidden="1" x14ac:dyDescent="0.35">
      <c r="A144" t="s">
        <v>1548</v>
      </c>
      <c r="B144" t="s">
        <v>1549</v>
      </c>
      <c r="C144" t="s">
        <v>1728</v>
      </c>
      <c r="D144" t="s">
        <v>1729</v>
      </c>
      <c r="AI144">
        <v>33.877738499912546</v>
      </c>
      <c r="AS144">
        <v>39.989501951125554</v>
      </c>
      <c r="BC144">
        <v>45.271869015143622</v>
      </c>
      <c r="BJ144">
        <v>44.613452061523944</v>
      </c>
      <c r="BN144" s="86"/>
    </row>
    <row r="145" spans="1:66" hidden="1" x14ac:dyDescent="0.35">
      <c r="A145" t="s">
        <v>1550</v>
      </c>
      <c r="B145" t="s">
        <v>1551</v>
      </c>
      <c r="C145" t="s">
        <v>1728</v>
      </c>
      <c r="D145" t="s">
        <v>1729</v>
      </c>
      <c r="AI145">
        <v>51.599088938009317</v>
      </c>
      <c r="AS145">
        <v>53.486466774357936</v>
      </c>
      <c r="BC145">
        <v>44.78749584899208</v>
      </c>
      <c r="BJ145">
        <v>53.37546004436895</v>
      </c>
      <c r="BN145" s="86"/>
    </row>
    <row r="146" spans="1:66" hidden="1" x14ac:dyDescent="0.35">
      <c r="A146" t="s">
        <v>1091</v>
      </c>
      <c r="B146" t="s">
        <v>1552</v>
      </c>
      <c r="C146" t="s">
        <v>1728</v>
      </c>
      <c r="D146" t="s">
        <v>1729</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35">
      <c r="A147" t="s">
        <v>1553</v>
      </c>
      <c r="B147" t="s">
        <v>1554</v>
      </c>
      <c r="C147" t="s">
        <v>1728</v>
      </c>
      <c r="D147" t="s">
        <v>1729</v>
      </c>
      <c r="AI147">
        <v>76.275994842826989</v>
      </c>
      <c r="AS147">
        <v>79.921719026934753</v>
      </c>
      <c r="BJ147">
        <v>75.740393869379716</v>
      </c>
      <c r="BN147" s="86"/>
    </row>
    <row r="148" spans="1:66" hidden="1" x14ac:dyDescent="0.35">
      <c r="A148" t="s">
        <v>1257</v>
      </c>
      <c r="B148" t="s">
        <v>1555</v>
      </c>
      <c r="C148" t="s">
        <v>1728</v>
      </c>
      <c r="D148" t="s">
        <v>1729</v>
      </c>
      <c r="AN148">
        <v>33.200000000000003</v>
      </c>
      <c r="AY148">
        <v>50.4</v>
      </c>
      <c r="BB148">
        <v>52.1676300578035</v>
      </c>
      <c r="BN148" s="86"/>
    </row>
    <row r="149" spans="1:66" hidden="1" x14ac:dyDescent="0.35">
      <c r="A149" t="s">
        <v>1279</v>
      </c>
      <c r="B149" t="s">
        <v>1556</v>
      </c>
      <c r="C149" t="s">
        <v>1728</v>
      </c>
      <c r="D149" t="s">
        <v>1729</v>
      </c>
      <c r="BN149" s="86"/>
    </row>
    <row r="150" spans="1:66" hidden="1" x14ac:dyDescent="0.35">
      <c r="A150" t="s">
        <v>1256</v>
      </c>
      <c r="B150" t="s">
        <v>1557</v>
      </c>
      <c r="C150" t="s">
        <v>1728</v>
      </c>
      <c r="D150" t="s">
        <v>1729</v>
      </c>
      <c r="AN150">
        <v>55.5</v>
      </c>
      <c r="BN150" s="86"/>
    </row>
    <row r="151" spans="1:66" hidden="1" x14ac:dyDescent="0.35">
      <c r="A151" t="s">
        <v>1558</v>
      </c>
      <c r="B151" t="s">
        <v>1559</v>
      </c>
      <c r="C151" t="s">
        <v>1728</v>
      </c>
      <c r="D151" t="s">
        <v>1729</v>
      </c>
      <c r="BN151" s="86"/>
    </row>
    <row r="152" spans="1:66" hidden="1" x14ac:dyDescent="0.35">
      <c r="A152" t="s">
        <v>1560</v>
      </c>
      <c r="B152" t="s">
        <v>1561</v>
      </c>
      <c r="C152" t="s">
        <v>1728</v>
      </c>
      <c r="D152" t="s">
        <v>1729</v>
      </c>
      <c r="BN152" s="86"/>
    </row>
    <row r="153" spans="1:66" hidden="1" x14ac:dyDescent="0.35">
      <c r="A153" t="s">
        <v>1113</v>
      </c>
      <c r="B153" t="s">
        <v>1562</v>
      </c>
      <c r="C153" t="s">
        <v>1728</v>
      </c>
      <c r="D153" t="s">
        <v>1729</v>
      </c>
      <c r="Y153">
        <v>16.399999999999999</v>
      </c>
      <c r="AC153">
        <v>21.2</v>
      </c>
      <c r="AF153">
        <v>28.9</v>
      </c>
      <c r="AK153">
        <v>35.5</v>
      </c>
      <c r="AN153">
        <v>42.4</v>
      </c>
      <c r="AP153">
        <v>48.8</v>
      </c>
      <c r="AW153">
        <v>54.8</v>
      </c>
      <c r="BD153">
        <v>58.6</v>
      </c>
      <c r="BK153">
        <v>59.1</v>
      </c>
      <c r="BN153" s="86"/>
    </row>
    <row r="154" spans="1:66" hidden="1" x14ac:dyDescent="0.35">
      <c r="A154" t="s">
        <v>1563</v>
      </c>
      <c r="B154" t="s">
        <v>1564</v>
      </c>
      <c r="C154" t="s">
        <v>1728</v>
      </c>
      <c r="D154" t="s">
        <v>1729</v>
      </c>
      <c r="BN154" s="86"/>
    </row>
    <row r="155" spans="1:66" hidden="1" x14ac:dyDescent="0.35">
      <c r="A155" t="s">
        <v>1565</v>
      </c>
      <c r="B155" t="s">
        <v>1566</v>
      </c>
      <c r="C155" t="s">
        <v>1728</v>
      </c>
      <c r="D155" t="s">
        <v>1729</v>
      </c>
      <c r="AP155">
        <v>49.9</v>
      </c>
      <c r="AS155">
        <v>43.7</v>
      </c>
      <c r="AX155">
        <v>43.9</v>
      </c>
      <c r="BE155">
        <v>41.7</v>
      </c>
      <c r="BM155">
        <v>43.89</v>
      </c>
      <c r="BN155" s="86"/>
    </row>
    <row r="156" spans="1:66" hidden="1" x14ac:dyDescent="0.35">
      <c r="A156" t="s">
        <v>1075</v>
      </c>
      <c r="B156" t="s">
        <v>1567</v>
      </c>
      <c r="C156" t="s">
        <v>1728</v>
      </c>
      <c r="D156" t="s">
        <v>1729</v>
      </c>
      <c r="AK156">
        <v>5.0999999999999996</v>
      </c>
      <c r="AP156">
        <v>9.6999999999999993</v>
      </c>
      <c r="AR156">
        <v>12.9</v>
      </c>
      <c r="AS156">
        <v>12.4</v>
      </c>
      <c r="AW156">
        <v>18.3</v>
      </c>
      <c r="BB156">
        <v>29.2</v>
      </c>
      <c r="BF156">
        <v>33.299999999999997</v>
      </c>
      <c r="BJ156">
        <v>38.6</v>
      </c>
      <c r="BK156">
        <v>40.5</v>
      </c>
      <c r="BN156" s="86"/>
    </row>
    <row r="157" spans="1:66" hidden="1" x14ac:dyDescent="0.35">
      <c r="A157" t="s">
        <v>1149</v>
      </c>
      <c r="B157" t="s">
        <v>1568</v>
      </c>
      <c r="C157" t="s">
        <v>1728</v>
      </c>
      <c r="D157" t="s">
        <v>1729</v>
      </c>
      <c r="AJ157">
        <v>19</v>
      </c>
      <c r="AR157">
        <v>33</v>
      </c>
      <c r="AW157">
        <v>34</v>
      </c>
      <c r="BB157">
        <v>27</v>
      </c>
      <c r="BJ157">
        <v>14.7</v>
      </c>
      <c r="BN157" s="86"/>
    </row>
    <row r="158" spans="1:66" hidden="1" x14ac:dyDescent="0.35">
      <c r="A158" t="s">
        <v>1569</v>
      </c>
      <c r="B158" t="s">
        <v>1570</v>
      </c>
      <c r="C158" t="s">
        <v>1728</v>
      </c>
      <c r="D158" t="s">
        <v>1729</v>
      </c>
      <c r="AI158">
        <v>34.275896326155568</v>
      </c>
      <c r="AS158">
        <v>49.618322255286728</v>
      </c>
      <c r="BC158">
        <v>51.583380306844695</v>
      </c>
      <c r="BN158" s="86"/>
    </row>
    <row r="159" spans="1:66" hidden="1" x14ac:dyDescent="0.35">
      <c r="A159" t="s">
        <v>1200</v>
      </c>
      <c r="B159" t="s">
        <v>1571</v>
      </c>
      <c r="C159" t="s">
        <v>1728</v>
      </c>
      <c r="D159" t="s">
        <v>1729</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35">
      <c r="A160" t="s">
        <v>1572</v>
      </c>
      <c r="B160" t="s">
        <v>1573</v>
      </c>
      <c r="C160" t="s">
        <v>1728</v>
      </c>
      <c r="D160" t="s">
        <v>1729</v>
      </c>
      <c r="O160">
        <v>18.100000000000001</v>
      </c>
      <c r="AD160">
        <v>19.399999999999999</v>
      </c>
      <c r="AZ160">
        <v>42.4</v>
      </c>
      <c r="BN160" s="86"/>
    </row>
    <row r="161" spans="1:66" hidden="1" x14ac:dyDescent="0.35">
      <c r="A161" t="s">
        <v>1574</v>
      </c>
      <c r="B161" t="s">
        <v>1575</v>
      </c>
      <c r="C161" t="s">
        <v>1728</v>
      </c>
      <c r="D161" t="s">
        <v>1729</v>
      </c>
      <c r="AI161">
        <v>53.977893456758842</v>
      </c>
      <c r="AS161">
        <v>56.361245539656366</v>
      </c>
      <c r="BJ161">
        <v>56.010354019056933</v>
      </c>
      <c r="BN161" s="86"/>
    </row>
    <row r="162" spans="1:66" hidden="1" x14ac:dyDescent="0.35">
      <c r="A162" t="s">
        <v>1269</v>
      </c>
      <c r="B162" t="s">
        <v>1576</v>
      </c>
      <c r="C162" t="s">
        <v>1728</v>
      </c>
      <c r="D162" t="s">
        <v>1729</v>
      </c>
      <c r="O162">
        <v>3.1</v>
      </c>
      <c r="BD162">
        <v>12.8</v>
      </c>
      <c r="BL162">
        <v>14</v>
      </c>
      <c r="BN162" s="86"/>
    </row>
    <row r="163" spans="1:66" hidden="1" x14ac:dyDescent="0.35">
      <c r="A163" t="s">
        <v>1101</v>
      </c>
      <c r="B163" t="s">
        <v>1577</v>
      </c>
      <c r="C163" t="s">
        <v>1728</v>
      </c>
      <c r="D163" t="s">
        <v>1729</v>
      </c>
      <c r="AF163">
        <v>1.3</v>
      </c>
      <c r="AO163">
        <v>4.5</v>
      </c>
      <c r="AT163">
        <v>6.9</v>
      </c>
      <c r="AY163">
        <v>6.9</v>
      </c>
      <c r="BC163">
        <v>8.8000000000000007</v>
      </c>
      <c r="BF163">
        <v>9.9</v>
      </c>
      <c r="BH163">
        <v>15.1</v>
      </c>
      <c r="BK163">
        <v>16.399999999999999</v>
      </c>
      <c r="BN163" s="86"/>
    </row>
    <row r="164" spans="1:66" hidden="1" x14ac:dyDescent="0.35">
      <c r="A164" t="s">
        <v>1267</v>
      </c>
      <c r="B164" t="s">
        <v>1578</v>
      </c>
      <c r="C164" t="s">
        <v>1728</v>
      </c>
      <c r="D164" t="s">
        <v>1729</v>
      </c>
      <c r="P164">
        <v>16</v>
      </c>
      <c r="AL164">
        <v>46</v>
      </c>
      <c r="BN164" s="86"/>
    </row>
    <row r="165" spans="1:66" hidden="1" x14ac:dyDescent="0.35">
      <c r="A165" t="s">
        <v>1169</v>
      </c>
      <c r="B165" t="s">
        <v>1579</v>
      </c>
      <c r="C165" t="s">
        <v>1728</v>
      </c>
      <c r="D165" t="s">
        <v>1729</v>
      </c>
      <c r="AJ165">
        <v>13.6</v>
      </c>
      <c r="AP165">
        <v>28.3</v>
      </c>
      <c r="AT165">
        <v>32.799999999999997</v>
      </c>
      <c r="AZ165">
        <v>38.4</v>
      </c>
      <c r="BC165">
        <v>45.8</v>
      </c>
      <c r="BI165">
        <v>51.3</v>
      </c>
      <c r="BN165" s="86"/>
    </row>
    <row r="166" spans="1:66" hidden="1" x14ac:dyDescent="0.35">
      <c r="A166" t="s">
        <v>1580</v>
      </c>
      <c r="B166" t="s">
        <v>1581</v>
      </c>
      <c r="C166" t="s">
        <v>1728</v>
      </c>
      <c r="D166" t="s">
        <v>1729</v>
      </c>
      <c r="AI166">
        <v>34.040256345668169</v>
      </c>
      <c r="AS166">
        <v>49.956660565034376</v>
      </c>
      <c r="BC166">
        <v>51.95426356216084</v>
      </c>
      <c r="BN166" s="86"/>
    </row>
    <row r="167" spans="1:66" hidden="1" x14ac:dyDescent="0.35">
      <c r="A167" t="s">
        <v>1268</v>
      </c>
      <c r="B167" t="s">
        <v>1582</v>
      </c>
      <c r="C167" t="s">
        <v>1728</v>
      </c>
      <c r="D167" t="s">
        <v>1729</v>
      </c>
      <c r="O167">
        <v>7</v>
      </c>
      <c r="AS167">
        <v>30.7</v>
      </c>
      <c r="AY167">
        <v>17.399999999999999</v>
      </c>
      <c r="BF167">
        <v>15.4</v>
      </c>
      <c r="BK167">
        <v>11.6</v>
      </c>
      <c r="BN167" s="86"/>
    </row>
    <row r="168" spans="1:66" hidden="1" x14ac:dyDescent="0.35">
      <c r="A168" t="s">
        <v>1161</v>
      </c>
      <c r="B168" t="s">
        <v>1583</v>
      </c>
      <c r="C168" t="s">
        <v>1728</v>
      </c>
      <c r="D168" t="s">
        <v>1729</v>
      </c>
      <c r="AM168">
        <v>41.2</v>
      </c>
      <c r="AO168">
        <v>41.2</v>
      </c>
      <c r="AQ168">
        <v>45.7</v>
      </c>
      <c r="AS168">
        <v>59.1</v>
      </c>
      <c r="AV168">
        <v>58.4</v>
      </c>
      <c r="AX168">
        <v>61.1</v>
      </c>
      <c r="BA168">
        <v>49.6</v>
      </c>
      <c r="BC168">
        <v>50.4</v>
      </c>
      <c r="BF168">
        <v>48.2</v>
      </c>
      <c r="BK168">
        <v>45.2</v>
      </c>
      <c r="BN168" s="86"/>
    </row>
    <row r="169" spans="1:66" hidden="1" x14ac:dyDescent="0.35">
      <c r="A169" t="s">
        <v>1584</v>
      </c>
      <c r="B169" t="s">
        <v>1585</v>
      </c>
      <c r="C169" t="s">
        <v>1728</v>
      </c>
      <c r="D169" t="s">
        <v>1729</v>
      </c>
      <c r="O169">
        <v>16</v>
      </c>
      <c r="BN169" s="86"/>
    </row>
    <row r="170" spans="1:66" hidden="1" x14ac:dyDescent="0.35">
      <c r="A170" t="s">
        <v>601</v>
      </c>
      <c r="B170" t="s">
        <v>1586</v>
      </c>
      <c r="C170" t="s">
        <v>1728</v>
      </c>
      <c r="D170" t="s">
        <v>1729</v>
      </c>
      <c r="AP170">
        <v>5.0999999999999996</v>
      </c>
      <c r="AV170">
        <v>11.7</v>
      </c>
      <c r="AW170">
        <v>11.7</v>
      </c>
      <c r="BA170">
        <v>14.7</v>
      </c>
      <c r="BB170">
        <v>10.4</v>
      </c>
      <c r="BD170">
        <v>11.3</v>
      </c>
      <c r="BH170">
        <v>25.3</v>
      </c>
      <c r="BN170" s="86"/>
    </row>
    <row r="171" spans="1:66" hidden="1" x14ac:dyDescent="0.35">
      <c r="A171" t="s">
        <v>1102</v>
      </c>
      <c r="B171" t="s">
        <v>1587</v>
      </c>
      <c r="C171" t="s">
        <v>1728</v>
      </c>
      <c r="D171" t="s">
        <v>1729</v>
      </c>
      <c r="Z171">
        <v>0.3</v>
      </c>
      <c r="AJ171">
        <v>1.2</v>
      </c>
      <c r="AT171">
        <v>5.4</v>
      </c>
      <c r="AZ171">
        <v>8</v>
      </c>
      <c r="BD171">
        <v>10.1</v>
      </c>
      <c r="BH171">
        <v>15.6</v>
      </c>
      <c r="BN171" s="86"/>
    </row>
    <row r="172" spans="1:66" hidden="1" x14ac:dyDescent="0.35">
      <c r="A172" t="s">
        <v>1076</v>
      </c>
      <c r="B172" t="s">
        <v>1588</v>
      </c>
      <c r="C172" t="s">
        <v>1728</v>
      </c>
      <c r="D172" t="s">
        <v>1729</v>
      </c>
      <c r="T172">
        <v>29.2</v>
      </c>
      <c r="AD172">
        <v>44.2</v>
      </c>
      <c r="AJ172">
        <v>49.2</v>
      </c>
      <c r="AU172">
        <v>39.299999999999997</v>
      </c>
      <c r="BG172">
        <v>32</v>
      </c>
      <c r="BN172" s="86"/>
    </row>
    <row r="173" spans="1:66" hidden="1" x14ac:dyDescent="0.35">
      <c r="A173" t="s">
        <v>884</v>
      </c>
      <c r="B173" t="s">
        <v>1589</v>
      </c>
      <c r="C173" t="s">
        <v>1728</v>
      </c>
      <c r="D173" t="s">
        <v>1729</v>
      </c>
      <c r="AC173">
        <v>3.2</v>
      </c>
      <c r="AK173">
        <v>7.4</v>
      </c>
      <c r="AO173">
        <v>14.4</v>
      </c>
      <c r="AS173">
        <v>26.1</v>
      </c>
      <c r="AW173">
        <v>28.1</v>
      </c>
      <c r="AX173">
        <v>28.1</v>
      </c>
      <c r="AY173">
        <v>38.6</v>
      </c>
      <c r="BC173">
        <v>42.2</v>
      </c>
      <c r="BG173">
        <v>57.4</v>
      </c>
      <c r="BI173">
        <v>58.1</v>
      </c>
      <c r="BN173" s="86"/>
    </row>
    <row r="174" spans="1:66" hidden="1" x14ac:dyDescent="0.35">
      <c r="A174" t="s">
        <v>1168</v>
      </c>
      <c r="B174" t="s">
        <v>1590</v>
      </c>
      <c r="C174" t="s">
        <v>1728</v>
      </c>
      <c r="D174" t="s">
        <v>1729</v>
      </c>
      <c r="L174">
        <v>6.2</v>
      </c>
      <c r="S174">
        <v>23.7</v>
      </c>
      <c r="AC174">
        <v>29.8</v>
      </c>
      <c r="AD174">
        <v>29.8</v>
      </c>
      <c r="AG174">
        <v>31.4</v>
      </c>
      <c r="AM174">
        <v>30.4</v>
      </c>
      <c r="AW174">
        <v>32.299999999999997</v>
      </c>
      <c r="BG174">
        <v>34.299999999999997</v>
      </c>
      <c r="BN174" s="86"/>
    </row>
    <row r="175" spans="1:66" hidden="1" x14ac:dyDescent="0.35">
      <c r="A175" t="s">
        <v>1591</v>
      </c>
      <c r="B175" t="s">
        <v>1592</v>
      </c>
      <c r="C175" t="s">
        <v>1728</v>
      </c>
      <c r="D175" t="s">
        <v>1729</v>
      </c>
      <c r="AI175">
        <v>66.599999999999994</v>
      </c>
      <c r="AS175">
        <v>68.491873481454562</v>
      </c>
      <c r="BC175">
        <v>70.400000000000006</v>
      </c>
      <c r="BJ175">
        <v>66.099999999999994</v>
      </c>
      <c r="BN175" s="86"/>
    </row>
    <row r="176" spans="1:66" hidden="1" x14ac:dyDescent="0.35">
      <c r="A176" t="s">
        <v>603</v>
      </c>
      <c r="B176" t="s">
        <v>1593</v>
      </c>
      <c r="C176" t="s">
        <v>1728</v>
      </c>
      <c r="D176" t="s">
        <v>1729</v>
      </c>
      <c r="AH176">
        <v>32.1</v>
      </c>
      <c r="AK176">
        <v>26</v>
      </c>
      <c r="AS176">
        <v>42.6</v>
      </c>
      <c r="AZ176">
        <v>53.5</v>
      </c>
      <c r="BF176">
        <v>55.3</v>
      </c>
      <c r="BN176" s="86"/>
    </row>
    <row r="177" spans="1:66" hidden="1" x14ac:dyDescent="0.35">
      <c r="A177" t="s">
        <v>1223</v>
      </c>
      <c r="B177" t="s">
        <v>1594</v>
      </c>
      <c r="C177" t="s">
        <v>1728</v>
      </c>
      <c r="D177" t="s">
        <v>1729</v>
      </c>
      <c r="BN177" s="86"/>
    </row>
    <row r="178" spans="1:66" hidden="1" x14ac:dyDescent="0.35">
      <c r="A178" t="s">
        <v>1103</v>
      </c>
      <c r="B178" t="s">
        <v>1595</v>
      </c>
      <c r="C178" t="s">
        <v>1728</v>
      </c>
      <c r="D178" t="s">
        <v>1729</v>
      </c>
      <c r="AK178">
        <v>2.2999999999999998</v>
      </c>
      <c r="AQ178">
        <v>4.5999999999999996</v>
      </c>
      <c r="AS178">
        <v>11.2</v>
      </c>
      <c r="AY178">
        <v>9.6999999999999993</v>
      </c>
      <c r="BE178">
        <v>12.2</v>
      </c>
      <c r="BH178">
        <v>13.2</v>
      </c>
      <c r="BI178">
        <v>14.4</v>
      </c>
      <c r="BJ178">
        <v>18.116231235010002</v>
      </c>
      <c r="BK178">
        <v>10.5</v>
      </c>
      <c r="BN178" s="86"/>
    </row>
    <row r="179" spans="1:66" hidden="1" x14ac:dyDescent="0.35">
      <c r="A179" t="s">
        <v>1104</v>
      </c>
      <c r="B179" t="s">
        <v>1596</v>
      </c>
      <c r="C179" t="s">
        <v>1728</v>
      </c>
      <c r="D179" t="s">
        <v>1729</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35">
      <c r="A180" t="s">
        <v>1201</v>
      </c>
      <c r="B180" t="s">
        <v>1597</v>
      </c>
      <c r="C180" t="s">
        <v>1728</v>
      </c>
      <c r="D180" t="s">
        <v>1729</v>
      </c>
      <c r="Z180">
        <v>22.8</v>
      </c>
      <c r="AL180">
        <v>44.9</v>
      </c>
      <c r="AQ180">
        <v>57.4</v>
      </c>
      <c r="AT180">
        <v>66.099999999999994</v>
      </c>
      <c r="AZ180">
        <v>69.8</v>
      </c>
      <c r="BE180">
        <v>77.400000000000006</v>
      </c>
      <c r="BN180" s="86"/>
    </row>
    <row r="181" spans="1:66" hidden="1" x14ac:dyDescent="0.35">
      <c r="A181" t="s">
        <v>1280</v>
      </c>
      <c r="B181" t="s">
        <v>1598</v>
      </c>
      <c r="C181" t="s">
        <v>1728</v>
      </c>
      <c r="D181" t="s">
        <v>1729</v>
      </c>
      <c r="N181">
        <v>41.6</v>
      </c>
      <c r="T181">
        <v>69.099999999999994</v>
      </c>
      <c r="V181">
        <v>65.2</v>
      </c>
      <c r="AA181">
        <v>73.900000000000006</v>
      </c>
      <c r="AG181">
        <v>72</v>
      </c>
      <c r="AL181">
        <v>75.599999999999994</v>
      </c>
      <c r="AQ181">
        <v>74</v>
      </c>
      <c r="AV181">
        <v>73</v>
      </c>
      <c r="BA181">
        <v>72</v>
      </c>
      <c r="BF181">
        <v>70</v>
      </c>
      <c r="BN181" s="86"/>
    </row>
    <row r="182" spans="1:66" hidden="1" x14ac:dyDescent="0.35">
      <c r="A182" t="s">
        <v>1258</v>
      </c>
      <c r="B182" t="s">
        <v>1599</v>
      </c>
      <c r="C182" t="s">
        <v>1728</v>
      </c>
      <c r="D182" t="s">
        <v>1729</v>
      </c>
      <c r="W182">
        <v>65.2</v>
      </c>
      <c r="AH182">
        <v>69.2</v>
      </c>
      <c r="AQ182">
        <v>78.3</v>
      </c>
      <c r="AX182">
        <v>82.2</v>
      </c>
      <c r="BN182" s="86"/>
    </row>
    <row r="183" spans="1:66" hidden="1" x14ac:dyDescent="0.35">
      <c r="A183" t="s">
        <v>1150</v>
      </c>
      <c r="B183" t="s">
        <v>1600</v>
      </c>
      <c r="C183" t="s">
        <v>1728</v>
      </c>
      <c r="D183" t="s">
        <v>1729</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35">
      <c r="A184" t="s">
        <v>1601</v>
      </c>
      <c r="B184" t="s">
        <v>1602</v>
      </c>
      <c r="C184" t="s">
        <v>1728</v>
      </c>
      <c r="D184" t="s">
        <v>1729</v>
      </c>
      <c r="AZ184">
        <v>25.1</v>
      </c>
      <c r="BN184" s="86"/>
    </row>
    <row r="185" spans="1:66" hidden="1" x14ac:dyDescent="0.35">
      <c r="A185" t="s">
        <v>1219</v>
      </c>
      <c r="B185" t="s">
        <v>1603</v>
      </c>
      <c r="C185" t="s">
        <v>1728</v>
      </c>
      <c r="D185" t="s">
        <v>1729</v>
      </c>
      <c r="U185">
        <v>61.5</v>
      </c>
      <c r="AN185">
        <v>72.3</v>
      </c>
      <c r="BH185">
        <v>74.7</v>
      </c>
      <c r="BN185" s="86"/>
    </row>
    <row r="186" spans="1:66" hidden="1" x14ac:dyDescent="0.35">
      <c r="A186" t="s">
        <v>1604</v>
      </c>
      <c r="B186" t="s">
        <v>1605</v>
      </c>
      <c r="C186" t="s">
        <v>1728</v>
      </c>
      <c r="D186" t="s">
        <v>1729</v>
      </c>
      <c r="AI186">
        <v>59.5124098791864</v>
      </c>
      <c r="AS186">
        <v>63.914418628955403</v>
      </c>
      <c r="BC186">
        <v>68.084516543018438</v>
      </c>
      <c r="BN186" s="86"/>
    </row>
    <row r="187" spans="1:66" hidden="1" x14ac:dyDescent="0.35">
      <c r="A187" t="s">
        <v>1128</v>
      </c>
      <c r="B187" t="s">
        <v>1606</v>
      </c>
      <c r="C187" t="s">
        <v>1728</v>
      </c>
      <c r="D187" t="s">
        <v>1729</v>
      </c>
      <c r="AH187">
        <v>7.5</v>
      </c>
      <c r="AN187">
        <v>18.2</v>
      </c>
      <c r="AS187">
        <v>24.6</v>
      </c>
      <c r="BA187">
        <v>15.3</v>
      </c>
      <c r="BG187">
        <v>18.8</v>
      </c>
      <c r="BN187" s="86"/>
    </row>
    <row r="188" spans="1:66" hidden="1" x14ac:dyDescent="0.35">
      <c r="A188" t="s">
        <v>1607</v>
      </c>
      <c r="B188" t="s">
        <v>1608</v>
      </c>
      <c r="C188" t="s">
        <v>1728</v>
      </c>
      <c r="D188" t="s">
        <v>1729</v>
      </c>
      <c r="AS188">
        <v>26.141506029600837</v>
      </c>
      <c r="BN188" s="86"/>
    </row>
    <row r="189" spans="1:66" hidden="1" x14ac:dyDescent="0.35">
      <c r="A189" t="s">
        <v>1151</v>
      </c>
      <c r="B189" t="s">
        <v>1609</v>
      </c>
      <c r="C189" t="s">
        <v>1728</v>
      </c>
      <c r="D189" t="s">
        <v>1729</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35">
      <c r="A190" t="s">
        <v>1202</v>
      </c>
      <c r="B190" t="s">
        <v>1610</v>
      </c>
      <c r="C190" t="s">
        <v>1728</v>
      </c>
      <c r="D190" t="s">
        <v>1729</v>
      </c>
      <c r="U190">
        <v>45.9</v>
      </c>
      <c r="X190">
        <v>54.1</v>
      </c>
      <c r="AC190">
        <v>54.2</v>
      </c>
      <c r="AD190">
        <v>54.2</v>
      </c>
      <c r="BB190">
        <v>59.5</v>
      </c>
      <c r="BF190">
        <v>60.1</v>
      </c>
      <c r="BH190">
        <v>46.9</v>
      </c>
      <c r="BN190" s="86"/>
    </row>
    <row r="191" spans="1:66" hidden="1" x14ac:dyDescent="0.35">
      <c r="A191" t="s">
        <v>1213</v>
      </c>
      <c r="B191" t="s">
        <v>1611</v>
      </c>
      <c r="C191" t="s">
        <v>1728</v>
      </c>
      <c r="D191" t="s">
        <v>1729</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35">
      <c r="A192" t="s">
        <v>1170</v>
      </c>
      <c r="B192" t="s">
        <v>1612</v>
      </c>
      <c r="C192" t="s">
        <v>1728</v>
      </c>
      <c r="D192" t="s">
        <v>1729</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35">
      <c r="A193" t="s">
        <v>1613</v>
      </c>
      <c r="B193" t="s">
        <v>1614</v>
      </c>
      <c r="C193" t="s">
        <v>1728</v>
      </c>
      <c r="D193" t="s">
        <v>1729</v>
      </c>
      <c r="AV193">
        <v>29.7</v>
      </c>
      <c r="BN193" s="86"/>
    </row>
    <row r="194" spans="1:66" hidden="1" x14ac:dyDescent="0.35">
      <c r="A194" t="s">
        <v>1224</v>
      </c>
      <c r="B194" t="s">
        <v>1615</v>
      </c>
      <c r="C194" t="s">
        <v>1728</v>
      </c>
      <c r="D194" t="s">
        <v>1729</v>
      </c>
      <c r="AO194">
        <v>19.600000000000001</v>
      </c>
      <c r="AP194">
        <v>19.600000000000001</v>
      </c>
      <c r="AY194">
        <v>24.3</v>
      </c>
      <c r="AZ194">
        <v>24.3</v>
      </c>
      <c r="BK194">
        <v>30.5</v>
      </c>
      <c r="BN194" s="86"/>
    </row>
    <row r="195" spans="1:66" hidden="1" x14ac:dyDescent="0.35">
      <c r="A195" t="s">
        <v>1243</v>
      </c>
      <c r="B195" t="s">
        <v>1616</v>
      </c>
      <c r="C195" t="s">
        <v>1728</v>
      </c>
      <c r="D195" t="s">
        <v>1729</v>
      </c>
      <c r="Q195">
        <v>13.2</v>
      </c>
      <c r="V195">
        <v>26.3</v>
      </c>
      <c r="AJ195">
        <v>28</v>
      </c>
      <c r="BD195">
        <v>41.2</v>
      </c>
      <c r="BN195" s="86"/>
    </row>
    <row r="196" spans="1:66" hidden="1" x14ac:dyDescent="0.35">
      <c r="A196" t="s">
        <v>1617</v>
      </c>
      <c r="B196" t="s">
        <v>1618</v>
      </c>
      <c r="C196" t="s">
        <v>1728</v>
      </c>
      <c r="D196" t="s">
        <v>1729</v>
      </c>
      <c r="AI196">
        <v>5.5019892937674904</v>
      </c>
      <c r="AS196">
        <v>12.066684000560063</v>
      </c>
      <c r="BC196">
        <v>16.819905983573118</v>
      </c>
      <c r="BJ196">
        <v>22.884442373810714</v>
      </c>
      <c r="BN196" s="86"/>
    </row>
    <row r="197" spans="1:66" hidden="1" x14ac:dyDescent="0.35">
      <c r="A197" t="s">
        <v>1189</v>
      </c>
      <c r="B197" t="s">
        <v>1619</v>
      </c>
      <c r="C197" t="s">
        <v>1728</v>
      </c>
      <c r="D197" t="s">
        <v>1729</v>
      </c>
      <c r="M197">
        <v>50.8</v>
      </c>
      <c r="S197">
        <v>55</v>
      </c>
      <c r="U197">
        <v>57.6</v>
      </c>
      <c r="AA197">
        <v>62.1</v>
      </c>
      <c r="AO197">
        <v>67.599999999999994</v>
      </c>
      <c r="AU197">
        <v>72.2</v>
      </c>
      <c r="BN197" s="86"/>
    </row>
    <row r="198" spans="1:66" hidden="1" x14ac:dyDescent="0.35">
      <c r="A198" t="s">
        <v>1620</v>
      </c>
      <c r="B198" t="s">
        <v>1621</v>
      </c>
      <c r="C198" t="s">
        <v>1728</v>
      </c>
      <c r="D198" t="s">
        <v>1729</v>
      </c>
      <c r="AJ198">
        <v>53</v>
      </c>
      <c r="AK198">
        <v>53</v>
      </c>
      <c r="AP198">
        <v>55.8</v>
      </c>
      <c r="AU198">
        <v>58.2</v>
      </c>
      <c r="AW198">
        <v>56.3</v>
      </c>
      <c r="AY198">
        <v>58.5</v>
      </c>
      <c r="BC198">
        <v>65.3</v>
      </c>
      <c r="BG198">
        <v>76.5</v>
      </c>
      <c r="BJ198">
        <v>68.8</v>
      </c>
      <c r="BN198" s="86"/>
    </row>
    <row r="199" spans="1:66" hidden="1" x14ac:dyDescent="0.35">
      <c r="A199" t="s">
        <v>1270</v>
      </c>
      <c r="B199" t="s">
        <v>1622</v>
      </c>
      <c r="C199" t="s">
        <v>1728</v>
      </c>
      <c r="D199" t="s">
        <v>1729</v>
      </c>
      <c r="Y199">
        <v>37.799999999999997</v>
      </c>
      <c r="AP199">
        <v>70.400000000000006</v>
      </c>
      <c r="AY199">
        <v>82.5</v>
      </c>
      <c r="BG199">
        <v>67.083438816994502</v>
      </c>
      <c r="BN199" s="86"/>
    </row>
    <row r="200" spans="1:66" hidden="1" x14ac:dyDescent="0.35">
      <c r="A200" t="s">
        <v>1212</v>
      </c>
      <c r="B200" t="s">
        <v>1623</v>
      </c>
      <c r="C200" t="s">
        <v>1728</v>
      </c>
      <c r="D200" t="s">
        <v>1729</v>
      </c>
      <c r="V200">
        <v>23.3</v>
      </c>
      <c r="X200">
        <v>25.4</v>
      </c>
      <c r="AF200">
        <v>29</v>
      </c>
      <c r="AI200">
        <v>35.200000000000003</v>
      </c>
      <c r="AO200">
        <v>41.3</v>
      </c>
      <c r="AQ200">
        <v>47.5</v>
      </c>
      <c r="AW200">
        <v>60.5</v>
      </c>
      <c r="BA200">
        <v>70.7</v>
      </c>
      <c r="BI200">
        <v>66.5</v>
      </c>
      <c r="BN200" s="86"/>
    </row>
    <row r="201" spans="1:66" hidden="1" x14ac:dyDescent="0.35">
      <c r="A201" t="s">
        <v>1624</v>
      </c>
      <c r="B201" t="s">
        <v>1625</v>
      </c>
      <c r="C201" t="s">
        <v>1728</v>
      </c>
      <c r="D201" t="s">
        <v>1729</v>
      </c>
      <c r="AO201">
        <v>30.7</v>
      </c>
      <c r="AS201">
        <v>36.700000000000003</v>
      </c>
      <c r="AW201">
        <v>37.299999999999997</v>
      </c>
      <c r="AY201">
        <v>38.9</v>
      </c>
      <c r="AZ201">
        <v>38.9</v>
      </c>
      <c r="BC201">
        <v>44.2</v>
      </c>
      <c r="BG201">
        <v>44.1</v>
      </c>
      <c r="BM201">
        <v>42.8</v>
      </c>
      <c r="BN201" s="86"/>
    </row>
    <row r="202" spans="1:66" hidden="1" x14ac:dyDescent="0.35">
      <c r="A202" t="s">
        <v>1626</v>
      </c>
      <c r="B202" t="s">
        <v>1627</v>
      </c>
      <c r="C202" t="s">
        <v>1728</v>
      </c>
      <c r="D202" t="s">
        <v>1729</v>
      </c>
      <c r="BN202" s="86"/>
    </row>
    <row r="203" spans="1:66" hidden="1" x14ac:dyDescent="0.35">
      <c r="A203" t="s">
        <v>1628</v>
      </c>
      <c r="B203" t="s">
        <v>1629</v>
      </c>
      <c r="C203" t="s">
        <v>1728</v>
      </c>
      <c r="D203" t="s">
        <v>1729</v>
      </c>
      <c r="AI203">
        <v>64.595692648770239</v>
      </c>
      <c r="AS203">
        <v>64.380557801988985</v>
      </c>
      <c r="BC203">
        <v>69.911178900535702</v>
      </c>
      <c r="BN203" s="86"/>
    </row>
    <row r="204" spans="1:66" hidden="1" x14ac:dyDescent="0.35">
      <c r="A204" t="s">
        <v>1232</v>
      </c>
      <c r="B204" t="s">
        <v>1630</v>
      </c>
      <c r="C204" t="s">
        <v>1728</v>
      </c>
      <c r="D204" t="s">
        <v>1729</v>
      </c>
      <c r="BN204" s="86"/>
    </row>
    <row r="205" spans="1:66" hidden="1" x14ac:dyDescent="0.35">
      <c r="A205" t="s">
        <v>1129</v>
      </c>
      <c r="B205" t="s">
        <v>1631</v>
      </c>
      <c r="C205" t="s">
        <v>1728</v>
      </c>
      <c r="D205" t="s">
        <v>1729</v>
      </c>
      <c r="AF205">
        <v>28.9</v>
      </c>
      <c r="AQ205">
        <v>32.299999999999997</v>
      </c>
      <c r="BE205">
        <v>34.4</v>
      </c>
      <c r="BN205" s="86"/>
    </row>
    <row r="206" spans="1:66" hidden="1" x14ac:dyDescent="0.35">
      <c r="A206" t="s">
        <v>1245</v>
      </c>
      <c r="B206" t="s">
        <v>1632</v>
      </c>
      <c r="C206" t="s">
        <v>1728</v>
      </c>
      <c r="D206" t="s">
        <v>1729</v>
      </c>
      <c r="W206">
        <v>5.3</v>
      </c>
      <c r="AL206">
        <v>14.5</v>
      </c>
      <c r="AR206">
        <v>29.5</v>
      </c>
      <c r="AW206">
        <v>38.200000000000003</v>
      </c>
      <c r="AX206">
        <v>50.5</v>
      </c>
      <c r="BN206" s="86"/>
    </row>
    <row r="207" spans="1:66" hidden="1" x14ac:dyDescent="0.35">
      <c r="A207" t="s">
        <v>1246</v>
      </c>
      <c r="B207" t="s">
        <v>1633</v>
      </c>
      <c r="C207" t="s">
        <v>1728</v>
      </c>
      <c r="D207" t="s">
        <v>1729</v>
      </c>
      <c r="AL207">
        <v>44.4</v>
      </c>
      <c r="AM207">
        <v>48.6</v>
      </c>
      <c r="AN207">
        <v>47.5</v>
      </c>
      <c r="AO207">
        <v>47.1</v>
      </c>
      <c r="AW207">
        <v>64.599999999999994</v>
      </c>
      <c r="AZ207">
        <v>65</v>
      </c>
      <c r="BC207">
        <v>54.4</v>
      </c>
      <c r="BD207">
        <v>55</v>
      </c>
      <c r="BN207" s="86"/>
    </row>
    <row r="208" spans="1:66" hidden="1" x14ac:dyDescent="0.35">
      <c r="A208" t="s">
        <v>605</v>
      </c>
      <c r="B208" t="s">
        <v>1634</v>
      </c>
      <c r="C208" t="s">
        <v>1728</v>
      </c>
      <c r="D208" t="s">
        <v>1729</v>
      </c>
      <c r="AB208">
        <v>0.9</v>
      </c>
      <c r="AK208">
        <v>12.9</v>
      </c>
      <c r="AO208">
        <v>7.1</v>
      </c>
      <c r="AS208">
        <v>5.7</v>
      </c>
      <c r="AX208">
        <v>9.6999999999999993</v>
      </c>
      <c r="BA208">
        <v>27.1</v>
      </c>
      <c r="BC208">
        <v>45.1</v>
      </c>
      <c r="BD208">
        <v>44.5</v>
      </c>
      <c r="BH208">
        <v>47.5</v>
      </c>
      <c r="BN208" s="86"/>
    </row>
    <row r="209" spans="1:66" hidden="1" x14ac:dyDescent="0.35">
      <c r="A209" t="s">
        <v>1635</v>
      </c>
      <c r="B209" t="s">
        <v>1636</v>
      </c>
      <c r="C209" t="s">
        <v>1728</v>
      </c>
      <c r="D209" t="s">
        <v>1729</v>
      </c>
      <c r="AI209">
        <v>36.020230628973458</v>
      </c>
      <c r="AS209">
        <v>39.908808721588336</v>
      </c>
      <c r="BC209">
        <v>45.162204640285495</v>
      </c>
      <c r="BJ209">
        <v>45.600981419537888</v>
      </c>
      <c r="BN209" s="86"/>
    </row>
    <row r="210" spans="1:66" hidden="1" x14ac:dyDescent="0.35">
      <c r="A210" t="s">
        <v>1130</v>
      </c>
      <c r="B210" t="s">
        <v>1637</v>
      </c>
      <c r="C210" t="s">
        <v>1728</v>
      </c>
      <c r="D210" t="s">
        <v>1729</v>
      </c>
      <c r="AP210">
        <v>28.5</v>
      </c>
      <c r="BI210">
        <v>20.8</v>
      </c>
      <c r="BN210" s="86"/>
    </row>
    <row r="211" spans="1:66" hidden="1" x14ac:dyDescent="0.35">
      <c r="A211" t="s">
        <v>1114</v>
      </c>
      <c r="B211" t="s">
        <v>1638</v>
      </c>
      <c r="C211" t="s">
        <v>1728</v>
      </c>
      <c r="D211" t="s">
        <v>1729</v>
      </c>
      <c r="X211">
        <v>3.9</v>
      </c>
      <c r="AI211">
        <v>5.6</v>
      </c>
      <c r="AL211">
        <v>6.9</v>
      </c>
      <c r="AR211">
        <v>5.4</v>
      </c>
      <c r="AY211">
        <v>9</v>
      </c>
      <c r="BC211">
        <v>8.5</v>
      </c>
      <c r="BG211">
        <v>11.7</v>
      </c>
      <c r="BN211" s="86"/>
    </row>
    <row r="212" spans="1:66" hidden="1" x14ac:dyDescent="0.35">
      <c r="A212" t="s">
        <v>1105</v>
      </c>
      <c r="B212" t="s">
        <v>1639</v>
      </c>
      <c r="C212" t="s">
        <v>1728</v>
      </c>
      <c r="D212" t="s">
        <v>1729</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35">
      <c r="A213" t="s">
        <v>1171</v>
      </c>
      <c r="B213" t="s">
        <v>1640</v>
      </c>
      <c r="C213" t="s">
        <v>1728</v>
      </c>
      <c r="D213" t="s">
        <v>1729</v>
      </c>
      <c r="R213">
        <v>52.8</v>
      </c>
      <c r="V213">
        <v>62.8</v>
      </c>
      <c r="AA213">
        <v>58.8</v>
      </c>
      <c r="AF213">
        <v>53</v>
      </c>
      <c r="AK213">
        <v>52</v>
      </c>
      <c r="AP213">
        <v>55</v>
      </c>
      <c r="BN213" s="86"/>
    </row>
    <row r="214" spans="1:66" hidden="1" x14ac:dyDescent="0.35">
      <c r="A214" t="s">
        <v>1225</v>
      </c>
      <c r="B214" t="s">
        <v>1641</v>
      </c>
      <c r="C214" t="s">
        <v>1728</v>
      </c>
      <c r="D214" t="s">
        <v>1729</v>
      </c>
      <c r="AZ214">
        <v>27.4</v>
      </c>
      <c r="BH214">
        <v>24.3</v>
      </c>
      <c r="BN214" s="86"/>
    </row>
    <row r="215" spans="1:66" hidden="1" x14ac:dyDescent="0.35">
      <c r="A215" t="s">
        <v>1106</v>
      </c>
      <c r="B215" t="s">
        <v>1642</v>
      </c>
      <c r="C215" t="s">
        <v>1728</v>
      </c>
      <c r="D215" t="s">
        <v>1729</v>
      </c>
      <c r="AK215">
        <v>2.4</v>
      </c>
      <c r="AS215">
        <v>3.9</v>
      </c>
      <c r="AX215">
        <v>4.9000000000000004</v>
      </c>
      <c r="BA215">
        <v>6.7</v>
      </c>
      <c r="BC215">
        <v>10</v>
      </c>
      <c r="BF215">
        <v>15.6</v>
      </c>
      <c r="BJ215">
        <v>21.8</v>
      </c>
      <c r="BL215">
        <v>20.8</v>
      </c>
      <c r="BN215" s="86"/>
    </row>
    <row r="216" spans="1:66" hidden="1" x14ac:dyDescent="0.35">
      <c r="A216" t="s">
        <v>1197</v>
      </c>
      <c r="B216" t="s">
        <v>1643</v>
      </c>
      <c r="C216" t="s">
        <v>1728</v>
      </c>
      <c r="D216" t="s">
        <v>1729</v>
      </c>
      <c r="T216">
        <v>20</v>
      </c>
      <c r="W216">
        <v>32.299999999999997</v>
      </c>
      <c r="AD216">
        <v>44.5</v>
      </c>
      <c r="AG216">
        <v>43.5</v>
      </c>
      <c r="AL216">
        <v>48.4</v>
      </c>
      <c r="AQ216">
        <v>54.7</v>
      </c>
      <c r="AV216">
        <v>61</v>
      </c>
      <c r="BA216">
        <v>66.099999999999994</v>
      </c>
      <c r="BG216">
        <v>67.599999999999994</v>
      </c>
      <c r="BN216" s="86"/>
    </row>
    <row r="217" spans="1:66" hidden="1" x14ac:dyDescent="0.35">
      <c r="A217" t="s">
        <v>1644</v>
      </c>
      <c r="B217" t="s">
        <v>1645</v>
      </c>
      <c r="C217" t="s">
        <v>1728</v>
      </c>
      <c r="D217" t="s">
        <v>1729</v>
      </c>
      <c r="BN217" s="86"/>
    </row>
    <row r="218" spans="1:66" hidden="1" x14ac:dyDescent="0.35">
      <c r="A218" t="s">
        <v>1080</v>
      </c>
      <c r="B218" t="s">
        <v>1646</v>
      </c>
      <c r="C218" t="s">
        <v>1728</v>
      </c>
      <c r="D218" t="s">
        <v>1729</v>
      </c>
      <c r="AR218">
        <v>1</v>
      </c>
      <c r="AY218">
        <v>1.1000000000000001</v>
      </c>
      <c r="BD218">
        <v>1.5</v>
      </c>
      <c r="BL218">
        <v>0.9</v>
      </c>
      <c r="BN218" s="86"/>
    </row>
    <row r="219" spans="1:66" hidden="1" x14ac:dyDescent="0.35">
      <c r="A219" t="s">
        <v>1271</v>
      </c>
      <c r="B219" t="s">
        <v>1647</v>
      </c>
      <c r="C219" t="s">
        <v>1728</v>
      </c>
      <c r="D219" t="s">
        <v>1729</v>
      </c>
      <c r="O219">
        <v>3.7</v>
      </c>
      <c r="AS219">
        <v>33</v>
      </c>
      <c r="AY219">
        <v>18.899999999999999</v>
      </c>
      <c r="BC219">
        <v>22.3</v>
      </c>
      <c r="BG219">
        <v>18.399999999999999</v>
      </c>
      <c r="BL219">
        <v>21.4</v>
      </c>
      <c r="BN219" s="86"/>
    </row>
    <row r="220" spans="1:66" hidden="1" x14ac:dyDescent="0.35">
      <c r="A220" t="s">
        <v>1648</v>
      </c>
      <c r="B220" t="s">
        <v>1649</v>
      </c>
      <c r="C220" t="s">
        <v>1728</v>
      </c>
      <c r="D220" t="s">
        <v>1729</v>
      </c>
      <c r="AI220">
        <v>10.535110005132699</v>
      </c>
      <c r="AS220">
        <v>15.861261662699617</v>
      </c>
      <c r="BC220">
        <v>18.901557813527596</v>
      </c>
      <c r="BJ220">
        <v>27.530043697602235</v>
      </c>
      <c r="BN220" s="86"/>
    </row>
    <row r="221" spans="1:66" hidden="1" x14ac:dyDescent="0.35">
      <c r="A221" t="s">
        <v>1081</v>
      </c>
      <c r="B221" t="s">
        <v>1650</v>
      </c>
      <c r="C221" t="s">
        <v>1728</v>
      </c>
      <c r="D221" t="s">
        <v>1729</v>
      </c>
      <c r="AY221">
        <v>3.3</v>
      </c>
      <c r="BC221">
        <v>1.7</v>
      </c>
      <c r="BD221">
        <v>6.5</v>
      </c>
      <c r="BH221">
        <v>5</v>
      </c>
      <c r="BN221" s="86"/>
    </row>
    <row r="222" spans="1:66" hidden="1" x14ac:dyDescent="0.35">
      <c r="A222" t="s">
        <v>1651</v>
      </c>
      <c r="B222" t="s">
        <v>1652</v>
      </c>
      <c r="C222" t="s">
        <v>1728</v>
      </c>
      <c r="D222" t="s">
        <v>1729</v>
      </c>
      <c r="AI222">
        <v>10.535110005132696</v>
      </c>
      <c r="AS222">
        <v>15.861261662699617</v>
      </c>
      <c r="BC222">
        <v>18.901557813527599</v>
      </c>
      <c r="BJ222">
        <v>27.530043697602231</v>
      </c>
      <c r="BN222" s="86"/>
    </row>
    <row r="223" spans="1:66" hidden="1" x14ac:dyDescent="0.35">
      <c r="A223" t="s">
        <v>1653</v>
      </c>
      <c r="B223" t="s">
        <v>1654</v>
      </c>
      <c r="C223" t="s">
        <v>1728</v>
      </c>
      <c r="D223" t="s">
        <v>1729</v>
      </c>
      <c r="AS223">
        <v>27.711031718142401</v>
      </c>
      <c r="BN223" s="86"/>
    </row>
    <row r="224" spans="1:66" hidden="1" x14ac:dyDescent="0.35">
      <c r="A224" t="s">
        <v>1089</v>
      </c>
      <c r="B224" t="s">
        <v>1655</v>
      </c>
      <c r="C224" t="s">
        <v>1728</v>
      </c>
      <c r="D224" t="s">
        <v>1729</v>
      </c>
      <c r="AS224">
        <v>28</v>
      </c>
      <c r="AY224">
        <v>28.5</v>
      </c>
      <c r="BB224">
        <v>33.700000000000003</v>
      </c>
      <c r="BG224">
        <v>37.4</v>
      </c>
      <c r="BL224">
        <v>46.1</v>
      </c>
      <c r="BN224" s="86"/>
    </row>
    <row r="225" spans="1:66" hidden="1" x14ac:dyDescent="0.35">
      <c r="A225" t="s">
        <v>1214</v>
      </c>
      <c r="B225" t="s">
        <v>1656</v>
      </c>
      <c r="C225" t="s">
        <v>1728</v>
      </c>
      <c r="D225" t="s">
        <v>1729</v>
      </c>
      <c r="AK225">
        <v>46.6</v>
      </c>
      <c r="AS225">
        <v>40.700000000000003</v>
      </c>
      <c r="AY225">
        <v>45</v>
      </c>
      <c r="BC225">
        <v>47.2</v>
      </c>
      <c r="BK225">
        <v>38.5</v>
      </c>
      <c r="BN225" s="86"/>
    </row>
    <row r="226" spans="1:66" hidden="1" x14ac:dyDescent="0.35">
      <c r="A226" t="s">
        <v>1657</v>
      </c>
      <c r="B226" t="s">
        <v>1658</v>
      </c>
      <c r="C226" t="s">
        <v>1728</v>
      </c>
      <c r="D226" t="s">
        <v>1729</v>
      </c>
      <c r="AJ226">
        <v>41</v>
      </c>
      <c r="AP226">
        <v>65.599999999999994</v>
      </c>
      <c r="BN226" s="86"/>
    </row>
    <row r="227" spans="1:66" hidden="1" x14ac:dyDescent="0.35">
      <c r="A227" t="s">
        <v>1272</v>
      </c>
      <c r="B227" t="s">
        <v>1659</v>
      </c>
      <c r="C227" t="s">
        <v>1728</v>
      </c>
      <c r="D227" t="s">
        <v>1729</v>
      </c>
      <c r="O227">
        <v>14.2</v>
      </c>
      <c r="AN227">
        <v>63.2</v>
      </c>
      <c r="BN227" s="86"/>
    </row>
    <row r="228" spans="1:66" hidden="1" x14ac:dyDescent="0.35">
      <c r="A228" t="s">
        <v>1259</v>
      </c>
      <c r="B228" t="s">
        <v>1660</v>
      </c>
      <c r="C228" t="s">
        <v>1728</v>
      </c>
      <c r="D228" t="s">
        <v>1729</v>
      </c>
      <c r="Z228">
        <v>72</v>
      </c>
      <c r="AO228">
        <v>64.8</v>
      </c>
      <c r="BF228">
        <v>68.8</v>
      </c>
      <c r="BJ228">
        <v>68.099999999999994</v>
      </c>
      <c r="BN228" s="86"/>
    </row>
    <row r="229" spans="1:66" hidden="1" x14ac:dyDescent="0.35">
      <c r="A229" t="s">
        <v>608</v>
      </c>
      <c r="B229" t="s">
        <v>1661</v>
      </c>
      <c r="C229" t="s">
        <v>1728</v>
      </c>
      <c r="D229" t="s">
        <v>1729</v>
      </c>
      <c r="AG229">
        <v>17.100000000000001</v>
      </c>
      <c r="AH229">
        <v>17.100000000000001</v>
      </c>
      <c r="AS229">
        <v>26.1</v>
      </c>
      <c r="AU229">
        <v>38.6</v>
      </c>
      <c r="AZ229">
        <v>47.7</v>
      </c>
      <c r="BC229">
        <v>63.1</v>
      </c>
      <c r="BG229">
        <v>65.5</v>
      </c>
      <c r="BN229" s="86"/>
    </row>
    <row r="230" spans="1:66" hidden="1" x14ac:dyDescent="0.35">
      <c r="A230" t="s">
        <v>1662</v>
      </c>
      <c r="B230" t="s">
        <v>1663</v>
      </c>
      <c r="C230" t="s">
        <v>1728</v>
      </c>
      <c r="D230" t="s">
        <v>1729</v>
      </c>
      <c r="BN230" s="86"/>
    </row>
    <row r="231" spans="1:66" hidden="1" x14ac:dyDescent="0.35">
      <c r="A231" t="s">
        <v>1079</v>
      </c>
      <c r="B231" t="s">
        <v>1664</v>
      </c>
      <c r="C231" t="s">
        <v>1728</v>
      </c>
      <c r="D231" t="s">
        <v>1729</v>
      </c>
      <c r="BN231" s="86"/>
    </row>
    <row r="232" spans="1:66" hidden="1" x14ac:dyDescent="0.35">
      <c r="A232" t="s">
        <v>1132</v>
      </c>
      <c r="B232" t="s">
        <v>1665</v>
      </c>
      <c r="C232" t="s">
        <v>1728</v>
      </c>
      <c r="D232" t="s">
        <v>1729</v>
      </c>
      <c r="W232">
        <v>22.4</v>
      </c>
      <c r="AL232">
        <v>28.3</v>
      </c>
      <c r="AT232">
        <v>35.1</v>
      </c>
      <c r="AY232">
        <v>46.6</v>
      </c>
      <c r="BB232">
        <v>37.5</v>
      </c>
      <c r="BN232" s="86"/>
    </row>
    <row r="233" spans="1:66" hidden="1" x14ac:dyDescent="0.35">
      <c r="A233" t="s">
        <v>1666</v>
      </c>
      <c r="B233" t="s">
        <v>1667</v>
      </c>
      <c r="C233" t="s">
        <v>1728</v>
      </c>
      <c r="D233" t="s">
        <v>1729</v>
      </c>
      <c r="BN233" s="86"/>
    </row>
    <row r="234" spans="1:66" hidden="1" x14ac:dyDescent="0.35">
      <c r="A234" t="s">
        <v>1085</v>
      </c>
      <c r="B234" t="s">
        <v>1668</v>
      </c>
      <c r="C234" t="s">
        <v>1728</v>
      </c>
      <c r="D234" t="s">
        <v>1729</v>
      </c>
      <c r="AP234">
        <v>1.2</v>
      </c>
      <c r="AS234">
        <v>6.4</v>
      </c>
      <c r="AW234">
        <v>1.7</v>
      </c>
      <c r="BC234">
        <v>4.5</v>
      </c>
      <c r="BH234">
        <v>5</v>
      </c>
      <c r="BL234">
        <v>6.7</v>
      </c>
      <c r="BN234" s="86"/>
    </row>
    <row r="235" spans="1:66" hidden="1" x14ac:dyDescent="0.35">
      <c r="A235" t="s">
        <v>1669</v>
      </c>
      <c r="B235" t="s">
        <v>1670</v>
      </c>
      <c r="C235" t="s">
        <v>1728</v>
      </c>
      <c r="D235" t="s">
        <v>1729</v>
      </c>
      <c r="AI235">
        <v>74.344760907810937</v>
      </c>
      <c r="AS235">
        <v>76.324711379774996</v>
      </c>
      <c r="BJ235">
        <v>71.510219915722203</v>
      </c>
      <c r="BN235" s="86"/>
    </row>
    <row r="236" spans="1:66" hidden="1" x14ac:dyDescent="0.35">
      <c r="A236" t="s">
        <v>1671</v>
      </c>
      <c r="B236" t="s">
        <v>1672</v>
      </c>
      <c r="C236" t="s">
        <v>1728</v>
      </c>
      <c r="D236" t="s">
        <v>1729</v>
      </c>
      <c r="BC236">
        <v>46.320135014112168</v>
      </c>
      <c r="BN236" s="86"/>
    </row>
    <row r="237" spans="1:66" hidden="1" x14ac:dyDescent="0.35">
      <c r="A237" t="s">
        <v>1107</v>
      </c>
      <c r="B237" t="s">
        <v>1673</v>
      </c>
      <c r="C237" t="s">
        <v>1728</v>
      </c>
      <c r="D237" t="s">
        <v>1729</v>
      </c>
      <c r="AG237">
        <v>3.1</v>
      </c>
      <c r="AQ237">
        <v>7</v>
      </c>
      <c r="AS237">
        <v>13.3</v>
      </c>
      <c r="AY237">
        <v>11.6</v>
      </c>
      <c r="BC237">
        <v>13.7</v>
      </c>
      <c r="BG237">
        <v>17.2</v>
      </c>
      <c r="BJ237">
        <v>21.5</v>
      </c>
      <c r="BN237" s="86"/>
    </row>
    <row r="238" spans="1:66" hidden="1" x14ac:dyDescent="0.35">
      <c r="A238" t="s">
        <v>1172</v>
      </c>
      <c r="B238" t="s">
        <v>1674</v>
      </c>
      <c r="C238" t="s">
        <v>1728</v>
      </c>
      <c r="D238" t="s">
        <v>1729</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35">
      <c r="A239" t="s">
        <v>1140</v>
      </c>
      <c r="B239" t="s">
        <v>1675</v>
      </c>
      <c r="C239" t="s">
        <v>1728</v>
      </c>
      <c r="D239" t="s">
        <v>1729</v>
      </c>
      <c r="AS239">
        <v>28.3</v>
      </c>
      <c r="AX239">
        <v>36.200000000000003</v>
      </c>
      <c r="AZ239">
        <v>31.7</v>
      </c>
      <c r="BE239">
        <v>25.8</v>
      </c>
      <c r="BJ239">
        <v>27.1</v>
      </c>
      <c r="BN239" s="86"/>
    </row>
    <row r="240" spans="1:66" hidden="1" x14ac:dyDescent="0.35">
      <c r="A240" t="s">
        <v>1141</v>
      </c>
      <c r="B240" t="s">
        <v>1676</v>
      </c>
      <c r="C240" t="s">
        <v>1728</v>
      </c>
      <c r="D240" t="s">
        <v>1729</v>
      </c>
      <c r="AS240">
        <v>45.2</v>
      </c>
      <c r="AY240">
        <v>46.9</v>
      </c>
      <c r="BH240">
        <v>47.1</v>
      </c>
      <c r="BI240">
        <v>47.1</v>
      </c>
      <c r="BL240">
        <v>47.3</v>
      </c>
      <c r="BN240" s="86"/>
    </row>
    <row r="241" spans="1:66" hidden="1" x14ac:dyDescent="0.35">
      <c r="A241" t="s">
        <v>1677</v>
      </c>
      <c r="B241" t="s">
        <v>1678</v>
      </c>
      <c r="C241" t="s">
        <v>1728</v>
      </c>
      <c r="D241" t="s">
        <v>1729</v>
      </c>
      <c r="BN241" s="86"/>
    </row>
    <row r="242" spans="1:66" hidden="1" x14ac:dyDescent="0.35">
      <c r="A242" t="s">
        <v>1173</v>
      </c>
      <c r="B242" t="s">
        <v>1679</v>
      </c>
      <c r="C242" t="s">
        <v>1728</v>
      </c>
      <c r="D242" t="s">
        <v>1729</v>
      </c>
      <c r="AJ242">
        <v>20.399999999999999</v>
      </c>
      <c r="AM242">
        <v>20.7</v>
      </c>
      <c r="AP242">
        <v>25.1</v>
      </c>
      <c r="AT242">
        <v>6.6</v>
      </c>
      <c r="AV242">
        <v>8.6</v>
      </c>
      <c r="AZ242">
        <v>15.8</v>
      </c>
      <c r="BC242">
        <v>20.6</v>
      </c>
      <c r="BI242">
        <v>23.7</v>
      </c>
      <c r="BN242" s="86"/>
    </row>
    <row r="243" spans="1:66" hidden="1" x14ac:dyDescent="0.35">
      <c r="A243" t="s">
        <v>1680</v>
      </c>
      <c r="B243" t="s">
        <v>1681</v>
      </c>
      <c r="C243" t="s">
        <v>1728</v>
      </c>
      <c r="D243" t="s">
        <v>1729</v>
      </c>
      <c r="AI243">
        <v>34.040256345668169</v>
      </c>
      <c r="AS243">
        <v>50.103479569329643</v>
      </c>
      <c r="BC243">
        <v>52.040610005849487</v>
      </c>
      <c r="BN243" s="86"/>
    </row>
    <row r="244" spans="1:66" hidden="1" x14ac:dyDescent="0.35">
      <c r="A244" t="s">
        <v>1234</v>
      </c>
      <c r="B244" t="s">
        <v>1682</v>
      </c>
      <c r="C244" t="s">
        <v>1728</v>
      </c>
      <c r="D244" t="s">
        <v>1729</v>
      </c>
      <c r="BE244">
        <v>28.4</v>
      </c>
      <c r="BL244">
        <v>25.2</v>
      </c>
      <c r="BN244" s="86"/>
    </row>
    <row r="245" spans="1:66" hidden="1" x14ac:dyDescent="0.35">
      <c r="A245" t="s">
        <v>1683</v>
      </c>
      <c r="B245" t="s">
        <v>1684</v>
      </c>
      <c r="C245" t="s">
        <v>1728</v>
      </c>
      <c r="D245" t="s">
        <v>1729</v>
      </c>
      <c r="AI245">
        <v>36.020230628973458</v>
      </c>
      <c r="AS245">
        <v>39.908808721588329</v>
      </c>
      <c r="BC245">
        <v>45.162204640285502</v>
      </c>
      <c r="BJ245">
        <v>45.600981419537895</v>
      </c>
      <c r="BN245" s="86"/>
    </row>
    <row r="246" spans="1:66" hidden="1" x14ac:dyDescent="0.35">
      <c r="A246" t="s">
        <v>1685</v>
      </c>
      <c r="B246" t="s">
        <v>1686</v>
      </c>
      <c r="C246" t="s">
        <v>1728</v>
      </c>
      <c r="D246" t="s">
        <v>1729</v>
      </c>
      <c r="AI246">
        <v>10.535110005132697</v>
      </c>
      <c r="AS246">
        <v>15.861261662699624</v>
      </c>
      <c r="BC246">
        <v>18.901557813527599</v>
      </c>
      <c r="BJ246">
        <v>27.530043697602235</v>
      </c>
      <c r="BN246" s="86"/>
    </row>
    <row r="247" spans="1:66" hidden="1" x14ac:dyDescent="0.35">
      <c r="A247" t="s">
        <v>1192</v>
      </c>
      <c r="B247" t="s">
        <v>1687</v>
      </c>
      <c r="C247" t="s">
        <v>1728</v>
      </c>
      <c r="D247" t="s">
        <v>1729</v>
      </c>
      <c r="P247">
        <v>36.5</v>
      </c>
      <c r="V247">
        <v>53.4</v>
      </c>
      <c r="AF247">
        <v>44.4</v>
      </c>
      <c r="AS247">
        <v>33.299999999999997</v>
      </c>
      <c r="AY247">
        <v>38.1</v>
      </c>
      <c r="BD247">
        <v>37.6</v>
      </c>
      <c r="BN247" s="86"/>
    </row>
    <row r="248" spans="1:66" hidden="1" x14ac:dyDescent="0.35">
      <c r="A248" t="s">
        <v>1115</v>
      </c>
      <c r="B248" t="s">
        <v>1688</v>
      </c>
      <c r="C248" t="s">
        <v>1728</v>
      </c>
      <c r="D248" t="s">
        <v>1729</v>
      </c>
      <c r="W248">
        <v>24.7</v>
      </c>
      <c r="AB248">
        <v>34.200000000000003</v>
      </c>
      <c r="AG248">
        <v>40.4</v>
      </c>
      <c r="AN248">
        <v>51</v>
      </c>
      <c r="AS248">
        <v>57.7</v>
      </c>
      <c r="AT248">
        <v>53.1</v>
      </c>
      <c r="AY248">
        <v>51.5</v>
      </c>
      <c r="BE248">
        <v>50.9</v>
      </c>
      <c r="BK248">
        <v>44.3</v>
      </c>
      <c r="BN248" s="86"/>
    </row>
    <row r="249" spans="1:66" hidden="1" x14ac:dyDescent="0.35">
      <c r="A249" t="s">
        <v>1133</v>
      </c>
      <c r="B249" t="s">
        <v>1689</v>
      </c>
      <c r="C249" t="s">
        <v>1728</v>
      </c>
      <c r="D249" t="s">
        <v>1729</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35">
      <c r="A250" t="s">
        <v>1690</v>
      </c>
      <c r="B250" t="s">
        <v>1691</v>
      </c>
      <c r="C250" t="s">
        <v>1728</v>
      </c>
      <c r="D250" t="s">
        <v>1729</v>
      </c>
      <c r="AZ250">
        <v>22.4</v>
      </c>
      <c r="BN250" s="86"/>
    </row>
    <row r="251" spans="1:66" hidden="1" x14ac:dyDescent="0.35">
      <c r="A251" t="s">
        <v>1692</v>
      </c>
      <c r="B251" t="s">
        <v>1693</v>
      </c>
      <c r="C251" t="s">
        <v>1728</v>
      </c>
      <c r="D251" t="s">
        <v>1729</v>
      </c>
      <c r="AK251">
        <v>6.6</v>
      </c>
      <c r="AM251">
        <v>13.1</v>
      </c>
      <c r="AO251">
        <v>13.3</v>
      </c>
      <c r="AR251">
        <v>18.8</v>
      </c>
      <c r="AW251">
        <v>23.4</v>
      </c>
      <c r="AX251">
        <v>20</v>
      </c>
      <c r="BC251">
        <v>27.4</v>
      </c>
      <c r="BI251">
        <v>32</v>
      </c>
      <c r="BN251" s="86"/>
    </row>
    <row r="252" spans="1:66" hidden="1" x14ac:dyDescent="0.35">
      <c r="A252" t="s">
        <v>609</v>
      </c>
      <c r="B252" t="s">
        <v>1694</v>
      </c>
      <c r="C252" t="s">
        <v>1728</v>
      </c>
      <c r="D252" t="s">
        <v>1729</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35">
      <c r="A253" t="s">
        <v>1248</v>
      </c>
      <c r="B253" t="s">
        <v>1695</v>
      </c>
      <c r="C253" t="s">
        <v>1728</v>
      </c>
      <c r="D253" t="s">
        <v>1729</v>
      </c>
      <c r="AR253">
        <v>37.6</v>
      </c>
      <c r="AX253">
        <v>58.5</v>
      </c>
      <c r="AZ253">
        <v>47.5</v>
      </c>
      <c r="BE253">
        <v>47.8</v>
      </c>
      <c r="BN253" s="86"/>
    </row>
    <row r="254" spans="1:66" hidden="1" x14ac:dyDescent="0.35">
      <c r="A254" t="s">
        <v>1696</v>
      </c>
      <c r="B254" t="s">
        <v>1697</v>
      </c>
      <c r="C254" t="s">
        <v>1728</v>
      </c>
      <c r="D254" t="s">
        <v>1729</v>
      </c>
      <c r="AI254">
        <v>75.194862660775925</v>
      </c>
      <c r="AS254">
        <v>77.254867767247703</v>
      </c>
      <c r="BJ254">
        <v>73.097506712649249</v>
      </c>
      <c r="BN254" s="86"/>
    </row>
    <row r="255" spans="1:66" hidden="1" x14ac:dyDescent="0.35">
      <c r="A255" t="s">
        <v>1215</v>
      </c>
      <c r="B255" t="s">
        <v>1698</v>
      </c>
      <c r="C255" t="s">
        <v>1728</v>
      </c>
      <c r="D255" t="s">
        <v>1729</v>
      </c>
      <c r="AE255">
        <v>72.400000000000006</v>
      </c>
      <c r="AW255">
        <v>74.8</v>
      </c>
      <c r="BH255">
        <v>78.274219633171299</v>
      </c>
      <c r="BN255" s="86"/>
    </row>
    <row r="256" spans="1:66" hidden="1" x14ac:dyDescent="0.35">
      <c r="A256" t="s">
        <v>1699</v>
      </c>
      <c r="B256" t="s">
        <v>1700</v>
      </c>
      <c r="C256" t="s">
        <v>1728</v>
      </c>
      <c r="D256" t="s">
        <v>1729</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35">
      <c r="A257" t="s">
        <v>1142</v>
      </c>
      <c r="B257" t="s">
        <v>1701</v>
      </c>
      <c r="C257" t="s">
        <v>1728</v>
      </c>
      <c r="D257" t="s">
        <v>1729</v>
      </c>
      <c r="AO257">
        <v>51.3</v>
      </c>
      <c r="AS257">
        <v>63.6</v>
      </c>
      <c r="AU257">
        <v>62.8</v>
      </c>
      <c r="AY257">
        <v>61.9</v>
      </c>
      <c r="BN257" s="86"/>
    </row>
    <row r="258" spans="1:66" hidden="1" x14ac:dyDescent="0.35">
      <c r="A258" t="s">
        <v>1702</v>
      </c>
      <c r="B258" t="s">
        <v>1703</v>
      </c>
      <c r="C258" t="s">
        <v>1728</v>
      </c>
      <c r="D258" t="s">
        <v>1729</v>
      </c>
      <c r="Z258">
        <v>51.6</v>
      </c>
      <c r="AG258">
        <v>55.9</v>
      </c>
      <c r="BN258" s="86"/>
    </row>
    <row r="259" spans="1:66" hidden="1" x14ac:dyDescent="0.35">
      <c r="A259" t="s">
        <v>1704</v>
      </c>
      <c r="B259" t="s">
        <v>1705</v>
      </c>
      <c r="C259" t="s">
        <v>1728</v>
      </c>
      <c r="D259" t="s">
        <v>1729</v>
      </c>
      <c r="V259">
        <v>46.1</v>
      </c>
      <c r="AL259">
        <v>54.5</v>
      </c>
      <c r="AQ259">
        <v>61.7</v>
      </c>
      <c r="BN259" s="86"/>
    </row>
    <row r="260" spans="1:66" hidden="1" x14ac:dyDescent="0.35">
      <c r="A260" t="s">
        <v>1706</v>
      </c>
      <c r="B260" t="s">
        <v>1707</v>
      </c>
      <c r="C260" t="s">
        <v>1728</v>
      </c>
      <c r="D260" t="s">
        <v>1729</v>
      </c>
      <c r="BN260" s="86"/>
    </row>
    <row r="261" spans="1:66" hidden="1" x14ac:dyDescent="0.35">
      <c r="A261" t="s">
        <v>1708</v>
      </c>
      <c r="B261" t="s">
        <v>1709</v>
      </c>
      <c r="C261" t="s">
        <v>1728</v>
      </c>
      <c r="D261" t="s">
        <v>1729</v>
      </c>
      <c r="AU261">
        <v>72.599999999999994</v>
      </c>
      <c r="BN261" s="86"/>
    </row>
    <row r="262" spans="1:66" hidden="1" x14ac:dyDescent="0.35">
      <c r="A262" t="s">
        <v>1710</v>
      </c>
      <c r="B262" t="s">
        <v>1711</v>
      </c>
      <c r="C262" t="s">
        <v>1728</v>
      </c>
      <c r="D262" t="s">
        <v>1729</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35">
      <c r="A263" t="s">
        <v>1226</v>
      </c>
      <c r="B263" t="s">
        <v>1712</v>
      </c>
      <c r="C263" t="s">
        <v>1728</v>
      </c>
      <c r="D263" t="s">
        <v>1729</v>
      </c>
      <c r="AC263">
        <v>20.8</v>
      </c>
      <c r="AN263">
        <v>32.1</v>
      </c>
      <c r="AZ263">
        <v>37</v>
      </c>
      <c r="BF263">
        <v>37.1</v>
      </c>
      <c r="BN263" s="86"/>
    </row>
    <row r="264" spans="1:66" hidden="1" x14ac:dyDescent="0.35">
      <c r="A264" t="s">
        <v>1022</v>
      </c>
      <c r="B264" t="s">
        <v>1713</v>
      </c>
      <c r="C264" t="s">
        <v>1728</v>
      </c>
      <c r="D264" t="s">
        <v>1729</v>
      </c>
      <c r="AI264">
        <v>53.495480705570358</v>
      </c>
      <c r="AS264">
        <v>55.41656771461178</v>
      </c>
      <c r="BC264">
        <v>48.415906173198515</v>
      </c>
      <c r="BJ264">
        <v>53.803504118733848</v>
      </c>
      <c r="BN264" s="86"/>
    </row>
    <row r="265" spans="1:66" hidden="1" x14ac:dyDescent="0.35">
      <c r="A265" t="s">
        <v>1233</v>
      </c>
      <c r="B265" t="s">
        <v>1714</v>
      </c>
      <c r="C265" t="s">
        <v>1728</v>
      </c>
      <c r="D265" t="s">
        <v>1729</v>
      </c>
      <c r="AQ265">
        <v>23.2</v>
      </c>
      <c r="BB265">
        <v>26.7</v>
      </c>
      <c r="BG265">
        <v>24.3</v>
      </c>
      <c r="BN265" s="86"/>
    </row>
    <row r="266" spans="1:66" hidden="1" x14ac:dyDescent="0.35">
      <c r="A266" t="s">
        <v>1715</v>
      </c>
      <c r="B266" t="s">
        <v>1716</v>
      </c>
      <c r="C266" t="s">
        <v>1728</v>
      </c>
      <c r="D266" t="s">
        <v>1729</v>
      </c>
      <c r="BN266" s="86"/>
    </row>
    <row r="267" spans="1:66" hidden="1" x14ac:dyDescent="0.35">
      <c r="A267" t="s">
        <v>1717</v>
      </c>
      <c r="B267" t="s">
        <v>1718</v>
      </c>
      <c r="C267" t="s">
        <v>1728</v>
      </c>
      <c r="D267" t="s">
        <v>1729</v>
      </c>
      <c r="X267">
        <v>1.6</v>
      </c>
      <c r="AK267">
        <v>6.1</v>
      </c>
      <c r="AP267">
        <v>9.8000000000000007</v>
      </c>
      <c r="AV267">
        <v>13.4</v>
      </c>
      <c r="AY267">
        <v>19.2</v>
      </c>
      <c r="BF267">
        <v>25.2</v>
      </c>
      <c r="BN267" s="86"/>
    </row>
    <row r="268" spans="1:66" hidden="1" x14ac:dyDescent="0.35">
      <c r="A268" t="s">
        <v>607</v>
      </c>
      <c r="B268" t="s">
        <v>1719</v>
      </c>
      <c r="C268" t="s">
        <v>1728</v>
      </c>
      <c r="D268" t="s">
        <v>1729</v>
      </c>
      <c r="AG268">
        <v>48.4</v>
      </c>
      <c r="AH268">
        <v>48.4</v>
      </c>
      <c r="AQ268">
        <v>55.1</v>
      </c>
      <c r="AV268">
        <v>59.8</v>
      </c>
      <c r="AW268">
        <v>59.8</v>
      </c>
      <c r="BI268">
        <v>54</v>
      </c>
      <c r="BN268" s="86"/>
    </row>
    <row r="269" spans="1:66" hidden="1" x14ac:dyDescent="0.35">
      <c r="A269" t="s">
        <v>611</v>
      </c>
      <c r="B269" t="s">
        <v>1720</v>
      </c>
      <c r="C269" t="s">
        <v>1728</v>
      </c>
      <c r="D269" t="s">
        <v>1729</v>
      </c>
      <c r="AK269">
        <v>8.9</v>
      </c>
      <c r="AO269">
        <v>14.4</v>
      </c>
      <c r="AP269">
        <v>14.4</v>
      </c>
      <c r="AR269">
        <v>18.5</v>
      </c>
      <c r="AU269">
        <v>25.3</v>
      </c>
      <c r="AZ269">
        <v>32.700000000000003</v>
      </c>
      <c r="BG269">
        <v>44.7</v>
      </c>
      <c r="BK269">
        <v>47.5</v>
      </c>
      <c r="BN269" s="86"/>
    </row>
    <row r="270" spans="1:66" hidden="1" x14ac:dyDescent="0.35">
      <c r="A270" t="s">
        <v>612</v>
      </c>
      <c r="B270" t="s">
        <v>1721</v>
      </c>
      <c r="C270" t="s">
        <v>1728</v>
      </c>
      <c r="D270" t="s">
        <v>1729</v>
      </c>
      <c r="AC270">
        <v>26.6</v>
      </c>
      <c r="AG270">
        <v>36.1</v>
      </c>
      <c r="AH270">
        <v>36.1</v>
      </c>
      <c r="AM270">
        <v>42.2</v>
      </c>
      <c r="AR270">
        <v>50.4</v>
      </c>
      <c r="AY270">
        <v>58.4</v>
      </c>
      <c r="BB270">
        <v>63</v>
      </c>
      <c r="BD270">
        <v>57.3</v>
      </c>
      <c r="BG270">
        <v>66.5</v>
      </c>
      <c r="BH270">
        <v>65.8</v>
      </c>
      <c r="BN270" s="86"/>
    </row>
    <row r="271" spans="1:66" s="1" customFormat="1" hidden="1" x14ac:dyDescent="0.35">
      <c r="BN271" s="87"/>
    </row>
    <row r="272" spans="1:66" s="1" customFormat="1" x14ac:dyDescent="0.35">
      <c r="BH272" s="1">
        <f>'unmet need'!BH77</f>
        <v>24.4</v>
      </c>
      <c r="BI272" s="1">
        <f>'unmet need'!BI77</f>
        <v>22.3</v>
      </c>
      <c r="BJ272" s="1">
        <f>'unmet need'!BJ77</f>
        <v>22.724205180569701</v>
      </c>
      <c r="BK272" s="1">
        <f>'unmet need'!BK77</f>
        <v>20.6</v>
      </c>
      <c r="BN272" s="87" t="s">
        <v>1731</v>
      </c>
    </row>
    <row r="273" spans="8:66" s="1" customFormat="1" x14ac:dyDescent="0.35">
      <c r="BH273" s="1">
        <f>BH272+BH77</f>
        <v>60.3</v>
      </c>
      <c r="BI273" s="1">
        <f>BI272+BI77</f>
        <v>57.400000000000006</v>
      </c>
      <c r="BJ273" s="1">
        <f>BJ272+BJ77</f>
        <v>58.045380301448304</v>
      </c>
      <c r="BK273" s="1">
        <f>BK272+BK77</f>
        <v>58.4</v>
      </c>
      <c r="BN273" s="87" t="s">
        <v>1732</v>
      </c>
    </row>
    <row r="274" spans="8:66" s="1" customFormat="1" x14ac:dyDescent="0.35">
      <c r="I274" s="1" t="s">
        <v>1724</v>
      </c>
      <c r="BN274" s="87" t="s">
        <v>1733</v>
      </c>
    </row>
    <row r="275" spans="8:66" s="1" customFormat="1" x14ac:dyDescent="0.35">
      <c r="H275">
        <v>2020</v>
      </c>
      <c r="I275" s="156">
        <f>BL77*$BM$276</f>
        <v>41.231655893534402</v>
      </c>
    </row>
    <row r="276" spans="8:66" s="1" customFormat="1" x14ac:dyDescent="0.35">
      <c r="H276">
        <v>2021</v>
      </c>
      <c r="I276" s="156">
        <f t="shared" ref="I276:I295" si="0">I275*$BM$276</f>
        <v>41.976529573403212</v>
      </c>
      <c r="BB276" s="1" t="s">
        <v>1722</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1734</v>
      </c>
    </row>
    <row r="277" spans="8:66" s="1" customFormat="1" x14ac:dyDescent="0.3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1735</v>
      </c>
    </row>
    <row r="278" spans="8:66" s="1" customFormat="1" x14ac:dyDescent="0.3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1736</v>
      </c>
    </row>
    <row r="279" spans="8:66" s="1" customFormat="1" x14ac:dyDescent="0.35">
      <c r="H279">
        <v>2024</v>
      </c>
      <c r="I279" s="156">
        <f t="shared" si="0"/>
        <v>44.292866847517914</v>
      </c>
    </row>
    <row r="280" spans="8:66" s="1" customFormat="1" x14ac:dyDescent="0.35">
      <c r="H280">
        <v>2025</v>
      </c>
      <c r="I280" s="156">
        <f t="shared" si="0"/>
        <v>45.093043071481389</v>
      </c>
    </row>
    <row r="281" spans="8:66" s="1" customFormat="1" x14ac:dyDescent="0.35">
      <c r="H281">
        <v>2026</v>
      </c>
      <c r="I281" s="156">
        <f t="shared" si="0"/>
        <v>45.907674941127063</v>
      </c>
    </row>
    <row r="282" spans="8:66" s="1" customFormat="1" x14ac:dyDescent="0.35">
      <c r="H282">
        <v>2027</v>
      </c>
      <c r="I282" s="156">
        <f t="shared" si="0"/>
        <v>46.737023606044026</v>
      </c>
    </row>
    <row r="283" spans="8:66" s="1" customFormat="1" x14ac:dyDescent="0.35">
      <c r="H283">
        <v>2028</v>
      </c>
      <c r="I283" s="156">
        <f t="shared" si="0"/>
        <v>47.581354933639545</v>
      </c>
    </row>
    <row r="284" spans="8:66" s="1" customFormat="1" x14ac:dyDescent="0.35">
      <c r="H284">
        <v>2029</v>
      </c>
      <c r="I284" s="156">
        <f t="shared" si="0"/>
        <v>48.440939594369162</v>
      </c>
    </row>
    <row r="285" spans="8:66" s="1" customFormat="1" x14ac:dyDescent="0.35">
      <c r="H285">
        <v>2030</v>
      </c>
      <c r="I285" s="156">
        <f t="shared" si="0"/>
        <v>49.316053148506548</v>
      </c>
    </row>
    <row r="286" spans="8:66" s="1" customFormat="1" x14ac:dyDescent="0.35">
      <c r="H286">
        <v>2031</v>
      </c>
      <c r="I286" s="156">
        <f t="shared" si="0"/>
        <v>50.206976134480882</v>
      </c>
    </row>
    <row r="287" spans="8:66" s="1" customFormat="1" x14ac:dyDescent="0.35">
      <c r="H287">
        <v>2032</v>
      </c>
      <c r="I287" s="156">
        <f t="shared" si="0"/>
        <v>51.113994158810115</v>
      </c>
    </row>
    <row r="288" spans="8:66" s="1" customFormat="1" x14ac:dyDescent="0.35">
      <c r="H288">
        <v>2033</v>
      </c>
      <c r="I288" s="156">
        <f t="shared" si="0"/>
        <v>52.037397987658913</v>
      </c>
    </row>
    <row r="289" spans="3:9" s="1" customFormat="1" x14ac:dyDescent="0.35">
      <c r="C289" s="49"/>
      <c r="D289" s="49"/>
      <c r="E289" s="49"/>
      <c r="H289">
        <v>2034</v>
      </c>
      <c r="I289" s="156">
        <f t="shared" si="0"/>
        <v>52.977483640050657</v>
      </c>
    </row>
    <row r="290" spans="3:9" s="1" customFormat="1" x14ac:dyDescent="0.35">
      <c r="C290" s="49"/>
      <c r="D290" s="49"/>
      <c r="E290" s="49"/>
      <c r="H290">
        <v>2035</v>
      </c>
      <c r="I290" s="156">
        <f t="shared" si="0"/>
        <v>53.93455248276338</v>
      </c>
    </row>
    <row r="291" spans="3:9" s="1" customFormat="1" x14ac:dyDescent="0.35">
      <c r="C291" s="49"/>
      <c r="D291" s="49"/>
      <c r="E291" s="49"/>
      <c r="H291">
        <v>2036</v>
      </c>
      <c r="I291" s="156">
        <f t="shared" si="0"/>
        <v>54.908911326940029</v>
      </c>
    </row>
    <row r="292" spans="3:9" s="1" customFormat="1" x14ac:dyDescent="0.35">
      <c r="H292">
        <v>2037</v>
      </c>
      <c r="I292" s="156">
        <f t="shared" si="0"/>
        <v>55.900872526444061</v>
      </c>
    </row>
    <row r="293" spans="3:9" s="1" customFormat="1" x14ac:dyDescent="0.35">
      <c r="H293">
        <v>2038</v>
      </c>
      <c r="I293" s="156">
        <f t="shared" si="0"/>
        <v>56.910754077991911</v>
      </c>
    </row>
    <row r="294" spans="3:9" s="1" customFormat="1" x14ac:dyDescent="0.35">
      <c r="H294">
        <v>2039</v>
      </c>
      <c r="I294" s="156">
        <f t="shared" si="0"/>
        <v>57.938879723094374</v>
      </c>
    </row>
    <row r="295" spans="3:9" s="1" customFormat="1" x14ac:dyDescent="0.35">
      <c r="H295">
        <v>2040</v>
      </c>
      <c r="I295" s="156">
        <f t="shared" si="0"/>
        <v>58.985579051839629</v>
      </c>
    </row>
    <row r="296" spans="3:9" s="1" customFormat="1" x14ac:dyDescent="0.35"/>
  </sheetData>
  <pageMargins left="0.7" right="0.7" top="0.75" bottom="0.75" header="0.3" footer="0.3"/>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4.5" x14ac:dyDescent="0.35"/>
  <cols>
    <col min="1" max="1" width="14.453125" customWidth="1"/>
    <col min="2" max="2" width="25.54296875" bestFit="1" customWidth="1"/>
    <col min="3" max="3" width="53" bestFit="1" customWidth="1"/>
    <col min="4" max="4" width="12.7265625" bestFit="1" customWidth="1"/>
    <col min="5" max="34" width="5" bestFit="1" customWidth="1"/>
    <col min="35" max="35" width="11.453125" bestFit="1" customWidth="1"/>
    <col min="36" max="44" width="5" bestFit="1" customWidth="1"/>
    <col min="45" max="45" width="11.453125" bestFit="1" customWidth="1"/>
    <col min="46" max="54" width="5" bestFit="1" customWidth="1"/>
    <col min="55" max="55" width="11.453125" bestFit="1" customWidth="1"/>
    <col min="56" max="60" width="5" bestFit="1" customWidth="1"/>
    <col min="61" max="61" width="5.453125" bestFit="1" customWidth="1"/>
    <col min="62" max="64" width="11.453125" bestFit="1" customWidth="1"/>
    <col min="65" max="65" width="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1737</v>
      </c>
      <c r="D5" t="s">
        <v>1738</v>
      </c>
    </row>
    <row r="6" spans="1:65" hidden="1" x14ac:dyDescent="0.35">
      <c r="A6" t="s">
        <v>1359</v>
      </c>
      <c r="B6" t="s">
        <v>1360</v>
      </c>
      <c r="C6" t="s">
        <v>1737</v>
      </c>
      <c r="D6" t="s">
        <v>1738</v>
      </c>
      <c r="BC6">
        <v>25.432069149232998</v>
      </c>
      <c r="BJ6">
        <v>22.321067933728632</v>
      </c>
    </row>
    <row r="7" spans="1:65" hidden="1" x14ac:dyDescent="0.35">
      <c r="A7" t="s">
        <v>1144</v>
      </c>
      <c r="B7" t="s">
        <v>1361</v>
      </c>
      <c r="C7" t="s">
        <v>1737</v>
      </c>
      <c r="D7" t="s">
        <v>1738</v>
      </c>
      <c r="BI7">
        <v>24.5</v>
      </c>
    </row>
    <row r="8" spans="1:65" hidden="1" x14ac:dyDescent="0.35">
      <c r="A8" t="s">
        <v>1362</v>
      </c>
      <c r="B8" t="s">
        <v>1363</v>
      </c>
      <c r="C8" t="s">
        <v>1737</v>
      </c>
      <c r="D8" t="s">
        <v>1738</v>
      </c>
      <c r="AI8">
        <v>23.558726346809131</v>
      </c>
      <c r="AS8">
        <v>23.690605164947261</v>
      </c>
      <c r="BC8">
        <v>22.771091977052873</v>
      </c>
      <c r="BJ8">
        <v>22.958818927252459</v>
      </c>
    </row>
    <row r="9" spans="1:65" hidden="1" x14ac:dyDescent="0.35">
      <c r="A9" t="s">
        <v>1083</v>
      </c>
      <c r="B9" t="s">
        <v>1364</v>
      </c>
      <c r="C9" t="s">
        <v>1737</v>
      </c>
      <c r="D9" t="s">
        <v>1738</v>
      </c>
      <c r="BI9">
        <v>38</v>
      </c>
    </row>
    <row r="10" spans="1:65" hidden="1" x14ac:dyDescent="0.35">
      <c r="A10" t="s">
        <v>1262</v>
      </c>
      <c r="B10" t="s">
        <v>1365</v>
      </c>
      <c r="C10" t="s">
        <v>1737</v>
      </c>
      <c r="D10" t="s">
        <v>1738</v>
      </c>
      <c r="BB10">
        <v>12.9</v>
      </c>
      <c r="BK10">
        <v>15.1</v>
      </c>
    </row>
    <row r="11" spans="1:65" hidden="1" x14ac:dyDescent="0.35">
      <c r="A11" t="s">
        <v>1366</v>
      </c>
      <c r="B11" t="s">
        <v>1367</v>
      </c>
      <c r="C11" t="s">
        <v>1737</v>
      </c>
      <c r="D11" t="s">
        <v>1738</v>
      </c>
    </row>
    <row r="12" spans="1:65" hidden="1" x14ac:dyDescent="0.35">
      <c r="A12" t="s">
        <v>1368</v>
      </c>
      <c r="B12" t="s">
        <v>1369</v>
      </c>
      <c r="C12" t="s">
        <v>1737</v>
      </c>
      <c r="D12" t="s">
        <v>1738</v>
      </c>
      <c r="BC12">
        <v>14.241775777841585</v>
      </c>
    </row>
    <row r="13" spans="1:65" hidden="1" x14ac:dyDescent="0.35">
      <c r="A13" t="s">
        <v>1134</v>
      </c>
      <c r="B13" t="s">
        <v>1370</v>
      </c>
      <c r="C13" t="s">
        <v>1737</v>
      </c>
      <c r="D13" t="s">
        <v>1738</v>
      </c>
    </row>
    <row r="14" spans="1:65" hidden="1" x14ac:dyDescent="0.35">
      <c r="A14" t="s">
        <v>1204</v>
      </c>
      <c r="B14" t="s">
        <v>1371</v>
      </c>
      <c r="C14" t="s">
        <v>1737</v>
      </c>
      <c r="D14" t="s">
        <v>1738</v>
      </c>
    </row>
    <row r="15" spans="1:65" hidden="1" x14ac:dyDescent="0.35">
      <c r="A15" t="s">
        <v>1118</v>
      </c>
      <c r="B15" t="s">
        <v>1372</v>
      </c>
      <c r="C15" t="s">
        <v>1737</v>
      </c>
      <c r="D15" t="s">
        <v>1738</v>
      </c>
      <c r="AS15">
        <v>18.100000000000001</v>
      </c>
      <c r="AX15">
        <v>19.3</v>
      </c>
      <c r="BC15">
        <v>13.5</v>
      </c>
      <c r="BH15">
        <v>12.5</v>
      </c>
      <c r="BI15">
        <v>12.5</v>
      </c>
    </row>
    <row r="16" spans="1:65" hidden="1" x14ac:dyDescent="0.35">
      <c r="A16" t="s">
        <v>1373</v>
      </c>
      <c r="B16" t="s">
        <v>1374</v>
      </c>
      <c r="C16" t="s">
        <v>1737</v>
      </c>
      <c r="D16" t="s">
        <v>1738</v>
      </c>
    </row>
    <row r="17" spans="1:65" hidden="1" x14ac:dyDescent="0.35">
      <c r="A17" t="s">
        <v>1177</v>
      </c>
      <c r="B17" t="s">
        <v>1375</v>
      </c>
      <c r="C17" t="s">
        <v>1737</v>
      </c>
      <c r="D17" t="s">
        <v>1738</v>
      </c>
    </row>
    <row r="18" spans="1:65" hidden="1" x14ac:dyDescent="0.35">
      <c r="A18" t="s">
        <v>1218</v>
      </c>
      <c r="B18" t="s">
        <v>1376</v>
      </c>
      <c r="C18" t="s">
        <v>1737</v>
      </c>
      <c r="D18" t="s">
        <v>1738</v>
      </c>
    </row>
    <row r="19" spans="1:65" hidden="1" x14ac:dyDescent="0.35">
      <c r="A19" t="s">
        <v>1275</v>
      </c>
      <c r="B19" t="s">
        <v>1377</v>
      </c>
      <c r="C19" t="s">
        <v>1737</v>
      </c>
      <c r="D19" t="s">
        <v>1738</v>
      </c>
    </row>
    <row r="20" spans="1:65" hidden="1" x14ac:dyDescent="0.35">
      <c r="A20" t="s">
        <v>1119</v>
      </c>
      <c r="B20" t="s">
        <v>1378</v>
      </c>
      <c r="C20" t="s">
        <v>1737</v>
      </c>
      <c r="D20" t="s">
        <v>1738</v>
      </c>
      <c r="AT20">
        <v>11.5</v>
      </c>
      <c r="AY20">
        <v>15.4</v>
      </c>
    </row>
    <row r="21" spans="1:65" hidden="1" x14ac:dyDescent="0.35">
      <c r="A21" t="s">
        <v>587</v>
      </c>
      <c r="B21" t="s">
        <v>1379</v>
      </c>
      <c r="C21" t="s">
        <v>1737</v>
      </c>
      <c r="D21" t="s">
        <v>1738</v>
      </c>
      <c r="AF21">
        <v>25.1</v>
      </c>
      <c r="AU21">
        <v>29</v>
      </c>
      <c r="BC21">
        <v>32.4</v>
      </c>
      <c r="BD21">
        <v>32.4</v>
      </c>
      <c r="BI21">
        <v>29.7</v>
      </c>
      <c r="BJ21">
        <v>29.7</v>
      </c>
    </row>
    <row r="22" spans="1:65" hidden="1" x14ac:dyDescent="0.35">
      <c r="A22" t="s">
        <v>1276</v>
      </c>
      <c r="B22" t="s">
        <v>1380</v>
      </c>
      <c r="C22" t="s">
        <v>1737</v>
      </c>
      <c r="D22" t="s">
        <v>1738</v>
      </c>
      <c r="AK22">
        <v>3.4</v>
      </c>
    </row>
    <row r="23" spans="1:65" hidden="1" x14ac:dyDescent="0.35">
      <c r="A23" t="s">
        <v>1093</v>
      </c>
      <c r="B23" t="s">
        <v>1381</v>
      </c>
      <c r="C23" t="s">
        <v>1737</v>
      </c>
      <c r="D23" t="s">
        <v>1738</v>
      </c>
      <c r="AO23">
        <v>27.7</v>
      </c>
      <c r="AT23">
        <v>27.9</v>
      </c>
      <c r="AY23">
        <v>27.3</v>
      </c>
      <c r="BE23">
        <v>32.6</v>
      </c>
      <c r="BG23">
        <v>33.1</v>
      </c>
      <c r="BK23">
        <v>32.299999999999997</v>
      </c>
    </row>
    <row r="24" spans="1:65" hidden="1" x14ac:dyDescent="0.35">
      <c r="A24" t="s">
        <v>1094</v>
      </c>
      <c r="B24" t="s">
        <v>1382</v>
      </c>
      <c r="C24" t="s">
        <v>1737</v>
      </c>
      <c r="D24" t="s">
        <v>1738</v>
      </c>
      <c r="AL24">
        <v>24.6</v>
      </c>
      <c r="AR24">
        <v>30.3</v>
      </c>
      <c r="AV24">
        <v>29.8</v>
      </c>
      <c r="BC24">
        <v>24.5</v>
      </c>
      <c r="BD24">
        <v>24.5</v>
      </c>
      <c r="BG24">
        <v>33</v>
      </c>
      <c r="BH24">
        <v>33</v>
      </c>
      <c r="BI24">
        <v>29.3</v>
      </c>
      <c r="BJ24">
        <v>29.0538985758878</v>
      </c>
      <c r="BK24">
        <v>22.798760533421401</v>
      </c>
      <c r="BL24">
        <v>23.3</v>
      </c>
      <c r="BM24">
        <v>26</v>
      </c>
    </row>
    <row r="25" spans="1:65" hidden="1" x14ac:dyDescent="0.35">
      <c r="A25" t="s">
        <v>1145</v>
      </c>
      <c r="B25" t="s">
        <v>1383</v>
      </c>
      <c r="C25" t="s">
        <v>1737</v>
      </c>
      <c r="D25" t="s">
        <v>1738</v>
      </c>
      <c r="AM25">
        <v>21.6</v>
      </c>
      <c r="AP25">
        <v>19.7</v>
      </c>
      <c r="AS25">
        <v>18.2</v>
      </c>
      <c r="AW25">
        <v>15</v>
      </c>
      <c r="AZ25">
        <v>16.8</v>
      </c>
      <c r="BD25">
        <v>13.5</v>
      </c>
      <c r="BF25">
        <v>13.9</v>
      </c>
      <c r="BG25">
        <v>12</v>
      </c>
      <c r="BL25">
        <v>13.7</v>
      </c>
    </row>
    <row r="26" spans="1:65" hidden="1" x14ac:dyDescent="0.35">
      <c r="A26" t="s">
        <v>1240</v>
      </c>
      <c r="B26" t="s">
        <v>1384</v>
      </c>
      <c r="C26" t="s">
        <v>1737</v>
      </c>
      <c r="D26" t="s">
        <v>1738</v>
      </c>
      <c r="AQ26">
        <v>29.7</v>
      </c>
    </row>
    <row r="27" spans="1:65" hidden="1" x14ac:dyDescent="0.35">
      <c r="A27" t="s">
        <v>1120</v>
      </c>
      <c r="B27" t="s">
        <v>1385</v>
      </c>
      <c r="C27" t="s">
        <v>1737</v>
      </c>
      <c r="D27" t="s">
        <v>1738</v>
      </c>
    </row>
    <row r="28" spans="1:65" hidden="1" x14ac:dyDescent="0.35">
      <c r="A28" t="s">
        <v>1386</v>
      </c>
      <c r="B28" t="s">
        <v>1387</v>
      </c>
      <c r="C28" t="s">
        <v>1737</v>
      </c>
      <c r="D28" t="s">
        <v>1738</v>
      </c>
    </row>
    <row r="29" spans="1:65" hidden="1" x14ac:dyDescent="0.35">
      <c r="A29" t="s">
        <v>1263</v>
      </c>
      <c r="B29" t="s">
        <v>1388</v>
      </c>
      <c r="C29" t="s">
        <v>1737</v>
      </c>
      <c r="D29" t="s">
        <v>1738</v>
      </c>
      <c r="BE29">
        <v>9</v>
      </c>
    </row>
    <row r="30" spans="1:65" hidden="1" x14ac:dyDescent="0.35">
      <c r="A30" t="s">
        <v>1239</v>
      </c>
      <c r="B30" t="s">
        <v>1389</v>
      </c>
      <c r="C30" t="s">
        <v>1737</v>
      </c>
      <c r="D30" t="s">
        <v>1738</v>
      </c>
      <c r="BE30">
        <v>7</v>
      </c>
    </row>
    <row r="31" spans="1:65" hidden="1" x14ac:dyDescent="0.35">
      <c r="A31" t="s">
        <v>1195</v>
      </c>
      <c r="B31" t="s">
        <v>1390</v>
      </c>
      <c r="C31" t="s">
        <v>1737</v>
      </c>
      <c r="D31" t="s">
        <v>1738</v>
      </c>
      <c r="AJ31">
        <v>25.7</v>
      </c>
      <c r="AR31">
        <v>20.8</v>
      </c>
      <c r="BD31">
        <v>15.9</v>
      </c>
      <c r="BI31">
        <v>22.2</v>
      </c>
    </row>
    <row r="32" spans="1:65" hidden="1" x14ac:dyDescent="0.35">
      <c r="A32" t="s">
        <v>1391</v>
      </c>
      <c r="B32" t="s">
        <v>1392</v>
      </c>
      <c r="C32" t="s">
        <v>1737</v>
      </c>
      <c r="D32" t="s">
        <v>1738</v>
      </c>
    </row>
    <row r="33" spans="1:64" hidden="1" x14ac:dyDescent="0.35">
      <c r="A33" t="s">
        <v>1393</v>
      </c>
      <c r="B33" t="s">
        <v>1394</v>
      </c>
      <c r="C33" t="s">
        <v>1737</v>
      </c>
      <c r="D33" t="s">
        <v>1738</v>
      </c>
      <c r="AH33">
        <v>35.700000000000003</v>
      </c>
      <c r="AM33">
        <v>28.9</v>
      </c>
      <c r="AQ33">
        <v>26.6</v>
      </c>
      <c r="AV33">
        <v>22.8</v>
      </c>
      <c r="AW33">
        <v>22.8</v>
      </c>
      <c r="BA33">
        <v>20.100000000000001</v>
      </c>
      <c r="BI33">
        <v>23.2</v>
      </c>
    </row>
    <row r="34" spans="1:64" hidden="1" x14ac:dyDescent="0.35">
      <c r="A34" t="s">
        <v>1206</v>
      </c>
      <c r="B34" t="s">
        <v>1395</v>
      </c>
      <c r="C34" t="s">
        <v>1737</v>
      </c>
      <c r="D34" t="s">
        <v>1738</v>
      </c>
      <c r="AE34">
        <v>12.8</v>
      </c>
      <c r="AO34">
        <v>10.8</v>
      </c>
      <c r="AY34">
        <v>6</v>
      </c>
      <c r="AZ34">
        <v>6</v>
      </c>
    </row>
    <row r="35" spans="1:64" hidden="1" x14ac:dyDescent="0.35">
      <c r="A35" t="s">
        <v>1180</v>
      </c>
      <c r="B35" t="s">
        <v>1396</v>
      </c>
      <c r="C35" t="s">
        <v>1737</v>
      </c>
      <c r="D35" t="s">
        <v>1738</v>
      </c>
      <c r="BE35">
        <v>19.899999999999999</v>
      </c>
    </row>
    <row r="36" spans="1:64" hidden="1" x14ac:dyDescent="0.35">
      <c r="A36" t="s">
        <v>1164</v>
      </c>
      <c r="B36" t="s">
        <v>1397</v>
      </c>
      <c r="C36" t="s">
        <v>1737</v>
      </c>
      <c r="D36" t="s">
        <v>1738</v>
      </c>
    </row>
    <row r="37" spans="1:64" hidden="1" x14ac:dyDescent="0.35">
      <c r="A37" t="s">
        <v>1146</v>
      </c>
      <c r="B37" t="s">
        <v>1398</v>
      </c>
      <c r="C37" t="s">
        <v>1737</v>
      </c>
      <c r="D37" t="s">
        <v>1738</v>
      </c>
      <c r="BC37">
        <v>11.7</v>
      </c>
    </row>
    <row r="38" spans="1:64" hidden="1" x14ac:dyDescent="0.35">
      <c r="A38" t="s">
        <v>585</v>
      </c>
      <c r="B38" t="s">
        <v>1399</v>
      </c>
      <c r="C38" t="s">
        <v>1737</v>
      </c>
      <c r="D38" t="s">
        <v>1738</v>
      </c>
      <c r="AG38">
        <v>26.9</v>
      </c>
      <c r="AZ38">
        <v>9.6</v>
      </c>
      <c r="BA38">
        <v>9.6</v>
      </c>
    </row>
    <row r="39" spans="1:64" hidden="1" x14ac:dyDescent="0.35">
      <c r="A39" t="s">
        <v>589</v>
      </c>
      <c r="B39" t="s">
        <v>1400</v>
      </c>
      <c r="C39" t="s">
        <v>1737</v>
      </c>
      <c r="D39" t="s">
        <v>1738</v>
      </c>
      <c r="AN39">
        <v>19.100000000000001</v>
      </c>
      <c r="BC39">
        <v>27</v>
      </c>
      <c r="BD39">
        <v>27</v>
      </c>
      <c r="BL39">
        <v>37.6</v>
      </c>
    </row>
    <row r="40" spans="1:64" hidden="1" x14ac:dyDescent="0.35">
      <c r="A40" t="s">
        <v>1283</v>
      </c>
      <c r="B40" t="s">
        <v>1401</v>
      </c>
      <c r="C40" t="s">
        <v>1737</v>
      </c>
      <c r="D40" t="s">
        <v>1738</v>
      </c>
    </row>
    <row r="41" spans="1:64" hidden="1" x14ac:dyDescent="0.35">
      <c r="A41" t="s">
        <v>1402</v>
      </c>
      <c r="B41" t="s">
        <v>1403</v>
      </c>
      <c r="C41" t="s">
        <v>1737</v>
      </c>
      <c r="D41" t="s">
        <v>1738</v>
      </c>
    </row>
    <row r="42" spans="1:64" hidden="1" x14ac:dyDescent="0.35">
      <c r="A42" t="s">
        <v>1281</v>
      </c>
      <c r="B42" t="s">
        <v>1404</v>
      </c>
      <c r="C42" t="s">
        <v>1737</v>
      </c>
      <c r="D42" t="s">
        <v>1738</v>
      </c>
    </row>
    <row r="43" spans="1:64" hidden="1" x14ac:dyDescent="0.35">
      <c r="A43" t="s">
        <v>1250</v>
      </c>
      <c r="B43" t="s">
        <v>1405</v>
      </c>
      <c r="C43" t="s">
        <v>1737</v>
      </c>
      <c r="D43" t="s">
        <v>1738</v>
      </c>
    </row>
    <row r="44" spans="1:64" hidden="1" x14ac:dyDescent="0.35">
      <c r="A44" t="s">
        <v>1207</v>
      </c>
      <c r="B44" t="s">
        <v>1406</v>
      </c>
      <c r="C44" t="s">
        <v>1737</v>
      </c>
      <c r="D44" t="s">
        <v>1738</v>
      </c>
    </row>
    <row r="45" spans="1:64" hidden="1" x14ac:dyDescent="0.35">
      <c r="A45" t="s">
        <v>1155</v>
      </c>
      <c r="B45" t="s">
        <v>1407</v>
      </c>
      <c r="C45" t="s">
        <v>1737</v>
      </c>
      <c r="D45" t="s">
        <v>1738</v>
      </c>
      <c r="AK45">
        <v>3.3</v>
      </c>
      <c r="AP45">
        <v>2.7</v>
      </c>
      <c r="AT45">
        <v>2.2999999999999998</v>
      </c>
    </row>
    <row r="46" spans="1:64" hidden="1" x14ac:dyDescent="0.35">
      <c r="A46" t="s">
        <v>1408</v>
      </c>
      <c r="B46" t="s">
        <v>1409</v>
      </c>
      <c r="C46" t="s">
        <v>1737</v>
      </c>
      <c r="D46" t="s">
        <v>1738</v>
      </c>
      <c r="AM46">
        <v>30.4</v>
      </c>
      <c r="AR46">
        <v>28.9</v>
      </c>
      <c r="BE46">
        <v>27.1</v>
      </c>
      <c r="BI46">
        <v>30.5</v>
      </c>
      <c r="BJ46">
        <v>32.856492245041203</v>
      </c>
      <c r="BK46">
        <v>26.5</v>
      </c>
    </row>
    <row r="47" spans="1:64" hidden="1" x14ac:dyDescent="0.35">
      <c r="A47" t="s">
        <v>1084</v>
      </c>
      <c r="B47" t="s">
        <v>1410</v>
      </c>
      <c r="C47" t="s">
        <v>1737</v>
      </c>
      <c r="D47" t="s">
        <v>1738</v>
      </c>
      <c r="AJ47">
        <v>22.4</v>
      </c>
      <c r="AQ47">
        <v>20.7</v>
      </c>
      <c r="AW47">
        <v>20.5</v>
      </c>
      <c r="BD47">
        <v>23.5</v>
      </c>
      <c r="BG47">
        <v>18</v>
      </c>
      <c r="BK47">
        <v>23</v>
      </c>
    </row>
    <row r="48" spans="1:64" hidden="1" x14ac:dyDescent="0.35">
      <c r="A48" t="s">
        <v>1411</v>
      </c>
      <c r="B48" t="s">
        <v>1412</v>
      </c>
      <c r="C48" t="s">
        <v>1737</v>
      </c>
      <c r="D48" t="s">
        <v>1738</v>
      </c>
      <c r="AZ48">
        <v>26.9</v>
      </c>
      <c r="BC48">
        <v>24.2</v>
      </c>
      <c r="BG48">
        <v>27.7</v>
      </c>
      <c r="BK48">
        <v>28.7</v>
      </c>
    </row>
    <row r="49" spans="1:64" hidden="1" x14ac:dyDescent="0.35">
      <c r="A49" t="s">
        <v>1413</v>
      </c>
      <c r="B49" t="s">
        <v>1414</v>
      </c>
      <c r="C49" t="s">
        <v>1737</v>
      </c>
      <c r="D49" t="s">
        <v>1738</v>
      </c>
      <c r="AX49">
        <v>19.5</v>
      </c>
      <c r="BE49">
        <v>18.2</v>
      </c>
      <c r="BH49">
        <v>17.899999999999999</v>
      </c>
    </row>
    <row r="50" spans="1:64" hidden="1" x14ac:dyDescent="0.35">
      <c r="A50" t="s">
        <v>1208</v>
      </c>
      <c r="B50" t="s">
        <v>1415</v>
      </c>
      <c r="C50" t="s">
        <v>1737</v>
      </c>
      <c r="D50" t="s">
        <v>1738</v>
      </c>
      <c r="AE50">
        <v>13.5</v>
      </c>
      <c r="AI50">
        <v>13.7</v>
      </c>
      <c r="AN50">
        <v>11.4</v>
      </c>
      <c r="AS50">
        <v>10</v>
      </c>
      <c r="AX50">
        <v>8.6</v>
      </c>
      <c r="BC50">
        <v>8</v>
      </c>
      <c r="BH50">
        <v>7</v>
      </c>
      <c r="BI50">
        <v>6.7</v>
      </c>
    </row>
    <row r="51" spans="1:64" hidden="1" x14ac:dyDescent="0.35">
      <c r="A51" t="s">
        <v>1072</v>
      </c>
      <c r="B51" t="s">
        <v>1416</v>
      </c>
      <c r="C51" t="s">
        <v>1737</v>
      </c>
      <c r="D51" t="s">
        <v>1738</v>
      </c>
      <c r="AO51">
        <v>35.6</v>
      </c>
      <c r="BE51">
        <v>31.6</v>
      </c>
    </row>
    <row r="52" spans="1:64" hidden="1" x14ac:dyDescent="0.35">
      <c r="A52" t="s">
        <v>1095</v>
      </c>
      <c r="B52" t="s">
        <v>1417</v>
      </c>
      <c r="C52" t="s">
        <v>1737</v>
      </c>
      <c r="D52" t="s">
        <v>1738</v>
      </c>
      <c r="AQ52">
        <v>14.2</v>
      </c>
      <c r="AX52">
        <v>16.7</v>
      </c>
    </row>
    <row r="53" spans="1:64" hidden="1" x14ac:dyDescent="0.35">
      <c r="A53" t="s">
        <v>1196</v>
      </c>
      <c r="B53" t="s">
        <v>1418</v>
      </c>
      <c r="C53" t="s">
        <v>1737</v>
      </c>
      <c r="D53" t="s">
        <v>1738</v>
      </c>
      <c r="AL53">
        <v>5</v>
      </c>
      <c r="BC53">
        <v>11.7</v>
      </c>
      <c r="BD53">
        <v>7.6</v>
      </c>
      <c r="BK53">
        <v>13.7</v>
      </c>
    </row>
    <row r="54" spans="1:64" hidden="1" x14ac:dyDescent="0.35">
      <c r="A54" t="s">
        <v>1419</v>
      </c>
      <c r="B54" t="s">
        <v>1420</v>
      </c>
      <c r="C54" t="s">
        <v>1737</v>
      </c>
      <c r="D54" t="s">
        <v>1738</v>
      </c>
      <c r="BC54">
        <v>16.881390455074595</v>
      </c>
    </row>
    <row r="55" spans="1:64" hidden="1" x14ac:dyDescent="0.35">
      <c r="A55" t="s">
        <v>1181</v>
      </c>
      <c r="B55" t="s">
        <v>1421</v>
      </c>
      <c r="C55" t="s">
        <v>1737</v>
      </c>
      <c r="D55" t="s">
        <v>1738</v>
      </c>
      <c r="BD55">
        <v>9.1</v>
      </c>
      <c r="BG55">
        <v>8</v>
      </c>
      <c r="BL55">
        <v>8.7802372119324499</v>
      </c>
    </row>
    <row r="56" spans="1:64" hidden="1" x14ac:dyDescent="0.35">
      <c r="A56" t="s">
        <v>1422</v>
      </c>
      <c r="B56" t="s">
        <v>1423</v>
      </c>
      <c r="C56" t="s">
        <v>1737</v>
      </c>
      <c r="D56" t="s">
        <v>1738</v>
      </c>
    </row>
    <row r="57" spans="1:64" hidden="1" x14ac:dyDescent="0.35">
      <c r="A57" t="s">
        <v>1424</v>
      </c>
      <c r="B57" t="s">
        <v>1425</v>
      </c>
      <c r="C57" t="s">
        <v>1737</v>
      </c>
      <c r="D57" t="s">
        <v>1738</v>
      </c>
    </row>
    <row r="58" spans="1:64" hidden="1" x14ac:dyDescent="0.35">
      <c r="A58" t="s">
        <v>1121</v>
      </c>
      <c r="B58" t="s">
        <v>1426</v>
      </c>
      <c r="C58" t="s">
        <v>1737</v>
      </c>
      <c r="D58" t="s">
        <v>1738</v>
      </c>
    </row>
    <row r="59" spans="1:64" hidden="1" x14ac:dyDescent="0.35">
      <c r="A59" t="s">
        <v>1427</v>
      </c>
      <c r="B59" t="s">
        <v>1428</v>
      </c>
      <c r="C59" t="s">
        <v>1737</v>
      </c>
      <c r="D59" t="s">
        <v>1738</v>
      </c>
      <c r="AL59">
        <v>14.6</v>
      </c>
      <c r="AP59">
        <v>10.8</v>
      </c>
      <c r="AX59">
        <v>8.1</v>
      </c>
      <c r="BA59">
        <v>4.3</v>
      </c>
    </row>
    <row r="60" spans="1:64" hidden="1" x14ac:dyDescent="0.35">
      <c r="A60" t="s">
        <v>1278</v>
      </c>
      <c r="B60" t="s">
        <v>1429</v>
      </c>
      <c r="C60" t="s">
        <v>1737</v>
      </c>
      <c r="D60" t="s">
        <v>1738</v>
      </c>
    </row>
    <row r="61" spans="1:64" hidden="1" x14ac:dyDescent="0.35">
      <c r="A61" t="s">
        <v>1073</v>
      </c>
      <c r="B61" t="s">
        <v>1430</v>
      </c>
      <c r="C61" t="s">
        <v>1737</v>
      </c>
      <c r="D61" t="s">
        <v>1738</v>
      </c>
    </row>
    <row r="62" spans="1:64" hidden="1" x14ac:dyDescent="0.35">
      <c r="A62" t="s">
        <v>1431</v>
      </c>
      <c r="B62" t="s">
        <v>1432</v>
      </c>
      <c r="C62" t="s">
        <v>1737</v>
      </c>
      <c r="D62" t="s">
        <v>1738</v>
      </c>
    </row>
    <row r="63" spans="1:64" hidden="1" x14ac:dyDescent="0.35">
      <c r="A63" t="s">
        <v>1251</v>
      </c>
      <c r="B63" t="s">
        <v>1433</v>
      </c>
      <c r="C63" t="s">
        <v>1737</v>
      </c>
      <c r="D63" t="s">
        <v>1738</v>
      </c>
    </row>
    <row r="64" spans="1:64" hidden="1" x14ac:dyDescent="0.35">
      <c r="A64" t="s">
        <v>1183</v>
      </c>
      <c r="B64" t="s">
        <v>1434</v>
      </c>
      <c r="C64" t="s">
        <v>1737</v>
      </c>
      <c r="D64" t="s">
        <v>1738</v>
      </c>
      <c r="AE64">
        <v>19.399999999999999</v>
      </c>
      <c r="AJ64">
        <v>19.399999999999999</v>
      </c>
      <c r="AO64">
        <v>14.3</v>
      </c>
      <c r="AR64">
        <v>13.8</v>
      </c>
      <c r="AU64">
        <v>12.4</v>
      </c>
      <c r="AZ64">
        <v>11.1</v>
      </c>
      <c r="BF64">
        <v>10.8</v>
      </c>
      <c r="BG64">
        <v>11.4</v>
      </c>
    </row>
    <row r="65" spans="1:63" hidden="1" x14ac:dyDescent="0.35">
      <c r="A65" t="s">
        <v>1110</v>
      </c>
      <c r="B65" t="s">
        <v>1435</v>
      </c>
      <c r="C65" t="s">
        <v>1737</v>
      </c>
      <c r="D65" t="s">
        <v>1738</v>
      </c>
      <c r="AY65">
        <v>10.8</v>
      </c>
      <c r="BE65">
        <v>10.4</v>
      </c>
      <c r="BF65">
        <v>7</v>
      </c>
    </row>
    <row r="66" spans="1:63" hidden="1" x14ac:dyDescent="0.35">
      <c r="A66" t="s">
        <v>1436</v>
      </c>
      <c r="B66" t="s">
        <v>1437</v>
      </c>
      <c r="C66" t="s">
        <v>1737</v>
      </c>
      <c r="D66" t="s">
        <v>1738</v>
      </c>
      <c r="AI66">
        <v>5.5430541004073604</v>
      </c>
      <c r="AS66">
        <v>4.6751851167517255</v>
      </c>
    </row>
    <row r="67" spans="1:63" hidden="1" x14ac:dyDescent="0.35">
      <c r="A67" t="s">
        <v>1438</v>
      </c>
      <c r="B67" t="s">
        <v>1439</v>
      </c>
      <c r="C67" t="s">
        <v>1737</v>
      </c>
      <c r="D67" t="s">
        <v>1738</v>
      </c>
      <c r="AS67">
        <v>19.036163737095563</v>
      </c>
      <c r="BC67">
        <v>17.123465430722138</v>
      </c>
      <c r="BJ67">
        <v>14.082296311851188</v>
      </c>
    </row>
    <row r="68" spans="1:63" hidden="1" x14ac:dyDescent="0.35">
      <c r="A68" t="s">
        <v>1440</v>
      </c>
      <c r="B68" t="s">
        <v>1441</v>
      </c>
      <c r="C68" t="s">
        <v>1737</v>
      </c>
      <c r="D68" t="s">
        <v>1738</v>
      </c>
      <c r="AI68">
        <v>5.5430541004073604</v>
      </c>
      <c r="AS68">
        <v>4.6751851167517255</v>
      </c>
    </row>
    <row r="69" spans="1:63" hidden="1" x14ac:dyDescent="0.35">
      <c r="A69" t="s">
        <v>1442</v>
      </c>
      <c r="B69" t="s">
        <v>1443</v>
      </c>
      <c r="C69" t="s">
        <v>1737</v>
      </c>
      <c r="D69" t="s">
        <v>1738</v>
      </c>
      <c r="BC69">
        <v>8.6003922174420158</v>
      </c>
    </row>
    <row r="70" spans="1:63" hidden="1" x14ac:dyDescent="0.35">
      <c r="A70" t="s">
        <v>1444</v>
      </c>
      <c r="B70" t="s">
        <v>1445</v>
      </c>
      <c r="C70" t="s">
        <v>1737</v>
      </c>
      <c r="D70" t="s">
        <v>1738</v>
      </c>
    </row>
    <row r="71" spans="1:63" hidden="1" x14ac:dyDescent="0.35">
      <c r="A71" t="s">
        <v>1209</v>
      </c>
      <c r="B71" t="s">
        <v>1446</v>
      </c>
      <c r="C71" t="s">
        <v>1737</v>
      </c>
      <c r="D71" t="s">
        <v>1738</v>
      </c>
      <c r="AF71">
        <v>24.2</v>
      </c>
      <c r="AH71">
        <v>24.6</v>
      </c>
      <c r="AM71">
        <v>15.2</v>
      </c>
      <c r="AR71">
        <v>10</v>
      </c>
      <c r="AW71">
        <v>7.4</v>
      </c>
      <c r="BE71">
        <v>8.8000000000000007</v>
      </c>
    </row>
    <row r="72" spans="1:63" hidden="1" x14ac:dyDescent="0.35">
      <c r="A72" t="s">
        <v>1447</v>
      </c>
      <c r="B72" t="s">
        <v>1448</v>
      </c>
      <c r="C72" t="s">
        <v>1737</v>
      </c>
      <c r="D72" t="s">
        <v>1738</v>
      </c>
      <c r="AK72">
        <v>22.9</v>
      </c>
      <c r="AL72">
        <v>22.9</v>
      </c>
      <c r="AN72">
        <v>20.2</v>
      </c>
      <c r="AO72">
        <v>20.2</v>
      </c>
      <c r="AP72">
        <v>17.8</v>
      </c>
      <c r="AQ72">
        <v>17.8</v>
      </c>
      <c r="AS72">
        <v>13.7</v>
      </c>
      <c r="AV72">
        <v>11.8</v>
      </c>
      <c r="AX72">
        <v>12.3</v>
      </c>
      <c r="BA72">
        <v>11.6</v>
      </c>
      <c r="BG72">
        <v>12.6</v>
      </c>
    </row>
    <row r="73" spans="1:63" hidden="1" x14ac:dyDescent="0.35">
      <c r="A73" t="s">
        <v>1449</v>
      </c>
      <c r="B73" t="s">
        <v>1450</v>
      </c>
      <c r="C73" t="s">
        <v>1737</v>
      </c>
      <c r="D73" t="s">
        <v>1738</v>
      </c>
    </row>
    <row r="74" spans="1:63" hidden="1" x14ac:dyDescent="0.35">
      <c r="A74" t="s">
        <v>597</v>
      </c>
      <c r="B74" t="s">
        <v>1451</v>
      </c>
      <c r="C74" t="s">
        <v>1737</v>
      </c>
      <c r="D74" t="s">
        <v>1738</v>
      </c>
      <c r="AN74">
        <v>29.7</v>
      </c>
      <c r="AO74">
        <v>29.7</v>
      </c>
      <c r="AU74">
        <v>28.5</v>
      </c>
      <c r="BC74">
        <v>27.4</v>
      </c>
    </row>
    <row r="75" spans="1:63" hidden="1" x14ac:dyDescent="0.35">
      <c r="A75" t="s">
        <v>1273</v>
      </c>
      <c r="B75" t="s">
        <v>1452</v>
      </c>
      <c r="C75" t="s">
        <v>1737</v>
      </c>
      <c r="D75" t="s">
        <v>1738</v>
      </c>
      <c r="AN75">
        <v>11.8</v>
      </c>
    </row>
    <row r="76" spans="1:63" hidden="1" x14ac:dyDescent="0.35">
      <c r="A76" t="s">
        <v>1252</v>
      </c>
      <c r="B76" t="s">
        <v>1453</v>
      </c>
      <c r="C76" t="s">
        <v>1737</v>
      </c>
      <c r="D76" t="s">
        <v>1738</v>
      </c>
    </row>
    <row r="77" spans="1:63" x14ac:dyDescent="0.35">
      <c r="A77" t="s">
        <v>599</v>
      </c>
      <c r="B77" t="s">
        <v>931</v>
      </c>
      <c r="C77" t="s">
        <v>1737</v>
      </c>
      <c r="D77" t="s">
        <v>1738</v>
      </c>
      <c r="AS77">
        <v>36.6</v>
      </c>
      <c r="AX77">
        <v>36.1</v>
      </c>
      <c r="BD77">
        <v>26.3</v>
      </c>
      <c r="BH77">
        <v>24.4</v>
      </c>
      <c r="BI77">
        <v>22.3</v>
      </c>
      <c r="BJ77">
        <v>22.724205180569701</v>
      </c>
      <c r="BK77">
        <v>20.6</v>
      </c>
    </row>
    <row r="78" spans="1:63" hidden="1" x14ac:dyDescent="0.35">
      <c r="A78" t="s">
        <v>1454</v>
      </c>
      <c r="B78" t="s">
        <v>1455</v>
      </c>
      <c r="C78" t="s">
        <v>1737</v>
      </c>
      <c r="D78" t="s">
        <v>1738</v>
      </c>
    </row>
    <row r="79" spans="1:63" hidden="1" x14ac:dyDescent="0.35">
      <c r="A79" t="s">
        <v>1456</v>
      </c>
      <c r="B79" t="s">
        <v>1457</v>
      </c>
      <c r="C79" t="s">
        <v>1737</v>
      </c>
      <c r="D79" t="s">
        <v>1738</v>
      </c>
      <c r="BC79">
        <v>21.975174955062435</v>
      </c>
      <c r="BJ79">
        <v>22.006657003566328</v>
      </c>
    </row>
    <row r="80" spans="1:63" hidden="1" x14ac:dyDescent="0.35">
      <c r="A80" t="s">
        <v>1253</v>
      </c>
      <c r="B80" t="s">
        <v>1458</v>
      </c>
      <c r="C80" t="s">
        <v>1737</v>
      </c>
      <c r="D80" t="s">
        <v>1738</v>
      </c>
    </row>
    <row r="81" spans="1:65" hidden="1" x14ac:dyDescent="0.35">
      <c r="A81" t="s">
        <v>1222</v>
      </c>
      <c r="B81" t="s">
        <v>1459</v>
      </c>
      <c r="C81" t="s">
        <v>1737</v>
      </c>
      <c r="D81" t="s">
        <v>1738</v>
      </c>
    </row>
    <row r="82" spans="1:65" hidden="1" x14ac:dyDescent="0.35">
      <c r="A82" t="s">
        <v>1277</v>
      </c>
      <c r="B82" t="s">
        <v>1460</v>
      </c>
      <c r="C82" t="s">
        <v>1737</v>
      </c>
      <c r="D82" t="s">
        <v>1738</v>
      </c>
      <c r="AM82">
        <v>7.4</v>
      </c>
      <c r="AX82">
        <v>1.7</v>
      </c>
    </row>
    <row r="83" spans="1:65" hidden="1" x14ac:dyDescent="0.35">
      <c r="A83" t="s">
        <v>1461</v>
      </c>
      <c r="B83" t="s">
        <v>1462</v>
      </c>
      <c r="C83" t="s">
        <v>1737</v>
      </c>
      <c r="D83" t="s">
        <v>1738</v>
      </c>
    </row>
    <row r="84" spans="1:65" hidden="1" x14ac:dyDescent="0.35">
      <c r="A84" t="s">
        <v>1463</v>
      </c>
      <c r="B84" t="s">
        <v>1464</v>
      </c>
      <c r="C84" t="s">
        <v>1737</v>
      </c>
      <c r="D84" t="s">
        <v>1738</v>
      </c>
    </row>
    <row r="85" spans="1:65" hidden="1" x14ac:dyDescent="0.35">
      <c r="A85" t="s">
        <v>1088</v>
      </c>
      <c r="B85" t="s">
        <v>1465</v>
      </c>
      <c r="C85" t="s">
        <v>1737</v>
      </c>
      <c r="D85" t="s">
        <v>1738</v>
      </c>
      <c r="AS85">
        <v>27.9</v>
      </c>
      <c r="BE85">
        <v>26.5</v>
      </c>
    </row>
    <row r="86" spans="1:65" hidden="1" x14ac:dyDescent="0.35">
      <c r="A86" t="s">
        <v>1260</v>
      </c>
      <c r="B86" t="s">
        <v>1466</v>
      </c>
      <c r="C86" t="s">
        <v>1737</v>
      </c>
      <c r="D86" t="s">
        <v>1738</v>
      </c>
      <c r="BE86">
        <v>8.1199999999999992</v>
      </c>
    </row>
    <row r="87" spans="1:65" hidden="1" x14ac:dyDescent="0.35">
      <c r="A87" t="s">
        <v>1122</v>
      </c>
      <c r="B87" t="s">
        <v>1467</v>
      </c>
      <c r="C87" t="s">
        <v>1737</v>
      </c>
      <c r="D87" t="s">
        <v>1738</v>
      </c>
      <c r="AR87">
        <v>23.8</v>
      </c>
      <c r="AS87">
        <v>23.8</v>
      </c>
      <c r="BC87">
        <v>12.3</v>
      </c>
      <c r="BK87">
        <v>23.1</v>
      </c>
    </row>
    <row r="88" spans="1:65" hidden="1" x14ac:dyDescent="0.35">
      <c r="A88" t="s">
        <v>1097</v>
      </c>
      <c r="B88" t="s">
        <v>1468</v>
      </c>
      <c r="C88" t="s">
        <v>1737</v>
      </c>
      <c r="D88" t="s">
        <v>1738</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35">
      <c r="A89" t="s">
        <v>1469</v>
      </c>
      <c r="B89" t="s">
        <v>1470</v>
      </c>
      <c r="C89" t="s">
        <v>1737</v>
      </c>
      <c r="D89" t="s">
        <v>1738</v>
      </c>
    </row>
    <row r="90" spans="1:65" hidden="1" x14ac:dyDescent="0.35">
      <c r="A90" t="s">
        <v>1098</v>
      </c>
      <c r="B90" t="s">
        <v>1471</v>
      </c>
      <c r="C90" t="s">
        <v>1737</v>
      </c>
      <c r="D90" t="s">
        <v>1738</v>
      </c>
      <c r="AK90">
        <v>24.7</v>
      </c>
      <c r="AL90">
        <v>24.7</v>
      </c>
      <c r="AR90">
        <v>24.8</v>
      </c>
      <c r="AX90">
        <v>21.9</v>
      </c>
      <c r="BE90">
        <v>23.7</v>
      </c>
      <c r="BI90">
        <v>27.6</v>
      </c>
      <c r="BK90">
        <v>22.1</v>
      </c>
    </row>
    <row r="91" spans="1:65" hidden="1" x14ac:dyDescent="0.35">
      <c r="A91" t="s">
        <v>1472</v>
      </c>
      <c r="B91" t="s">
        <v>1473</v>
      </c>
      <c r="C91" t="s">
        <v>1737</v>
      </c>
      <c r="D91" t="s">
        <v>1738</v>
      </c>
      <c r="BC91">
        <v>21.5</v>
      </c>
      <c r="BF91">
        <v>24.9</v>
      </c>
      <c r="BK91">
        <v>26.5</v>
      </c>
      <c r="BM91">
        <v>24.2</v>
      </c>
    </row>
    <row r="92" spans="1:65" hidden="1" x14ac:dyDescent="0.35">
      <c r="A92" t="s">
        <v>1099</v>
      </c>
      <c r="B92" t="s">
        <v>1474</v>
      </c>
      <c r="C92" t="s">
        <v>1737</v>
      </c>
      <c r="D92" t="s">
        <v>1738</v>
      </c>
      <c r="BC92">
        <v>6</v>
      </c>
      <c r="BG92">
        <v>22.3</v>
      </c>
      <c r="BL92">
        <v>21.1</v>
      </c>
    </row>
    <row r="93" spans="1:65" hidden="1" x14ac:dyDescent="0.35">
      <c r="A93" t="s">
        <v>1087</v>
      </c>
      <c r="B93" t="s">
        <v>1475</v>
      </c>
      <c r="C93" t="s">
        <v>1737</v>
      </c>
      <c r="D93" t="s">
        <v>1738</v>
      </c>
      <c r="BD93">
        <v>33.799999999999997</v>
      </c>
    </row>
    <row r="94" spans="1:65" hidden="1" x14ac:dyDescent="0.35">
      <c r="A94" t="s">
        <v>1265</v>
      </c>
      <c r="B94" t="s">
        <v>1476</v>
      </c>
      <c r="C94" t="s">
        <v>1737</v>
      </c>
      <c r="D94" t="s">
        <v>1738</v>
      </c>
    </row>
    <row r="95" spans="1:65" hidden="1" x14ac:dyDescent="0.35">
      <c r="A95" t="s">
        <v>1184</v>
      </c>
      <c r="B95" t="s">
        <v>1477</v>
      </c>
      <c r="C95" t="s">
        <v>1737</v>
      </c>
      <c r="D95" t="s">
        <v>1738</v>
      </c>
    </row>
    <row r="96" spans="1:65" hidden="1" x14ac:dyDescent="0.35">
      <c r="A96" t="s">
        <v>1478</v>
      </c>
      <c r="B96" t="s">
        <v>1479</v>
      </c>
      <c r="C96" t="s">
        <v>1737</v>
      </c>
      <c r="D96" t="s">
        <v>1738</v>
      </c>
    </row>
    <row r="97" spans="1:62" hidden="1" x14ac:dyDescent="0.35">
      <c r="A97" t="s">
        <v>1198</v>
      </c>
      <c r="B97" t="s">
        <v>1480</v>
      </c>
      <c r="C97" t="s">
        <v>1737</v>
      </c>
      <c r="D97" t="s">
        <v>1738</v>
      </c>
      <c r="AF97">
        <v>29.4</v>
      </c>
      <c r="AN97">
        <v>28.1</v>
      </c>
      <c r="AR97">
        <v>26.8</v>
      </c>
      <c r="AU97">
        <v>27.6</v>
      </c>
      <c r="BB97">
        <v>20.8</v>
      </c>
      <c r="BH97">
        <v>13.9</v>
      </c>
    </row>
    <row r="98" spans="1:62" hidden="1" x14ac:dyDescent="0.35">
      <c r="A98" t="s">
        <v>1228</v>
      </c>
      <c r="B98" t="s">
        <v>1481</v>
      </c>
      <c r="C98" t="s">
        <v>1737</v>
      </c>
      <c r="D98" t="s">
        <v>1738</v>
      </c>
    </row>
    <row r="99" spans="1:62" hidden="1" x14ac:dyDescent="0.35">
      <c r="A99" t="s">
        <v>1211</v>
      </c>
      <c r="B99" t="s">
        <v>1482</v>
      </c>
      <c r="C99" t="s">
        <v>1737</v>
      </c>
      <c r="D99" t="s">
        <v>1738</v>
      </c>
      <c r="BB99">
        <v>28.5</v>
      </c>
      <c r="BG99">
        <v>28</v>
      </c>
    </row>
    <row r="100" spans="1:62" hidden="1" x14ac:dyDescent="0.35">
      <c r="A100" t="s">
        <v>1483</v>
      </c>
      <c r="B100" t="s">
        <v>1484</v>
      </c>
      <c r="C100" t="s">
        <v>1737</v>
      </c>
      <c r="D100" t="s">
        <v>1738</v>
      </c>
    </row>
    <row r="101" spans="1:62" hidden="1" x14ac:dyDescent="0.35">
      <c r="A101" t="s">
        <v>1485</v>
      </c>
      <c r="B101" t="s">
        <v>1486</v>
      </c>
      <c r="C101" t="s">
        <v>1737</v>
      </c>
      <c r="D101" t="s">
        <v>1738</v>
      </c>
    </row>
    <row r="102" spans="1:62" hidden="1" x14ac:dyDescent="0.35">
      <c r="A102" t="s">
        <v>1199</v>
      </c>
      <c r="B102" t="s">
        <v>1487</v>
      </c>
      <c r="C102" t="s">
        <v>1737</v>
      </c>
      <c r="D102" t="s">
        <v>1738</v>
      </c>
      <c r="AF102">
        <v>15.8</v>
      </c>
      <c r="AK102">
        <v>13.2</v>
      </c>
      <c r="AO102">
        <v>18</v>
      </c>
      <c r="AT102">
        <v>11.2</v>
      </c>
      <c r="AY102">
        <v>16.8</v>
      </c>
      <c r="BE102">
        <v>10.7</v>
      </c>
    </row>
    <row r="103" spans="1:62" hidden="1" x14ac:dyDescent="0.35">
      <c r="A103" t="s">
        <v>1488</v>
      </c>
      <c r="B103" t="s">
        <v>1489</v>
      </c>
      <c r="C103" t="s">
        <v>1737</v>
      </c>
      <c r="D103" t="s">
        <v>1738</v>
      </c>
      <c r="BC103">
        <v>25.498949196054866</v>
      </c>
      <c r="BJ103">
        <v>24.808948541558713</v>
      </c>
    </row>
    <row r="104" spans="1:62" hidden="1" x14ac:dyDescent="0.35">
      <c r="A104" t="s">
        <v>1264</v>
      </c>
      <c r="B104" t="s">
        <v>1490</v>
      </c>
      <c r="C104" t="s">
        <v>1737</v>
      </c>
      <c r="D104" t="s">
        <v>1738</v>
      </c>
    </row>
    <row r="105" spans="1:62" hidden="1" x14ac:dyDescent="0.35">
      <c r="A105" t="s">
        <v>1186</v>
      </c>
      <c r="B105" t="s">
        <v>1491</v>
      </c>
      <c r="C105" t="s">
        <v>1737</v>
      </c>
      <c r="D105" t="s">
        <v>1738</v>
      </c>
      <c r="AH105">
        <v>27.2</v>
      </c>
      <c r="AN105">
        <v>44.7</v>
      </c>
      <c r="AS105">
        <v>39.6</v>
      </c>
      <c r="AY105">
        <v>37.299999999999997</v>
      </c>
      <c r="BE105">
        <v>35.299999999999997</v>
      </c>
      <c r="BI105">
        <v>38</v>
      </c>
      <c r="BJ105">
        <v>38</v>
      </c>
    </row>
    <row r="106" spans="1:62" hidden="1" x14ac:dyDescent="0.35">
      <c r="A106" t="s">
        <v>1242</v>
      </c>
      <c r="B106" t="s">
        <v>1492</v>
      </c>
      <c r="C106" t="s">
        <v>1737</v>
      </c>
      <c r="D106" t="s">
        <v>1738</v>
      </c>
      <c r="AL106">
        <v>7</v>
      </c>
    </row>
    <row r="107" spans="1:62" hidden="1" x14ac:dyDescent="0.35">
      <c r="A107" t="s">
        <v>1493</v>
      </c>
      <c r="B107" t="s">
        <v>1494</v>
      </c>
      <c r="C107" t="s">
        <v>1737</v>
      </c>
      <c r="D107" t="s">
        <v>1738</v>
      </c>
      <c r="AS107">
        <v>9.6449478714045416</v>
      </c>
    </row>
    <row r="108" spans="1:62" hidden="1" x14ac:dyDescent="0.35">
      <c r="A108" t="s">
        <v>1495</v>
      </c>
      <c r="B108" t="s">
        <v>1496</v>
      </c>
      <c r="C108" t="s">
        <v>1737</v>
      </c>
      <c r="D108" t="s">
        <v>1738</v>
      </c>
      <c r="AS108">
        <v>12.882659378746389</v>
      </c>
    </row>
    <row r="109" spans="1:62" hidden="1" x14ac:dyDescent="0.35">
      <c r="A109" t="s">
        <v>1497</v>
      </c>
      <c r="B109" t="s">
        <v>1498</v>
      </c>
      <c r="C109" t="s">
        <v>1737</v>
      </c>
      <c r="D109" t="s">
        <v>1738</v>
      </c>
      <c r="AS109">
        <v>26.004243532212111</v>
      </c>
      <c r="BC109">
        <v>22.124694614190126</v>
      </c>
      <c r="BJ109">
        <v>20.606031439695872</v>
      </c>
    </row>
    <row r="110" spans="1:62" hidden="1" x14ac:dyDescent="0.35">
      <c r="A110" t="s">
        <v>1499</v>
      </c>
      <c r="B110" t="s">
        <v>1500</v>
      </c>
      <c r="C110" t="s">
        <v>1737</v>
      </c>
      <c r="D110" t="s">
        <v>1738</v>
      </c>
      <c r="AI110">
        <v>27.176759884044976</v>
      </c>
      <c r="AS110">
        <v>26.315190516634964</v>
      </c>
      <c r="BJ110">
        <v>17.873361262878777</v>
      </c>
    </row>
    <row r="111" spans="1:62" hidden="1" x14ac:dyDescent="0.35">
      <c r="A111" t="s">
        <v>1166</v>
      </c>
      <c r="B111" t="s">
        <v>1501</v>
      </c>
      <c r="C111" t="s">
        <v>1737</v>
      </c>
      <c r="D111" t="s">
        <v>1738</v>
      </c>
      <c r="AF111">
        <v>16</v>
      </c>
      <c r="AJ111">
        <v>17</v>
      </c>
      <c r="AM111">
        <v>15.3</v>
      </c>
      <c r="AP111">
        <v>13.6</v>
      </c>
      <c r="AV111">
        <v>13.2</v>
      </c>
      <c r="BA111">
        <v>13.1</v>
      </c>
      <c r="BE111">
        <v>11.4</v>
      </c>
      <c r="BI111">
        <v>16.2</v>
      </c>
      <c r="BJ111">
        <v>10.6</v>
      </c>
    </row>
    <row r="112" spans="1:62" hidden="1" x14ac:dyDescent="0.35">
      <c r="A112" t="s">
        <v>1502</v>
      </c>
      <c r="B112" t="s">
        <v>1503</v>
      </c>
      <c r="C112" t="s">
        <v>1737</v>
      </c>
      <c r="D112" t="s">
        <v>1738</v>
      </c>
      <c r="AS112">
        <v>25.806797376010884</v>
      </c>
      <c r="BC112">
        <v>22.569632351594169</v>
      </c>
      <c r="BJ112">
        <v>21.972632728571622</v>
      </c>
    </row>
    <row r="113" spans="1:64" hidden="1" x14ac:dyDescent="0.35">
      <c r="A113" t="s">
        <v>1504</v>
      </c>
      <c r="B113" t="s">
        <v>1505</v>
      </c>
      <c r="C113" t="s">
        <v>1737</v>
      </c>
      <c r="D113" t="s">
        <v>1738</v>
      </c>
    </row>
    <row r="114" spans="1:64" hidden="1" x14ac:dyDescent="0.35">
      <c r="A114" t="s">
        <v>1147</v>
      </c>
      <c r="B114" t="s">
        <v>1506</v>
      </c>
      <c r="C114" t="s">
        <v>1737</v>
      </c>
      <c r="D114" t="s">
        <v>1738</v>
      </c>
      <c r="AL114">
        <v>20.3</v>
      </c>
      <c r="AR114">
        <v>16.100000000000001</v>
      </c>
      <c r="AV114">
        <v>21.1</v>
      </c>
      <c r="AW114">
        <v>21.1</v>
      </c>
      <c r="AY114">
        <v>13.9</v>
      </c>
      <c r="BA114">
        <v>20.5</v>
      </c>
      <c r="BI114">
        <v>12.9</v>
      </c>
    </row>
    <row r="115" spans="1:64" hidden="1" x14ac:dyDescent="0.35">
      <c r="A115" t="s">
        <v>1507</v>
      </c>
      <c r="B115" t="s">
        <v>1508</v>
      </c>
      <c r="C115" t="s">
        <v>1737</v>
      </c>
      <c r="D115" t="s">
        <v>1738</v>
      </c>
    </row>
    <row r="116" spans="1:64" hidden="1" x14ac:dyDescent="0.35">
      <c r="A116" t="s">
        <v>1255</v>
      </c>
      <c r="B116" t="s">
        <v>1509</v>
      </c>
      <c r="C116" t="s">
        <v>1737</v>
      </c>
      <c r="D116" t="s">
        <v>1738</v>
      </c>
    </row>
    <row r="117" spans="1:64" hidden="1" x14ac:dyDescent="0.35">
      <c r="A117" t="s">
        <v>1510</v>
      </c>
      <c r="B117" t="s">
        <v>1511</v>
      </c>
      <c r="C117" t="s">
        <v>1737</v>
      </c>
      <c r="D117" t="s">
        <v>1738</v>
      </c>
      <c r="BC117">
        <v>5.7</v>
      </c>
      <c r="BD117">
        <v>5.7</v>
      </c>
    </row>
    <row r="118" spans="1:64" hidden="1" x14ac:dyDescent="0.35">
      <c r="A118" t="s">
        <v>1123</v>
      </c>
      <c r="B118" t="s">
        <v>1512</v>
      </c>
      <c r="C118" t="s">
        <v>1737</v>
      </c>
      <c r="D118" t="s">
        <v>1738</v>
      </c>
      <c r="BD118">
        <v>8</v>
      </c>
      <c r="BK118">
        <v>14.3</v>
      </c>
    </row>
    <row r="119" spans="1:64" hidden="1" x14ac:dyDescent="0.35">
      <c r="A119" t="s">
        <v>1254</v>
      </c>
      <c r="B119" t="s">
        <v>1513</v>
      </c>
      <c r="C119" t="s">
        <v>1737</v>
      </c>
      <c r="D119" t="s">
        <v>1738</v>
      </c>
    </row>
    <row r="120" spans="1:64" hidden="1" x14ac:dyDescent="0.35">
      <c r="A120" t="s">
        <v>1124</v>
      </c>
      <c r="B120" t="s">
        <v>1514</v>
      </c>
      <c r="C120" t="s">
        <v>1737</v>
      </c>
      <c r="D120" t="s">
        <v>1738</v>
      </c>
    </row>
    <row r="121" spans="1:64" hidden="1" x14ac:dyDescent="0.35">
      <c r="A121" t="s">
        <v>1266</v>
      </c>
      <c r="B121" t="s">
        <v>1515</v>
      </c>
      <c r="C121" t="s">
        <v>1737</v>
      </c>
      <c r="D121" t="s">
        <v>1738</v>
      </c>
      <c r="AO121">
        <v>11.8</v>
      </c>
    </row>
    <row r="122" spans="1:64" hidden="1" x14ac:dyDescent="0.35">
      <c r="A122" t="s">
        <v>1187</v>
      </c>
      <c r="B122" t="s">
        <v>1516</v>
      </c>
      <c r="C122" t="s">
        <v>1737</v>
      </c>
      <c r="D122" t="s">
        <v>1738</v>
      </c>
      <c r="AH122">
        <v>20.6</v>
      </c>
      <c r="AL122">
        <v>13</v>
      </c>
      <c r="AP122">
        <v>14.2</v>
      </c>
      <c r="AV122">
        <v>11.7</v>
      </c>
      <c r="BA122">
        <v>10</v>
      </c>
      <c r="BB122">
        <v>10</v>
      </c>
    </row>
    <row r="123" spans="1:64" hidden="1" x14ac:dyDescent="0.35">
      <c r="A123" t="s">
        <v>1125</v>
      </c>
      <c r="B123" t="s">
        <v>1517</v>
      </c>
      <c r="C123" t="s">
        <v>1737</v>
      </c>
      <c r="D123" t="s">
        <v>1738</v>
      </c>
      <c r="AI123">
        <v>26.5</v>
      </c>
      <c r="AP123">
        <v>20.100000000000001</v>
      </c>
      <c r="AU123">
        <v>14.9</v>
      </c>
      <c r="AZ123">
        <v>13.8</v>
      </c>
      <c r="BB123">
        <v>13.4</v>
      </c>
      <c r="BE123">
        <v>11.7</v>
      </c>
      <c r="BJ123">
        <v>14.2</v>
      </c>
      <c r="BK123">
        <v>14.2</v>
      </c>
    </row>
    <row r="124" spans="1:64" hidden="1" x14ac:dyDescent="0.35">
      <c r="A124" t="s">
        <v>1160</v>
      </c>
      <c r="B124" t="s">
        <v>1518</v>
      </c>
      <c r="C124" t="s">
        <v>1737</v>
      </c>
      <c r="D124" t="s">
        <v>1738</v>
      </c>
    </row>
    <row r="125" spans="1:64" hidden="1" x14ac:dyDescent="0.35">
      <c r="A125" t="s">
        <v>1138</v>
      </c>
      <c r="B125" t="s">
        <v>1519</v>
      </c>
      <c r="C125" t="s">
        <v>1737</v>
      </c>
      <c r="D125" t="s">
        <v>1738</v>
      </c>
      <c r="AN125">
        <v>16.3</v>
      </c>
      <c r="AR125">
        <v>11.9</v>
      </c>
      <c r="BD125">
        <v>11.6</v>
      </c>
      <c r="BH125">
        <v>9.8000000000000007</v>
      </c>
      <c r="BK125">
        <v>15.47</v>
      </c>
    </row>
    <row r="126" spans="1:64" hidden="1" x14ac:dyDescent="0.35">
      <c r="A126" t="s">
        <v>1074</v>
      </c>
      <c r="B126" t="s">
        <v>1520</v>
      </c>
      <c r="C126" t="s">
        <v>1737</v>
      </c>
      <c r="D126" t="s">
        <v>1738</v>
      </c>
      <c r="AH126">
        <v>38</v>
      </c>
      <c r="AL126">
        <v>35.299999999999997</v>
      </c>
      <c r="AQ126">
        <v>28</v>
      </c>
      <c r="AV126">
        <v>27.4</v>
      </c>
      <c r="BB126">
        <v>25.6</v>
      </c>
      <c r="BG126">
        <v>17.5</v>
      </c>
      <c r="BH126">
        <v>15.9</v>
      </c>
      <c r="BI126">
        <v>15.6</v>
      </c>
      <c r="BJ126">
        <v>14.892412786763099</v>
      </c>
      <c r="BK126">
        <v>13.8</v>
      </c>
      <c r="BL126">
        <v>15</v>
      </c>
    </row>
    <row r="127" spans="1:64" hidden="1" x14ac:dyDescent="0.35">
      <c r="A127" t="s">
        <v>1521</v>
      </c>
      <c r="B127" t="s">
        <v>1522</v>
      </c>
      <c r="C127" t="s">
        <v>1737</v>
      </c>
      <c r="D127" t="s">
        <v>1738</v>
      </c>
      <c r="AP127">
        <v>11.8</v>
      </c>
      <c r="BE127">
        <v>18</v>
      </c>
      <c r="BG127">
        <v>19.100000000000001</v>
      </c>
      <c r="BK127">
        <v>19</v>
      </c>
    </row>
    <row r="128" spans="1:64" hidden="1" x14ac:dyDescent="0.35">
      <c r="A128" t="s">
        <v>1165</v>
      </c>
      <c r="B128" t="s">
        <v>1523</v>
      </c>
      <c r="C128" t="s">
        <v>1737</v>
      </c>
      <c r="D128" t="s">
        <v>1738</v>
      </c>
      <c r="AS128">
        <v>33</v>
      </c>
      <c r="AX128">
        <v>25.3</v>
      </c>
      <c r="AY128">
        <v>25.3</v>
      </c>
      <c r="BC128">
        <v>16.899999999999999</v>
      </c>
      <c r="BD128">
        <v>16.899999999999999</v>
      </c>
      <c r="BG128">
        <v>12.5</v>
      </c>
    </row>
    <row r="129" spans="1:65" hidden="1" x14ac:dyDescent="0.35">
      <c r="A129" t="s">
        <v>1229</v>
      </c>
      <c r="B129" t="s">
        <v>1524</v>
      </c>
      <c r="C129" t="s">
        <v>1737</v>
      </c>
      <c r="D129" t="s">
        <v>1738</v>
      </c>
      <c r="BB129">
        <v>28</v>
      </c>
      <c r="BL129">
        <v>17.3</v>
      </c>
    </row>
    <row r="130" spans="1:65" hidden="1" x14ac:dyDescent="0.35">
      <c r="A130" t="s">
        <v>1525</v>
      </c>
      <c r="B130" t="s">
        <v>1526</v>
      </c>
      <c r="C130" t="s">
        <v>1737</v>
      </c>
      <c r="D130" t="s">
        <v>1738</v>
      </c>
    </row>
    <row r="131" spans="1:65" hidden="1" x14ac:dyDescent="0.35">
      <c r="A131" t="s">
        <v>1527</v>
      </c>
      <c r="B131" t="s">
        <v>1528</v>
      </c>
      <c r="C131" t="s">
        <v>1737</v>
      </c>
      <c r="D131" t="s">
        <v>1738</v>
      </c>
    </row>
    <row r="132" spans="1:65" hidden="1" x14ac:dyDescent="0.35">
      <c r="A132" t="s">
        <v>1126</v>
      </c>
      <c r="B132" t="s">
        <v>1529</v>
      </c>
      <c r="C132" t="s">
        <v>1737</v>
      </c>
      <c r="D132" t="s">
        <v>1738</v>
      </c>
    </row>
    <row r="133" spans="1:65" hidden="1" x14ac:dyDescent="0.35">
      <c r="A133" t="s">
        <v>1530</v>
      </c>
      <c r="B133" t="s">
        <v>1531</v>
      </c>
      <c r="C133" t="s">
        <v>1737</v>
      </c>
      <c r="D133" t="s">
        <v>1738</v>
      </c>
    </row>
    <row r="134" spans="1:65" hidden="1" x14ac:dyDescent="0.35">
      <c r="A134" t="s">
        <v>1532</v>
      </c>
      <c r="B134" t="s">
        <v>1533</v>
      </c>
      <c r="C134" t="s">
        <v>1737</v>
      </c>
      <c r="D134" t="s">
        <v>1738</v>
      </c>
      <c r="AS134">
        <v>39.5</v>
      </c>
      <c r="AX134">
        <v>27.3</v>
      </c>
      <c r="BE134">
        <v>19.899999999999999</v>
      </c>
      <c r="BJ134">
        <v>14.3</v>
      </c>
    </row>
    <row r="135" spans="1:65" hidden="1" x14ac:dyDescent="0.35">
      <c r="A135" t="s">
        <v>1127</v>
      </c>
      <c r="B135" t="s">
        <v>1534</v>
      </c>
      <c r="C135" t="s">
        <v>1737</v>
      </c>
      <c r="D135" t="s">
        <v>1738</v>
      </c>
    </row>
    <row r="136" spans="1:65" hidden="1" x14ac:dyDescent="0.35">
      <c r="A136" t="s">
        <v>1100</v>
      </c>
      <c r="B136" t="s">
        <v>1535</v>
      </c>
      <c r="C136" t="s">
        <v>1737</v>
      </c>
      <c r="D136" t="s">
        <v>1738</v>
      </c>
      <c r="AE136">
        <v>32.799999999999997</v>
      </c>
      <c r="AZ136">
        <v>35.700000000000003</v>
      </c>
      <c r="BF136">
        <v>31.1</v>
      </c>
      <c r="BM136">
        <v>33.4</v>
      </c>
    </row>
    <row r="137" spans="1:65" hidden="1" x14ac:dyDescent="0.35">
      <c r="A137" t="s">
        <v>1112</v>
      </c>
      <c r="B137" t="s">
        <v>1536</v>
      </c>
      <c r="C137" t="s">
        <v>1737</v>
      </c>
      <c r="D137" t="s">
        <v>1738</v>
      </c>
      <c r="AZ137">
        <v>27</v>
      </c>
      <c r="BG137">
        <v>40.200000000000003</v>
      </c>
    </row>
    <row r="138" spans="1:65" hidden="1" x14ac:dyDescent="0.35">
      <c r="A138" t="s">
        <v>1537</v>
      </c>
      <c r="B138" t="s">
        <v>1538</v>
      </c>
      <c r="C138" t="s">
        <v>1737</v>
      </c>
      <c r="D138" t="s">
        <v>1738</v>
      </c>
      <c r="BE138">
        <v>17</v>
      </c>
    </row>
    <row r="139" spans="1:65" hidden="1" x14ac:dyDescent="0.35">
      <c r="A139" t="s">
        <v>1539</v>
      </c>
      <c r="B139" t="s">
        <v>1540</v>
      </c>
      <c r="C139" t="s">
        <v>1737</v>
      </c>
      <c r="D139" t="s">
        <v>1738</v>
      </c>
    </row>
    <row r="140" spans="1:65" hidden="1" x14ac:dyDescent="0.35">
      <c r="A140" t="s">
        <v>1541</v>
      </c>
      <c r="B140" t="s">
        <v>1542</v>
      </c>
      <c r="C140" t="s">
        <v>1737</v>
      </c>
      <c r="D140" t="s">
        <v>1738</v>
      </c>
      <c r="AS140">
        <v>25.669831802455104</v>
      </c>
      <c r="BC140">
        <v>22.854628994876588</v>
      </c>
      <c r="BJ140">
        <v>21.971698335452484</v>
      </c>
    </row>
    <row r="141" spans="1:65" hidden="1" x14ac:dyDescent="0.35">
      <c r="A141" t="s">
        <v>1543</v>
      </c>
      <c r="B141" t="s">
        <v>1544</v>
      </c>
      <c r="C141" t="s">
        <v>1737</v>
      </c>
      <c r="D141" t="s">
        <v>1738</v>
      </c>
      <c r="BC141">
        <v>24.522398247718971</v>
      </c>
      <c r="BJ141">
        <v>23.491469738023458</v>
      </c>
    </row>
    <row r="142" spans="1:65" hidden="1" x14ac:dyDescent="0.35">
      <c r="A142" t="s">
        <v>1545</v>
      </c>
      <c r="B142" t="s">
        <v>1546</v>
      </c>
      <c r="C142" t="s">
        <v>1737</v>
      </c>
      <c r="D142" t="s">
        <v>1738</v>
      </c>
    </row>
    <row r="143" spans="1:65" hidden="1" x14ac:dyDescent="0.35">
      <c r="A143" t="s">
        <v>1152</v>
      </c>
      <c r="B143" t="s">
        <v>1547</v>
      </c>
      <c r="C143" t="s">
        <v>1737</v>
      </c>
      <c r="D143" t="s">
        <v>1738</v>
      </c>
      <c r="AF143">
        <v>12.3</v>
      </c>
      <c r="AS143">
        <v>18.2</v>
      </c>
      <c r="AZ143">
        <v>7.3</v>
      </c>
      <c r="BI143">
        <v>7.5</v>
      </c>
    </row>
    <row r="144" spans="1:65" hidden="1" x14ac:dyDescent="0.35">
      <c r="A144" t="s">
        <v>1548</v>
      </c>
      <c r="B144" t="s">
        <v>1549</v>
      </c>
      <c r="C144" t="s">
        <v>1737</v>
      </c>
      <c r="D144" t="s">
        <v>1738</v>
      </c>
      <c r="AS144">
        <v>18.589601081369111</v>
      </c>
      <c r="BC144">
        <v>17.401009568341138</v>
      </c>
      <c r="BJ144">
        <v>14.634757238263417</v>
      </c>
    </row>
    <row r="145" spans="1:65" hidden="1" x14ac:dyDescent="0.35">
      <c r="A145" t="s">
        <v>1550</v>
      </c>
      <c r="B145" t="s">
        <v>1551</v>
      </c>
      <c r="C145" t="s">
        <v>1737</v>
      </c>
      <c r="D145" t="s">
        <v>1738</v>
      </c>
      <c r="AS145">
        <v>12.867391699616109</v>
      </c>
    </row>
    <row r="146" spans="1:65" hidden="1" x14ac:dyDescent="0.35">
      <c r="A146" t="s">
        <v>1091</v>
      </c>
      <c r="B146" t="s">
        <v>1552</v>
      </c>
      <c r="C146" t="s">
        <v>1737</v>
      </c>
      <c r="D146" t="s">
        <v>1738</v>
      </c>
      <c r="AW146">
        <v>31</v>
      </c>
      <c r="AX146">
        <v>31</v>
      </c>
      <c r="BB146">
        <v>23.3</v>
      </c>
      <c r="BC146">
        <v>23.3</v>
      </c>
      <c r="BG146">
        <v>18.399999999999999</v>
      </c>
      <c r="BK146">
        <v>16</v>
      </c>
    </row>
    <row r="147" spans="1:65" hidden="1" x14ac:dyDescent="0.35">
      <c r="A147" t="s">
        <v>1553</v>
      </c>
      <c r="B147" t="s">
        <v>1554</v>
      </c>
      <c r="C147" t="s">
        <v>1737</v>
      </c>
      <c r="D147" t="s">
        <v>1738</v>
      </c>
      <c r="AS147">
        <v>3.5003053384659086</v>
      </c>
    </row>
    <row r="148" spans="1:65" hidden="1" x14ac:dyDescent="0.35">
      <c r="A148" t="s">
        <v>1257</v>
      </c>
      <c r="B148" t="s">
        <v>1555</v>
      </c>
      <c r="C148" t="s">
        <v>1737</v>
      </c>
      <c r="D148" t="s">
        <v>1738</v>
      </c>
      <c r="AN148">
        <v>18</v>
      </c>
    </row>
    <row r="149" spans="1:65" hidden="1" x14ac:dyDescent="0.35">
      <c r="A149" t="s">
        <v>1279</v>
      </c>
      <c r="B149" t="s">
        <v>1556</v>
      </c>
      <c r="C149" t="s">
        <v>1737</v>
      </c>
      <c r="D149" t="s">
        <v>1738</v>
      </c>
    </row>
    <row r="150" spans="1:65" hidden="1" x14ac:dyDescent="0.35">
      <c r="A150" t="s">
        <v>1256</v>
      </c>
      <c r="B150" t="s">
        <v>1557</v>
      </c>
      <c r="C150" t="s">
        <v>1737</v>
      </c>
      <c r="D150" t="s">
        <v>1738</v>
      </c>
      <c r="AN150">
        <v>16.8</v>
      </c>
    </row>
    <row r="151" spans="1:65" hidden="1" x14ac:dyDescent="0.35">
      <c r="A151" t="s">
        <v>1558</v>
      </c>
      <c r="B151" t="s">
        <v>1559</v>
      </c>
      <c r="C151" t="s">
        <v>1737</v>
      </c>
      <c r="D151" t="s">
        <v>1738</v>
      </c>
    </row>
    <row r="152" spans="1:65" hidden="1" x14ac:dyDescent="0.35">
      <c r="A152" t="s">
        <v>1560</v>
      </c>
      <c r="B152" t="s">
        <v>1561</v>
      </c>
      <c r="C152" t="s">
        <v>1737</v>
      </c>
      <c r="D152" t="s">
        <v>1738</v>
      </c>
    </row>
    <row r="153" spans="1:65" hidden="1" x14ac:dyDescent="0.35">
      <c r="A153" t="s">
        <v>1113</v>
      </c>
      <c r="B153" t="s">
        <v>1562</v>
      </c>
      <c r="C153" t="s">
        <v>1737</v>
      </c>
      <c r="D153" t="s">
        <v>1738</v>
      </c>
      <c r="AF153">
        <v>22.1</v>
      </c>
      <c r="AK153">
        <v>23.5</v>
      </c>
      <c r="AN153">
        <v>16.100000000000001</v>
      </c>
      <c r="AW153">
        <v>11.9</v>
      </c>
      <c r="BD153">
        <v>10.9</v>
      </c>
      <c r="BK153">
        <v>11.3</v>
      </c>
    </row>
    <row r="154" spans="1:65" hidden="1" x14ac:dyDescent="0.35">
      <c r="A154" t="s">
        <v>1563</v>
      </c>
      <c r="B154" t="s">
        <v>1564</v>
      </c>
      <c r="C154" t="s">
        <v>1737</v>
      </c>
      <c r="D154" t="s">
        <v>1738</v>
      </c>
    </row>
    <row r="155" spans="1:65" hidden="1" x14ac:dyDescent="0.35">
      <c r="A155" t="s">
        <v>1565</v>
      </c>
      <c r="B155" t="s">
        <v>1566</v>
      </c>
      <c r="C155" t="s">
        <v>1737</v>
      </c>
      <c r="D155" t="s">
        <v>1738</v>
      </c>
      <c r="AP155">
        <v>6.7</v>
      </c>
      <c r="AX155">
        <v>11.4</v>
      </c>
      <c r="BE155">
        <v>9.5</v>
      </c>
      <c r="BM155">
        <v>21.2</v>
      </c>
    </row>
    <row r="156" spans="1:65" hidden="1" x14ac:dyDescent="0.35">
      <c r="A156" t="s">
        <v>1075</v>
      </c>
      <c r="B156" t="s">
        <v>1567</v>
      </c>
      <c r="C156" t="s">
        <v>1737</v>
      </c>
      <c r="D156" t="s">
        <v>1738</v>
      </c>
      <c r="AK156">
        <v>32.299999999999997</v>
      </c>
      <c r="AP156">
        <v>27.7</v>
      </c>
      <c r="AW156">
        <v>24.5</v>
      </c>
      <c r="BB156">
        <v>19</v>
      </c>
      <c r="BJ156">
        <v>16.399999999999999</v>
      </c>
      <c r="BK156">
        <v>18.399999999999999</v>
      </c>
    </row>
    <row r="157" spans="1:65" hidden="1" x14ac:dyDescent="0.35">
      <c r="A157" t="s">
        <v>1149</v>
      </c>
      <c r="B157" t="s">
        <v>1568</v>
      </c>
      <c r="C157" t="s">
        <v>1737</v>
      </c>
      <c r="D157" t="s">
        <v>1738</v>
      </c>
      <c r="BB157">
        <v>28.6</v>
      </c>
      <c r="BJ157">
        <v>31.4</v>
      </c>
    </row>
    <row r="158" spans="1:65" hidden="1" x14ac:dyDescent="0.35">
      <c r="A158" t="s">
        <v>1569</v>
      </c>
      <c r="B158" t="s">
        <v>1570</v>
      </c>
      <c r="C158" t="s">
        <v>1737</v>
      </c>
      <c r="D158" t="s">
        <v>1738</v>
      </c>
      <c r="BC158">
        <v>10.095325690306105</v>
      </c>
    </row>
    <row r="159" spans="1:65" hidden="1" x14ac:dyDescent="0.35">
      <c r="A159" t="s">
        <v>1200</v>
      </c>
      <c r="B159" t="s">
        <v>1571</v>
      </c>
      <c r="C159" t="s">
        <v>1737</v>
      </c>
      <c r="D159" t="s">
        <v>1738</v>
      </c>
      <c r="AF159">
        <v>24.1</v>
      </c>
      <c r="AN159">
        <v>16.100000000000001</v>
      </c>
      <c r="AP159">
        <v>12.1</v>
      </c>
      <c r="AV159">
        <v>9.9</v>
      </c>
      <c r="AY159">
        <v>12</v>
      </c>
      <c r="BB159">
        <v>9.8000000000000007</v>
      </c>
      <c r="BG159">
        <v>11.4</v>
      </c>
      <c r="BH159">
        <v>13</v>
      </c>
    </row>
    <row r="160" spans="1:65" hidden="1" x14ac:dyDescent="0.35">
      <c r="A160" t="s">
        <v>1572</v>
      </c>
      <c r="B160" t="s">
        <v>1573</v>
      </c>
      <c r="C160" t="s">
        <v>1737</v>
      </c>
      <c r="D160" t="s">
        <v>1738</v>
      </c>
      <c r="AZ160">
        <v>8.1</v>
      </c>
    </row>
    <row r="161" spans="1:64" hidden="1" x14ac:dyDescent="0.35">
      <c r="A161" t="s">
        <v>1574</v>
      </c>
      <c r="B161" t="s">
        <v>1575</v>
      </c>
      <c r="C161" t="s">
        <v>1737</v>
      </c>
      <c r="D161" t="s">
        <v>1738</v>
      </c>
      <c r="AS161">
        <v>12.056826965091568</v>
      </c>
    </row>
    <row r="162" spans="1:64" hidden="1" x14ac:dyDescent="0.35">
      <c r="A162" t="s">
        <v>1269</v>
      </c>
      <c r="B162" t="s">
        <v>1576</v>
      </c>
      <c r="C162" t="s">
        <v>1737</v>
      </c>
      <c r="D162" t="s">
        <v>1738</v>
      </c>
      <c r="BD162">
        <v>17.2</v>
      </c>
      <c r="BL162">
        <v>10.3</v>
      </c>
    </row>
    <row r="163" spans="1:64" hidden="1" x14ac:dyDescent="0.35">
      <c r="A163" t="s">
        <v>1101</v>
      </c>
      <c r="B163" t="s">
        <v>1577</v>
      </c>
      <c r="C163" t="s">
        <v>1737</v>
      </c>
      <c r="D163" t="s">
        <v>1738</v>
      </c>
      <c r="AF163">
        <v>22.9</v>
      </c>
      <c r="AO163">
        <v>27.5</v>
      </c>
      <c r="AT163">
        <v>29.6</v>
      </c>
      <c r="AY163">
        <v>27.6</v>
      </c>
      <c r="BF163">
        <v>26</v>
      </c>
      <c r="BH163">
        <v>30.7</v>
      </c>
      <c r="BK163">
        <v>23.9</v>
      </c>
    </row>
    <row r="164" spans="1:64" hidden="1" x14ac:dyDescent="0.35">
      <c r="A164" t="s">
        <v>1267</v>
      </c>
      <c r="B164" t="s">
        <v>1578</v>
      </c>
      <c r="C164" t="s">
        <v>1737</v>
      </c>
      <c r="D164" t="s">
        <v>1738</v>
      </c>
    </row>
    <row r="165" spans="1:64" hidden="1" x14ac:dyDescent="0.35">
      <c r="A165" t="s">
        <v>1169</v>
      </c>
      <c r="B165" t="s">
        <v>1579</v>
      </c>
      <c r="C165" t="s">
        <v>1737</v>
      </c>
      <c r="D165" t="s">
        <v>1738</v>
      </c>
      <c r="AJ165">
        <v>20.6</v>
      </c>
      <c r="AP165">
        <v>19.100000000000001</v>
      </c>
      <c r="AT165">
        <v>19.100000000000001</v>
      </c>
      <c r="BI165">
        <v>16.2</v>
      </c>
    </row>
    <row r="166" spans="1:64" hidden="1" x14ac:dyDescent="0.35">
      <c r="A166" t="s">
        <v>1580</v>
      </c>
      <c r="B166" t="s">
        <v>1581</v>
      </c>
      <c r="C166" t="s">
        <v>1737</v>
      </c>
      <c r="D166" t="s">
        <v>1738</v>
      </c>
      <c r="BC166">
        <v>9.6862514613038471</v>
      </c>
    </row>
    <row r="167" spans="1:64" hidden="1" x14ac:dyDescent="0.35">
      <c r="A167" t="s">
        <v>1268</v>
      </c>
      <c r="B167" t="s">
        <v>1582</v>
      </c>
      <c r="C167" t="s">
        <v>1737</v>
      </c>
      <c r="D167" t="s">
        <v>1738</v>
      </c>
      <c r="BF167">
        <v>21.8</v>
      </c>
      <c r="BK167">
        <v>21</v>
      </c>
    </row>
    <row r="168" spans="1:64" hidden="1" x14ac:dyDescent="0.35">
      <c r="A168" t="s">
        <v>1161</v>
      </c>
      <c r="B168" t="s">
        <v>1583</v>
      </c>
      <c r="C168" t="s">
        <v>1737</v>
      </c>
      <c r="D168" t="s">
        <v>1738</v>
      </c>
      <c r="AQ168">
        <v>9.9</v>
      </c>
      <c r="AV168">
        <v>4.5999999999999996</v>
      </c>
      <c r="BA168">
        <v>14.4</v>
      </c>
      <c r="BC168">
        <v>22.3</v>
      </c>
      <c r="BF168">
        <v>16</v>
      </c>
      <c r="BK168">
        <v>22.8</v>
      </c>
    </row>
    <row r="169" spans="1:64" hidden="1" x14ac:dyDescent="0.35">
      <c r="A169" t="s">
        <v>1584</v>
      </c>
      <c r="B169" t="s">
        <v>1585</v>
      </c>
      <c r="C169" t="s">
        <v>1737</v>
      </c>
      <c r="D169" t="s">
        <v>1738</v>
      </c>
    </row>
    <row r="170" spans="1:64" hidden="1" x14ac:dyDescent="0.35">
      <c r="A170" t="s">
        <v>601</v>
      </c>
      <c r="B170" t="s">
        <v>1586</v>
      </c>
      <c r="C170" t="s">
        <v>1737</v>
      </c>
      <c r="D170" t="s">
        <v>1738</v>
      </c>
      <c r="AP170">
        <v>24.9</v>
      </c>
      <c r="AV170">
        <v>21.4</v>
      </c>
      <c r="AW170">
        <v>18.899999999999999</v>
      </c>
      <c r="BD170">
        <v>23.9</v>
      </c>
      <c r="BH170">
        <v>23.1</v>
      </c>
    </row>
    <row r="171" spans="1:64" hidden="1" x14ac:dyDescent="0.35">
      <c r="A171" t="s">
        <v>1102</v>
      </c>
      <c r="B171" t="s">
        <v>1587</v>
      </c>
      <c r="C171" t="s">
        <v>1737</v>
      </c>
      <c r="D171" t="s">
        <v>1738</v>
      </c>
      <c r="AT171">
        <v>32.1</v>
      </c>
      <c r="AZ171">
        <v>24.6</v>
      </c>
      <c r="BD171">
        <v>31.1</v>
      </c>
      <c r="BH171">
        <v>33.6</v>
      </c>
    </row>
    <row r="172" spans="1:64" hidden="1" x14ac:dyDescent="0.35">
      <c r="A172" t="s">
        <v>1076</v>
      </c>
      <c r="B172" t="s">
        <v>1588</v>
      </c>
      <c r="C172" t="s">
        <v>1737</v>
      </c>
      <c r="D172" t="s">
        <v>1738</v>
      </c>
      <c r="AJ172">
        <v>6.4</v>
      </c>
      <c r="AU172">
        <v>3.5</v>
      </c>
      <c r="BG172">
        <v>12.5</v>
      </c>
    </row>
    <row r="173" spans="1:64" hidden="1" x14ac:dyDescent="0.35">
      <c r="A173" t="s">
        <v>884</v>
      </c>
      <c r="B173" t="s">
        <v>1589</v>
      </c>
      <c r="C173" t="s">
        <v>1737</v>
      </c>
      <c r="D173" t="s">
        <v>1738</v>
      </c>
      <c r="AK173">
        <v>36.5</v>
      </c>
      <c r="AS173">
        <v>29.9</v>
      </c>
      <c r="AW173">
        <v>30.3</v>
      </c>
      <c r="AX173">
        <v>30.3</v>
      </c>
      <c r="BC173">
        <v>26.2</v>
      </c>
      <c r="BG173">
        <v>19.399999999999999</v>
      </c>
      <c r="BI173">
        <v>18.7</v>
      </c>
    </row>
    <row r="174" spans="1:64" hidden="1" x14ac:dyDescent="0.35">
      <c r="A174" t="s">
        <v>1168</v>
      </c>
      <c r="B174" t="s">
        <v>1590</v>
      </c>
      <c r="C174" t="s">
        <v>1737</v>
      </c>
      <c r="D174" t="s">
        <v>1738</v>
      </c>
    </row>
    <row r="175" spans="1:64" hidden="1" x14ac:dyDescent="0.35">
      <c r="A175" t="s">
        <v>1591</v>
      </c>
      <c r="B175" t="s">
        <v>1592</v>
      </c>
      <c r="C175" t="s">
        <v>1737</v>
      </c>
      <c r="D175" t="s">
        <v>1738</v>
      </c>
      <c r="AI175">
        <v>6</v>
      </c>
      <c r="AS175">
        <v>6.3</v>
      </c>
      <c r="BC175">
        <v>8</v>
      </c>
      <c r="BJ175">
        <v>7.2</v>
      </c>
    </row>
    <row r="176" spans="1:64" hidden="1" x14ac:dyDescent="0.35">
      <c r="A176" t="s">
        <v>603</v>
      </c>
      <c r="B176" t="s">
        <v>1593</v>
      </c>
      <c r="C176" t="s">
        <v>1737</v>
      </c>
      <c r="D176" t="s">
        <v>1738</v>
      </c>
      <c r="AK176">
        <v>21.8</v>
      </c>
      <c r="AS176">
        <v>23.9</v>
      </c>
      <c r="AZ176">
        <v>20.7</v>
      </c>
      <c r="BF176">
        <v>17.5</v>
      </c>
    </row>
    <row r="177" spans="1:64" hidden="1" x14ac:dyDescent="0.35">
      <c r="A177" t="s">
        <v>1223</v>
      </c>
      <c r="B177" t="s">
        <v>1594</v>
      </c>
      <c r="C177" t="s">
        <v>1737</v>
      </c>
      <c r="D177" t="s">
        <v>1738</v>
      </c>
    </row>
    <row r="178" spans="1:64" hidden="1" x14ac:dyDescent="0.35">
      <c r="A178" t="s">
        <v>1103</v>
      </c>
      <c r="B178" t="s">
        <v>1595</v>
      </c>
      <c r="C178" t="s">
        <v>1737</v>
      </c>
      <c r="D178" t="s">
        <v>1738</v>
      </c>
      <c r="AK178">
        <v>18.7</v>
      </c>
      <c r="AQ178">
        <v>17.7</v>
      </c>
      <c r="AY178">
        <v>16.100000000000001</v>
      </c>
      <c r="BE178">
        <v>16</v>
      </c>
      <c r="BI178">
        <v>23.9</v>
      </c>
      <c r="BJ178">
        <v>22.1864159763985</v>
      </c>
      <c r="BK178">
        <v>15</v>
      </c>
    </row>
    <row r="179" spans="1:64" hidden="1" x14ac:dyDescent="0.35">
      <c r="A179" t="s">
        <v>1104</v>
      </c>
      <c r="B179" t="s">
        <v>1596</v>
      </c>
      <c r="C179" t="s">
        <v>1737</v>
      </c>
      <c r="D179" t="s">
        <v>1738</v>
      </c>
      <c r="AI179">
        <v>21.5</v>
      </c>
      <c r="AR179">
        <v>20</v>
      </c>
      <c r="AV179">
        <v>17.5</v>
      </c>
      <c r="BA179">
        <v>20.2</v>
      </c>
      <c r="BD179">
        <v>19.399999999999999</v>
      </c>
      <c r="BF179">
        <v>16.100000000000001</v>
      </c>
      <c r="BI179">
        <v>28.9</v>
      </c>
      <c r="BJ179">
        <v>27.6</v>
      </c>
      <c r="BK179">
        <v>18.899999999999999</v>
      </c>
    </row>
    <row r="180" spans="1:64" hidden="1" x14ac:dyDescent="0.35">
      <c r="A180" t="s">
        <v>1201</v>
      </c>
      <c r="B180" t="s">
        <v>1597</v>
      </c>
      <c r="C180" t="s">
        <v>1737</v>
      </c>
      <c r="D180" t="s">
        <v>1738</v>
      </c>
      <c r="AL180">
        <v>23.9</v>
      </c>
      <c r="AQ180">
        <v>17.899999999999999</v>
      </c>
      <c r="AT180">
        <v>14.6</v>
      </c>
      <c r="AZ180">
        <v>10.7</v>
      </c>
      <c r="BE180">
        <v>5.8</v>
      </c>
    </row>
    <row r="181" spans="1:64" hidden="1" x14ac:dyDescent="0.35">
      <c r="A181" t="s">
        <v>1280</v>
      </c>
      <c r="B181" t="s">
        <v>1598</v>
      </c>
      <c r="C181" t="s">
        <v>1737</v>
      </c>
      <c r="D181" t="s">
        <v>1738</v>
      </c>
    </row>
    <row r="182" spans="1:64" hidden="1" x14ac:dyDescent="0.35">
      <c r="A182" t="s">
        <v>1258</v>
      </c>
      <c r="B182" t="s">
        <v>1599</v>
      </c>
      <c r="C182" t="s">
        <v>1737</v>
      </c>
      <c r="D182" t="s">
        <v>1738</v>
      </c>
    </row>
    <row r="183" spans="1:64" hidden="1" x14ac:dyDescent="0.35">
      <c r="A183" t="s">
        <v>1150</v>
      </c>
      <c r="B183" t="s">
        <v>1600</v>
      </c>
      <c r="C183" t="s">
        <v>1737</v>
      </c>
      <c r="D183" t="s">
        <v>1738</v>
      </c>
      <c r="AK183">
        <v>27.7</v>
      </c>
      <c r="AO183">
        <v>32.4</v>
      </c>
      <c r="AT183">
        <v>27.8</v>
      </c>
      <c r="AY183">
        <v>24.7</v>
      </c>
      <c r="BD183">
        <v>27.5</v>
      </c>
      <c r="BG183">
        <v>25.3</v>
      </c>
      <c r="BI183">
        <v>23.7</v>
      </c>
      <c r="BJ183">
        <v>23.7</v>
      </c>
      <c r="BL183">
        <v>24.715611858834901</v>
      </c>
    </row>
    <row r="184" spans="1:64" hidden="1" x14ac:dyDescent="0.35">
      <c r="A184" t="s">
        <v>1601</v>
      </c>
      <c r="B184" t="s">
        <v>1602</v>
      </c>
      <c r="C184" t="s">
        <v>1737</v>
      </c>
      <c r="D184" t="s">
        <v>1738</v>
      </c>
      <c r="AZ184">
        <v>23.5</v>
      </c>
    </row>
    <row r="185" spans="1:64" hidden="1" x14ac:dyDescent="0.35">
      <c r="A185" t="s">
        <v>1219</v>
      </c>
      <c r="B185" t="s">
        <v>1603</v>
      </c>
      <c r="C185" t="s">
        <v>1737</v>
      </c>
      <c r="D185" t="s">
        <v>1738</v>
      </c>
    </row>
    <row r="186" spans="1:64" hidden="1" x14ac:dyDescent="0.35">
      <c r="A186" t="s">
        <v>1604</v>
      </c>
      <c r="B186" t="s">
        <v>1605</v>
      </c>
      <c r="C186" t="s">
        <v>1737</v>
      </c>
      <c r="D186" t="s">
        <v>1738</v>
      </c>
    </row>
    <row r="187" spans="1:64" hidden="1" x14ac:dyDescent="0.35">
      <c r="A187" t="s">
        <v>1128</v>
      </c>
      <c r="B187" t="s">
        <v>1606</v>
      </c>
      <c r="C187" t="s">
        <v>1737</v>
      </c>
      <c r="D187" t="s">
        <v>1738</v>
      </c>
      <c r="BA187">
        <v>55.9</v>
      </c>
      <c r="BG187">
        <v>17.8</v>
      </c>
    </row>
    <row r="188" spans="1:64" hidden="1" x14ac:dyDescent="0.35">
      <c r="A188" t="s">
        <v>1607</v>
      </c>
      <c r="B188" t="s">
        <v>1608</v>
      </c>
      <c r="C188" t="s">
        <v>1737</v>
      </c>
      <c r="D188" t="s">
        <v>1738</v>
      </c>
    </row>
    <row r="189" spans="1:64" hidden="1" x14ac:dyDescent="0.35">
      <c r="A189" t="s">
        <v>1151</v>
      </c>
      <c r="B189" t="s">
        <v>1609</v>
      </c>
      <c r="C189" t="s">
        <v>1737</v>
      </c>
      <c r="D189" t="s">
        <v>1738</v>
      </c>
      <c r="AJ189">
        <v>30.5</v>
      </c>
      <c r="AP189">
        <v>37.5</v>
      </c>
      <c r="AT189">
        <v>33</v>
      </c>
      <c r="AZ189">
        <v>25.2</v>
      </c>
      <c r="BF189">
        <v>20.100000000000001</v>
      </c>
      <c r="BJ189">
        <v>17.3</v>
      </c>
      <c r="BK189">
        <v>17.3</v>
      </c>
    </row>
    <row r="190" spans="1:64" hidden="1" x14ac:dyDescent="0.35">
      <c r="A190" t="s">
        <v>1202</v>
      </c>
      <c r="B190" t="s">
        <v>1610</v>
      </c>
      <c r="C190" t="s">
        <v>1737</v>
      </c>
      <c r="D190" t="s">
        <v>1738</v>
      </c>
      <c r="AC190">
        <v>16.399999999999999</v>
      </c>
      <c r="AD190">
        <v>16.399999999999999</v>
      </c>
      <c r="BF190">
        <v>16.399999999999999</v>
      </c>
      <c r="BH190">
        <v>24.2</v>
      </c>
    </row>
    <row r="191" spans="1:64" hidden="1" x14ac:dyDescent="0.35">
      <c r="A191" t="s">
        <v>1213</v>
      </c>
      <c r="B191" t="s">
        <v>1611</v>
      </c>
      <c r="C191" t="s">
        <v>1737</v>
      </c>
      <c r="D191" t="s">
        <v>1738</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35">
      <c r="A192" t="s">
        <v>1170</v>
      </c>
      <c r="B192" t="s">
        <v>1612</v>
      </c>
      <c r="C192" t="s">
        <v>1737</v>
      </c>
      <c r="D192" t="s">
        <v>1738</v>
      </c>
      <c r="AL192">
        <v>30.2</v>
      </c>
      <c r="AQ192">
        <v>24.6</v>
      </c>
      <c r="AV192">
        <v>22.5</v>
      </c>
      <c r="BA192">
        <v>22</v>
      </c>
      <c r="BD192">
        <v>19.3</v>
      </c>
      <c r="BF192">
        <v>17.5</v>
      </c>
      <c r="BJ192">
        <v>16.7</v>
      </c>
    </row>
    <row r="193" spans="1:65" hidden="1" x14ac:dyDescent="0.35">
      <c r="A193" t="s">
        <v>1613</v>
      </c>
      <c r="B193" t="s">
        <v>1614</v>
      </c>
      <c r="C193" t="s">
        <v>1737</v>
      </c>
      <c r="D193" t="s">
        <v>1738</v>
      </c>
    </row>
    <row r="194" spans="1:65" hidden="1" x14ac:dyDescent="0.35">
      <c r="A194" t="s">
        <v>1224</v>
      </c>
      <c r="B194" t="s">
        <v>1615</v>
      </c>
      <c r="C194" t="s">
        <v>1737</v>
      </c>
      <c r="D194" t="s">
        <v>1738</v>
      </c>
      <c r="AY194">
        <v>27.4</v>
      </c>
      <c r="AZ194">
        <v>27.4</v>
      </c>
      <c r="BK194">
        <v>25.9</v>
      </c>
    </row>
    <row r="195" spans="1:65" hidden="1" x14ac:dyDescent="0.35">
      <c r="A195" t="s">
        <v>1243</v>
      </c>
      <c r="B195" t="s">
        <v>1616</v>
      </c>
      <c r="C195" t="s">
        <v>1737</v>
      </c>
      <c r="D195" t="s">
        <v>1738</v>
      </c>
    </row>
    <row r="196" spans="1:65" hidden="1" x14ac:dyDescent="0.35">
      <c r="A196" t="s">
        <v>1617</v>
      </c>
      <c r="B196" t="s">
        <v>1618</v>
      </c>
      <c r="C196" t="s">
        <v>1737</v>
      </c>
      <c r="D196" t="s">
        <v>1738</v>
      </c>
      <c r="BC196">
        <v>23.496303893992032</v>
      </c>
      <c r="BJ196">
        <v>23.033218204161027</v>
      </c>
    </row>
    <row r="197" spans="1:65" hidden="1" x14ac:dyDescent="0.35">
      <c r="A197" t="s">
        <v>1189</v>
      </c>
      <c r="B197" t="s">
        <v>1619</v>
      </c>
      <c r="C197" t="s">
        <v>1737</v>
      </c>
      <c r="D197" t="s">
        <v>1738</v>
      </c>
      <c r="AO197">
        <v>4</v>
      </c>
    </row>
    <row r="198" spans="1:65" hidden="1" x14ac:dyDescent="0.35">
      <c r="A198" t="s">
        <v>1620</v>
      </c>
      <c r="B198" t="s">
        <v>1621</v>
      </c>
      <c r="C198" t="s">
        <v>1737</v>
      </c>
      <c r="D198" t="s">
        <v>1738</v>
      </c>
      <c r="AU198">
        <v>16.7</v>
      </c>
      <c r="AY198">
        <v>15.8</v>
      </c>
      <c r="BC198">
        <v>14.5</v>
      </c>
      <c r="BG198">
        <v>7</v>
      </c>
      <c r="BJ198">
        <v>6.6</v>
      </c>
    </row>
    <row r="199" spans="1:65" hidden="1" x14ac:dyDescent="0.35">
      <c r="A199" t="s">
        <v>1270</v>
      </c>
      <c r="B199" t="s">
        <v>1622</v>
      </c>
      <c r="C199" t="s">
        <v>1737</v>
      </c>
      <c r="D199" t="s">
        <v>1738</v>
      </c>
    </row>
    <row r="200" spans="1:65" hidden="1" x14ac:dyDescent="0.35">
      <c r="A200" t="s">
        <v>1212</v>
      </c>
      <c r="B200" t="s">
        <v>1623</v>
      </c>
      <c r="C200" t="s">
        <v>1737</v>
      </c>
      <c r="D200" t="s">
        <v>1738</v>
      </c>
      <c r="AF200">
        <v>32.9</v>
      </c>
      <c r="AI200">
        <v>17.399999999999999</v>
      </c>
      <c r="AO200">
        <v>19.2</v>
      </c>
      <c r="AQ200">
        <v>17.3</v>
      </c>
      <c r="AW200">
        <v>6.6</v>
      </c>
      <c r="BA200">
        <v>4.7</v>
      </c>
      <c r="BI200">
        <v>12.1</v>
      </c>
    </row>
    <row r="201" spans="1:65" hidden="1" x14ac:dyDescent="0.35">
      <c r="A201" t="s">
        <v>1624</v>
      </c>
      <c r="B201" t="s">
        <v>1625</v>
      </c>
      <c r="C201" t="s">
        <v>1737</v>
      </c>
      <c r="D201" t="s">
        <v>1738</v>
      </c>
      <c r="BC201">
        <v>15.6</v>
      </c>
      <c r="BG201">
        <v>10.9</v>
      </c>
      <c r="BM201">
        <v>12.9</v>
      </c>
    </row>
    <row r="202" spans="1:65" hidden="1" x14ac:dyDescent="0.35">
      <c r="A202" t="s">
        <v>1626</v>
      </c>
      <c r="B202" t="s">
        <v>1627</v>
      </c>
      <c r="C202" t="s">
        <v>1737</v>
      </c>
      <c r="D202" t="s">
        <v>1738</v>
      </c>
    </row>
    <row r="203" spans="1:65" hidden="1" x14ac:dyDescent="0.35">
      <c r="A203" t="s">
        <v>1628</v>
      </c>
      <c r="B203" t="s">
        <v>1629</v>
      </c>
      <c r="C203" t="s">
        <v>1737</v>
      </c>
      <c r="D203" t="s">
        <v>1738</v>
      </c>
    </row>
    <row r="204" spans="1:65" hidden="1" x14ac:dyDescent="0.35">
      <c r="A204" t="s">
        <v>1232</v>
      </c>
      <c r="B204" t="s">
        <v>1630</v>
      </c>
      <c r="C204" t="s">
        <v>1737</v>
      </c>
      <c r="D204" t="s">
        <v>1738</v>
      </c>
    </row>
    <row r="205" spans="1:65" hidden="1" x14ac:dyDescent="0.35">
      <c r="A205" t="s">
        <v>1129</v>
      </c>
      <c r="B205" t="s">
        <v>1631</v>
      </c>
      <c r="C205" t="s">
        <v>1737</v>
      </c>
      <c r="D205" t="s">
        <v>1738</v>
      </c>
      <c r="BE205">
        <v>12.4</v>
      </c>
    </row>
    <row r="206" spans="1:65" hidden="1" x14ac:dyDescent="0.35">
      <c r="A206" t="s">
        <v>1245</v>
      </c>
      <c r="B206" t="s">
        <v>1632</v>
      </c>
      <c r="C206" t="s">
        <v>1737</v>
      </c>
      <c r="D206" t="s">
        <v>1738</v>
      </c>
      <c r="AL206">
        <v>11.4</v>
      </c>
      <c r="AR206">
        <v>5.6</v>
      </c>
      <c r="AW206">
        <v>11.9</v>
      </c>
    </row>
    <row r="207" spans="1:65" hidden="1" x14ac:dyDescent="0.35">
      <c r="A207" t="s">
        <v>1246</v>
      </c>
      <c r="B207" t="s">
        <v>1633</v>
      </c>
      <c r="C207" t="s">
        <v>1737</v>
      </c>
      <c r="D207" t="s">
        <v>1738</v>
      </c>
      <c r="BD207">
        <v>8</v>
      </c>
    </row>
    <row r="208" spans="1:65" hidden="1" x14ac:dyDescent="0.35">
      <c r="A208" t="s">
        <v>605</v>
      </c>
      <c r="B208" t="s">
        <v>1634</v>
      </c>
      <c r="C208" t="s">
        <v>1737</v>
      </c>
      <c r="D208" t="s">
        <v>1738</v>
      </c>
      <c r="AK208">
        <v>38.200000000000003</v>
      </c>
      <c r="AS208">
        <v>36.4</v>
      </c>
      <c r="AX208">
        <v>38.5</v>
      </c>
      <c r="BA208">
        <v>34.4</v>
      </c>
      <c r="BC208">
        <v>20.8</v>
      </c>
      <c r="BD208">
        <v>20.8</v>
      </c>
      <c r="BH208">
        <v>18.899999999999999</v>
      </c>
    </row>
    <row r="209" spans="1:64" hidden="1" x14ac:dyDescent="0.35">
      <c r="A209" t="s">
        <v>1635</v>
      </c>
      <c r="B209" t="s">
        <v>1636</v>
      </c>
      <c r="C209" t="s">
        <v>1737</v>
      </c>
      <c r="D209" t="s">
        <v>1738</v>
      </c>
      <c r="AS209">
        <v>18.141449014154649</v>
      </c>
      <c r="BC209">
        <v>19.851160253330214</v>
      </c>
      <c r="BJ209">
        <v>13.833978702388332</v>
      </c>
    </row>
    <row r="210" spans="1:64" hidden="1" x14ac:dyDescent="0.35">
      <c r="A210" t="s">
        <v>1130</v>
      </c>
      <c r="B210" t="s">
        <v>1637</v>
      </c>
      <c r="C210" t="s">
        <v>1737</v>
      </c>
      <c r="D210" t="s">
        <v>1738</v>
      </c>
    </row>
    <row r="211" spans="1:64" hidden="1" x14ac:dyDescent="0.35">
      <c r="A211" t="s">
        <v>1114</v>
      </c>
      <c r="B211" t="s">
        <v>1638</v>
      </c>
      <c r="C211" t="s">
        <v>1737</v>
      </c>
      <c r="D211" t="s">
        <v>1738</v>
      </c>
      <c r="AI211">
        <v>28.9</v>
      </c>
      <c r="AL211">
        <v>26</v>
      </c>
      <c r="BC211">
        <v>28.9</v>
      </c>
      <c r="BG211">
        <v>26.6</v>
      </c>
    </row>
    <row r="212" spans="1:64" hidden="1" x14ac:dyDescent="0.35">
      <c r="A212" t="s">
        <v>1105</v>
      </c>
      <c r="B212" t="s">
        <v>1639</v>
      </c>
      <c r="C212" t="s">
        <v>1737</v>
      </c>
      <c r="D212" t="s">
        <v>1738</v>
      </c>
      <c r="AE212">
        <v>37.4</v>
      </c>
      <c r="AL212">
        <v>28.8</v>
      </c>
      <c r="AP212">
        <v>35</v>
      </c>
      <c r="AX212">
        <v>32</v>
      </c>
      <c r="BD212">
        <v>30.1</v>
      </c>
      <c r="BF212">
        <v>29.3</v>
      </c>
      <c r="BG212">
        <v>25.1</v>
      </c>
      <c r="BH212">
        <v>25.2</v>
      </c>
      <c r="BI212">
        <v>23.6</v>
      </c>
      <c r="BJ212">
        <v>21.9</v>
      </c>
      <c r="BK212">
        <v>20.6</v>
      </c>
      <c r="BL212">
        <v>21.7</v>
      </c>
    </row>
    <row r="213" spans="1:64" hidden="1" x14ac:dyDescent="0.35">
      <c r="A213" t="s">
        <v>1171</v>
      </c>
      <c r="B213" t="s">
        <v>1640</v>
      </c>
      <c r="C213" t="s">
        <v>1737</v>
      </c>
      <c r="D213" t="s">
        <v>1738</v>
      </c>
    </row>
    <row r="214" spans="1:64" hidden="1" x14ac:dyDescent="0.35">
      <c r="A214" t="s">
        <v>1225</v>
      </c>
      <c r="B214" t="s">
        <v>1641</v>
      </c>
      <c r="C214" t="s">
        <v>1737</v>
      </c>
      <c r="D214" t="s">
        <v>1738</v>
      </c>
      <c r="AZ214">
        <v>11.1</v>
      </c>
      <c r="BH214">
        <v>34.700000000000003</v>
      </c>
    </row>
    <row r="215" spans="1:64" hidden="1" x14ac:dyDescent="0.35">
      <c r="A215" t="s">
        <v>1106</v>
      </c>
      <c r="B215" t="s">
        <v>1642</v>
      </c>
      <c r="C215" t="s">
        <v>1737</v>
      </c>
      <c r="D215" t="s">
        <v>1738</v>
      </c>
      <c r="BA215">
        <v>28.4</v>
      </c>
      <c r="BC215">
        <v>27.4</v>
      </c>
      <c r="BF215">
        <v>25</v>
      </c>
      <c r="BJ215">
        <v>26.3</v>
      </c>
      <c r="BL215">
        <v>24.8</v>
      </c>
    </row>
    <row r="216" spans="1:64" hidden="1" x14ac:dyDescent="0.35">
      <c r="A216" t="s">
        <v>1197</v>
      </c>
      <c r="B216" t="s">
        <v>1643</v>
      </c>
      <c r="C216" t="s">
        <v>1737</v>
      </c>
      <c r="D216" t="s">
        <v>1738</v>
      </c>
      <c r="AG216">
        <v>16.2</v>
      </c>
      <c r="AL216">
        <v>15.8</v>
      </c>
      <c r="AQ216">
        <v>14.2</v>
      </c>
      <c r="AV216">
        <v>8.9</v>
      </c>
      <c r="BA216">
        <v>18.399999999999999</v>
      </c>
      <c r="BG216">
        <v>11.1</v>
      </c>
    </row>
    <row r="217" spans="1:64" hidden="1" x14ac:dyDescent="0.35">
      <c r="A217" t="s">
        <v>1644</v>
      </c>
      <c r="B217" t="s">
        <v>1645</v>
      </c>
      <c r="C217" t="s">
        <v>1737</v>
      </c>
      <c r="D217" t="s">
        <v>1738</v>
      </c>
    </row>
    <row r="218" spans="1:64" hidden="1" x14ac:dyDescent="0.35">
      <c r="A218" t="s">
        <v>1080</v>
      </c>
      <c r="B218" t="s">
        <v>1646</v>
      </c>
      <c r="C218" t="s">
        <v>1737</v>
      </c>
      <c r="D218" t="s">
        <v>1738</v>
      </c>
      <c r="BD218">
        <v>20.2</v>
      </c>
      <c r="BL218">
        <v>36.6</v>
      </c>
    </row>
    <row r="219" spans="1:64" hidden="1" x14ac:dyDescent="0.35">
      <c r="A219" t="s">
        <v>1271</v>
      </c>
      <c r="B219" t="s">
        <v>1647</v>
      </c>
      <c r="C219" t="s">
        <v>1737</v>
      </c>
      <c r="D219" t="s">
        <v>1738</v>
      </c>
      <c r="BC219">
        <v>6.6</v>
      </c>
      <c r="BG219">
        <v>14.9</v>
      </c>
      <c r="BL219">
        <v>8.8000000000000007</v>
      </c>
    </row>
    <row r="220" spans="1:64" hidden="1" x14ac:dyDescent="0.35">
      <c r="A220" t="s">
        <v>1648</v>
      </c>
      <c r="B220" t="s">
        <v>1649</v>
      </c>
      <c r="C220" t="s">
        <v>1737</v>
      </c>
      <c r="D220" t="s">
        <v>1738</v>
      </c>
      <c r="AS220">
        <v>25.587193820020673</v>
      </c>
      <c r="BC220">
        <v>24.273167007508412</v>
      </c>
      <c r="BJ220">
        <v>22.575948707139936</v>
      </c>
    </row>
    <row r="221" spans="1:64" hidden="1" x14ac:dyDescent="0.35">
      <c r="A221" t="s">
        <v>1081</v>
      </c>
      <c r="B221" t="s">
        <v>1650</v>
      </c>
      <c r="C221" t="s">
        <v>1737</v>
      </c>
      <c r="D221" t="s">
        <v>1738</v>
      </c>
      <c r="BC221">
        <v>26.3</v>
      </c>
    </row>
    <row r="222" spans="1:64" hidden="1" x14ac:dyDescent="0.35">
      <c r="A222" t="s">
        <v>1651</v>
      </c>
      <c r="B222" t="s">
        <v>1652</v>
      </c>
      <c r="C222" t="s">
        <v>1737</v>
      </c>
      <c r="D222" t="s">
        <v>1738</v>
      </c>
      <c r="AS222">
        <v>25.587193820020673</v>
      </c>
      <c r="BC222">
        <v>24.27316700750842</v>
      </c>
      <c r="BJ222">
        <v>22.575948707139947</v>
      </c>
    </row>
    <row r="223" spans="1:64" hidden="1" x14ac:dyDescent="0.35">
      <c r="A223" t="s">
        <v>1653</v>
      </c>
      <c r="B223" t="s">
        <v>1654</v>
      </c>
      <c r="C223" t="s">
        <v>1737</v>
      </c>
      <c r="D223" t="s">
        <v>1738</v>
      </c>
    </row>
    <row r="224" spans="1:64" hidden="1" x14ac:dyDescent="0.35">
      <c r="A224" t="s">
        <v>1089</v>
      </c>
      <c r="B224" t="s">
        <v>1655</v>
      </c>
      <c r="C224" t="s">
        <v>1737</v>
      </c>
      <c r="D224" t="s">
        <v>1738</v>
      </c>
      <c r="BB224">
        <v>37.6</v>
      </c>
      <c r="BG224">
        <v>32.700000000000003</v>
      </c>
      <c r="BL224">
        <v>27.1</v>
      </c>
    </row>
    <row r="225" spans="1:64" hidden="1" x14ac:dyDescent="0.35">
      <c r="A225" t="s">
        <v>1214</v>
      </c>
      <c r="B225" t="s">
        <v>1656</v>
      </c>
      <c r="C225" t="s">
        <v>1737</v>
      </c>
      <c r="D225" t="s">
        <v>1738</v>
      </c>
      <c r="BC225">
        <v>16.899999999999999</v>
      </c>
      <c r="BK225">
        <v>28.4</v>
      </c>
    </row>
    <row r="226" spans="1:64" hidden="1" x14ac:dyDescent="0.35">
      <c r="A226" t="s">
        <v>1657</v>
      </c>
      <c r="B226" t="s">
        <v>1658</v>
      </c>
      <c r="C226" t="s">
        <v>1737</v>
      </c>
      <c r="D226" t="s">
        <v>1738</v>
      </c>
    </row>
    <row r="227" spans="1:64" hidden="1" x14ac:dyDescent="0.35">
      <c r="A227" t="s">
        <v>1272</v>
      </c>
      <c r="B227" t="s">
        <v>1659</v>
      </c>
      <c r="C227" t="s">
        <v>1737</v>
      </c>
      <c r="D227" t="s">
        <v>1738</v>
      </c>
      <c r="AN227">
        <v>9.1999999999999993</v>
      </c>
    </row>
    <row r="228" spans="1:64" hidden="1" x14ac:dyDescent="0.35">
      <c r="A228" t="s">
        <v>1259</v>
      </c>
      <c r="B228" t="s">
        <v>1660</v>
      </c>
      <c r="C228" t="s">
        <v>1737</v>
      </c>
      <c r="D228" t="s">
        <v>1738</v>
      </c>
      <c r="BF228">
        <v>6.5</v>
      </c>
      <c r="BJ228">
        <v>8.5</v>
      </c>
    </row>
    <row r="229" spans="1:64" hidden="1" x14ac:dyDescent="0.35">
      <c r="A229" t="s">
        <v>608</v>
      </c>
      <c r="B229" t="s">
        <v>1661</v>
      </c>
      <c r="C229" t="s">
        <v>1737</v>
      </c>
      <c r="D229" t="s">
        <v>1738</v>
      </c>
      <c r="AZ229">
        <v>24.7</v>
      </c>
      <c r="BC229">
        <v>13</v>
      </c>
      <c r="BG229">
        <v>15.2</v>
      </c>
    </row>
    <row r="230" spans="1:64" hidden="1" x14ac:dyDescent="0.35">
      <c r="A230" t="s">
        <v>1662</v>
      </c>
      <c r="B230" t="s">
        <v>1663</v>
      </c>
      <c r="C230" t="s">
        <v>1737</v>
      </c>
      <c r="D230" t="s">
        <v>1738</v>
      </c>
    </row>
    <row r="231" spans="1:64" hidden="1" x14ac:dyDescent="0.35">
      <c r="A231" t="s">
        <v>1079</v>
      </c>
      <c r="B231" t="s">
        <v>1664</v>
      </c>
      <c r="C231" t="s">
        <v>1737</v>
      </c>
      <c r="D231" t="s">
        <v>1738</v>
      </c>
    </row>
    <row r="232" spans="1:64" hidden="1" x14ac:dyDescent="0.35">
      <c r="A232" t="s">
        <v>1132</v>
      </c>
      <c r="B232" t="s">
        <v>1665</v>
      </c>
      <c r="C232" t="s">
        <v>1737</v>
      </c>
      <c r="D232" t="s">
        <v>1738</v>
      </c>
      <c r="BB232">
        <v>16.399999999999999</v>
      </c>
      <c r="BC232">
        <v>16.399999999999999</v>
      </c>
    </row>
    <row r="233" spans="1:64" hidden="1" x14ac:dyDescent="0.35">
      <c r="A233" t="s">
        <v>1666</v>
      </c>
      <c r="B233" t="s">
        <v>1667</v>
      </c>
      <c r="C233" t="s">
        <v>1737</v>
      </c>
      <c r="D233" t="s">
        <v>1738</v>
      </c>
    </row>
    <row r="234" spans="1:64" hidden="1" x14ac:dyDescent="0.35">
      <c r="A234" t="s">
        <v>1085</v>
      </c>
      <c r="B234" t="s">
        <v>1668</v>
      </c>
      <c r="C234" t="s">
        <v>1737</v>
      </c>
      <c r="D234" t="s">
        <v>1738</v>
      </c>
      <c r="AP234">
        <v>17.399999999999999</v>
      </c>
      <c r="AW234">
        <v>20.6</v>
      </c>
      <c r="BC234">
        <v>28.3</v>
      </c>
      <c r="BH234">
        <v>22.9</v>
      </c>
      <c r="BL234">
        <v>30.2</v>
      </c>
    </row>
    <row r="235" spans="1:64" hidden="1" x14ac:dyDescent="0.35">
      <c r="A235" t="s">
        <v>1669</v>
      </c>
      <c r="B235" t="s">
        <v>1670</v>
      </c>
      <c r="C235" t="s">
        <v>1737</v>
      </c>
      <c r="D235" t="s">
        <v>1738</v>
      </c>
      <c r="AI235">
        <v>5.5430541004073612</v>
      </c>
      <c r="AS235">
        <v>4.4956026625920913</v>
      </c>
    </row>
    <row r="236" spans="1:64" hidden="1" x14ac:dyDescent="0.35">
      <c r="A236" t="s">
        <v>1671</v>
      </c>
      <c r="B236" t="s">
        <v>1672</v>
      </c>
      <c r="C236" t="s">
        <v>1737</v>
      </c>
      <c r="D236" t="s">
        <v>1738</v>
      </c>
      <c r="BC236">
        <v>8.6003922174420158</v>
      </c>
    </row>
    <row r="237" spans="1:64" hidden="1" x14ac:dyDescent="0.35">
      <c r="A237" t="s">
        <v>1107</v>
      </c>
      <c r="B237" t="s">
        <v>1673</v>
      </c>
      <c r="C237" t="s">
        <v>1737</v>
      </c>
      <c r="D237" t="s">
        <v>1738</v>
      </c>
      <c r="AG237">
        <v>40.1</v>
      </c>
      <c r="AQ237">
        <v>35</v>
      </c>
      <c r="BC237">
        <v>37.200000000000003</v>
      </c>
      <c r="BG237">
        <v>33.6</v>
      </c>
      <c r="BJ237">
        <v>34</v>
      </c>
    </row>
    <row r="238" spans="1:64" hidden="1" x14ac:dyDescent="0.35">
      <c r="A238" t="s">
        <v>1172</v>
      </c>
      <c r="B238" t="s">
        <v>1674</v>
      </c>
      <c r="C238" t="s">
        <v>1737</v>
      </c>
      <c r="D238" t="s">
        <v>1738</v>
      </c>
      <c r="AF238">
        <v>11.1</v>
      </c>
      <c r="BE238">
        <v>6.9</v>
      </c>
      <c r="BI238">
        <v>6.2</v>
      </c>
      <c r="BL238">
        <v>8</v>
      </c>
    </row>
    <row r="239" spans="1:64" hidden="1" x14ac:dyDescent="0.35">
      <c r="A239" t="s">
        <v>1140</v>
      </c>
      <c r="B239" t="s">
        <v>1675</v>
      </c>
      <c r="C239" t="s">
        <v>1737</v>
      </c>
      <c r="D239" t="s">
        <v>1738</v>
      </c>
      <c r="BE239">
        <v>22.9</v>
      </c>
      <c r="BJ239">
        <v>22.7</v>
      </c>
    </row>
    <row r="240" spans="1:64" hidden="1" x14ac:dyDescent="0.35">
      <c r="A240" t="s">
        <v>1141</v>
      </c>
      <c r="B240" t="s">
        <v>1676</v>
      </c>
      <c r="C240" t="s">
        <v>1737</v>
      </c>
      <c r="D240" t="s">
        <v>1738</v>
      </c>
      <c r="AS240">
        <v>13.1</v>
      </c>
      <c r="BH240">
        <v>12.1</v>
      </c>
      <c r="BI240">
        <v>12.1</v>
      </c>
      <c r="BL240">
        <v>9.6999999999999993</v>
      </c>
    </row>
    <row r="241" spans="1:64" hidden="1" x14ac:dyDescent="0.35">
      <c r="A241" t="s">
        <v>1677</v>
      </c>
      <c r="B241" t="s">
        <v>1678</v>
      </c>
      <c r="C241" t="s">
        <v>1737</v>
      </c>
      <c r="D241" t="s">
        <v>1738</v>
      </c>
    </row>
    <row r="242" spans="1:64" hidden="1" x14ac:dyDescent="0.35">
      <c r="A242" t="s">
        <v>1173</v>
      </c>
      <c r="B242" t="s">
        <v>1679</v>
      </c>
      <c r="C242" t="s">
        <v>1737</v>
      </c>
      <c r="D242" t="s">
        <v>1738</v>
      </c>
      <c r="AJ242">
        <v>18.3</v>
      </c>
      <c r="AM242">
        <v>13.3</v>
      </c>
      <c r="AP242">
        <v>17.399999999999999</v>
      </c>
      <c r="BC242">
        <v>31.5</v>
      </c>
      <c r="BI242">
        <v>25.3</v>
      </c>
    </row>
    <row r="243" spans="1:64" hidden="1" x14ac:dyDescent="0.35">
      <c r="A243" t="s">
        <v>1680</v>
      </c>
      <c r="B243" t="s">
        <v>1681</v>
      </c>
      <c r="C243" t="s">
        <v>1737</v>
      </c>
      <c r="D243" t="s">
        <v>1738</v>
      </c>
      <c r="BC243">
        <v>9.6191050253589978</v>
      </c>
    </row>
    <row r="244" spans="1:64" hidden="1" x14ac:dyDescent="0.35">
      <c r="A244" t="s">
        <v>1234</v>
      </c>
      <c r="B244" t="s">
        <v>1682</v>
      </c>
      <c r="C244" t="s">
        <v>1737</v>
      </c>
      <c r="D244" t="s">
        <v>1738</v>
      </c>
      <c r="BE244">
        <v>25.2</v>
      </c>
    </row>
    <row r="245" spans="1:64" hidden="1" x14ac:dyDescent="0.35">
      <c r="A245" t="s">
        <v>1683</v>
      </c>
      <c r="B245" t="s">
        <v>1684</v>
      </c>
      <c r="C245" t="s">
        <v>1737</v>
      </c>
      <c r="D245" t="s">
        <v>1738</v>
      </c>
      <c r="AS245">
        <v>18.141449014154649</v>
      </c>
      <c r="BC245">
        <v>19.851160253330214</v>
      </c>
      <c r="BJ245">
        <v>13.833978702388332</v>
      </c>
    </row>
    <row r="246" spans="1:64" hidden="1" x14ac:dyDescent="0.35">
      <c r="A246" t="s">
        <v>1685</v>
      </c>
      <c r="B246" t="s">
        <v>1686</v>
      </c>
      <c r="C246" t="s">
        <v>1737</v>
      </c>
      <c r="D246" t="s">
        <v>1738</v>
      </c>
      <c r="AS246">
        <v>25.587193820020673</v>
      </c>
      <c r="BC246">
        <v>24.273167007508412</v>
      </c>
      <c r="BJ246">
        <v>22.575948707139943</v>
      </c>
    </row>
    <row r="247" spans="1:64" hidden="1" x14ac:dyDescent="0.35">
      <c r="A247" t="s">
        <v>1192</v>
      </c>
      <c r="B247" t="s">
        <v>1687</v>
      </c>
      <c r="C247" t="s">
        <v>1737</v>
      </c>
      <c r="D247" t="s">
        <v>1738</v>
      </c>
      <c r="AF247">
        <v>16.100000000000001</v>
      </c>
      <c r="AY247">
        <v>26.7</v>
      </c>
      <c r="BD247">
        <v>24.3</v>
      </c>
    </row>
    <row r="248" spans="1:64" hidden="1" x14ac:dyDescent="0.35">
      <c r="A248" t="s">
        <v>1115</v>
      </c>
      <c r="B248" t="s">
        <v>1688</v>
      </c>
      <c r="C248" t="s">
        <v>1737</v>
      </c>
      <c r="D248" t="s">
        <v>1738</v>
      </c>
      <c r="AT248">
        <v>12.1</v>
      </c>
      <c r="BE248">
        <v>7</v>
      </c>
      <c r="BK248">
        <v>19.899999999999999</v>
      </c>
    </row>
    <row r="249" spans="1:64" hidden="1" x14ac:dyDescent="0.35">
      <c r="A249" t="s">
        <v>1133</v>
      </c>
      <c r="B249" t="s">
        <v>1689</v>
      </c>
      <c r="C249" t="s">
        <v>1737</v>
      </c>
      <c r="D249" t="s">
        <v>1738</v>
      </c>
      <c r="AL249">
        <v>14.6</v>
      </c>
      <c r="AQ249">
        <v>14</v>
      </c>
      <c r="AV249">
        <v>6.5</v>
      </c>
      <c r="AW249">
        <v>9.5</v>
      </c>
      <c r="BA249">
        <v>8.6</v>
      </c>
      <c r="BF249">
        <v>5.9</v>
      </c>
      <c r="BG249">
        <v>5.9</v>
      </c>
      <c r="BK249">
        <v>11.6</v>
      </c>
    </row>
    <row r="250" spans="1:64" hidden="1" x14ac:dyDescent="0.35">
      <c r="A250" t="s">
        <v>1690</v>
      </c>
      <c r="B250" t="s">
        <v>1691</v>
      </c>
      <c r="C250" t="s">
        <v>1737</v>
      </c>
      <c r="D250" t="s">
        <v>1738</v>
      </c>
      <c r="AZ250">
        <v>24.2</v>
      </c>
    </row>
    <row r="251" spans="1:64" hidden="1" x14ac:dyDescent="0.35">
      <c r="A251" t="s">
        <v>1692</v>
      </c>
      <c r="B251" t="s">
        <v>1693</v>
      </c>
      <c r="C251" t="s">
        <v>1737</v>
      </c>
      <c r="D251" t="s">
        <v>1738</v>
      </c>
      <c r="AK251">
        <v>27.8</v>
      </c>
      <c r="AM251">
        <v>27.3</v>
      </c>
      <c r="AO251">
        <v>26</v>
      </c>
      <c r="AR251">
        <v>22.3</v>
      </c>
      <c r="AX251">
        <v>24.3</v>
      </c>
      <c r="BC251">
        <v>25.3</v>
      </c>
      <c r="BI251">
        <v>22.1</v>
      </c>
    </row>
    <row r="252" spans="1:64" hidden="1" x14ac:dyDescent="0.35">
      <c r="A252" t="s">
        <v>609</v>
      </c>
      <c r="B252" t="s">
        <v>1694</v>
      </c>
      <c r="C252" t="s">
        <v>1737</v>
      </c>
      <c r="D252" t="s">
        <v>1738</v>
      </c>
      <c r="AN252">
        <v>30</v>
      </c>
      <c r="AT252">
        <v>35</v>
      </c>
      <c r="AY252">
        <v>38</v>
      </c>
      <c r="BD252">
        <v>34.299999999999997</v>
      </c>
      <c r="BG252">
        <v>34.700000000000003</v>
      </c>
      <c r="BH252">
        <v>31.8</v>
      </c>
      <c r="BI252">
        <v>28.4</v>
      </c>
      <c r="BJ252">
        <v>29.350857363697301</v>
      </c>
      <c r="BK252">
        <v>26</v>
      </c>
    </row>
    <row r="253" spans="1:64" hidden="1" x14ac:dyDescent="0.35">
      <c r="A253" t="s">
        <v>1248</v>
      </c>
      <c r="B253" t="s">
        <v>1695</v>
      </c>
      <c r="C253" t="s">
        <v>1737</v>
      </c>
      <c r="D253" t="s">
        <v>1738</v>
      </c>
      <c r="AR253">
        <v>17.5</v>
      </c>
      <c r="AZ253">
        <v>10.1</v>
      </c>
      <c r="BE253">
        <v>4.9000000000000004</v>
      </c>
    </row>
    <row r="254" spans="1:64" hidden="1" x14ac:dyDescent="0.35">
      <c r="A254" t="s">
        <v>1696</v>
      </c>
      <c r="B254" t="s">
        <v>1697</v>
      </c>
      <c r="C254" t="s">
        <v>1737</v>
      </c>
      <c r="D254" t="s">
        <v>1738</v>
      </c>
      <c r="AS254">
        <v>4.3933023543936276</v>
      </c>
    </row>
    <row r="255" spans="1:64" hidden="1" x14ac:dyDescent="0.35">
      <c r="A255" t="s">
        <v>1215</v>
      </c>
      <c r="B255" t="s">
        <v>1698</v>
      </c>
      <c r="C255" t="s">
        <v>1737</v>
      </c>
      <c r="D255" t="s">
        <v>1738</v>
      </c>
    </row>
    <row r="256" spans="1:64" hidden="1" x14ac:dyDescent="0.35">
      <c r="A256" t="s">
        <v>1699</v>
      </c>
      <c r="B256" t="s">
        <v>1700</v>
      </c>
      <c r="C256" t="s">
        <v>1737</v>
      </c>
      <c r="D256" t="s">
        <v>1738</v>
      </c>
      <c r="AG256">
        <v>4</v>
      </c>
      <c r="AI256">
        <v>6</v>
      </c>
      <c r="AU256">
        <v>6.3</v>
      </c>
      <c r="AZ256">
        <v>5.8</v>
      </c>
      <c r="BA256">
        <v>5.8</v>
      </c>
      <c r="BC256">
        <v>8</v>
      </c>
      <c r="BG256">
        <v>9</v>
      </c>
      <c r="BH256">
        <v>9</v>
      </c>
      <c r="BL256">
        <v>7.2</v>
      </c>
    </row>
    <row r="257" spans="1:63" hidden="1" x14ac:dyDescent="0.35">
      <c r="A257" t="s">
        <v>1142</v>
      </c>
      <c r="B257" t="s">
        <v>1701</v>
      </c>
      <c r="C257" t="s">
        <v>1737</v>
      </c>
      <c r="D257" t="s">
        <v>1738</v>
      </c>
      <c r="AO257">
        <v>13.7</v>
      </c>
    </row>
    <row r="258" spans="1:63" hidden="1" x14ac:dyDescent="0.35">
      <c r="A258" t="s">
        <v>1702</v>
      </c>
      <c r="B258" t="s">
        <v>1703</v>
      </c>
      <c r="C258" t="s">
        <v>1737</v>
      </c>
      <c r="D258" t="s">
        <v>1738</v>
      </c>
    </row>
    <row r="259" spans="1:63" hidden="1" x14ac:dyDescent="0.35">
      <c r="A259" t="s">
        <v>1704</v>
      </c>
      <c r="B259" t="s">
        <v>1705</v>
      </c>
      <c r="C259" t="s">
        <v>1737</v>
      </c>
      <c r="D259" t="s">
        <v>1738</v>
      </c>
      <c r="AQ259">
        <v>18.899999999999999</v>
      </c>
    </row>
    <row r="260" spans="1:63" hidden="1" x14ac:dyDescent="0.35">
      <c r="A260" t="s">
        <v>1706</v>
      </c>
      <c r="B260" t="s">
        <v>1707</v>
      </c>
      <c r="C260" t="s">
        <v>1737</v>
      </c>
      <c r="D260" t="s">
        <v>1738</v>
      </c>
    </row>
    <row r="261" spans="1:63" hidden="1" x14ac:dyDescent="0.35">
      <c r="A261" t="s">
        <v>1708</v>
      </c>
      <c r="B261" t="s">
        <v>1709</v>
      </c>
      <c r="C261" t="s">
        <v>1737</v>
      </c>
      <c r="D261" t="s">
        <v>1738</v>
      </c>
    </row>
    <row r="262" spans="1:63" hidden="1" x14ac:dyDescent="0.35">
      <c r="A262" t="s">
        <v>1710</v>
      </c>
      <c r="B262" t="s">
        <v>1711</v>
      </c>
      <c r="C262" t="s">
        <v>1737</v>
      </c>
      <c r="D262" t="s">
        <v>1738</v>
      </c>
      <c r="AP262">
        <v>8.4</v>
      </c>
      <c r="AU262">
        <v>6.6</v>
      </c>
      <c r="BD262">
        <v>4.3</v>
      </c>
      <c r="BG262">
        <v>6.1</v>
      </c>
    </row>
    <row r="263" spans="1:63" hidden="1" x14ac:dyDescent="0.35">
      <c r="A263" t="s">
        <v>1226</v>
      </c>
      <c r="B263" t="s">
        <v>1712</v>
      </c>
      <c r="C263" t="s">
        <v>1737</v>
      </c>
      <c r="D263" t="s">
        <v>1738</v>
      </c>
      <c r="BF263">
        <v>24.2</v>
      </c>
    </row>
    <row r="264" spans="1:63" hidden="1" x14ac:dyDescent="0.35">
      <c r="A264" t="s">
        <v>1022</v>
      </c>
      <c r="B264" t="s">
        <v>1713</v>
      </c>
      <c r="C264" t="s">
        <v>1737</v>
      </c>
      <c r="D264" t="s">
        <v>1738</v>
      </c>
    </row>
    <row r="265" spans="1:63" hidden="1" x14ac:dyDescent="0.35">
      <c r="A265" t="s">
        <v>1233</v>
      </c>
      <c r="B265" t="s">
        <v>1714</v>
      </c>
      <c r="C265" t="s">
        <v>1737</v>
      </c>
      <c r="D265" t="s">
        <v>1738</v>
      </c>
      <c r="BB265">
        <v>47.7</v>
      </c>
      <c r="BG265">
        <v>34.799999999999997</v>
      </c>
    </row>
    <row r="266" spans="1:63" hidden="1" x14ac:dyDescent="0.35">
      <c r="A266" t="s">
        <v>1715</v>
      </c>
      <c r="B266" t="s">
        <v>1716</v>
      </c>
      <c r="C266" t="s">
        <v>1737</v>
      </c>
      <c r="D266" t="s">
        <v>1738</v>
      </c>
    </row>
    <row r="267" spans="1:63" hidden="1" x14ac:dyDescent="0.35">
      <c r="A267" t="s">
        <v>1717</v>
      </c>
      <c r="B267" t="s">
        <v>1718</v>
      </c>
      <c r="C267" t="s">
        <v>1737</v>
      </c>
      <c r="D267" t="s">
        <v>1738</v>
      </c>
      <c r="AK267">
        <v>38.1</v>
      </c>
      <c r="AP267">
        <v>40</v>
      </c>
      <c r="AY267">
        <v>23.6</v>
      </c>
      <c r="BF267">
        <v>28.7</v>
      </c>
    </row>
    <row r="268" spans="1:63" hidden="1" x14ac:dyDescent="0.35">
      <c r="A268" t="s">
        <v>607</v>
      </c>
      <c r="B268" t="s">
        <v>1719</v>
      </c>
      <c r="C268" t="s">
        <v>1737</v>
      </c>
      <c r="D268" t="s">
        <v>1738</v>
      </c>
      <c r="AQ268">
        <v>16.5</v>
      </c>
      <c r="AV268">
        <v>13.8</v>
      </c>
      <c r="AW268">
        <v>13.8</v>
      </c>
      <c r="BI268">
        <v>14.9</v>
      </c>
    </row>
    <row r="269" spans="1:63" hidden="1" x14ac:dyDescent="0.35">
      <c r="A269" t="s">
        <v>611</v>
      </c>
      <c r="B269" t="s">
        <v>1720</v>
      </c>
      <c r="C269" t="s">
        <v>1737</v>
      </c>
      <c r="D269" t="s">
        <v>1738</v>
      </c>
      <c r="AK269">
        <v>30</v>
      </c>
      <c r="AO269">
        <v>25.2</v>
      </c>
      <c r="AP269">
        <v>25.2</v>
      </c>
      <c r="AU269">
        <v>27.5</v>
      </c>
      <c r="AZ269">
        <v>26.6</v>
      </c>
      <c r="BG269">
        <v>21.1</v>
      </c>
      <c r="BK269">
        <v>19.7</v>
      </c>
    </row>
    <row r="270" spans="1:63" hidden="1" x14ac:dyDescent="0.35">
      <c r="A270" t="s">
        <v>612</v>
      </c>
      <c r="B270" t="s">
        <v>1721</v>
      </c>
      <c r="C270" t="s">
        <v>1737</v>
      </c>
      <c r="D270" t="s">
        <v>1738</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4.5" x14ac:dyDescent="0.35"/>
  <cols>
    <col min="1" max="1" width="44.1796875" bestFit="1" customWidth="1"/>
    <col min="2" max="2" width="25.54296875" bestFit="1" customWidth="1"/>
    <col min="3" max="3" width="43.453125" bestFit="1" customWidth="1"/>
    <col min="4" max="4" width="13.54296875" bestFit="1" customWidth="1"/>
    <col min="5" max="8" width="5" bestFit="1" customWidth="1"/>
    <col min="9" max="9" width="9.81640625" customWidth="1"/>
    <col min="10" max="34" width="5" bestFit="1" customWidth="1"/>
    <col min="35" max="64" width="11.453125" bestFit="1" customWidth="1"/>
    <col min="65" max="65" width="9.269531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1739</v>
      </c>
      <c r="D5" t="s">
        <v>1740</v>
      </c>
    </row>
    <row r="6" spans="1:65" x14ac:dyDescent="0.35">
      <c r="A6" t="s">
        <v>1359</v>
      </c>
      <c r="B6" t="s">
        <v>1360</v>
      </c>
      <c r="C6" t="s">
        <v>1739</v>
      </c>
      <c r="D6" t="s">
        <v>1740</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35">
      <c r="A7" t="s">
        <v>1144</v>
      </c>
      <c r="B7" t="s">
        <v>1361</v>
      </c>
      <c r="C7" t="s">
        <v>1739</v>
      </c>
      <c r="D7" t="s">
        <v>1740</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35">
      <c r="A8" t="s">
        <v>1362</v>
      </c>
      <c r="B8" t="s">
        <v>1363</v>
      </c>
      <c r="C8" t="s">
        <v>1739</v>
      </c>
      <c r="D8" t="s">
        <v>1740</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35">
      <c r="A9" t="s">
        <v>1083</v>
      </c>
      <c r="B9" t="s">
        <v>1364</v>
      </c>
      <c r="C9" t="s">
        <v>1739</v>
      </c>
      <c r="D9" t="s">
        <v>1740</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35">
      <c r="A10" t="s">
        <v>1262</v>
      </c>
      <c r="B10" t="s">
        <v>1365</v>
      </c>
      <c r="C10" t="s">
        <v>1739</v>
      </c>
      <c r="D10" t="s">
        <v>1740</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35">
      <c r="A11" t="s">
        <v>1366</v>
      </c>
      <c r="B11" t="s">
        <v>1367</v>
      </c>
      <c r="C11" t="s">
        <v>1739</v>
      </c>
      <c r="D11" t="s">
        <v>1740</v>
      </c>
    </row>
    <row r="12" spans="1:65" x14ac:dyDescent="0.35">
      <c r="A12" t="s">
        <v>1368</v>
      </c>
      <c r="B12" t="s">
        <v>1369</v>
      </c>
      <c r="C12" t="s">
        <v>1739</v>
      </c>
      <c r="D12" t="s">
        <v>1740</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35">
      <c r="A13" t="s">
        <v>1134</v>
      </c>
      <c r="B13" t="s">
        <v>1370</v>
      </c>
      <c r="C13" t="s">
        <v>1739</v>
      </c>
      <c r="D13" t="s">
        <v>1740</v>
      </c>
    </row>
    <row r="14" spans="1:65" x14ac:dyDescent="0.35">
      <c r="A14" t="s">
        <v>1204</v>
      </c>
      <c r="B14" t="s">
        <v>1371</v>
      </c>
      <c r="C14" t="s">
        <v>1739</v>
      </c>
      <c r="D14" t="s">
        <v>1740</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35">
      <c r="A15" t="s">
        <v>1118</v>
      </c>
      <c r="B15" t="s">
        <v>1372</v>
      </c>
      <c r="C15" t="s">
        <v>1739</v>
      </c>
      <c r="D15" t="s">
        <v>1740</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35">
      <c r="A16" t="s">
        <v>1373</v>
      </c>
      <c r="B16" t="s">
        <v>1374</v>
      </c>
      <c r="C16" t="s">
        <v>1739</v>
      </c>
      <c r="D16" t="s">
        <v>1740</v>
      </c>
    </row>
    <row r="17" spans="1:64" x14ac:dyDescent="0.35">
      <c r="A17" t="s">
        <v>1177</v>
      </c>
      <c r="B17" t="s">
        <v>1375</v>
      </c>
      <c r="C17" t="s">
        <v>1739</v>
      </c>
      <c r="D17" t="s">
        <v>1740</v>
      </c>
    </row>
    <row r="18" spans="1:64" x14ac:dyDescent="0.35">
      <c r="A18" t="s">
        <v>1218</v>
      </c>
      <c r="B18" t="s">
        <v>1376</v>
      </c>
      <c r="C18" t="s">
        <v>1739</v>
      </c>
      <c r="D18" t="s">
        <v>1740</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35">
      <c r="A19" t="s">
        <v>1275</v>
      </c>
      <c r="B19" t="s">
        <v>1377</v>
      </c>
      <c r="C19" t="s">
        <v>1739</v>
      </c>
      <c r="D19" t="s">
        <v>1740</v>
      </c>
    </row>
    <row r="20" spans="1:64" x14ac:dyDescent="0.35">
      <c r="A20" t="s">
        <v>1119</v>
      </c>
      <c r="B20" t="s">
        <v>1378</v>
      </c>
      <c r="C20" t="s">
        <v>1739</v>
      </c>
      <c r="D20" t="s">
        <v>1740</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35">
      <c r="A21" t="s">
        <v>587</v>
      </c>
      <c r="B21" t="s">
        <v>1379</v>
      </c>
      <c r="C21" t="s">
        <v>1739</v>
      </c>
      <c r="D21" t="s">
        <v>1740</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35">
      <c r="A22" t="s">
        <v>1276</v>
      </c>
      <c r="B22" t="s">
        <v>1380</v>
      </c>
      <c r="C22" t="s">
        <v>1739</v>
      </c>
      <c r="D22" t="s">
        <v>1740</v>
      </c>
    </row>
    <row r="23" spans="1:64" x14ac:dyDescent="0.35">
      <c r="A23" t="s">
        <v>1093</v>
      </c>
      <c r="B23" t="s">
        <v>1381</v>
      </c>
      <c r="C23" t="s">
        <v>1739</v>
      </c>
      <c r="D23" t="s">
        <v>1740</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35">
      <c r="A24" t="s">
        <v>1094</v>
      </c>
      <c r="B24" t="s">
        <v>1382</v>
      </c>
      <c r="C24" t="s">
        <v>1739</v>
      </c>
      <c r="D24" t="s">
        <v>1740</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35">
      <c r="A25" t="s">
        <v>1145</v>
      </c>
      <c r="B25" t="s">
        <v>1383</v>
      </c>
      <c r="C25" t="s">
        <v>1739</v>
      </c>
      <c r="D25" t="s">
        <v>1740</v>
      </c>
    </row>
    <row r="26" spans="1:64" x14ac:dyDescent="0.35">
      <c r="A26" t="s">
        <v>1240</v>
      </c>
      <c r="B26" t="s">
        <v>1384</v>
      </c>
      <c r="C26" t="s">
        <v>1739</v>
      </c>
      <c r="D26" t="s">
        <v>1740</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35">
      <c r="A27" t="s">
        <v>1120</v>
      </c>
      <c r="B27" t="s">
        <v>1385</v>
      </c>
      <c r="C27" t="s">
        <v>1739</v>
      </c>
      <c r="D27" t="s">
        <v>1740</v>
      </c>
    </row>
    <row r="28" spans="1:64" x14ac:dyDescent="0.35">
      <c r="A28" t="s">
        <v>1386</v>
      </c>
      <c r="B28" t="s">
        <v>1387</v>
      </c>
      <c r="C28" t="s">
        <v>1739</v>
      </c>
      <c r="D28" t="s">
        <v>1740</v>
      </c>
    </row>
    <row r="29" spans="1:64" x14ac:dyDescent="0.35">
      <c r="A29" t="s">
        <v>1263</v>
      </c>
      <c r="B29" t="s">
        <v>1388</v>
      </c>
      <c r="C29" t="s">
        <v>1739</v>
      </c>
      <c r="D29" t="s">
        <v>1740</v>
      </c>
    </row>
    <row r="30" spans="1:64" x14ac:dyDescent="0.35">
      <c r="A30" t="s">
        <v>1239</v>
      </c>
      <c r="B30" t="s">
        <v>1389</v>
      </c>
      <c r="C30" t="s">
        <v>1739</v>
      </c>
      <c r="D30" t="s">
        <v>1740</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35">
      <c r="A31" t="s">
        <v>1195</v>
      </c>
      <c r="B31" t="s">
        <v>1390</v>
      </c>
      <c r="C31" t="s">
        <v>1739</v>
      </c>
      <c r="D31" t="s">
        <v>1740</v>
      </c>
    </row>
    <row r="32" spans="1:64" x14ac:dyDescent="0.35">
      <c r="A32" t="s">
        <v>1391</v>
      </c>
      <c r="B32" t="s">
        <v>1392</v>
      </c>
      <c r="C32" t="s">
        <v>1739</v>
      </c>
      <c r="D32" t="s">
        <v>1740</v>
      </c>
    </row>
    <row r="33" spans="1:64" x14ac:dyDescent="0.35">
      <c r="A33" t="s">
        <v>1393</v>
      </c>
      <c r="B33" t="s">
        <v>1394</v>
      </c>
      <c r="C33" t="s">
        <v>1739</v>
      </c>
      <c r="D33" t="s">
        <v>1740</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35">
      <c r="A34" t="s">
        <v>1206</v>
      </c>
      <c r="B34" t="s">
        <v>1395</v>
      </c>
      <c r="C34" t="s">
        <v>1739</v>
      </c>
      <c r="D34" t="s">
        <v>1740</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35">
      <c r="A35" t="s">
        <v>1180</v>
      </c>
      <c r="B35" t="s">
        <v>1396</v>
      </c>
      <c r="C35" t="s">
        <v>1739</v>
      </c>
      <c r="D35" t="s">
        <v>1740</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35">
      <c r="A36" t="s">
        <v>1164</v>
      </c>
      <c r="B36" t="s">
        <v>1397</v>
      </c>
      <c r="C36" t="s">
        <v>1739</v>
      </c>
      <c r="D36" t="s">
        <v>1740</v>
      </c>
    </row>
    <row r="37" spans="1:64" x14ac:dyDescent="0.35">
      <c r="A37" t="s">
        <v>1146</v>
      </c>
      <c r="B37" t="s">
        <v>1398</v>
      </c>
      <c r="C37" t="s">
        <v>1739</v>
      </c>
      <c r="D37" t="s">
        <v>1740</v>
      </c>
    </row>
    <row r="38" spans="1:64" x14ac:dyDescent="0.35">
      <c r="A38" t="s">
        <v>585</v>
      </c>
      <c r="B38" t="s">
        <v>1399</v>
      </c>
      <c r="C38" t="s">
        <v>1739</v>
      </c>
      <c r="D38" t="s">
        <v>1740</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35">
      <c r="A39" t="s">
        <v>589</v>
      </c>
      <c r="B39" t="s">
        <v>1400</v>
      </c>
      <c r="C39" t="s">
        <v>1739</v>
      </c>
      <c r="D39" t="s">
        <v>1740</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35">
      <c r="A40" t="s">
        <v>1283</v>
      </c>
      <c r="B40" t="s">
        <v>1401</v>
      </c>
      <c r="C40" t="s">
        <v>1739</v>
      </c>
      <c r="D40" t="s">
        <v>1740</v>
      </c>
    </row>
    <row r="41" spans="1:64" x14ac:dyDescent="0.35">
      <c r="A41" t="s">
        <v>1402</v>
      </c>
      <c r="B41" t="s">
        <v>1403</v>
      </c>
      <c r="C41" t="s">
        <v>1739</v>
      </c>
      <c r="D41" t="s">
        <v>1740</v>
      </c>
    </row>
    <row r="42" spans="1:64" x14ac:dyDescent="0.35">
      <c r="A42" t="s">
        <v>1281</v>
      </c>
      <c r="B42" t="s">
        <v>1404</v>
      </c>
      <c r="C42" t="s">
        <v>1739</v>
      </c>
      <c r="D42" t="s">
        <v>1740</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35">
      <c r="A43" t="s">
        <v>1250</v>
      </c>
      <c r="B43" t="s">
        <v>1405</v>
      </c>
      <c r="C43" t="s">
        <v>1739</v>
      </c>
      <c r="D43" t="s">
        <v>1740</v>
      </c>
    </row>
    <row r="44" spans="1:64" x14ac:dyDescent="0.35">
      <c r="A44" t="s">
        <v>1207</v>
      </c>
      <c r="B44" t="s">
        <v>1406</v>
      </c>
      <c r="C44" t="s">
        <v>1739</v>
      </c>
      <c r="D44" t="s">
        <v>1740</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35">
      <c r="A45" t="s">
        <v>1155</v>
      </c>
      <c r="B45" t="s">
        <v>1407</v>
      </c>
      <c r="C45" t="s">
        <v>1739</v>
      </c>
      <c r="D45" t="s">
        <v>1740</v>
      </c>
    </row>
    <row r="46" spans="1:64" x14ac:dyDescent="0.35">
      <c r="A46" t="s">
        <v>1408</v>
      </c>
      <c r="B46" t="s">
        <v>1409</v>
      </c>
      <c r="C46" t="s">
        <v>1739</v>
      </c>
      <c r="D46" t="s">
        <v>1740</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35">
      <c r="A47" t="s">
        <v>1084</v>
      </c>
      <c r="B47" t="s">
        <v>1410</v>
      </c>
      <c r="C47" t="s">
        <v>1739</v>
      </c>
      <c r="D47" t="s">
        <v>1740</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35">
      <c r="A48" t="s">
        <v>1411</v>
      </c>
      <c r="B48" t="s">
        <v>1412</v>
      </c>
      <c r="C48" t="s">
        <v>1739</v>
      </c>
      <c r="D48" t="s">
        <v>1740</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35">
      <c r="A49" t="s">
        <v>1413</v>
      </c>
      <c r="B49" t="s">
        <v>1414</v>
      </c>
      <c r="C49" t="s">
        <v>1739</v>
      </c>
      <c r="D49" t="s">
        <v>1740</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35">
      <c r="A50" t="s">
        <v>1208</v>
      </c>
      <c r="B50" t="s">
        <v>1415</v>
      </c>
      <c r="C50" t="s">
        <v>1739</v>
      </c>
      <c r="D50" t="s">
        <v>1740</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35">
      <c r="A51" t="s">
        <v>1072</v>
      </c>
      <c r="B51" t="s">
        <v>1416</v>
      </c>
      <c r="C51" t="s">
        <v>1739</v>
      </c>
      <c r="D51" t="s">
        <v>1740</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35">
      <c r="A52" t="s">
        <v>1095</v>
      </c>
      <c r="B52" t="s">
        <v>1417</v>
      </c>
      <c r="C52" t="s">
        <v>1739</v>
      </c>
      <c r="D52" t="s">
        <v>1740</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35">
      <c r="A53" t="s">
        <v>1196</v>
      </c>
      <c r="B53" t="s">
        <v>1418</v>
      </c>
      <c r="C53" t="s">
        <v>1739</v>
      </c>
      <c r="D53" t="s">
        <v>1740</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35">
      <c r="A54" t="s">
        <v>1419</v>
      </c>
      <c r="B54" t="s">
        <v>1420</v>
      </c>
      <c r="C54" t="s">
        <v>1739</v>
      </c>
      <c r="D54" t="s">
        <v>1740</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35">
      <c r="A55" t="s">
        <v>1181</v>
      </c>
      <c r="B55" t="s">
        <v>1421</v>
      </c>
      <c r="C55" t="s">
        <v>1739</v>
      </c>
      <c r="D55" t="s">
        <v>1740</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35">
      <c r="A56" t="s">
        <v>1422</v>
      </c>
      <c r="B56" t="s">
        <v>1423</v>
      </c>
      <c r="C56" t="s">
        <v>1739</v>
      </c>
      <c r="D56" t="s">
        <v>1740</v>
      </c>
    </row>
    <row r="57" spans="1:64" x14ac:dyDescent="0.35">
      <c r="A57" t="s">
        <v>1424</v>
      </c>
      <c r="B57" t="s">
        <v>1425</v>
      </c>
      <c r="C57" t="s">
        <v>1739</v>
      </c>
      <c r="D57" t="s">
        <v>1740</v>
      </c>
    </row>
    <row r="58" spans="1:64" x14ac:dyDescent="0.35">
      <c r="A58" t="s">
        <v>1121</v>
      </c>
      <c r="B58" t="s">
        <v>1426</v>
      </c>
      <c r="C58" t="s">
        <v>1739</v>
      </c>
      <c r="D58" t="s">
        <v>1740</v>
      </c>
    </row>
    <row r="59" spans="1:64" x14ac:dyDescent="0.35">
      <c r="A59" t="s">
        <v>1427</v>
      </c>
      <c r="B59" t="s">
        <v>1428</v>
      </c>
      <c r="C59" t="s">
        <v>1739</v>
      </c>
      <c r="D59" t="s">
        <v>1740</v>
      </c>
    </row>
    <row r="60" spans="1:64" x14ac:dyDescent="0.35">
      <c r="A60" t="s">
        <v>1278</v>
      </c>
      <c r="B60" t="s">
        <v>1429</v>
      </c>
      <c r="C60" t="s">
        <v>1739</v>
      </c>
      <c r="D60" t="s">
        <v>1740</v>
      </c>
    </row>
    <row r="61" spans="1:64" x14ac:dyDescent="0.35">
      <c r="A61" t="s">
        <v>1073</v>
      </c>
      <c r="B61" t="s">
        <v>1430</v>
      </c>
      <c r="C61" t="s">
        <v>1739</v>
      </c>
      <c r="D61" t="s">
        <v>1740</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35">
      <c r="A62" t="s">
        <v>1431</v>
      </c>
      <c r="B62" t="s">
        <v>1432</v>
      </c>
      <c r="C62" t="s">
        <v>1739</v>
      </c>
      <c r="D62" t="s">
        <v>1740</v>
      </c>
    </row>
    <row r="63" spans="1:64" x14ac:dyDescent="0.35">
      <c r="A63" t="s">
        <v>1251</v>
      </c>
      <c r="B63" t="s">
        <v>1433</v>
      </c>
      <c r="C63" t="s">
        <v>1739</v>
      </c>
      <c r="D63" t="s">
        <v>1740</v>
      </c>
    </row>
    <row r="64" spans="1:64" x14ac:dyDescent="0.35">
      <c r="A64" t="s">
        <v>1183</v>
      </c>
      <c r="B64" t="s">
        <v>1434</v>
      </c>
      <c r="C64" t="s">
        <v>1739</v>
      </c>
      <c r="D64" t="s">
        <v>1740</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35">
      <c r="A65" t="s">
        <v>1110</v>
      </c>
      <c r="B65" t="s">
        <v>1435</v>
      </c>
      <c r="C65" t="s">
        <v>1739</v>
      </c>
      <c r="D65" t="s">
        <v>1740</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35">
      <c r="A66" t="s">
        <v>1436</v>
      </c>
      <c r="B66" t="s">
        <v>1437</v>
      </c>
      <c r="C66" t="s">
        <v>1739</v>
      </c>
      <c r="D66" t="s">
        <v>1740</v>
      </c>
    </row>
    <row r="67" spans="1:64" x14ac:dyDescent="0.35">
      <c r="A67" t="s">
        <v>1438</v>
      </c>
      <c r="B67" t="s">
        <v>1439</v>
      </c>
      <c r="C67" t="s">
        <v>1739</v>
      </c>
      <c r="D67" t="s">
        <v>1740</v>
      </c>
    </row>
    <row r="68" spans="1:64" x14ac:dyDescent="0.35">
      <c r="A68" t="s">
        <v>1440</v>
      </c>
      <c r="B68" t="s">
        <v>1441</v>
      </c>
      <c r="C68" t="s">
        <v>1739</v>
      </c>
      <c r="D68" t="s">
        <v>1740</v>
      </c>
    </row>
    <row r="69" spans="1:64" x14ac:dyDescent="0.35">
      <c r="A69" t="s">
        <v>1442</v>
      </c>
      <c r="B69" t="s">
        <v>1443</v>
      </c>
      <c r="C69" t="s">
        <v>1739</v>
      </c>
      <c r="D69" t="s">
        <v>1740</v>
      </c>
    </row>
    <row r="70" spans="1:64" x14ac:dyDescent="0.35">
      <c r="A70" t="s">
        <v>1444</v>
      </c>
      <c r="B70" t="s">
        <v>1445</v>
      </c>
      <c r="C70" t="s">
        <v>1739</v>
      </c>
      <c r="D70" t="s">
        <v>1740</v>
      </c>
    </row>
    <row r="71" spans="1:64" x14ac:dyDescent="0.35">
      <c r="A71" t="s">
        <v>1209</v>
      </c>
      <c r="B71" t="s">
        <v>1446</v>
      </c>
      <c r="C71" t="s">
        <v>1739</v>
      </c>
      <c r="D71" t="s">
        <v>1740</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35">
      <c r="A72" t="s">
        <v>1447</v>
      </c>
      <c r="B72" t="s">
        <v>1448</v>
      </c>
      <c r="C72" t="s">
        <v>1739</v>
      </c>
      <c r="D72" t="s">
        <v>1740</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35">
      <c r="A73" t="s">
        <v>1449</v>
      </c>
      <c r="B73" t="s">
        <v>1450</v>
      </c>
      <c r="C73" t="s">
        <v>1739</v>
      </c>
      <c r="D73" t="s">
        <v>1740</v>
      </c>
    </row>
    <row r="74" spans="1:64" x14ac:dyDescent="0.35">
      <c r="A74" t="s">
        <v>597</v>
      </c>
      <c r="B74" t="s">
        <v>1451</v>
      </c>
      <c r="C74" t="s">
        <v>1739</v>
      </c>
      <c r="D74" t="s">
        <v>1740</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35">
      <c r="A75" t="s">
        <v>1273</v>
      </c>
      <c r="B75" t="s">
        <v>1452</v>
      </c>
      <c r="C75" t="s">
        <v>1739</v>
      </c>
      <c r="D75" t="s">
        <v>1740</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35">
      <c r="A76" t="s">
        <v>1252</v>
      </c>
      <c r="B76" t="s">
        <v>1453</v>
      </c>
      <c r="C76" t="s">
        <v>1739</v>
      </c>
      <c r="D76" t="s">
        <v>1740</v>
      </c>
    </row>
    <row r="77" spans="1:64" x14ac:dyDescent="0.35">
      <c r="A77" t="s">
        <v>599</v>
      </c>
      <c r="B77" t="s">
        <v>931</v>
      </c>
      <c r="C77" t="s">
        <v>1739</v>
      </c>
      <c r="D77" t="s">
        <v>1740</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35">
      <c r="A78" t="s">
        <v>1454</v>
      </c>
      <c r="B78" t="s">
        <v>1455</v>
      </c>
      <c r="C78" t="s">
        <v>1739</v>
      </c>
      <c r="D78" t="s">
        <v>1740</v>
      </c>
    </row>
    <row r="79" spans="1:64" x14ac:dyDescent="0.35">
      <c r="A79" t="s">
        <v>1456</v>
      </c>
      <c r="B79" t="s">
        <v>1457</v>
      </c>
      <c r="C79" t="s">
        <v>1739</v>
      </c>
      <c r="D79" t="s">
        <v>1740</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35">
      <c r="A80" t="s">
        <v>1253</v>
      </c>
      <c r="B80" t="s">
        <v>1458</v>
      </c>
      <c r="C80" t="s">
        <v>1739</v>
      </c>
      <c r="D80" t="s">
        <v>1740</v>
      </c>
    </row>
    <row r="81" spans="1:64" x14ac:dyDescent="0.35">
      <c r="A81" t="s">
        <v>1222</v>
      </c>
      <c r="B81" t="s">
        <v>1459</v>
      </c>
      <c r="C81" t="s">
        <v>1739</v>
      </c>
      <c r="D81" t="s">
        <v>1740</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35">
      <c r="A82" t="s">
        <v>1277</v>
      </c>
      <c r="B82" t="s">
        <v>1460</v>
      </c>
      <c r="C82" t="s">
        <v>1739</v>
      </c>
      <c r="D82" t="s">
        <v>1740</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35">
      <c r="A83" t="s">
        <v>1461</v>
      </c>
      <c r="B83" t="s">
        <v>1462</v>
      </c>
      <c r="C83" t="s">
        <v>1739</v>
      </c>
      <c r="D83" t="s">
        <v>1740</v>
      </c>
    </row>
    <row r="84" spans="1:64" x14ac:dyDescent="0.35">
      <c r="A84" t="s">
        <v>1463</v>
      </c>
      <c r="B84" t="s">
        <v>1464</v>
      </c>
      <c r="C84" t="s">
        <v>1739</v>
      </c>
      <c r="D84" t="s">
        <v>1740</v>
      </c>
    </row>
    <row r="85" spans="1:64" x14ac:dyDescent="0.35">
      <c r="A85" t="s">
        <v>1088</v>
      </c>
      <c r="B85" t="s">
        <v>1465</v>
      </c>
      <c r="C85" t="s">
        <v>1739</v>
      </c>
      <c r="D85" t="s">
        <v>1740</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35">
      <c r="A86" t="s">
        <v>1260</v>
      </c>
      <c r="B86" t="s">
        <v>1466</v>
      </c>
      <c r="C86" t="s">
        <v>1739</v>
      </c>
      <c r="D86" t="s">
        <v>1740</v>
      </c>
    </row>
    <row r="87" spans="1:64" x14ac:dyDescent="0.35">
      <c r="A87" t="s">
        <v>1122</v>
      </c>
      <c r="B87" t="s">
        <v>1467</v>
      </c>
      <c r="C87" t="s">
        <v>1739</v>
      </c>
      <c r="D87" t="s">
        <v>1740</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35">
      <c r="A88" t="s">
        <v>1097</v>
      </c>
      <c r="B88" t="s">
        <v>1468</v>
      </c>
      <c r="C88" t="s">
        <v>1739</v>
      </c>
      <c r="D88" t="s">
        <v>1740</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35">
      <c r="A89" t="s">
        <v>1469</v>
      </c>
      <c r="B89" t="s">
        <v>1470</v>
      </c>
      <c r="C89" t="s">
        <v>1739</v>
      </c>
      <c r="D89" t="s">
        <v>1740</v>
      </c>
    </row>
    <row r="90" spans="1:64" x14ac:dyDescent="0.35">
      <c r="A90" t="s">
        <v>1098</v>
      </c>
      <c r="B90" t="s">
        <v>1471</v>
      </c>
      <c r="C90" t="s">
        <v>1739</v>
      </c>
      <c r="D90" t="s">
        <v>1740</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35">
      <c r="A91" t="s">
        <v>1472</v>
      </c>
      <c r="B91" t="s">
        <v>1473</v>
      </c>
      <c r="C91" t="s">
        <v>1739</v>
      </c>
      <c r="D91" t="s">
        <v>1740</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35">
      <c r="A92" t="s">
        <v>1099</v>
      </c>
      <c r="B92" t="s">
        <v>1474</v>
      </c>
      <c r="C92" t="s">
        <v>1739</v>
      </c>
      <c r="D92" t="s">
        <v>1740</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35">
      <c r="A93" t="s">
        <v>1087</v>
      </c>
      <c r="B93" t="s">
        <v>1475</v>
      </c>
      <c r="C93" t="s">
        <v>1739</v>
      </c>
      <c r="D93" t="s">
        <v>1740</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35">
      <c r="A94" t="s">
        <v>1265</v>
      </c>
      <c r="B94" t="s">
        <v>1476</v>
      </c>
      <c r="C94" t="s">
        <v>1739</v>
      </c>
      <c r="D94" t="s">
        <v>1740</v>
      </c>
    </row>
    <row r="95" spans="1:64" x14ac:dyDescent="0.35">
      <c r="A95" t="s">
        <v>1184</v>
      </c>
      <c r="B95" t="s">
        <v>1477</v>
      </c>
      <c r="C95" t="s">
        <v>1739</v>
      </c>
      <c r="D95" t="s">
        <v>1740</v>
      </c>
    </row>
    <row r="96" spans="1:64" x14ac:dyDescent="0.35">
      <c r="A96" t="s">
        <v>1478</v>
      </c>
      <c r="B96" t="s">
        <v>1479</v>
      </c>
      <c r="C96" t="s">
        <v>1739</v>
      </c>
      <c r="D96" t="s">
        <v>1740</v>
      </c>
    </row>
    <row r="97" spans="1:64" x14ac:dyDescent="0.35">
      <c r="A97" t="s">
        <v>1198</v>
      </c>
      <c r="B97" t="s">
        <v>1480</v>
      </c>
      <c r="C97" t="s">
        <v>1739</v>
      </c>
      <c r="D97" t="s">
        <v>1740</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35">
      <c r="A98" t="s">
        <v>1228</v>
      </c>
      <c r="B98" t="s">
        <v>1481</v>
      </c>
      <c r="C98" t="s">
        <v>1739</v>
      </c>
      <c r="D98" t="s">
        <v>1740</v>
      </c>
    </row>
    <row r="99" spans="1:64" x14ac:dyDescent="0.35">
      <c r="A99" t="s">
        <v>1211</v>
      </c>
      <c r="B99" t="s">
        <v>1482</v>
      </c>
      <c r="C99" t="s">
        <v>1739</v>
      </c>
      <c r="D99" t="s">
        <v>1740</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35">
      <c r="A100" t="s">
        <v>1483</v>
      </c>
      <c r="B100" t="s">
        <v>1484</v>
      </c>
      <c r="C100" t="s">
        <v>1739</v>
      </c>
      <c r="D100" t="s">
        <v>1740</v>
      </c>
    </row>
    <row r="101" spans="1:64" x14ac:dyDescent="0.35">
      <c r="A101" t="s">
        <v>1485</v>
      </c>
      <c r="B101" t="s">
        <v>1486</v>
      </c>
      <c r="C101" t="s">
        <v>1739</v>
      </c>
      <c r="D101" t="s">
        <v>1740</v>
      </c>
    </row>
    <row r="102" spans="1:64" x14ac:dyDescent="0.35">
      <c r="A102" t="s">
        <v>1199</v>
      </c>
      <c r="B102" t="s">
        <v>1487</v>
      </c>
      <c r="C102" t="s">
        <v>1739</v>
      </c>
      <c r="D102" t="s">
        <v>1740</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35">
      <c r="A103" t="s">
        <v>1488</v>
      </c>
      <c r="B103" t="s">
        <v>1489</v>
      </c>
      <c r="C103" t="s">
        <v>1739</v>
      </c>
      <c r="D103" t="s">
        <v>1740</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35">
      <c r="A104" t="s">
        <v>1264</v>
      </c>
      <c r="B104" t="s">
        <v>1490</v>
      </c>
      <c r="C104" t="s">
        <v>1739</v>
      </c>
      <c r="D104" t="s">
        <v>1740</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35">
      <c r="A105" t="s">
        <v>1186</v>
      </c>
      <c r="B105" t="s">
        <v>1491</v>
      </c>
      <c r="C105" t="s">
        <v>1739</v>
      </c>
      <c r="D105" t="s">
        <v>1740</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35">
      <c r="A106" t="s">
        <v>1242</v>
      </c>
      <c r="B106" t="s">
        <v>1492</v>
      </c>
      <c r="C106" t="s">
        <v>1739</v>
      </c>
      <c r="D106" t="s">
        <v>1740</v>
      </c>
    </row>
    <row r="107" spans="1:64" x14ac:dyDescent="0.35">
      <c r="A107" t="s">
        <v>1493</v>
      </c>
      <c r="B107" t="s">
        <v>1494</v>
      </c>
      <c r="C107" t="s">
        <v>1739</v>
      </c>
      <c r="D107" t="s">
        <v>1740</v>
      </c>
    </row>
    <row r="108" spans="1:64" x14ac:dyDescent="0.35">
      <c r="A108" t="s">
        <v>1495</v>
      </c>
      <c r="B108" t="s">
        <v>1496</v>
      </c>
      <c r="C108" t="s">
        <v>1739</v>
      </c>
      <c r="D108" t="s">
        <v>1740</v>
      </c>
    </row>
    <row r="109" spans="1:64" x14ac:dyDescent="0.35">
      <c r="A109" t="s">
        <v>1497</v>
      </c>
      <c r="B109" t="s">
        <v>1498</v>
      </c>
      <c r="C109" t="s">
        <v>1739</v>
      </c>
      <c r="D109" t="s">
        <v>1740</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35">
      <c r="A110" t="s">
        <v>1499</v>
      </c>
      <c r="B110" t="s">
        <v>1500</v>
      </c>
      <c r="C110" t="s">
        <v>1739</v>
      </c>
      <c r="D110" t="s">
        <v>1740</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35">
      <c r="A111" t="s">
        <v>1166</v>
      </c>
      <c r="B111" t="s">
        <v>1501</v>
      </c>
      <c r="C111" t="s">
        <v>1739</v>
      </c>
      <c r="D111" t="s">
        <v>1740</v>
      </c>
    </row>
    <row r="112" spans="1:64" x14ac:dyDescent="0.35">
      <c r="A112" t="s">
        <v>1502</v>
      </c>
      <c r="B112" t="s">
        <v>1503</v>
      </c>
      <c r="C112" t="s">
        <v>1739</v>
      </c>
      <c r="D112" t="s">
        <v>1740</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35">
      <c r="A113" t="s">
        <v>1504</v>
      </c>
      <c r="B113" t="s">
        <v>1505</v>
      </c>
      <c r="C113" t="s">
        <v>1739</v>
      </c>
      <c r="D113" t="s">
        <v>1740</v>
      </c>
    </row>
    <row r="114" spans="1:64" x14ac:dyDescent="0.35">
      <c r="A114" t="s">
        <v>1147</v>
      </c>
      <c r="B114" t="s">
        <v>1506</v>
      </c>
      <c r="C114" t="s">
        <v>1739</v>
      </c>
      <c r="D114" t="s">
        <v>1740</v>
      </c>
    </row>
    <row r="115" spans="1:64" x14ac:dyDescent="0.35">
      <c r="A115" t="s">
        <v>1507</v>
      </c>
      <c r="B115" t="s">
        <v>1508</v>
      </c>
      <c r="C115" t="s">
        <v>1739</v>
      </c>
      <c r="D115" t="s">
        <v>1740</v>
      </c>
    </row>
    <row r="116" spans="1:64" x14ac:dyDescent="0.35">
      <c r="A116" t="s">
        <v>1255</v>
      </c>
      <c r="B116" t="s">
        <v>1509</v>
      </c>
      <c r="C116" t="s">
        <v>1739</v>
      </c>
      <c r="D116" t="s">
        <v>1740</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35">
      <c r="A117" t="s">
        <v>1510</v>
      </c>
      <c r="B117" t="s">
        <v>1511</v>
      </c>
      <c r="C117" t="s">
        <v>1739</v>
      </c>
      <c r="D117" t="s">
        <v>1740</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35">
      <c r="A118" t="s">
        <v>1123</v>
      </c>
      <c r="B118" t="s">
        <v>1512</v>
      </c>
      <c r="C118" t="s">
        <v>1739</v>
      </c>
      <c r="D118" t="s">
        <v>1740</v>
      </c>
    </row>
    <row r="119" spans="1:64" x14ac:dyDescent="0.35">
      <c r="A119" t="s">
        <v>1254</v>
      </c>
      <c r="B119" t="s">
        <v>1513</v>
      </c>
      <c r="C119" t="s">
        <v>1739</v>
      </c>
      <c r="D119" t="s">
        <v>1740</v>
      </c>
    </row>
    <row r="120" spans="1:64" x14ac:dyDescent="0.35">
      <c r="A120" t="s">
        <v>1124</v>
      </c>
      <c r="B120" t="s">
        <v>1514</v>
      </c>
      <c r="C120" t="s">
        <v>1739</v>
      </c>
      <c r="D120" t="s">
        <v>1740</v>
      </c>
    </row>
    <row r="121" spans="1:64" x14ac:dyDescent="0.35">
      <c r="A121" t="s">
        <v>1266</v>
      </c>
      <c r="B121" t="s">
        <v>1515</v>
      </c>
      <c r="C121" t="s">
        <v>1739</v>
      </c>
      <c r="D121" t="s">
        <v>1740</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35">
      <c r="A122" t="s">
        <v>1187</v>
      </c>
      <c r="B122" t="s">
        <v>1516</v>
      </c>
      <c r="C122" t="s">
        <v>1739</v>
      </c>
      <c r="D122" t="s">
        <v>1740</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35">
      <c r="A123" t="s">
        <v>1125</v>
      </c>
      <c r="B123" t="s">
        <v>1517</v>
      </c>
      <c r="C123" t="s">
        <v>1739</v>
      </c>
      <c r="D123" t="s">
        <v>1740</v>
      </c>
    </row>
    <row r="124" spans="1:64" x14ac:dyDescent="0.35">
      <c r="A124" t="s">
        <v>1160</v>
      </c>
      <c r="B124" t="s">
        <v>1518</v>
      </c>
      <c r="C124" t="s">
        <v>1739</v>
      </c>
      <c r="D124" t="s">
        <v>1740</v>
      </c>
    </row>
    <row r="125" spans="1:64" x14ac:dyDescent="0.35">
      <c r="A125" t="s">
        <v>1138</v>
      </c>
      <c r="B125" t="s">
        <v>1519</v>
      </c>
      <c r="C125" t="s">
        <v>1739</v>
      </c>
      <c r="D125" t="s">
        <v>1740</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35">
      <c r="A126" t="s">
        <v>1074</v>
      </c>
      <c r="B126" t="s">
        <v>1520</v>
      </c>
      <c r="C126" t="s">
        <v>1739</v>
      </c>
      <c r="D126" t="s">
        <v>1740</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35">
      <c r="A127" t="s">
        <v>1521</v>
      </c>
      <c r="B127" t="s">
        <v>1522</v>
      </c>
      <c r="C127" t="s">
        <v>1739</v>
      </c>
      <c r="D127" t="s">
        <v>1740</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35">
      <c r="A128" t="s">
        <v>1165</v>
      </c>
      <c r="B128" t="s">
        <v>1523</v>
      </c>
      <c r="C128" t="s">
        <v>1739</v>
      </c>
      <c r="D128" t="s">
        <v>1740</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35">
      <c r="A129" t="s">
        <v>1229</v>
      </c>
      <c r="B129" t="s">
        <v>1524</v>
      </c>
      <c r="C129" t="s">
        <v>1739</v>
      </c>
      <c r="D129" t="s">
        <v>1740</v>
      </c>
    </row>
    <row r="130" spans="1:64" x14ac:dyDescent="0.35">
      <c r="A130" t="s">
        <v>1525</v>
      </c>
      <c r="B130" t="s">
        <v>1526</v>
      </c>
      <c r="C130" t="s">
        <v>1739</v>
      </c>
      <c r="D130" t="s">
        <v>1740</v>
      </c>
    </row>
    <row r="131" spans="1:64" x14ac:dyDescent="0.35">
      <c r="A131" t="s">
        <v>1527</v>
      </c>
      <c r="B131" t="s">
        <v>1528</v>
      </c>
      <c r="C131" t="s">
        <v>1739</v>
      </c>
      <c r="D131" t="s">
        <v>1740</v>
      </c>
    </row>
    <row r="132" spans="1:64" x14ac:dyDescent="0.35">
      <c r="A132" t="s">
        <v>1126</v>
      </c>
      <c r="B132" t="s">
        <v>1529</v>
      </c>
      <c r="C132" t="s">
        <v>1739</v>
      </c>
      <c r="D132" t="s">
        <v>1740</v>
      </c>
    </row>
    <row r="133" spans="1:64" x14ac:dyDescent="0.35">
      <c r="A133" t="s">
        <v>1530</v>
      </c>
      <c r="B133" t="s">
        <v>1531</v>
      </c>
      <c r="C133" t="s">
        <v>1739</v>
      </c>
      <c r="D133" t="s">
        <v>1740</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35">
      <c r="A134" t="s">
        <v>1532</v>
      </c>
      <c r="B134" t="s">
        <v>1533</v>
      </c>
      <c r="C134" t="s">
        <v>1739</v>
      </c>
      <c r="D134" t="s">
        <v>1740</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35">
      <c r="A135" t="s">
        <v>1127</v>
      </c>
      <c r="B135" t="s">
        <v>1534</v>
      </c>
      <c r="C135" t="s">
        <v>1739</v>
      </c>
      <c r="D135" t="s">
        <v>1740</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35">
      <c r="A136" t="s">
        <v>1100</v>
      </c>
      <c r="B136" t="s">
        <v>1535</v>
      </c>
      <c r="C136" t="s">
        <v>1739</v>
      </c>
      <c r="D136" t="s">
        <v>1740</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35">
      <c r="A137" t="s">
        <v>1112</v>
      </c>
      <c r="B137" t="s">
        <v>1536</v>
      </c>
      <c r="C137" t="s">
        <v>1739</v>
      </c>
      <c r="D137" t="s">
        <v>1740</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35">
      <c r="A138" t="s">
        <v>1537</v>
      </c>
      <c r="B138" t="s">
        <v>1538</v>
      </c>
      <c r="C138" t="s">
        <v>1739</v>
      </c>
      <c r="D138" t="s">
        <v>1740</v>
      </c>
    </row>
    <row r="139" spans="1:64" x14ac:dyDescent="0.35">
      <c r="A139" t="s">
        <v>1539</v>
      </c>
      <c r="B139" t="s">
        <v>1540</v>
      </c>
      <c r="C139" t="s">
        <v>1739</v>
      </c>
      <c r="D139" t="s">
        <v>1740</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35">
      <c r="A140" t="s">
        <v>1541</v>
      </c>
      <c r="B140" t="s">
        <v>1542</v>
      </c>
      <c r="C140" t="s">
        <v>1739</v>
      </c>
      <c r="D140" t="s">
        <v>1740</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35">
      <c r="A141" t="s">
        <v>1543</v>
      </c>
      <c r="B141" t="s">
        <v>1544</v>
      </c>
      <c r="C141" t="s">
        <v>1739</v>
      </c>
      <c r="D141" t="s">
        <v>1740</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35">
      <c r="A142" t="s">
        <v>1545</v>
      </c>
      <c r="B142" t="s">
        <v>1546</v>
      </c>
      <c r="C142" t="s">
        <v>1739</v>
      </c>
      <c r="D142" t="s">
        <v>1740</v>
      </c>
    </row>
    <row r="143" spans="1:64" x14ac:dyDescent="0.35">
      <c r="A143" t="s">
        <v>1152</v>
      </c>
      <c r="B143" t="s">
        <v>1547</v>
      </c>
      <c r="C143" t="s">
        <v>1739</v>
      </c>
      <c r="D143" t="s">
        <v>1740</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35">
      <c r="A144" t="s">
        <v>1548</v>
      </c>
      <c r="B144" t="s">
        <v>1549</v>
      </c>
      <c r="C144" t="s">
        <v>1739</v>
      </c>
      <c r="D144" t="s">
        <v>1740</v>
      </c>
    </row>
    <row r="145" spans="1:64" x14ac:dyDescent="0.35">
      <c r="A145" t="s">
        <v>1550</v>
      </c>
      <c r="B145" t="s">
        <v>1551</v>
      </c>
      <c r="C145" t="s">
        <v>1739</v>
      </c>
      <c r="D145" t="s">
        <v>1740</v>
      </c>
    </row>
    <row r="146" spans="1:64" x14ac:dyDescent="0.35">
      <c r="A146" t="s">
        <v>1091</v>
      </c>
      <c r="B146" t="s">
        <v>1552</v>
      </c>
      <c r="C146" t="s">
        <v>1739</v>
      </c>
      <c r="D146" t="s">
        <v>1740</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35">
      <c r="A147" t="s">
        <v>1553</v>
      </c>
      <c r="B147" t="s">
        <v>1554</v>
      </c>
      <c r="C147" t="s">
        <v>1739</v>
      </c>
      <c r="D147" t="s">
        <v>1740</v>
      </c>
    </row>
    <row r="148" spans="1:64" x14ac:dyDescent="0.35">
      <c r="A148" t="s">
        <v>1257</v>
      </c>
      <c r="B148" t="s">
        <v>1555</v>
      </c>
      <c r="C148" t="s">
        <v>1739</v>
      </c>
      <c r="D148" t="s">
        <v>1740</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35">
      <c r="A149" t="s">
        <v>1279</v>
      </c>
      <c r="B149" t="s">
        <v>1556</v>
      </c>
      <c r="C149" t="s">
        <v>1739</v>
      </c>
      <c r="D149" t="s">
        <v>1740</v>
      </c>
    </row>
    <row r="150" spans="1:64" x14ac:dyDescent="0.35">
      <c r="A150" t="s">
        <v>1256</v>
      </c>
      <c r="B150" t="s">
        <v>1557</v>
      </c>
      <c r="C150" t="s">
        <v>1739</v>
      </c>
      <c r="D150" t="s">
        <v>1740</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35">
      <c r="A151" t="s">
        <v>1558</v>
      </c>
      <c r="B151" t="s">
        <v>1559</v>
      </c>
      <c r="C151" t="s">
        <v>1739</v>
      </c>
      <c r="D151" t="s">
        <v>1740</v>
      </c>
    </row>
    <row r="152" spans="1:64" x14ac:dyDescent="0.35">
      <c r="A152" t="s">
        <v>1560</v>
      </c>
      <c r="B152" t="s">
        <v>1561</v>
      </c>
      <c r="C152" t="s">
        <v>1739</v>
      </c>
      <c r="D152" t="s">
        <v>1740</v>
      </c>
    </row>
    <row r="153" spans="1:64" x14ac:dyDescent="0.35">
      <c r="A153" t="s">
        <v>1113</v>
      </c>
      <c r="B153" t="s">
        <v>1562</v>
      </c>
      <c r="C153" t="s">
        <v>1739</v>
      </c>
      <c r="D153" t="s">
        <v>1740</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35">
      <c r="A154" t="s">
        <v>1563</v>
      </c>
      <c r="B154" t="s">
        <v>1564</v>
      </c>
      <c r="C154" t="s">
        <v>1739</v>
      </c>
      <c r="D154" t="s">
        <v>1740</v>
      </c>
    </row>
    <row r="155" spans="1:64" x14ac:dyDescent="0.35">
      <c r="A155" t="s">
        <v>1565</v>
      </c>
      <c r="B155" t="s">
        <v>1566</v>
      </c>
      <c r="C155" t="s">
        <v>1739</v>
      </c>
      <c r="D155" t="s">
        <v>1740</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35">
      <c r="A156" t="s">
        <v>1075</v>
      </c>
      <c r="B156" t="s">
        <v>1567</v>
      </c>
      <c r="C156" t="s">
        <v>1739</v>
      </c>
      <c r="D156" t="s">
        <v>1740</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35">
      <c r="A157" t="s">
        <v>1149</v>
      </c>
      <c r="B157" t="s">
        <v>1568</v>
      </c>
      <c r="C157" t="s">
        <v>1739</v>
      </c>
      <c r="D157" t="s">
        <v>1740</v>
      </c>
    </row>
    <row r="158" spans="1:64" x14ac:dyDescent="0.35">
      <c r="A158" t="s">
        <v>1569</v>
      </c>
      <c r="B158" t="s">
        <v>1570</v>
      </c>
      <c r="C158" t="s">
        <v>1739</v>
      </c>
      <c r="D158" t="s">
        <v>1740</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35">
      <c r="A159" t="s">
        <v>1200</v>
      </c>
      <c r="B159" t="s">
        <v>1571</v>
      </c>
      <c r="C159" t="s">
        <v>1739</v>
      </c>
      <c r="D159" t="s">
        <v>1740</v>
      </c>
    </row>
    <row r="160" spans="1:64" x14ac:dyDescent="0.35">
      <c r="A160" t="s">
        <v>1572</v>
      </c>
      <c r="B160" t="s">
        <v>1573</v>
      </c>
      <c r="C160" t="s">
        <v>1739</v>
      </c>
      <c r="D160" t="s">
        <v>1740</v>
      </c>
    </row>
    <row r="161" spans="1:64" x14ac:dyDescent="0.35">
      <c r="A161" t="s">
        <v>1574</v>
      </c>
      <c r="B161" t="s">
        <v>1575</v>
      </c>
      <c r="C161" t="s">
        <v>1739</v>
      </c>
      <c r="D161" t="s">
        <v>1740</v>
      </c>
    </row>
    <row r="162" spans="1:64" x14ac:dyDescent="0.35">
      <c r="A162" t="s">
        <v>1269</v>
      </c>
      <c r="B162" t="s">
        <v>1576</v>
      </c>
      <c r="C162" t="s">
        <v>1739</v>
      </c>
      <c r="D162" t="s">
        <v>1740</v>
      </c>
    </row>
    <row r="163" spans="1:64" x14ac:dyDescent="0.35">
      <c r="A163" t="s">
        <v>1101</v>
      </c>
      <c r="B163" t="s">
        <v>1577</v>
      </c>
      <c r="C163" t="s">
        <v>1739</v>
      </c>
      <c r="D163" t="s">
        <v>1740</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35">
      <c r="A164" t="s">
        <v>1267</v>
      </c>
      <c r="B164" t="s">
        <v>1578</v>
      </c>
      <c r="C164" t="s">
        <v>1739</v>
      </c>
      <c r="D164" t="s">
        <v>1740</v>
      </c>
    </row>
    <row r="165" spans="1:64" x14ac:dyDescent="0.35">
      <c r="A165" t="s">
        <v>1169</v>
      </c>
      <c r="B165" t="s">
        <v>1579</v>
      </c>
      <c r="C165" t="s">
        <v>1739</v>
      </c>
      <c r="D165" t="s">
        <v>1740</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35">
      <c r="A166" t="s">
        <v>1580</v>
      </c>
      <c r="B166" t="s">
        <v>1581</v>
      </c>
      <c r="C166" t="s">
        <v>1739</v>
      </c>
      <c r="D166" t="s">
        <v>1740</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35">
      <c r="A167" t="s">
        <v>1268</v>
      </c>
      <c r="B167" t="s">
        <v>1582</v>
      </c>
      <c r="C167" t="s">
        <v>1739</v>
      </c>
      <c r="D167" t="s">
        <v>1740</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35">
      <c r="A168" t="s">
        <v>1161</v>
      </c>
      <c r="B168" t="s">
        <v>1583</v>
      </c>
      <c r="C168" t="s">
        <v>1739</v>
      </c>
      <c r="D168" t="s">
        <v>1740</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35">
      <c r="A169" t="s">
        <v>1584</v>
      </c>
      <c r="B169" t="s">
        <v>1585</v>
      </c>
      <c r="C169" t="s">
        <v>1739</v>
      </c>
      <c r="D169" t="s">
        <v>1740</v>
      </c>
    </row>
    <row r="170" spans="1:64" x14ac:dyDescent="0.35">
      <c r="A170" t="s">
        <v>601</v>
      </c>
      <c r="B170" t="s">
        <v>1586</v>
      </c>
      <c r="C170" t="s">
        <v>1739</v>
      </c>
      <c r="D170" t="s">
        <v>1740</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35">
      <c r="A171" t="s">
        <v>1102</v>
      </c>
      <c r="B171" t="s">
        <v>1587</v>
      </c>
      <c r="C171" t="s">
        <v>1739</v>
      </c>
      <c r="D171" t="s">
        <v>1740</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35">
      <c r="A172" t="s">
        <v>1076</v>
      </c>
      <c r="B172" t="s">
        <v>1588</v>
      </c>
      <c r="C172" t="s">
        <v>1739</v>
      </c>
      <c r="D172" t="s">
        <v>1740</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35">
      <c r="A173" t="s">
        <v>884</v>
      </c>
      <c r="B173" t="s">
        <v>1589</v>
      </c>
      <c r="C173" t="s">
        <v>1739</v>
      </c>
      <c r="D173" t="s">
        <v>1740</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35">
      <c r="A174" t="s">
        <v>1168</v>
      </c>
      <c r="B174" t="s">
        <v>1590</v>
      </c>
      <c r="C174" t="s">
        <v>1739</v>
      </c>
      <c r="D174" t="s">
        <v>1740</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35">
      <c r="A175" t="s">
        <v>1591</v>
      </c>
      <c r="B175" t="s">
        <v>1592</v>
      </c>
      <c r="C175" t="s">
        <v>1739</v>
      </c>
      <c r="D175" t="s">
        <v>1740</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35">
      <c r="A176" t="s">
        <v>603</v>
      </c>
      <c r="B176" t="s">
        <v>1593</v>
      </c>
      <c r="C176" t="s">
        <v>1739</v>
      </c>
      <c r="D176" t="s">
        <v>1740</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35">
      <c r="A177" t="s">
        <v>1223</v>
      </c>
      <c r="B177" t="s">
        <v>1594</v>
      </c>
      <c r="C177" t="s">
        <v>1739</v>
      </c>
      <c r="D177" t="s">
        <v>1740</v>
      </c>
    </row>
    <row r="178" spans="1:64" x14ac:dyDescent="0.35">
      <c r="A178" t="s">
        <v>1103</v>
      </c>
      <c r="B178" t="s">
        <v>1595</v>
      </c>
      <c r="C178" t="s">
        <v>1739</v>
      </c>
      <c r="D178" t="s">
        <v>1740</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35">
      <c r="A179" t="s">
        <v>1104</v>
      </c>
      <c r="B179" t="s">
        <v>1596</v>
      </c>
      <c r="C179" t="s">
        <v>1739</v>
      </c>
      <c r="D179" t="s">
        <v>1740</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35">
      <c r="A180" t="s">
        <v>1201</v>
      </c>
      <c r="B180" t="s">
        <v>1597</v>
      </c>
      <c r="C180" t="s">
        <v>1739</v>
      </c>
      <c r="D180" t="s">
        <v>1740</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35">
      <c r="A181" t="s">
        <v>1280</v>
      </c>
      <c r="B181" t="s">
        <v>1598</v>
      </c>
      <c r="C181" t="s">
        <v>1739</v>
      </c>
      <c r="D181" t="s">
        <v>1740</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35">
      <c r="A182" t="s">
        <v>1258</v>
      </c>
      <c r="B182" t="s">
        <v>1599</v>
      </c>
      <c r="C182" t="s">
        <v>1739</v>
      </c>
      <c r="D182" t="s">
        <v>1740</v>
      </c>
    </row>
    <row r="183" spans="1:64" x14ac:dyDescent="0.35">
      <c r="A183" t="s">
        <v>1150</v>
      </c>
      <c r="B183" t="s">
        <v>1600</v>
      </c>
      <c r="C183" t="s">
        <v>1739</v>
      </c>
      <c r="D183" t="s">
        <v>1740</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35">
      <c r="A184" t="s">
        <v>1601</v>
      </c>
      <c r="B184" t="s">
        <v>1602</v>
      </c>
      <c r="C184" t="s">
        <v>1739</v>
      </c>
      <c r="D184" t="s">
        <v>1740</v>
      </c>
    </row>
    <row r="185" spans="1:64" x14ac:dyDescent="0.35">
      <c r="A185" t="s">
        <v>1219</v>
      </c>
      <c r="B185" t="s">
        <v>1603</v>
      </c>
      <c r="C185" t="s">
        <v>1739</v>
      </c>
      <c r="D185" t="s">
        <v>1740</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35">
      <c r="A186" t="s">
        <v>1604</v>
      </c>
      <c r="B186" t="s">
        <v>1605</v>
      </c>
      <c r="C186" t="s">
        <v>1739</v>
      </c>
      <c r="D186" t="s">
        <v>1740</v>
      </c>
    </row>
    <row r="187" spans="1:64" x14ac:dyDescent="0.35">
      <c r="A187" t="s">
        <v>1128</v>
      </c>
      <c r="B187" t="s">
        <v>1606</v>
      </c>
      <c r="C187" t="s">
        <v>1739</v>
      </c>
      <c r="D187" t="s">
        <v>1740</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35">
      <c r="A188" t="s">
        <v>1607</v>
      </c>
      <c r="B188" t="s">
        <v>1608</v>
      </c>
      <c r="C188" t="s">
        <v>1739</v>
      </c>
      <c r="D188" t="s">
        <v>1740</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35">
      <c r="A189" t="s">
        <v>1151</v>
      </c>
      <c r="B189" t="s">
        <v>1609</v>
      </c>
      <c r="C189" t="s">
        <v>1739</v>
      </c>
      <c r="D189" t="s">
        <v>1740</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35">
      <c r="A190" t="s">
        <v>1202</v>
      </c>
      <c r="B190" t="s">
        <v>1610</v>
      </c>
      <c r="C190" t="s">
        <v>1739</v>
      </c>
      <c r="D190" t="s">
        <v>1740</v>
      </c>
    </row>
    <row r="191" spans="1:64" x14ac:dyDescent="0.35">
      <c r="A191" t="s">
        <v>1213</v>
      </c>
      <c r="B191" t="s">
        <v>1611</v>
      </c>
      <c r="C191" t="s">
        <v>1739</v>
      </c>
      <c r="D191" t="s">
        <v>1740</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35">
      <c r="A192" t="s">
        <v>1170</v>
      </c>
      <c r="B192" t="s">
        <v>1612</v>
      </c>
      <c r="C192" t="s">
        <v>1739</v>
      </c>
      <c r="D192" t="s">
        <v>1740</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35">
      <c r="A193" t="s">
        <v>1613</v>
      </c>
      <c r="B193" t="s">
        <v>1614</v>
      </c>
      <c r="C193" t="s">
        <v>1739</v>
      </c>
      <c r="D193" t="s">
        <v>1740</v>
      </c>
    </row>
    <row r="194" spans="1:64" x14ac:dyDescent="0.35">
      <c r="A194" t="s">
        <v>1224</v>
      </c>
      <c r="B194" t="s">
        <v>1615</v>
      </c>
      <c r="C194" t="s">
        <v>1739</v>
      </c>
      <c r="D194" t="s">
        <v>1740</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35">
      <c r="A195" t="s">
        <v>1243</v>
      </c>
      <c r="B195" t="s">
        <v>1616</v>
      </c>
      <c r="C195" t="s">
        <v>1739</v>
      </c>
      <c r="D195" t="s">
        <v>1740</v>
      </c>
    </row>
    <row r="196" spans="1:64" x14ac:dyDescent="0.35">
      <c r="A196" t="s">
        <v>1617</v>
      </c>
      <c r="B196" t="s">
        <v>1618</v>
      </c>
      <c r="C196" t="s">
        <v>1739</v>
      </c>
      <c r="D196" t="s">
        <v>1740</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35">
      <c r="A197" t="s">
        <v>1189</v>
      </c>
      <c r="B197" t="s">
        <v>1619</v>
      </c>
      <c r="C197" t="s">
        <v>1739</v>
      </c>
      <c r="D197" t="s">
        <v>1740</v>
      </c>
    </row>
    <row r="198" spans="1:64" x14ac:dyDescent="0.35">
      <c r="A198" t="s">
        <v>1620</v>
      </c>
      <c r="B198" t="s">
        <v>1621</v>
      </c>
      <c r="C198" t="s">
        <v>1739</v>
      </c>
      <c r="D198" t="s">
        <v>1740</v>
      </c>
    </row>
    <row r="199" spans="1:64" x14ac:dyDescent="0.35">
      <c r="A199" t="s">
        <v>1270</v>
      </c>
      <c r="B199" t="s">
        <v>1622</v>
      </c>
      <c r="C199" t="s">
        <v>1739</v>
      </c>
      <c r="D199" t="s">
        <v>1740</v>
      </c>
    </row>
    <row r="200" spans="1:64" x14ac:dyDescent="0.35">
      <c r="A200" t="s">
        <v>1212</v>
      </c>
      <c r="B200" t="s">
        <v>1623</v>
      </c>
      <c r="C200" t="s">
        <v>1739</v>
      </c>
      <c r="D200" t="s">
        <v>1740</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35">
      <c r="A201" t="s">
        <v>1624</v>
      </c>
      <c r="B201" t="s">
        <v>1625</v>
      </c>
      <c r="C201" t="s">
        <v>1739</v>
      </c>
      <c r="D201" t="s">
        <v>1740</v>
      </c>
    </row>
    <row r="202" spans="1:64" x14ac:dyDescent="0.35">
      <c r="A202" t="s">
        <v>1626</v>
      </c>
      <c r="B202" t="s">
        <v>1627</v>
      </c>
      <c r="C202" t="s">
        <v>1739</v>
      </c>
      <c r="D202" t="s">
        <v>1740</v>
      </c>
    </row>
    <row r="203" spans="1:64" x14ac:dyDescent="0.35">
      <c r="A203" t="s">
        <v>1628</v>
      </c>
      <c r="B203" t="s">
        <v>1629</v>
      </c>
      <c r="C203" t="s">
        <v>1739</v>
      </c>
      <c r="D203" t="s">
        <v>1740</v>
      </c>
    </row>
    <row r="204" spans="1:64" x14ac:dyDescent="0.35">
      <c r="A204" t="s">
        <v>1232</v>
      </c>
      <c r="B204" t="s">
        <v>1630</v>
      </c>
      <c r="C204" t="s">
        <v>1739</v>
      </c>
      <c r="D204" t="s">
        <v>1740</v>
      </c>
    </row>
    <row r="205" spans="1:64" x14ac:dyDescent="0.35">
      <c r="A205" t="s">
        <v>1129</v>
      </c>
      <c r="B205" t="s">
        <v>1631</v>
      </c>
      <c r="C205" t="s">
        <v>1739</v>
      </c>
      <c r="D205" t="s">
        <v>1740</v>
      </c>
    </row>
    <row r="206" spans="1:64" x14ac:dyDescent="0.35">
      <c r="A206" t="s">
        <v>1245</v>
      </c>
      <c r="B206" t="s">
        <v>1632</v>
      </c>
      <c r="C206" t="s">
        <v>1739</v>
      </c>
      <c r="D206" t="s">
        <v>1740</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35">
      <c r="A207" t="s">
        <v>1246</v>
      </c>
      <c r="B207" t="s">
        <v>1633</v>
      </c>
      <c r="C207" t="s">
        <v>1739</v>
      </c>
      <c r="D207" t="s">
        <v>1740</v>
      </c>
    </row>
    <row r="208" spans="1:64" x14ac:dyDescent="0.35">
      <c r="A208" t="s">
        <v>605</v>
      </c>
      <c r="B208" t="s">
        <v>1634</v>
      </c>
      <c r="C208" t="s">
        <v>1739</v>
      </c>
      <c r="D208" t="s">
        <v>1740</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35">
      <c r="A209" t="s">
        <v>1635</v>
      </c>
      <c r="B209" t="s">
        <v>1636</v>
      </c>
      <c r="C209" t="s">
        <v>1739</v>
      </c>
      <c r="D209" t="s">
        <v>1740</v>
      </c>
    </row>
    <row r="210" spans="1:64" x14ac:dyDescent="0.35">
      <c r="A210" t="s">
        <v>1130</v>
      </c>
      <c r="B210" t="s">
        <v>1637</v>
      </c>
      <c r="C210" t="s">
        <v>1739</v>
      </c>
      <c r="D210" t="s">
        <v>1740</v>
      </c>
    </row>
    <row r="211" spans="1:64" x14ac:dyDescent="0.35">
      <c r="A211" t="s">
        <v>1114</v>
      </c>
      <c r="B211" t="s">
        <v>1638</v>
      </c>
      <c r="C211" t="s">
        <v>1739</v>
      </c>
      <c r="D211" t="s">
        <v>1740</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35">
      <c r="A212" t="s">
        <v>1105</v>
      </c>
      <c r="B212" t="s">
        <v>1639</v>
      </c>
      <c r="C212" t="s">
        <v>1739</v>
      </c>
      <c r="D212" t="s">
        <v>1740</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35">
      <c r="A213" t="s">
        <v>1171</v>
      </c>
      <c r="B213" t="s">
        <v>1640</v>
      </c>
      <c r="C213" t="s">
        <v>1739</v>
      </c>
      <c r="D213" t="s">
        <v>1740</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35">
      <c r="A214" t="s">
        <v>1225</v>
      </c>
      <c r="B214" t="s">
        <v>1641</v>
      </c>
      <c r="C214" t="s">
        <v>1739</v>
      </c>
      <c r="D214" t="s">
        <v>1740</v>
      </c>
    </row>
    <row r="215" spans="1:64" x14ac:dyDescent="0.35">
      <c r="A215" t="s">
        <v>1106</v>
      </c>
      <c r="B215" t="s">
        <v>1642</v>
      </c>
      <c r="C215" t="s">
        <v>1739</v>
      </c>
      <c r="D215" t="s">
        <v>1740</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35">
      <c r="A216" t="s">
        <v>1197</v>
      </c>
      <c r="B216" t="s">
        <v>1643</v>
      </c>
      <c r="C216" t="s">
        <v>1739</v>
      </c>
      <c r="D216" t="s">
        <v>1740</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35">
      <c r="A217" t="s">
        <v>1644</v>
      </c>
      <c r="B217" t="s">
        <v>1645</v>
      </c>
      <c r="C217" t="s">
        <v>1739</v>
      </c>
      <c r="D217" t="s">
        <v>1740</v>
      </c>
    </row>
    <row r="218" spans="1:64" x14ac:dyDescent="0.35">
      <c r="A218" t="s">
        <v>1080</v>
      </c>
      <c r="B218" t="s">
        <v>1646</v>
      </c>
      <c r="C218" t="s">
        <v>1739</v>
      </c>
      <c r="D218" t="s">
        <v>1740</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35">
      <c r="A219" t="s">
        <v>1271</v>
      </c>
      <c r="B219" t="s">
        <v>1647</v>
      </c>
      <c r="C219" t="s">
        <v>1739</v>
      </c>
      <c r="D219" t="s">
        <v>1740</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35">
      <c r="A220" t="s">
        <v>1648</v>
      </c>
      <c r="B220" t="s">
        <v>1649</v>
      </c>
      <c r="C220" t="s">
        <v>1739</v>
      </c>
      <c r="D220" t="s">
        <v>1740</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35">
      <c r="A221" t="s">
        <v>1081</v>
      </c>
      <c r="B221" t="s">
        <v>1650</v>
      </c>
      <c r="C221" t="s">
        <v>1739</v>
      </c>
      <c r="D221" t="s">
        <v>1740</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35">
      <c r="A222" t="s">
        <v>1651</v>
      </c>
      <c r="B222" t="s">
        <v>1652</v>
      </c>
      <c r="C222" t="s">
        <v>1739</v>
      </c>
      <c r="D222" t="s">
        <v>1740</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35">
      <c r="A223" t="s">
        <v>1653</v>
      </c>
      <c r="B223" t="s">
        <v>1654</v>
      </c>
      <c r="C223" t="s">
        <v>1739</v>
      </c>
      <c r="D223" t="s">
        <v>1740</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35">
      <c r="A224" t="s">
        <v>1089</v>
      </c>
      <c r="B224" t="s">
        <v>1655</v>
      </c>
      <c r="C224" t="s">
        <v>1739</v>
      </c>
      <c r="D224" t="s">
        <v>1740</v>
      </c>
    </row>
    <row r="225" spans="1:64" x14ac:dyDescent="0.35">
      <c r="A225" t="s">
        <v>1214</v>
      </c>
      <c r="B225" t="s">
        <v>1656</v>
      </c>
      <c r="C225" t="s">
        <v>1739</v>
      </c>
      <c r="D225" t="s">
        <v>1740</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35">
      <c r="A226" t="s">
        <v>1657</v>
      </c>
      <c r="B226" t="s">
        <v>1658</v>
      </c>
      <c r="C226" t="s">
        <v>1739</v>
      </c>
      <c r="D226" t="s">
        <v>1740</v>
      </c>
    </row>
    <row r="227" spans="1:64" x14ac:dyDescent="0.35">
      <c r="A227" t="s">
        <v>1272</v>
      </c>
      <c r="B227" t="s">
        <v>1659</v>
      </c>
      <c r="C227" t="s">
        <v>1739</v>
      </c>
      <c r="D227" t="s">
        <v>1740</v>
      </c>
    </row>
    <row r="228" spans="1:64" x14ac:dyDescent="0.35">
      <c r="A228" t="s">
        <v>1259</v>
      </c>
      <c r="B228" t="s">
        <v>1660</v>
      </c>
      <c r="C228" t="s">
        <v>1739</v>
      </c>
      <c r="D228" t="s">
        <v>1740</v>
      </c>
    </row>
    <row r="229" spans="1:64" x14ac:dyDescent="0.35">
      <c r="A229" t="s">
        <v>608</v>
      </c>
      <c r="B229" t="s">
        <v>1661</v>
      </c>
      <c r="C229" t="s">
        <v>1739</v>
      </c>
      <c r="D229" t="s">
        <v>1740</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35">
      <c r="A230" t="s">
        <v>1662</v>
      </c>
      <c r="B230" t="s">
        <v>1663</v>
      </c>
      <c r="C230" t="s">
        <v>1739</v>
      </c>
      <c r="D230" t="s">
        <v>1740</v>
      </c>
    </row>
    <row r="231" spans="1:64" x14ac:dyDescent="0.35">
      <c r="A231" t="s">
        <v>1079</v>
      </c>
      <c r="B231" t="s">
        <v>1664</v>
      </c>
      <c r="C231" t="s">
        <v>1739</v>
      </c>
      <c r="D231" t="s">
        <v>1740</v>
      </c>
    </row>
    <row r="232" spans="1:64" x14ac:dyDescent="0.35">
      <c r="A232" t="s">
        <v>1132</v>
      </c>
      <c r="B232" t="s">
        <v>1665</v>
      </c>
      <c r="C232" t="s">
        <v>1739</v>
      </c>
      <c r="D232" t="s">
        <v>1740</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35">
      <c r="A233" t="s">
        <v>1666</v>
      </c>
      <c r="B233" t="s">
        <v>1667</v>
      </c>
      <c r="C233" t="s">
        <v>1739</v>
      </c>
      <c r="D233" t="s">
        <v>1740</v>
      </c>
    </row>
    <row r="234" spans="1:64" x14ac:dyDescent="0.35">
      <c r="A234" t="s">
        <v>1085</v>
      </c>
      <c r="B234" t="s">
        <v>1668</v>
      </c>
      <c r="C234" t="s">
        <v>1739</v>
      </c>
      <c r="D234" t="s">
        <v>1740</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35">
      <c r="A235" t="s">
        <v>1669</v>
      </c>
      <c r="B235" t="s">
        <v>1670</v>
      </c>
      <c r="C235" t="s">
        <v>1739</v>
      </c>
      <c r="D235" t="s">
        <v>1740</v>
      </c>
    </row>
    <row r="236" spans="1:64" x14ac:dyDescent="0.35">
      <c r="A236" t="s">
        <v>1671</v>
      </c>
      <c r="B236" t="s">
        <v>1672</v>
      </c>
      <c r="C236" t="s">
        <v>1739</v>
      </c>
      <c r="D236" t="s">
        <v>1740</v>
      </c>
    </row>
    <row r="237" spans="1:64" x14ac:dyDescent="0.35">
      <c r="A237" t="s">
        <v>1107</v>
      </c>
      <c r="B237" t="s">
        <v>1673</v>
      </c>
      <c r="C237" t="s">
        <v>1739</v>
      </c>
      <c r="D237" t="s">
        <v>1740</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35">
      <c r="A238" t="s">
        <v>1172</v>
      </c>
      <c r="B238" t="s">
        <v>1674</v>
      </c>
      <c r="C238" t="s">
        <v>1739</v>
      </c>
      <c r="D238" t="s">
        <v>1740</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35">
      <c r="A239" t="s">
        <v>1140</v>
      </c>
      <c r="B239" t="s">
        <v>1675</v>
      </c>
      <c r="C239" t="s">
        <v>1739</v>
      </c>
      <c r="D239" t="s">
        <v>1740</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35">
      <c r="A240" t="s">
        <v>1141</v>
      </c>
      <c r="B240" t="s">
        <v>1676</v>
      </c>
      <c r="C240" t="s">
        <v>1739</v>
      </c>
      <c r="D240" t="s">
        <v>1740</v>
      </c>
    </row>
    <row r="241" spans="1:64" x14ac:dyDescent="0.35">
      <c r="A241" t="s">
        <v>1677</v>
      </c>
      <c r="B241" t="s">
        <v>1678</v>
      </c>
      <c r="C241" t="s">
        <v>1739</v>
      </c>
      <c r="D241" t="s">
        <v>1740</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35">
      <c r="A242" t="s">
        <v>1173</v>
      </c>
      <c r="B242" t="s">
        <v>1679</v>
      </c>
      <c r="C242" t="s">
        <v>1739</v>
      </c>
      <c r="D242" t="s">
        <v>1740</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35">
      <c r="A243" t="s">
        <v>1680</v>
      </c>
      <c r="B243" t="s">
        <v>1681</v>
      </c>
      <c r="C243" t="s">
        <v>1739</v>
      </c>
      <c r="D243" t="s">
        <v>1740</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35">
      <c r="A244" t="s">
        <v>1234</v>
      </c>
      <c r="B244" t="s">
        <v>1682</v>
      </c>
      <c r="C244" t="s">
        <v>1739</v>
      </c>
      <c r="D244" t="s">
        <v>1740</v>
      </c>
    </row>
    <row r="245" spans="1:64" x14ac:dyDescent="0.35">
      <c r="A245" t="s">
        <v>1683</v>
      </c>
      <c r="B245" t="s">
        <v>1684</v>
      </c>
      <c r="C245" t="s">
        <v>1739</v>
      </c>
      <c r="D245" t="s">
        <v>1740</v>
      </c>
    </row>
    <row r="246" spans="1:64" x14ac:dyDescent="0.35">
      <c r="A246" t="s">
        <v>1685</v>
      </c>
      <c r="B246" t="s">
        <v>1686</v>
      </c>
      <c r="C246" t="s">
        <v>1739</v>
      </c>
      <c r="D246" t="s">
        <v>1740</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35">
      <c r="A247" t="s">
        <v>1192</v>
      </c>
      <c r="B247" t="s">
        <v>1687</v>
      </c>
      <c r="C247" t="s">
        <v>1739</v>
      </c>
      <c r="D247" t="s">
        <v>1740</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35">
      <c r="A248" t="s">
        <v>1115</v>
      </c>
      <c r="B248" t="s">
        <v>1688</v>
      </c>
      <c r="C248" t="s">
        <v>1739</v>
      </c>
      <c r="D248" t="s">
        <v>1740</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35">
      <c r="A249" t="s">
        <v>1133</v>
      </c>
      <c r="B249" t="s">
        <v>1689</v>
      </c>
      <c r="C249" t="s">
        <v>1739</v>
      </c>
      <c r="D249" t="s">
        <v>1740</v>
      </c>
    </row>
    <row r="250" spans="1:64" x14ac:dyDescent="0.35">
      <c r="A250" t="s">
        <v>1690</v>
      </c>
      <c r="B250" t="s">
        <v>1691</v>
      </c>
      <c r="C250" t="s">
        <v>1739</v>
      </c>
      <c r="D250" t="s">
        <v>1740</v>
      </c>
    </row>
    <row r="251" spans="1:64" x14ac:dyDescent="0.35">
      <c r="A251" t="s">
        <v>1692</v>
      </c>
      <c r="B251" t="s">
        <v>1693</v>
      </c>
      <c r="C251" t="s">
        <v>1739</v>
      </c>
      <c r="D251" t="s">
        <v>1740</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35">
      <c r="A252" t="s">
        <v>609</v>
      </c>
      <c r="B252" t="s">
        <v>1694</v>
      </c>
      <c r="C252" t="s">
        <v>1739</v>
      </c>
      <c r="D252" t="s">
        <v>1740</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35">
      <c r="A253" t="s">
        <v>1248</v>
      </c>
      <c r="B253" t="s">
        <v>1695</v>
      </c>
      <c r="C253" t="s">
        <v>1739</v>
      </c>
      <c r="D253" t="s">
        <v>1740</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35">
      <c r="A254" t="s">
        <v>1696</v>
      </c>
      <c r="B254" t="s">
        <v>1697</v>
      </c>
      <c r="C254" t="s">
        <v>1739</v>
      </c>
      <c r="D254" t="s">
        <v>1740</v>
      </c>
    </row>
    <row r="255" spans="1:64" x14ac:dyDescent="0.35">
      <c r="A255" t="s">
        <v>1215</v>
      </c>
      <c r="B255" t="s">
        <v>1698</v>
      </c>
      <c r="C255" t="s">
        <v>1739</v>
      </c>
      <c r="D255" t="s">
        <v>1740</v>
      </c>
    </row>
    <row r="256" spans="1:64" x14ac:dyDescent="0.35">
      <c r="A256" t="s">
        <v>1699</v>
      </c>
      <c r="B256" t="s">
        <v>1700</v>
      </c>
      <c r="C256" t="s">
        <v>1739</v>
      </c>
      <c r="D256" t="s">
        <v>1740</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35">
      <c r="A257" t="s">
        <v>1142</v>
      </c>
      <c r="B257" t="s">
        <v>1701</v>
      </c>
      <c r="C257" t="s">
        <v>1739</v>
      </c>
      <c r="D257" t="s">
        <v>1740</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35">
      <c r="A258" t="s">
        <v>1702</v>
      </c>
      <c r="B258" t="s">
        <v>1703</v>
      </c>
      <c r="C258" t="s">
        <v>1739</v>
      </c>
      <c r="D258" t="s">
        <v>1740</v>
      </c>
    </row>
    <row r="259" spans="1:65" x14ac:dyDescent="0.35">
      <c r="A259" t="s">
        <v>1704</v>
      </c>
      <c r="B259" t="s">
        <v>1705</v>
      </c>
      <c r="C259" t="s">
        <v>1739</v>
      </c>
      <c r="D259" t="s">
        <v>1740</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35">
      <c r="A260" t="s">
        <v>1706</v>
      </c>
      <c r="B260" t="s">
        <v>1707</v>
      </c>
      <c r="C260" t="s">
        <v>1739</v>
      </c>
      <c r="D260" t="s">
        <v>1740</v>
      </c>
    </row>
    <row r="261" spans="1:65" x14ac:dyDescent="0.35">
      <c r="A261" t="s">
        <v>1708</v>
      </c>
      <c r="B261" t="s">
        <v>1709</v>
      </c>
      <c r="C261" t="s">
        <v>1739</v>
      </c>
      <c r="D261" t="s">
        <v>1740</v>
      </c>
    </row>
    <row r="262" spans="1:65" x14ac:dyDescent="0.35">
      <c r="A262" t="s">
        <v>1710</v>
      </c>
      <c r="B262" t="s">
        <v>1711</v>
      </c>
      <c r="C262" t="s">
        <v>1739</v>
      </c>
      <c r="D262" t="s">
        <v>1740</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35">
      <c r="A263" t="s">
        <v>1226</v>
      </c>
      <c r="B263" t="s">
        <v>1712</v>
      </c>
      <c r="C263" t="s">
        <v>1739</v>
      </c>
      <c r="D263" t="s">
        <v>1740</v>
      </c>
    </row>
    <row r="264" spans="1:65" x14ac:dyDescent="0.35">
      <c r="A264" t="s">
        <v>1022</v>
      </c>
      <c r="B264" t="s">
        <v>1713</v>
      </c>
      <c r="C264" t="s">
        <v>1739</v>
      </c>
      <c r="D264" t="s">
        <v>1740</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35">
      <c r="A265" t="s">
        <v>1233</v>
      </c>
      <c r="B265" t="s">
        <v>1714</v>
      </c>
      <c r="C265" t="s">
        <v>1739</v>
      </c>
      <c r="D265" t="s">
        <v>1740</v>
      </c>
    </row>
    <row r="266" spans="1:65" x14ac:dyDescent="0.35">
      <c r="A266" t="s">
        <v>1715</v>
      </c>
      <c r="B266" t="s">
        <v>1716</v>
      </c>
      <c r="C266" t="s">
        <v>1739</v>
      </c>
      <c r="D266" t="s">
        <v>1740</v>
      </c>
    </row>
    <row r="267" spans="1:65" x14ac:dyDescent="0.35">
      <c r="A267" t="s">
        <v>1717</v>
      </c>
      <c r="B267" t="s">
        <v>1718</v>
      </c>
      <c r="C267" t="s">
        <v>1739</v>
      </c>
      <c r="D267" t="s">
        <v>1740</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35">
      <c r="A268" t="s">
        <v>607</v>
      </c>
      <c r="B268" t="s">
        <v>1719</v>
      </c>
      <c r="C268" t="s">
        <v>1739</v>
      </c>
      <c r="D268" t="s">
        <v>1740</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35">
      <c r="A269" t="s">
        <v>611</v>
      </c>
      <c r="B269" t="s">
        <v>1720</v>
      </c>
      <c r="C269" t="s">
        <v>1739</v>
      </c>
      <c r="D269" t="s">
        <v>1740</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35">
      <c r="A270" t="s">
        <v>612</v>
      </c>
      <c r="B270" t="s">
        <v>1721</v>
      </c>
      <c r="C270" t="s">
        <v>1739</v>
      </c>
      <c r="D270" t="s">
        <v>1740</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35"/>
    <row r="272" spans="1:65" s="1" customFormat="1" x14ac:dyDescent="0.35">
      <c r="BB272" s="1" t="s">
        <v>1722</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35">
      <c r="BM273" s="51" t="s">
        <v>1741</v>
      </c>
    </row>
    <row r="274" spans="8:65" s="1" customFormat="1" x14ac:dyDescent="0.35">
      <c r="I274" s="1" t="s">
        <v>1724</v>
      </c>
    </row>
    <row r="275" spans="8:65" s="1" customFormat="1" x14ac:dyDescent="0.35">
      <c r="H275">
        <v>2020</v>
      </c>
      <c r="I275" s="156">
        <f>BL77*$BM$272</f>
        <v>0.86196653346653362</v>
      </c>
    </row>
    <row r="276" spans="8:65" s="1" customFormat="1" x14ac:dyDescent="0.35">
      <c r="H276">
        <v>2021</v>
      </c>
      <c r="I276" s="156">
        <f>I275*$BM$272</f>
        <v>0.82554033868479204</v>
      </c>
    </row>
    <row r="277" spans="8:65" s="1" customFormat="1" x14ac:dyDescent="0.35">
      <c r="H277">
        <v>2022</v>
      </c>
      <c r="I277" s="156">
        <f t="shared" ref="I277:I295" si="1">I276*$BM$272</f>
        <v>0.79065349330324253</v>
      </c>
    </row>
    <row r="278" spans="8:65" s="1" customFormat="1" x14ac:dyDescent="0.35">
      <c r="H278">
        <v>2023</v>
      </c>
      <c r="I278" s="156">
        <f t="shared" si="1"/>
        <v>0.75724094532866792</v>
      </c>
    </row>
    <row r="279" spans="8:65" s="1" customFormat="1" x14ac:dyDescent="0.35">
      <c r="H279">
        <v>2024</v>
      </c>
      <c r="I279" s="156">
        <f t="shared" si="1"/>
        <v>0.72524039182652533</v>
      </c>
    </row>
    <row r="280" spans="8:65" s="1" customFormat="1" x14ac:dyDescent="0.35">
      <c r="H280">
        <v>2025</v>
      </c>
      <c r="I280" s="156">
        <f t="shared" si="1"/>
        <v>0.69459216274735625</v>
      </c>
    </row>
    <row r="281" spans="8:65" s="1" customFormat="1" x14ac:dyDescent="0.35">
      <c r="H281">
        <v>2026</v>
      </c>
      <c r="I281" s="156">
        <f t="shared" si="1"/>
        <v>0.66523910966262334</v>
      </c>
    </row>
    <row r="282" spans="8:65" s="1" customFormat="1" x14ac:dyDescent="0.35">
      <c r="H282">
        <v>2027</v>
      </c>
      <c r="I282" s="156">
        <f t="shared" si="1"/>
        <v>0.63712649920250519</v>
      </c>
    </row>
    <row r="283" spans="8:65" s="1" customFormat="1" x14ac:dyDescent="0.35">
      <c r="H283">
        <v>2028</v>
      </c>
      <c r="I283" s="156">
        <f t="shared" si="1"/>
        <v>0.61020191099694621</v>
      </c>
    </row>
    <row r="284" spans="8:65" s="1" customFormat="1" x14ac:dyDescent="0.35">
      <c r="H284">
        <v>2029</v>
      </c>
      <c r="I284" s="156">
        <f t="shared" si="1"/>
        <v>0.58441513992965777</v>
      </c>
    </row>
    <row r="285" spans="8:65" s="1" customFormat="1" x14ac:dyDescent="0.35">
      <c r="H285">
        <v>2030</v>
      </c>
      <c r="I285" s="156">
        <f t="shared" si="1"/>
        <v>0.55971810252280696</v>
      </c>
    </row>
    <row r="286" spans="8:65" s="1" customFormat="1" x14ac:dyDescent="0.35">
      <c r="H286">
        <v>2031</v>
      </c>
      <c r="I286" s="156">
        <f t="shared" si="1"/>
        <v>0.53606474727783304</v>
      </c>
    </row>
    <row r="287" spans="8:65" s="1" customFormat="1" x14ac:dyDescent="0.35">
      <c r="H287">
        <v>2032</v>
      </c>
      <c r="I287" s="156">
        <f t="shared" si="1"/>
        <v>0.51341096880520798</v>
      </c>
    </row>
    <row r="288" spans="8:65" s="1" customFormat="1" x14ac:dyDescent="0.35">
      <c r="H288">
        <v>2033</v>
      </c>
      <c r="I288" s="156">
        <f t="shared" si="1"/>
        <v>0.49171452558302192</v>
      </c>
    </row>
    <row r="289" spans="3:9" s="1" customFormat="1" x14ac:dyDescent="0.35">
      <c r="C289" s="49"/>
      <c r="D289" s="49"/>
      <c r="E289" s="49"/>
      <c r="H289">
        <v>2034</v>
      </c>
      <c r="I289" s="156">
        <f t="shared" si="1"/>
        <v>0.47093496119104283</v>
      </c>
    </row>
    <row r="290" spans="3:9" s="1" customFormat="1" x14ac:dyDescent="0.35">
      <c r="C290" s="49"/>
      <c r="D290" s="49"/>
      <c r="E290" s="49"/>
      <c r="H290">
        <v>2035</v>
      </c>
      <c r="I290" s="156">
        <f t="shared" si="1"/>
        <v>0.45103352887337744</v>
      </c>
    </row>
    <row r="291" spans="3:9" s="1" customFormat="1" x14ac:dyDescent="0.35">
      <c r="C291" s="49"/>
      <c r="D291" s="49"/>
      <c r="E291" s="49"/>
      <c r="H291">
        <v>2036</v>
      </c>
      <c r="I291" s="156">
        <f t="shared" si="1"/>
        <v>0.43197311928906984</v>
      </c>
    </row>
    <row r="292" spans="3:9" s="1" customFormat="1" x14ac:dyDescent="0.35">
      <c r="H292">
        <v>2037</v>
      </c>
      <c r="I292" s="156">
        <f t="shared" si="1"/>
        <v>0.41371819131591658</v>
      </c>
    </row>
    <row r="293" spans="3:9" s="1" customFormat="1" x14ac:dyDescent="0.35">
      <c r="H293">
        <v>2038</v>
      </c>
      <c r="I293" s="156">
        <f t="shared" si="1"/>
        <v>0.39623470577847197</v>
      </c>
    </row>
    <row r="294" spans="3:9" s="1" customFormat="1" x14ac:dyDescent="0.35">
      <c r="H294">
        <v>2039</v>
      </c>
      <c r="I294" s="156">
        <f t="shared" si="1"/>
        <v>0.37949006197666818</v>
      </c>
    </row>
    <row r="295" spans="3:9" s="1" customFormat="1" x14ac:dyDescent="0.35">
      <c r="H295">
        <v>2040</v>
      </c>
      <c r="I295" s="156">
        <f t="shared" si="1"/>
        <v>0.3634530368966985</v>
      </c>
    </row>
    <row r="296" spans="3:9" s="1" customFormat="1" x14ac:dyDescent="0.35"/>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4.5" x14ac:dyDescent="0.35"/>
  <cols>
    <col min="1" max="1" width="44.1796875" bestFit="1" customWidth="1"/>
    <col min="2" max="2" width="25.54296875" bestFit="1" customWidth="1"/>
    <col min="3" max="3" width="60.453125" bestFit="1" customWidth="1"/>
    <col min="4" max="4" width="13.453125" bestFit="1" customWidth="1"/>
    <col min="5" max="8" width="5" bestFit="1" customWidth="1"/>
    <col min="9" max="9" width="25.90625" bestFit="1" customWidth="1"/>
    <col min="10" max="12" width="5" bestFit="1" customWidth="1"/>
    <col min="13" max="13" width="16.54296875" customWidth="1"/>
    <col min="14" max="34" width="5" bestFit="1" customWidth="1"/>
    <col min="35" max="55" width="11.453125" bestFit="1" customWidth="1"/>
    <col min="56" max="56" width="11.453125" customWidth="1"/>
    <col min="57"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1742</v>
      </c>
      <c r="D5" t="s">
        <v>1743</v>
      </c>
    </row>
    <row r="6" spans="1:65" x14ac:dyDescent="0.35">
      <c r="A6" t="s">
        <v>1359</v>
      </c>
      <c r="B6" t="s">
        <v>1360</v>
      </c>
      <c r="C6" t="s">
        <v>1742</v>
      </c>
      <c r="D6" t="s">
        <v>1743</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35">
      <c r="A7" t="s">
        <v>1144</v>
      </c>
      <c r="B7" t="s">
        <v>1361</v>
      </c>
      <c r="C7" t="s">
        <v>1742</v>
      </c>
      <c r="D7" t="s">
        <v>1743</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35">
      <c r="A8" t="s">
        <v>1362</v>
      </c>
      <c r="B8" t="s">
        <v>1363</v>
      </c>
      <c r="C8" t="s">
        <v>1742</v>
      </c>
      <c r="D8" t="s">
        <v>1743</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35">
      <c r="A9" t="s">
        <v>1083</v>
      </c>
      <c r="B9" t="s">
        <v>1364</v>
      </c>
      <c r="C9" t="s">
        <v>1742</v>
      </c>
      <c r="D9" t="s">
        <v>1743</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35">
      <c r="A10" t="s">
        <v>1262</v>
      </c>
      <c r="B10" t="s">
        <v>1365</v>
      </c>
      <c r="C10" t="s">
        <v>1742</v>
      </c>
      <c r="D10" t="s">
        <v>1743</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35">
      <c r="A11" t="s">
        <v>1366</v>
      </c>
      <c r="B11" t="s">
        <v>1367</v>
      </c>
      <c r="C11" t="s">
        <v>1742</v>
      </c>
      <c r="D11" t="s">
        <v>1743</v>
      </c>
    </row>
    <row r="12" spans="1:65" x14ac:dyDescent="0.35">
      <c r="A12" t="s">
        <v>1368</v>
      </c>
      <c r="B12" t="s">
        <v>1369</v>
      </c>
      <c r="C12" t="s">
        <v>1742</v>
      </c>
      <c r="D12" t="s">
        <v>1743</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35">
      <c r="A13" t="s">
        <v>1134</v>
      </c>
      <c r="B13" t="s">
        <v>1370</v>
      </c>
      <c r="C13" t="s">
        <v>1742</v>
      </c>
      <c r="D13" t="s">
        <v>1743</v>
      </c>
    </row>
    <row r="14" spans="1:65" x14ac:dyDescent="0.35">
      <c r="A14" t="s">
        <v>1204</v>
      </c>
      <c r="B14" t="s">
        <v>1371</v>
      </c>
      <c r="C14" t="s">
        <v>1742</v>
      </c>
      <c r="D14" t="s">
        <v>1743</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35">
      <c r="A15" t="s">
        <v>1118</v>
      </c>
      <c r="B15" t="s">
        <v>1372</v>
      </c>
      <c r="C15" t="s">
        <v>1742</v>
      </c>
      <c r="D15" t="s">
        <v>1743</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35">
      <c r="A16" t="s">
        <v>1373</v>
      </c>
      <c r="B16" t="s">
        <v>1374</v>
      </c>
      <c r="C16" t="s">
        <v>1742</v>
      </c>
      <c r="D16" t="s">
        <v>1743</v>
      </c>
    </row>
    <row r="17" spans="1:64" x14ac:dyDescent="0.35">
      <c r="A17" t="s">
        <v>1177</v>
      </c>
      <c r="B17" t="s">
        <v>1375</v>
      </c>
      <c r="C17" t="s">
        <v>1742</v>
      </c>
      <c r="D17" t="s">
        <v>1743</v>
      </c>
    </row>
    <row r="18" spans="1:64" x14ac:dyDescent="0.35">
      <c r="A18" t="s">
        <v>1218</v>
      </c>
      <c r="B18" t="s">
        <v>1376</v>
      </c>
      <c r="C18" t="s">
        <v>1742</v>
      </c>
      <c r="D18" t="s">
        <v>1743</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35">
      <c r="A19" t="s">
        <v>1275</v>
      </c>
      <c r="B19" t="s">
        <v>1377</v>
      </c>
      <c r="C19" t="s">
        <v>1742</v>
      </c>
      <c r="D19" t="s">
        <v>1743</v>
      </c>
    </row>
    <row r="20" spans="1:64" x14ac:dyDescent="0.35">
      <c r="A20" t="s">
        <v>1119</v>
      </c>
      <c r="B20" t="s">
        <v>1378</v>
      </c>
      <c r="C20" t="s">
        <v>1742</v>
      </c>
      <c r="D20" t="s">
        <v>1743</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35">
      <c r="A21" t="s">
        <v>587</v>
      </c>
      <c r="B21" t="s">
        <v>1379</v>
      </c>
      <c r="C21" t="s">
        <v>1742</v>
      </c>
      <c r="D21" t="s">
        <v>1743</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35">
      <c r="A22" t="s">
        <v>1276</v>
      </c>
      <c r="B22" t="s">
        <v>1380</v>
      </c>
      <c r="C22" t="s">
        <v>1742</v>
      </c>
      <c r="D22" t="s">
        <v>1743</v>
      </c>
    </row>
    <row r="23" spans="1:64" x14ac:dyDescent="0.35">
      <c r="A23" t="s">
        <v>1093</v>
      </c>
      <c r="B23" t="s">
        <v>1381</v>
      </c>
      <c r="C23" t="s">
        <v>1742</v>
      </c>
      <c r="D23" t="s">
        <v>1743</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35">
      <c r="A24" t="s">
        <v>1094</v>
      </c>
      <c r="B24" t="s">
        <v>1382</v>
      </c>
      <c r="C24" t="s">
        <v>1742</v>
      </c>
      <c r="D24" t="s">
        <v>1743</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35">
      <c r="A25" t="s">
        <v>1145</v>
      </c>
      <c r="B25" t="s">
        <v>1383</v>
      </c>
      <c r="C25" t="s">
        <v>1742</v>
      </c>
      <c r="D25" t="s">
        <v>1743</v>
      </c>
    </row>
    <row r="26" spans="1:64" x14ac:dyDescent="0.35">
      <c r="A26" t="s">
        <v>1240</v>
      </c>
      <c r="B26" t="s">
        <v>1384</v>
      </c>
      <c r="C26" t="s">
        <v>1742</v>
      </c>
      <c r="D26" t="s">
        <v>1743</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35">
      <c r="A27" t="s">
        <v>1120</v>
      </c>
      <c r="B27" t="s">
        <v>1385</v>
      </c>
      <c r="C27" t="s">
        <v>1742</v>
      </c>
      <c r="D27" t="s">
        <v>1743</v>
      </c>
    </row>
    <row r="28" spans="1:64" x14ac:dyDescent="0.35">
      <c r="A28" t="s">
        <v>1386</v>
      </c>
      <c r="B28" t="s">
        <v>1387</v>
      </c>
      <c r="C28" t="s">
        <v>1742</v>
      </c>
      <c r="D28" t="s">
        <v>1743</v>
      </c>
    </row>
    <row r="29" spans="1:64" x14ac:dyDescent="0.35">
      <c r="A29" t="s">
        <v>1263</v>
      </c>
      <c r="B29" t="s">
        <v>1388</v>
      </c>
      <c r="C29" t="s">
        <v>1742</v>
      </c>
      <c r="D29" t="s">
        <v>1743</v>
      </c>
    </row>
    <row r="30" spans="1:64" x14ac:dyDescent="0.35">
      <c r="A30" t="s">
        <v>1239</v>
      </c>
      <c r="B30" t="s">
        <v>1389</v>
      </c>
      <c r="C30" t="s">
        <v>1742</v>
      </c>
      <c r="D30" t="s">
        <v>1743</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35">
      <c r="A31" t="s">
        <v>1195</v>
      </c>
      <c r="B31" t="s">
        <v>1390</v>
      </c>
      <c r="C31" t="s">
        <v>1742</v>
      </c>
      <c r="D31" t="s">
        <v>1743</v>
      </c>
    </row>
    <row r="32" spans="1:64" x14ac:dyDescent="0.35">
      <c r="A32" t="s">
        <v>1391</v>
      </c>
      <c r="B32" t="s">
        <v>1392</v>
      </c>
      <c r="C32" t="s">
        <v>1742</v>
      </c>
      <c r="D32" t="s">
        <v>1743</v>
      </c>
    </row>
    <row r="33" spans="1:64" x14ac:dyDescent="0.35">
      <c r="A33" t="s">
        <v>1393</v>
      </c>
      <c r="B33" t="s">
        <v>1394</v>
      </c>
      <c r="C33" t="s">
        <v>1742</v>
      </c>
      <c r="D33" t="s">
        <v>1743</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35">
      <c r="A34" t="s">
        <v>1206</v>
      </c>
      <c r="B34" t="s">
        <v>1395</v>
      </c>
      <c r="C34" t="s">
        <v>1742</v>
      </c>
      <c r="D34" t="s">
        <v>1743</v>
      </c>
    </row>
    <row r="35" spans="1:64" x14ac:dyDescent="0.35">
      <c r="A35" t="s">
        <v>1180</v>
      </c>
      <c r="B35" t="s">
        <v>1396</v>
      </c>
      <c r="C35" t="s">
        <v>1742</v>
      </c>
      <c r="D35" t="s">
        <v>1743</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35">
      <c r="A36" t="s">
        <v>1164</v>
      </c>
      <c r="B36" t="s">
        <v>1397</v>
      </c>
      <c r="C36" t="s">
        <v>1742</v>
      </c>
      <c r="D36" t="s">
        <v>1743</v>
      </c>
    </row>
    <row r="37" spans="1:64" x14ac:dyDescent="0.35">
      <c r="A37" t="s">
        <v>1146</v>
      </c>
      <c r="B37" t="s">
        <v>1398</v>
      </c>
      <c r="C37" t="s">
        <v>1742</v>
      </c>
      <c r="D37" t="s">
        <v>1743</v>
      </c>
    </row>
    <row r="38" spans="1:64" x14ac:dyDescent="0.35">
      <c r="A38" t="s">
        <v>585</v>
      </c>
      <c r="B38" t="s">
        <v>1399</v>
      </c>
      <c r="C38" t="s">
        <v>1742</v>
      </c>
      <c r="D38" t="s">
        <v>1743</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35">
      <c r="A39" t="s">
        <v>589</v>
      </c>
      <c r="B39" t="s">
        <v>1400</v>
      </c>
      <c r="C39" t="s">
        <v>1742</v>
      </c>
      <c r="D39" t="s">
        <v>1743</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35">
      <c r="A40" t="s">
        <v>1283</v>
      </c>
      <c r="B40" t="s">
        <v>1401</v>
      </c>
      <c r="C40" t="s">
        <v>1742</v>
      </c>
      <c r="D40" t="s">
        <v>1743</v>
      </c>
    </row>
    <row r="41" spans="1:64" x14ac:dyDescent="0.35">
      <c r="A41" t="s">
        <v>1402</v>
      </c>
      <c r="B41" t="s">
        <v>1403</v>
      </c>
      <c r="C41" t="s">
        <v>1742</v>
      </c>
      <c r="D41" t="s">
        <v>1743</v>
      </c>
    </row>
    <row r="42" spans="1:64" x14ac:dyDescent="0.35">
      <c r="A42" t="s">
        <v>1281</v>
      </c>
      <c r="B42" t="s">
        <v>1404</v>
      </c>
      <c r="C42" t="s">
        <v>1742</v>
      </c>
      <c r="D42" t="s">
        <v>1743</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35">
      <c r="A43" t="s">
        <v>1250</v>
      </c>
      <c r="B43" t="s">
        <v>1405</v>
      </c>
      <c r="C43" t="s">
        <v>1742</v>
      </c>
      <c r="D43" t="s">
        <v>1743</v>
      </c>
    </row>
    <row r="44" spans="1:64" x14ac:dyDescent="0.35">
      <c r="A44" t="s">
        <v>1207</v>
      </c>
      <c r="B44" t="s">
        <v>1406</v>
      </c>
      <c r="C44" t="s">
        <v>1742</v>
      </c>
      <c r="D44" t="s">
        <v>1743</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35">
      <c r="A45" t="s">
        <v>1155</v>
      </c>
      <c r="B45" t="s">
        <v>1407</v>
      </c>
      <c r="C45" t="s">
        <v>1742</v>
      </c>
      <c r="D45" t="s">
        <v>1743</v>
      </c>
    </row>
    <row r="46" spans="1:64" x14ac:dyDescent="0.35">
      <c r="A46" t="s">
        <v>1408</v>
      </c>
      <c r="B46" t="s">
        <v>1409</v>
      </c>
      <c r="C46" t="s">
        <v>1742</v>
      </c>
      <c r="D46" t="s">
        <v>1743</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35">
      <c r="A47" t="s">
        <v>1084</v>
      </c>
      <c r="B47" t="s">
        <v>1410</v>
      </c>
      <c r="C47" t="s">
        <v>1742</v>
      </c>
      <c r="D47" t="s">
        <v>1743</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35">
      <c r="A48" t="s">
        <v>1411</v>
      </c>
      <c r="B48" t="s">
        <v>1412</v>
      </c>
      <c r="C48" t="s">
        <v>1742</v>
      </c>
      <c r="D48" t="s">
        <v>1743</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35">
      <c r="A49" t="s">
        <v>1413</v>
      </c>
      <c r="B49" t="s">
        <v>1414</v>
      </c>
      <c r="C49" t="s">
        <v>1742</v>
      </c>
      <c r="D49" t="s">
        <v>1743</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35">
      <c r="A50" t="s">
        <v>1208</v>
      </c>
      <c r="B50" t="s">
        <v>1415</v>
      </c>
      <c r="C50" t="s">
        <v>1742</v>
      </c>
      <c r="D50" t="s">
        <v>1743</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35">
      <c r="A51" t="s">
        <v>1072</v>
      </c>
      <c r="B51" t="s">
        <v>1416</v>
      </c>
      <c r="C51" t="s">
        <v>1742</v>
      </c>
      <c r="D51" t="s">
        <v>1743</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35">
      <c r="A52" t="s">
        <v>1095</v>
      </c>
      <c r="B52" t="s">
        <v>1417</v>
      </c>
      <c r="C52" t="s">
        <v>1742</v>
      </c>
      <c r="D52" t="s">
        <v>1743</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35">
      <c r="A53" t="s">
        <v>1196</v>
      </c>
      <c r="B53" t="s">
        <v>1418</v>
      </c>
      <c r="C53" t="s">
        <v>1742</v>
      </c>
      <c r="D53" t="s">
        <v>1743</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35">
      <c r="A54" t="s">
        <v>1419</v>
      </c>
      <c r="B54" t="s">
        <v>1420</v>
      </c>
      <c r="C54" t="s">
        <v>1742</v>
      </c>
      <c r="D54" t="s">
        <v>1743</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35">
      <c r="A55" t="s">
        <v>1181</v>
      </c>
      <c r="B55" t="s">
        <v>1421</v>
      </c>
      <c r="C55" t="s">
        <v>1742</v>
      </c>
      <c r="D55" t="s">
        <v>1743</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35">
      <c r="A56" t="s">
        <v>1422</v>
      </c>
      <c r="B56" t="s">
        <v>1423</v>
      </c>
      <c r="C56" t="s">
        <v>1742</v>
      </c>
      <c r="D56" t="s">
        <v>1743</v>
      </c>
    </row>
    <row r="57" spans="1:64" x14ac:dyDescent="0.35">
      <c r="A57" t="s">
        <v>1424</v>
      </c>
      <c r="B57" t="s">
        <v>1425</v>
      </c>
      <c r="C57" t="s">
        <v>1742</v>
      </c>
      <c r="D57" t="s">
        <v>1743</v>
      </c>
    </row>
    <row r="58" spans="1:64" x14ac:dyDescent="0.35">
      <c r="A58" t="s">
        <v>1121</v>
      </c>
      <c r="B58" t="s">
        <v>1426</v>
      </c>
      <c r="C58" t="s">
        <v>1742</v>
      </c>
      <c r="D58" t="s">
        <v>1743</v>
      </c>
    </row>
    <row r="59" spans="1:64" x14ac:dyDescent="0.35">
      <c r="A59" t="s">
        <v>1427</v>
      </c>
      <c r="B59" t="s">
        <v>1428</v>
      </c>
      <c r="C59" t="s">
        <v>1742</v>
      </c>
      <c r="D59" t="s">
        <v>1743</v>
      </c>
    </row>
    <row r="60" spans="1:64" x14ac:dyDescent="0.35">
      <c r="A60" t="s">
        <v>1278</v>
      </c>
      <c r="B60" t="s">
        <v>1429</v>
      </c>
      <c r="C60" t="s">
        <v>1742</v>
      </c>
      <c r="D60" t="s">
        <v>1743</v>
      </c>
    </row>
    <row r="61" spans="1:64" x14ac:dyDescent="0.35">
      <c r="A61" t="s">
        <v>1073</v>
      </c>
      <c r="B61" t="s">
        <v>1430</v>
      </c>
      <c r="C61" t="s">
        <v>1742</v>
      </c>
      <c r="D61" t="s">
        <v>1743</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35">
      <c r="A62" t="s">
        <v>1431</v>
      </c>
      <c r="B62" t="s">
        <v>1432</v>
      </c>
      <c r="C62" t="s">
        <v>1742</v>
      </c>
      <c r="D62" t="s">
        <v>1743</v>
      </c>
    </row>
    <row r="63" spans="1:64" x14ac:dyDescent="0.35">
      <c r="A63" t="s">
        <v>1251</v>
      </c>
      <c r="B63" t="s">
        <v>1433</v>
      </c>
      <c r="C63" t="s">
        <v>1742</v>
      </c>
      <c r="D63" t="s">
        <v>1743</v>
      </c>
    </row>
    <row r="64" spans="1:64" x14ac:dyDescent="0.35">
      <c r="A64" t="s">
        <v>1183</v>
      </c>
      <c r="B64" t="s">
        <v>1434</v>
      </c>
      <c r="C64" t="s">
        <v>1742</v>
      </c>
      <c r="D64" t="s">
        <v>1743</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35">
      <c r="A65" t="s">
        <v>1110</v>
      </c>
      <c r="B65" t="s">
        <v>1435</v>
      </c>
      <c r="C65" t="s">
        <v>1742</v>
      </c>
      <c r="D65" t="s">
        <v>1743</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35">
      <c r="A66" t="s">
        <v>1436</v>
      </c>
      <c r="B66" t="s">
        <v>1437</v>
      </c>
      <c r="C66" t="s">
        <v>1742</v>
      </c>
      <c r="D66" t="s">
        <v>1743</v>
      </c>
    </row>
    <row r="67" spans="1:64" x14ac:dyDescent="0.35">
      <c r="A67" t="s">
        <v>1438</v>
      </c>
      <c r="B67" t="s">
        <v>1439</v>
      </c>
      <c r="C67" t="s">
        <v>1742</v>
      </c>
      <c r="D67" t="s">
        <v>1743</v>
      </c>
    </row>
    <row r="68" spans="1:64" x14ac:dyDescent="0.35">
      <c r="A68" t="s">
        <v>1440</v>
      </c>
      <c r="B68" t="s">
        <v>1441</v>
      </c>
      <c r="C68" t="s">
        <v>1742</v>
      </c>
      <c r="D68" t="s">
        <v>1743</v>
      </c>
    </row>
    <row r="69" spans="1:64" x14ac:dyDescent="0.35">
      <c r="A69" t="s">
        <v>1442</v>
      </c>
      <c r="B69" t="s">
        <v>1443</v>
      </c>
      <c r="C69" t="s">
        <v>1742</v>
      </c>
      <c r="D69" t="s">
        <v>1743</v>
      </c>
    </row>
    <row r="70" spans="1:64" x14ac:dyDescent="0.35">
      <c r="A70" t="s">
        <v>1444</v>
      </c>
      <c r="B70" t="s">
        <v>1445</v>
      </c>
      <c r="C70" t="s">
        <v>1742</v>
      </c>
      <c r="D70" t="s">
        <v>1743</v>
      </c>
    </row>
    <row r="71" spans="1:64" x14ac:dyDescent="0.35">
      <c r="A71" t="s">
        <v>1209</v>
      </c>
      <c r="B71" t="s">
        <v>1446</v>
      </c>
      <c r="C71" t="s">
        <v>1742</v>
      </c>
      <c r="D71" t="s">
        <v>1743</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35">
      <c r="A72" t="s">
        <v>1447</v>
      </c>
      <c r="B72" t="s">
        <v>1448</v>
      </c>
      <c r="C72" t="s">
        <v>1742</v>
      </c>
      <c r="D72" t="s">
        <v>1743</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35">
      <c r="A73" t="s">
        <v>1449</v>
      </c>
      <c r="B73" t="s">
        <v>1450</v>
      </c>
      <c r="C73" t="s">
        <v>1742</v>
      </c>
      <c r="D73" t="s">
        <v>1743</v>
      </c>
    </row>
    <row r="74" spans="1:64" x14ac:dyDescent="0.35">
      <c r="A74" t="s">
        <v>597</v>
      </c>
      <c r="B74" t="s">
        <v>1451</v>
      </c>
      <c r="C74" t="s">
        <v>1742</v>
      </c>
      <c r="D74" t="s">
        <v>1743</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35">
      <c r="A75" t="s">
        <v>1273</v>
      </c>
      <c r="B75" t="s">
        <v>1452</v>
      </c>
      <c r="C75" t="s">
        <v>1742</v>
      </c>
      <c r="D75" t="s">
        <v>1743</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35">
      <c r="A76" t="s">
        <v>1252</v>
      </c>
      <c r="B76" t="s">
        <v>1453</v>
      </c>
      <c r="C76" t="s">
        <v>1742</v>
      </c>
      <c r="D76" t="s">
        <v>1743</v>
      </c>
    </row>
    <row r="77" spans="1:64" x14ac:dyDescent="0.35">
      <c r="A77" t="s">
        <v>599</v>
      </c>
      <c r="B77" t="s">
        <v>931</v>
      </c>
      <c r="C77" t="s">
        <v>1742</v>
      </c>
      <c r="D77" t="s">
        <v>1743</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35">
      <c r="A78" t="s">
        <v>1454</v>
      </c>
      <c r="B78" t="s">
        <v>1455</v>
      </c>
      <c r="C78" t="s">
        <v>1742</v>
      </c>
      <c r="D78" t="s">
        <v>1743</v>
      </c>
    </row>
    <row r="79" spans="1:64" x14ac:dyDescent="0.35">
      <c r="A79" t="s">
        <v>1456</v>
      </c>
      <c r="B79" t="s">
        <v>1457</v>
      </c>
      <c r="C79" t="s">
        <v>1742</v>
      </c>
      <c r="D79" t="s">
        <v>1743</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35">
      <c r="A80" t="s">
        <v>1253</v>
      </c>
      <c r="B80" t="s">
        <v>1458</v>
      </c>
      <c r="C80" t="s">
        <v>1742</v>
      </c>
      <c r="D80" t="s">
        <v>1743</v>
      </c>
    </row>
    <row r="81" spans="1:64" x14ac:dyDescent="0.35">
      <c r="A81" t="s">
        <v>1222</v>
      </c>
      <c r="B81" t="s">
        <v>1459</v>
      </c>
      <c r="C81" t="s">
        <v>1742</v>
      </c>
      <c r="D81" t="s">
        <v>1743</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35">
      <c r="A82" t="s">
        <v>1277</v>
      </c>
      <c r="B82" t="s">
        <v>1460</v>
      </c>
      <c r="C82" t="s">
        <v>1742</v>
      </c>
      <c r="D82" t="s">
        <v>1743</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35">
      <c r="A83" t="s">
        <v>1461</v>
      </c>
      <c r="B83" t="s">
        <v>1462</v>
      </c>
      <c r="C83" t="s">
        <v>1742</v>
      </c>
      <c r="D83" t="s">
        <v>1743</v>
      </c>
    </row>
    <row r="84" spans="1:64" x14ac:dyDescent="0.35">
      <c r="A84" t="s">
        <v>1463</v>
      </c>
      <c r="B84" t="s">
        <v>1464</v>
      </c>
      <c r="C84" t="s">
        <v>1742</v>
      </c>
      <c r="D84" t="s">
        <v>1743</v>
      </c>
    </row>
    <row r="85" spans="1:64" x14ac:dyDescent="0.35">
      <c r="A85" t="s">
        <v>1088</v>
      </c>
      <c r="B85" t="s">
        <v>1465</v>
      </c>
      <c r="C85" t="s">
        <v>1742</v>
      </c>
      <c r="D85" t="s">
        <v>1743</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35">
      <c r="A86" t="s">
        <v>1260</v>
      </c>
      <c r="B86" t="s">
        <v>1466</v>
      </c>
      <c r="C86" t="s">
        <v>1742</v>
      </c>
      <c r="D86" t="s">
        <v>1743</v>
      </c>
    </row>
    <row r="87" spans="1:64" x14ac:dyDescent="0.35">
      <c r="A87" t="s">
        <v>1122</v>
      </c>
      <c r="B87" t="s">
        <v>1467</v>
      </c>
      <c r="C87" t="s">
        <v>1742</v>
      </c>
      <c r="D87" t="s">
        <v>1743</v>
      </c>
    </row>
    <row r="88" spans="1:64" x14ac:dyDescent="0.35">
      <c r="A88" t="s">
        <v>1097</v>
      </c>
      <c r="B88" t="s">
        <v>1468</v>
      </c>
      <c r="C88" t="s">
        <v>1742</v>
      </c>
      <c r="D88" t="s">
        <v>1743</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35">
      <c r="A89" t="s">
        <v>1469</v>
      </c>
      <c r="B89" t="s">
        <v>1470</v>
      </c>
      <c r="C89" t="s">
        <v>1742</v>
      </c>
      <c r="D89" t="s">
        <v>1743</v>
      </c>
    </row>
    <row r="90" spans="1:64" x14ac:dyDescent="0.35">
      <c r="A90" t="s">
        <v>1098</v>
      </c>
      <c r="B90" t="s">
        <v>1471</v>
      </c>
      <c r="C90" t="s">
        <v>1742</v>
      </c>
      <c r="D90" t="s">
        <v>1743</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35">
      <c r="A91" t="s">
        <v>1472</v>
      </c>
      <c r="B91" t="s">
        <v>1473</v>
      </c>
      <c r="C91" t="s">
        <v>1742</v>
      </c>
      <c r="D91" t="s">
        <v>1743</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35">
      <c r="A92" t="s">
        <v>1099</v>
      </c>
      <c r="B92" t="s">
        <v>1474</v>
      </c>
      <c r="C92" t="s">
        <v>1742</v>
      </c>
      <c r="D92" t="s">
        <v>1743</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35">
      <c r="A93" t="s">
        <v>1087</v>
      </c>
      <c r="B93" t="s">
        <v>1475</v>
      </c>
      <c r="C93" t="s">
        <v>1742</v>
      </c>
      <c r="D93" t="s">
        <v>1743</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35">
      <c r="A94" t="s">
        <v>1265</v>
      </c>
      <c r="B94" t="s">
        <v>1476</v>
      </c>
      <c r="C94" t="s">
        <v>1742</v>
      </c>
      <c r="D94" t="s">
        <v>1743</v>
      </c>
    </row>
    <row r="95" spans="1:64" x14ac:dyDescent="0.35">
      <c r="A95" t="s">
        <v>1184</v>
      </c>
      <c r="B95" t="s">
        <v>1477</v>
      </c>
      <c r="C95" t="s">
        <v>1742</v>
      </c>
      <c r="D95" t="s">
        <v>1743</v>
      </c>
    </row>
    <row r="96" spans="1:64" x14ac:dyDescent="0.35">
      <c r="A96" t="s">
        <v>1478</v>
      </c>
      <c r="B96" t="s">
        <v>1479</v>
      </c>
      <c r="C96" t="s">
        <v>1742</v>
      </c>
      <c r="D96" t="s">
        <v>1743</v>
      </c>
    </row>
    <row r="97" spans="1:64" x14ac:dyDescent="0.35">
      <c r="A97" t="s">
        <v>1198</v>
      </c>
      <c r="B97" t="s">
        <v>1480</v>
      </c>
      <c r="C97" t="s">
        <v>1742</v>
      </c>
      <c r="D97" t="s">
        <v>1743</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35">
      <c r="A98" t="s">
        <v>1228</v>
      </c>
      <c r="B98" t="s">
        <v>1481</v>
      </c>
      <c r="C98" t="s">
        <v>1742</v>
      </c>
      <c r="D98" t="s">
        <v>1743</v>
      </c>
    </row>
    <row r="99" spans="1:64" x14ac:dyDescent="0.35">
      <c r="A99" t="s">
        <v>1211</v>
      </c>
      <c r="B99" t="s">
        <v>1482</v>
      </c>
      <c r="C99" t="s">
        <v>1742</v>
      </c>
      <c r="D99" t="s">
        <v>1743</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35">
      <c r="A100" t="s">
        <v>1483</v>
      </c>
      <c r="B100" t="s">
        <v>1484</v>
      </c>
      <c r="C100" t="s">
        <v>1742</v>
      </c>
      <c r="D100" t="s">
        <v>1743</v>
      </c>
    </row>
    <row r="101" spans="1:64" x14ac:dyDescent="0.35">
      <c r="A101" t="s">
        <v>1485</v>
      </c>
      <c r="B101" t="s">
        <v>1486</v>
      </c>
      <c r="C101" t="s">
        <v>1742</v>
      </c>
      <c r="D101" t="s">
        <v>1743</v>
      </c>
    </row>
    <row r="102" spans="1:64" x14ac:dyDescent="0.35">
      <c r="A102" t="s">
        <v>1199</v>
      </c>
      <c r="B102" t="s">
        <v>1487</v>
      </c>
      <c r="C102" t="s">
        <v>1742</v>
      </c>
      <c r="D102" t="s">
        <v>1743</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35">
      <c r="A103" t="s">
        <v>1488</v>
      </c>
      <c r="B103" t="s">
        <v>1489</v>
      </c>
      <c r="C103" t="s">
        <v>1742</v>
      </c>
      <c r="D103" t="s">
        <v>1743</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35">
      <c r="A104" t="s">
        <v>1264</v>
      </c>
      <c r="B104" t="s">
        <v>1490</v>
      </c>
      <c r="C104" t="s">
        <v>1742</v>
      </c>
      <c r="D104" t="s">
        <v>1743</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35">
      <c r="A105" t="s">
        <v>1186</v>
      </c>
      <c r="B105" t="s">
        <v>1491</v>
      </c>
      <c r="C105" t="s">
        <v>1742</v>
      </c>
      <c r="D105" t="s">
        <v>1743</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35">
      <c r="A106" t="s">
        <v>1242</v>
      </c>
      <c r="B106" t="s">
        <v>1492</v>
      </c>
      <c r="C106" t="s">
        <v>1742</v>
      </c>
      <c r="D106" t="s">
        <v>1743</v>
      </c>
    </row>
    <row r="107" spans="1:64" x14ac:dyDescent="0.35">
      <c r="A107" t="s">
        <v>1493</v>
      </c>
      <c r="B107" t="s">
        <v>1494</v>
      </c>
      <c r="C107" t="s">
        <v>1742</v>
      </c>
      <c r="D107" t="s">
        <v>1743</v>
      </c>
    </row>
    <row r="108" spans="1:64" x14ac:dyDescent="0.35">
      <c r="A108" t="s">
        <v>1495</v>
      </c>
      <c r="B108" t="s">
        <v>1496</v>
      </c>
      <c r="C108" t="s">
        <v>1742</v>
      </c>
      <c r="D108" t="s">
        <v>1743</v>
      </c>
    </row>
    <row r="109" spans="1:64" x14ac:dyDescent="0.35">
      <c r="A109" t="s">
        <v>1497</v>
      </c>
      <c r="B109" t="s">
        <v>1498</v>
      </c>
      <c r="C109" t="s">
        <v>1742</v>
      </c>
      <c r="D109" t="s">
        <v>1743</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35">
      <c r="A110" t="s">
        <v>1499</v>
      </c>
      <c r="B110" t="s">
        <v>1500</v>
      </c>
      <c r="C110" t="s">
        <v>1742</v>
      </c>
      <c r="D110" t="s">
        <v>1743</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35">
      <c r="A111" t="s">
        <v>1166</v>
      </c>
      <c r="B111" t="s">
        <v>1501</v>
      </c>
      <c r="C111" t="s">
        <v>1742</v>
      </c>
      <c r="D111" t="s">
        <v>1743</v>
      </c>
    </row>
    <row r="112" spans="1:64" x14ac:dyDescent="0.35">
      <c r="A112" t="s">
        <v>1502</v>
      </c>
      <c r="B112" t="s">
        <v>1503</v>
      </c>
      <c r="C112" t="s">
        <v>1742</v>
      </c>
      <c r="D112" t="s">
        <v>1743</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35">
      <c r="A113" t="s">
        <v>1504</v>
      </c>
      <c r="B113" t="s">
        <v>1505</v>
      </c>
      <c r="C113" t="s">
        <v>1742</v>
      </c>
      <c r="D113" t="s">
        <v>1743</v>
      </c>
    </row>
    <row r="114" spans="1:64" x14ac:dyDescent="0.35">
      <c r="A114" t="s">
        <v>1147</v>
      </c>
      <c r="B114" t="s">
        <v>1506</v>
      </c>
      <c r="C114" t="s">
        <v>1742</v>
      </c>
      <c r="D114" t="s">
        <v>1743</v>
      </c>
    </row>
    <row r="115" spans="1:64" x14ac:dyDescent="0.35">
      <c r="A115" t="s">
        <v>1507</v>
      </c>
      <c r="B115" t="s">
        <v>1508</v>
      </c>
      <c r="C115" t="s">
        <v>1742</v>
      </c>
      <c r="D115" t="s">
        <v>1743</v>
      </c>
    </row>
    <row r="116" spans="1:64" x14ac:dyDescent="0.35">
      <c r="A116" t="s">
        <v>1255</v>
      </c>
      <c r="B116" t="s">
        <v>1509</v>
      </c>
      <c r="C116" t="s">
        <v>1742</v>
      </c>
      <c r="D116" t="s">
        <v>1743</v>
      </c>
    </row>
    <row r="117" spans="1:64" x14ac:dyDescent="0.35">
      <c r="A117" t="s">
        <v>1510</v>
      </c>
      <c r="B117" t="s">
        <v>1511</v>
      </c>
      <c r="C117" t="s">
        <v>1742</v>
      </c>
      <c r="D117" t="s">
        <v>1743</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35">
      <c r="A118" t="s">
        <v>1123</v>
      </c>
      <c r="B118" t="s">
        <v>1512</v>
      </c>
      <c r="C118" t="s">
        <v>1742</v>
      </c>
      <c r="D118" t="s">
        <v>1743</v>
      </c>
    </row>
    <row r="119" spans="1:64" x14ac:dyDescent="0.35">
      <c r="A119" t="s">
        <v>1254</v>
      </c>
      <c r="B119" t="s">
        <v>1513</v>
      </c>
      <c r="C119" t="s">
        <v>1742</v>
      </c>
      <c r="D119" t="s">
        <v>1743</v>
      </c>
    </row>
    <row r="120" spans="1:64" x14ac:dyDescent="0.35">
      <c r="A120" t="s">
        <v>1124</v>
      </c>
      <c r="B120" t="s">
        <v>1514</v>
      </c>
      <c r="C120" t="s">
        <v>1742</v>
      </c>
      <c r="D120" t="s">
        <v>1743</v>
      </c>
    </row>
    <row r="121" spans="1:64" x14ac:dyDescent="0.35">
      <c r="A121" t="s">
        <v>1266</v>
      </c>
      <c r="B121" t="s">
        <v>1515</v>
      </c>
      <c r="C121" t="s">
        <v>1742</v>
      </c>
      <c r="D121" t="s">
        <v>1743</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35">
      <c r="A122" t="s">
        <v>1187</v>
      </c>
      <c r="B122" t="s">
        <v>1516</v>
      </c>
      <c r="C122" t="s">
        <v>1742</v>
      </c>
      <c r="D122" t="s">
        <v>1743</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35">
      <c r="A123" t="s">
        <v>1125</v>
      </c>
      <c r="B123" t="s">
        <v>1517</v>
      </c>
      <c r="C123" t="s">
        <v>1742</v>
      </c>
      <c r="D123" t="s">
        <v>1743</v>
      </c>
    </row>
    <row r="124" spans="1:64" x14ac:dyDescent="0.35">
      <c r="A124" t="s">
        <v>1160</v>
      </c>
      <c r="B124" t="s">
        <v>1518</v>
      </c>
      <c r="C124" t="s">
        <v>1742</v>
      </c>
      <c r="D124" t="s">
        <v>1743</v>
      </c>
    </row>
    <row r="125" spans="1:64" x14ac:dyDescent="0.35">
      <c r="A125" t="s">
        <v>1138</v>
      </c>
      <c r="B125" t="s">
        <v>1519</v>
      </c>
      <c r="C125" t="s">
        <v>1742</v>
      </c>
      <c r="D125" t="s">
        <v>1743</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35">
      <c r="A126" t="s">
        <v>1074</v>
      </c>
      <c r="B126" t="s">
        <v>1520</v>
      </c>
      <c r="C126" t="s">
        <v>1742</v>
      </c>
      <c r="D126" t="s">
        <v>1743</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35">
      <c r="A127" t="s">
        <v>1521</v>
      </c>
      <c r="B127" t="s">
        <v>1522</v>
      </c>
      <c r="C127" t="s">
        <v>1742</v>
      </c>
      <c r="D127" t="s">
        <v>1743</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35">
      <c r="A128" t="s">
        <v>1165</v>
      </c>
      <c r="B128" t="s">
        <v>1523</v>
      </c>
      <c r="C128" t="s">
        <v>1742</v>
      </c>
      <c r="D128" t="s">
        <v>1743</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35">
      <c r="A129" t="s">
        <v>1229</v>
      </c>
      <c r="B129" t="s">
        <v>1524</v>
      </c>
      <c r="C129" t="s">
        <v>1742</v>
      </c>
      <c r="D129" t="s">
        <v>1743</v>
      </c>
    </row>
    <row r="130" spans="1:64" x14ac:dyDescent="0.35">
      <c r="A130" t="s">
        <v>1525</v>
      </c>
      <c r="B130" t="s">
        <v>1526</v>
      </c>
      <c r="C130" t="s">
        <v>1742</v>
      </c>
      <c r="D130" t="s">
        <v>1743</v>
      </c>
    </row>
    <row r="131" spans="1:64" x14ac:dyDescent="0.35">
      <c r="A131" t="s">
        <v>1527</v>
      </c>
      <c r="B131" t="s">
        <v>1528</v>
      </c>
      <c r="C131" t="s">
        <v>1742</v>
      </c>
      <c r="D131" t="s">
        <v>1743</v>
      </c>
    </row>
    <row r="132" spans="1:64" x14ac:dyDescent="0.35">
      <c r="A132" t="s">
        <v>1126</v>
      </c>
      <c r="B132" t="s">
        <v>1529</v>
      </c>
      <c r="C132" t="s">
        <v>1742</v>
      </c>
      <c r="D132" t="s">
        <v>1743</v>
      </c>
    </row>
    <row r="133" spans="1:64" x14ac:dyDescent="0.35">
      <c r="A133" t="s">
        <v>1530</v>
      </c>
      <c r="B133" t="s">
        <v>1531</v>
      </c>
      <c r="C133" t="s">
        <v>1742</v>
      </c>
      <c r="D133" t="s">
        <v>1743</v>
      </c>
    </row>
    <row r="134" spans="1:64" x14ac:dyDescent="0.35">
      <c r="A134" t="s">
        <v>1532</v>
      </c>
      <c r="B134" t="s">
        <v>1533</v>
      </c>
      <c r="C134" t="s">
        <v>1742</v>
      </c>
      <c r="D134" t="s">
        <v>1743</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35">
      <c r="A135" t="s">
        <v>1127</v>
      </c>
      <c r="B135" t="s">
        <v>1534</v>
      </c>
      <c r="C135" t="s">
        <v>1742</v>
      </c>
      <c r="D135" t="s">
        <v>1743</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35">
      <c r="A136" t="s">
        <v>1100</v>
      </c>
      <c r="B136" t="s">
        <v>1535</v>
      </c>
      <c r="C136" t="s">
        <v>1742</v>
      </c>
      <c r="D136" t="s">
        <v>1743</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35">
      <c r="A137" t="s">
        <v>1112</v>
      </c>
      <c r="B137" t="s">
        <v>1536</v>
      </c>
      <c r="C137" t="s">
        <v>1742</v>
      </c>
      <c r="D137" t="s">
        <v>1743</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35">
      <c r="A138" t="s">
        <v>1537</v>
      </c>
      <c r="B138" t="s">
        <v>1538</v>
      </c>
      <c r="C138" t="s">
        <v>1742</v>
      </c>
      <c r="D138" t="s">
        <v>1743</v>
      </c>
    </row>
    <row r="139" spans="1:64" x14ac:dyDescent="0.35">
      <c r="A139" t="s">
        <v>1539</v>
      </c>
      <c r="B139" t="s">
        <v>1540</v>
      </c>
      <c r="C139" t="s">
        <v>1742</v>
      </c>
      <c r="D139" t="s">
        <v>1743</v>
      </c>
    </row>
    <row r="140" spans="1:64" x14ac:dyDescent="0.35">
      <c r="A140" t="s">
        <v>1541</v>
      </c>
      <c r="B140" t="s">
        <v>1542</v>
      </c>
      <c r="C140" t="s">
        <v>1742</v>
      </c>
      <c r="D140" t="s">
        <v>1743</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35">
      <c r="A141" t="s">
        <v>1543</v>
      </c>
      <c r="B141" t="s">
        <v>1544</v>
      </c>
      <c r="C141" t="s">
        <v>1742</v>
      </c>
      <c r="D141" t="s">
        <v>1743</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35">
      <c r="A142" t="s">
        <v>1545</v>
      </c>
      <c r="B142" t="s">
        <v>1546</v>
      </c>
      <c r="C142" t="s">
        <v>1742</v>
      </c>
      <c r="D142" t="s">
        <v>1743</v>
      </c>
    </row>
    <row r="143" spans="1:64" x14ac:dyDescent="0.35">
      <c r="A143" t="s">
        <v>1152</v>
      </c>
      <c r="B143" t="s">
        <v>1547</v>
      </c>
      <c r="C143" t="s">
        <v>1742</v>
      </c>
      <c r="D143" t="s">
        <v>1743</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35">
      <c r="A144" t="s">
        <v>1548</v>
      </c>
      <c r="B144" t="s">
        <v>1549</v>
      </c>
      <c r="C144" t="s">
        <v>1742</v>
      </c>
      <c r="D144" t="s">
        <v>1743</v>
      </c>
    </row>
    <row r="145" spans="1:64" x14ac:dyDescent="0.35">
      <c r="A145" t="s">
        <v>1550</v>
      </c>
      <c r="B145" t="s">
        <v>1551</v>
      </c>
      <c r="C145" t="s">
        <v>1742</v>
      </c>
      <c r="D145" t="s">
        <v>1743</v>
      </c>
    </row>
    <row r="146" spans="1:64" x14ac:dyDescent="0.35">
      <c r="A146" t="s">
        <v>1091</v>
      </c>
      <c r="B146" t="s">
        <v>1552</v>
      </c>
      <c r="C146" t="s">
        <v>1742</v>
      </c>
      <c r="D146" t="s">
        <v>1743</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35">
      <c r="A147" t="s">
        <v>1553</v>
      </c>
      <c r="B147" t="s">
        <v>1554</v>
      </c>
      <c r="C147" t="s">
        <v>1742</v>
      </c>
      <c r="D147" t="s">
        <v>1743</v>
      </c>
    </row>
    <row r="148" spans="1:64" x14ac:dyDescent="0.35">
      <c r="A148" t="s">
        <v>1257</v>
      </c>
      <c r="B148" t="s">
        <v>1555</v>
      </c>
      <c r="C148" t="s">
        <v>1742</v>
      </c>
      <c r="D148" t="s">
        <v>1743</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35">
      <c r="A149" t="s">
        <v>1279</v>
      </c>
      <c r="B149" t="s">
        <v>1556</v>
      </c>
      <c r="C149" t="s">
        <v>1742</v>
      </c>
      <c r="D149" t="s">
        <v>1743</v>
      </c>
    </row>
    <row r="150" spans="1:64" x14ac:dyDescent="0.35">
      <c r="A150" t="s">
        <v>1256</v>
      </c>
      <c r="B150" t="s">
        <v>1557</v>
      </c>
      <c r="C150" t="s">
        <v>1742</v>
      </c>
      <c r="D150" t="s">
        <v>1743</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35">
      <c r="A151" t="s">
        <v>1558</v>
      </c>
      <c r="B151" t="s">
        <v>1559</v>
      </c>
      <c r="C151" t="s">
        <v>1742</v>
      </c>
      <c r="D151" t="s">
        <v>1743</v>
      </c>
    </row>
    <row r="152" spans="1:64" x14ac:dyDescent="0.35">
      <c r="A152" t="s">
        <v>1560</v>
      </c>
      <c r="B152" t="s">
        <v>1561</v>
      </c>
      <c r="C152" t="s">
        <v>1742</v>
      </c>
      <c r="D152" t="s">
        <v>1743</v>
      </c>
    </row>
    <row r="153" spans="1:64" x14ac:dyDescent="0.35">
      <c r="A153" t="s">
        <v>1113</v>
      </c>
      <c r="B153" t="s">
        <v>1562</v>
      </c>
      <c r="C153" t="s">
        <v>1742</v>
      </c>
      <c r="D153" t="s">
        <v>1743</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35">
      <c r="A154" t="s">
        <v>1563</v>
      </c>
      <c r="B154" t="s">
        <v>1564</v>
      </c>
      <c r="C154" t="s">
        <v>1742</v>
      </c>
      <c r="D154" t="s">
        <v>1743</v>
      </c>
    </row>
    <row r="155" spans="1:64" x14ac:dyDescent="0.35">
      <c r="A155" t="s">
        <v>1565</v>
      </c>
      <c r="B155" t="s">
        <v>1566</v>
      </c>
      <c r="C155" t="s">
        <v>1742</v>
      </c>
      <c r="D155" t="s">
        <v>1743</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35">
      <c r="A156" t="s">
        <v>1075</v>
      </c>
      <c r="B156" t="s">
        <v>1567</v>
      </c>
      <c r="C156" t="s">
        <v>1742</v>
      </c>
      <c r="D156" t="s">
        <v>1743</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35">
      <c r="A157" t="s">
        <v>1149</v>
      </c>
      <c r="B157" t="s">
        <v>1568</v>
      </c>
      <c r="C157" t="s">
        <v>1742</v>
      </c>
      <c r="D157" t="s">
        <v>1743</v>
      </c>
    </row>
    <row r="158" spans="1:64" x14ac:dyDescent="0.35">
      <c r="A158" t="s">
        <v>1569</v>
      </c>
      <c r="B158" t="s">
        <v>1570</v>
      </c>
      <c r="C158" t="s">
        <v>1742</v>
      </c>
      <c r="D158" t="s">
        <v>1743</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35">
      <c r="A159" t="s">
        <v>1200</v>
      </c>
      <c r="B159" t="s">
        <v>1571</v>
      </c>
      <c r="C159" t="s">
        <v>1742</v>
      </c>
      <c r="D159" t="s">
        <v>1743</v>
      </c>
    </row>
    <row r="160" spans="1:64" x14ac:dyDescent="0.35">
      <c r="A160" t="s">
        <v>1572</v>
      </c>
      <c r="B160" t="s">
        <v>1573</v>
      </c>
      <c r="C160" t="s">
        <v>1742</v>
      </c>
      <c r="D160" t="s">
        <v>1743</v>
      </c>
    </row>
    <row r="161" spans="1:64" x14ac:dyDescent="0.35">
      <c r="A161" t="s">
        <v>1574</v>
      </c>
      <c r="B161" t="s">
        <v>1575</v>
      </c>
      <c r="C161" t="s">
        <v>1742</v>
      </c>
      <c r="D161" t="s">
        <v>1743</v>
      </c>
    </row>
    <row r="162" spans="1:64" x14ac:dyDescent="0.35">
      <c r="A162" t="s">
        <v>1269</v>
      </c>
      <c r="B162" t="s">
        <v>1576</v>
      </c>
      <c r="C162" t="s">
        <v>1742</v>
      </c>
      <c r="D162" t="s">
        <v>1743</v>
      </c>
    </row>
    <row r="163" spans="1:64" x14ac:dyDescent="0.35">
      <c r="A163" t="s">
        <v>1101</v>
      </c>
      <c r="B163" t="s">
        <v>1577</v>
      </c>
      <c r="C163" t="s">
        <v>1742</v>
      </c>
      <c r="D163" t="s">
        <v>1743</v>
      </c>
    </row>
    <row r="164" spans="1:64" x14ac:dyDescent="0.35">
      <c r="A164" t="s">
        <v>1267</v>
      </c>
      <c r="B164" t="s">
        <v>1578</v>
      </c>
      <c r="C164" t="s">
        <v>1742</v>
      </c>
      <c r="D164" t="s">
        <v>1743</v>
      </c>
    </row>
    <row r="165" spans="1:64" x14ac:dyDescent="0.35">
      <c r="A165" t="s">
        <v>1169</v>
      </c>
      <c r="B165" t="s">
        <v>1579</v>
      </c>
      <c r="C165" t="s">
        <v>1742</v>
      </c>
      <c r="D165" t="s">
        <v>1743</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35">
      <c r="A166" t="s">
        <v>1580</v>
      </c>
      <c r="B166" t="s">
        <v>1581</v>
      </c>
      <c r="C166" t="s">
        <v>1742</v>
      </c>
      <c r="D166" t="s">
        <v>1743</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35">
      <c r="A167" t="s">
        <v>1268</v>
      </c>
      <c r="B167" t="s">
        <v>1582</v>
      </c>
      <c r="C167" t="s">
        <v>1742</v>
      </c>
      <c r="D167" t="s">
        <v>1743</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35">
      <c r="A168" t="s">
        <v>1161</v>
      </c>
      <c r="B168" t="s">
        <v>1583</v>
      </c>
      <c r="C168" t="s">
        <v>1742</v>
      </c>
      <c r="D168" t="s">
        <v>1743</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35">
      <c r="A169" t="s">
        <v>1584</v>
      </c>
      <c r="B169" t="s">
        <v>1585</v>
      </c>
      <c r="C169" t="s">
        <v>1742</v>
      </c>
      <c r="D169" t="s">
        <v>1743</v>
      </c>
    </row>
    <row r="170" spans="1:64" x14ac:dyDescent="0.35">
      <c r="A170" t="s">
        <v>601</v>
      </c>
      <c r="B170" t="s">
        <v>1586</v>
      </c>
      <c r="C170" t="s">
        <v>1742</v>
      </c>
      <c r="D170" t="s">
        <v>1743</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35">
      <c r="A171" t="s">
        <v>1102</v>
      </c>
      <c r="B171" t="s">
        <v>1587</v>
      </c>
      <c r="C171" t="s">
        <v>1742</v>
      </c>
      <c r="D171" t="s">
        <v>1743</v>
      </c>
    </row>
    <row r="172" spans="1:64" x14ac:dyDescent="0.35">
      <c r="A172" t="s">
        <v>1076</v>
      </c>
      <c r="B172" t="s">
        <v>1588</v>
      </c>
      <c r="C172" t="s">
        <v>1742</v>
      </c>
      <c r="D172" t="s">
        <v>1743</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35">
      <c r="A173" t="s">
        <v>884</v>
      </c>
      <c r="B173" t="s">
        <v>1589</v>
      </c>
      <c r="C173" t="s">
        <v>1742</v>
      </c>
      <c r="D173" t="s">
        <v>1743</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35">
      <c r="A174" t="s">
        <v>1168</v>
      </c>
      <c r="B174" t="s">
        <v>1590</v>
      </c>
      <c r="C174" t="s">
        <v>1742</v>
      </c>
      <c r="D174" t="s">
        <v>1743</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35">
      <c r="A175" t="s">
        <v>1591</v>
      </c>
      <c r="B175" t="s">
        <v>1592</v>
      </c>
      <c r="C175" t="s">
        <v>1742</v>
      </c>
      <c r="D175" t="s">
        <v>1743</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35">
      <c r="A176" t="s">
        <v>603</v>
      </c>
      <c r="B176" t="s">
        <v>1593</v>
      </c>
      <c r="C176" t="s">
        <v>1742</v>
      </c>
      <c r="D176" t="s">
        <v>1743</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35">
      <c r="A177" t="s">
        <v>1223</v>
      </c>
      <c r="B177" t="s">
        <v>1594</v>
      </c>
      <c r="C177" t="s">
        <v>1742</v>
      </c>
      <c r="D177" t="s">
        <v>1743</v>
      </c>
    </row>
    <row r="178" spans="1:64" x14ac:dyDescent="0.35">
      <c r="A178" t="s">
        <v>1103</v>
      </c>
      <c r="B178" t="s">
        <v>1595</v>
      </c>
      <c r="C178" t="s">
        <v>1742</v>
      </c>
      <c r="D178" t="s">
        <v>1743</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35">
      <c r="A179" t="s">
        <v>1104</v>
      </c>
      <c r="B179" t="s">
        <v>1596</v>
      </c>
      <c r="C179" t="s">
        <v>1742</v>
      </c>
      <c r="D179" t="s">
        <v>1743</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35">
      <c r="A180" t="s">
        <v>1201</v>
      </c>
      <c r="B180" t="s">
        <v>1597</v>
      </c>
      <c r="C180" t="s">
        <v>1742</v>
      </c>
      <c r="D180" t="s">
        <v>1743</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35">
      <c r="A181" t="s">
        <v>1280</v>
      </c>
      <c r="B181" t="s">
        <v>1598</v>
      </c>
      <c r="C181" t="s">
        <v>1742</v>
      </c>
      <c r="D181" t="s">
        <v>1743</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35">
      <c r="A182" t="s">
        <v>1258</v>
      </c>
      <c r="B182" t="s">
        <v>1599</v>
      </c>
      <c r="C182" t="s">
        <v>1742</v>
      </c>
      <c r="D182" t="s">
        <v>1743</v>
      </c>
    </row>
    <row r="183" spans="1:64" x14ac:dyDescent="0.35">
      <c r="A183" t="s">
        <v>1150</v>
      </c>
      <c r="B183" t="s">
        <v>1600</v>
      </c>
      <c r="C183" t="s">
        <v>1742</v>
      </c>
      <c r="D183" t="s">
        <v>1743</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35">
      <c r="A184" t="s">
        <v>1601</v>
      </c>
      <c r="B184" t="s">
        <v>1602</v>
      </c>
      <c r="C184" t="s">
        <v>1742</v>
      </c>
      <c r="D184" t="s">
        <v>1743</v>
      </c>
    </row>
    <row r="185" spans="1:64" x14ac:dyDescent="0.35">
      <c r="A185" t="s">
        <v>1219</v>
      </c>
      <c r="B185" t="s">
        <v>1603</v>
      </c>
      <c r="C185" t="s">
        <v>1742</v>
      </c>
      <c r="D185" t="s">
        <v>1743</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35">
      <c r="A186" t="s">
        <v>1604</v>
      </c>
      <c r="B186" t="s">
        <v>1605</v>
      </c>
      <c r="C186" t="s">
        <v>1742</v>
      </c>
      <c r="D186" t="s">
        <v>1743</v>
      </c>
    </row>
    <row r="187" spans="1:64" x14ac:dyDescent="0.35">
      <c r="A187" t="s">
        <v>1128</v>
      </c>
      <c r="B187" t="s">
        <v>1606</v>
      </c>
      <c r="C187" t="s">
        <v>1742</v>
      </c>
      <c r="D187" t="s">
        <v>1743</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35">
      <c r="A188" t="s">
        <v>1607</v>
      </c>
      <c r="B188" t="s">
        <v>1608</v>
      </c>
      <c r="C188" t="s">
        <v>1742</v>
      </c>
      <c r="D188" t="s">
        <v>1743</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35">
      <c r="A189" t="s">
        <v>1151</v>
      </c>
      <c r="B189" t="s">
        <v>1609</v>
      </c>
      <c r="C189" t="s">
        <v>1742</v>
      </c>
      <c r="D189" t="s">
        <v>1743</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35">
      <c r="A190" t="s">
        <v>1202</v>
      </c>
      <c r="B190" t="s">
        <v>1610</v>
      </c>
      <c r="C190" t="s">
        <v>1742</v>
      </c>
      <c r="D190" t="s">
        <v>1743</v>
      </c>
    </row>
    <row r="191" spans="1:64" x14ac:dyDescent="0.35">
      <c r="A191" t="s">
        <v>1213</v>
      </c>
      <c r="B191" t="s">
        <v>1611</v>
      </c>
      <c r="C191" t="s">
        <v>1742</v>
      </c>
      <c r="D191" t="s">
        <v>1743</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35">
      <c r="A192" t="s">
        <v>1170</v>
      </c>
      <c r="B192" t="s">
        <v>1612</v>
      </c>
      <c r="C192" t="s">
        <v>1742</v>
      </c>
      <c r="D192" t="s">
        <v>1743</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35">
      <c r="A193" t="s">
        <v>1613</v>
      </c>
      <c r="B193" t="s">
        <v>1614</v>
      </c>
      <c r="C193" t="s">
        <v>1742</v>
      </c>
      <c r="D193" t="s">
        <v>1743</v>
      </c>
    </row>
    <row r="194" spans="1:64" x14ac:dyDescent="0.35">
      <c r="A194" t="s">
        <v>1224</v>
      </c>
      <c r="B194" t="s">
        <v>1615</v>
      </c>
      <c r="C194" t="s">
        <v>1742</v>
      </c>
      <c r="D194" t="s">
        <v>1743</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35">
      <c r="A195" t="s">
        <v>1243</v>
      </c>
      <c r="B195" t="s">
        <v>1616</v>
      </c>
      <c r="C195" t="s">
        <v>1742</v>
      </c>
      <c r="D195" t="s">
        <v>1743</v>
      </c>
    </row>
    <row r="196" spans="1:64" x14ac:dyDescent="0.35">
      <c r="A196" t="s">
        <v>1617</v>
      </c>
      <c r="B196" t="s">
        <v>1618</v>
      </c>
      <c r="C196" t="s">
        <v>1742</v>
      </c>
      <c r="D196" t="s">
        <v>1743</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35">
      <c r="A197" t="s">
        <v>1189</v>
      </c>
      <c r="B197" t="s">
        <v>1619</v>
      </c>
      <c r="C197" t="s">
        <v>1742</v>
      </c>
      <c r="D197" t="s">
        <v>1743</v>
      </c>
    </row>
    <row r="198" spans="1:64" x14ac:dyDescent="0.35">
      <c r="A198" t="s">
        <v>1620</v>
      </c>
      <c r="B198" t="s">
        <v>1621</v>
      </c>
      <c r="C198" t="s">
        <v>1742</v>
      </c>
      <c r="D198" t="s">
        <v>1743</v>
      </c>
    </row>
    <row r="199" spans="1:64" x14ac:dyDescent="0.35">
      <c r="A199" t="s">
        <v>1270</v>
      </c>
      <c r="B199" t="s">
        <v>1622</v>
      </c>
      <c r="C199" t="s">
        <v>1742</v>
      </c>
      <c r="D199" t="s">
        <v>1743</v>
      </c>
    </row>
    <row r="200" spans="1:64" x14ac:dyDescent="0.35">
      <c r="A200" t="s">
        <v>1212</v>
      </c>
      <c r="B200" t="s">
        <v>1623</v>
      </c>
      <c r="C200" t="s">
        <v>1742</v>
      </c>
      <c r="D200" t="s">
        <v>1743</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35">
      <c r="A201" t="s">
        <v>1624</v>
      </c>
      <c r="B201" t="s">
        <v>1625</v>
      </c>
      <c r="C201" t="s">
        <v>1742</v>
      </c>
      <c r="D201" t="s">
        <v>1743</v>
      </c>
    </row>
    <row r="202" spans="1:64" x14ac:dyDescent="0.35">
      <c r="A202" t="s">
        <v>1626</v>
      </c>
      <c r="B202" t="s">
        <v>1627</v>
      </c>
      <c r="C202" t="s">
        <v>1742</v>
      </c>
      <c r="D202" t="s">
        <v>1743</v>
      </c>
    </row>
    <row r="203" spans="1:64" x14ac:dyDescent="0.35">
      <c r="A203" t="s">
        <v>1628</v>
      </c>
      <c r="B203" t="s">
        <v>1629</v>
      </c>
      <c r="C203" t="s">
        <v>1742</v>
      </c>
      <c r="D203" t="s">
        <v>1743</v>
      </c>
    </row>
    <row r="204" spans="1:64" x14ac:dyDescent="0.35">
      <c r="A204" t="s">
        <v>1232</v>
      </c>
      <c r="B204" t="s">
        <v>1630</v>
      </c>
      <c r="C204" t="s">
        <v>1742</v>
      </c>
      <c r="D204" t="s">
        <v>1743</v>
      </c>
    </row>
    <row r="205" spans="1:64" x14ac:dyDescent="0.35">
      <c r="A205" t="s">
        <v>1129</v>
      </c>
      <c r="B205" t="s">
        <v>1631</v>
      </c>
      <c r="C205" t="s">
        <v>1742</v>
      </c>
      <c r="D205" t="s">
        <v>1743</v>
      </c>
    </row>
    <row r="206" spans="1:64" x14ac:dyDescent="0.35">
      <c r="A206" t="s">
        <v>1245</v>
      </c>
      <c r="B206" t="s">
        <v>1632</v>
      </c>
      <c r="C206" t="s">
        <v>1742</v>
      </c>
      <c r="D206" t="s">
        <v>1743</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35">
      <c r="A207" t="s">
        <v>1246</v>
      </c>
      <c r="B207" t="s">
        <v>1633</v>
      </c>
      <c r="C207" t="s">
        <v>1742</v>
      </c>
      <c r="D207" t="s">
        <v>1743</v>
      </c>
    </row>
    <row r="208" spans="1:64" x14ac:dyDescent="0.35">
      <c r="A208" t="s">
        <v>605</v>
      </c>
      <c r="B208" t="s">
        <v>1634</v>
      </c>
      <c r="C208" t="s">
        <v>1742</v>
      </c>
      <c r="D208" t="s">
        <v>1743</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35">
      <c r="A209" t="s">
        <v>1635</v>
      </c>
      <c r="B209" t="s">
        <v>1636</v>
      </c>
      <c r="C209" t="s">
        <v>1742</v>
      </c>
      <c r="D209" t="s">
        <v>1743</v>
      </c>
    </row>
    <row r="210" spans="1:64" x14ac:dyDescent="0.35">
      <c r="A210" t="s">
        <v>1130</v>
      </c>
      <c r="B210" t="s">
        <v>1637</v>
      </c>
      <c r="C210" t="s">
        <v>1742</v>
      </c>
      <c r="D210" t="s">
        <v>1743</v>
      </c>
    </row>
    <row r="211" spans="1:64" x14ac:dyDescent="0.35">
      <c r="A211" t="s">
        <v>1114</v>
      </c>
      <c r="B211" t="s">
        <v>1638</v>
      </c>
      <c r="C211" t="s">
        <v>1742</v>
      </c>
      <c r="D211" t="s">
        <v>1743</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35">
      <c r="A212" t="s">
        <v>1105</v>
      </c>
      <c r="B212" t="s">
        <v>1639</v>
      </c>
      <c r="C212" t="s">
        <v>1742</v>
      </c>
      <c r="D212" t="s">
        <v>1743</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35">
      <c r="A213" t="s">
        <v>1171</v>
      </c>
      <c r="B213" t="s">
        <v>1640</v>
      </c>
      <c r="C213" t="s">
        <v>1742</v>
      </c>
      <c r="D213" t="s">
        <v>1743</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35">
      <c r="A214" t="s">
        <v>1225</v>
      </c>
      <c r="B214" t="s">
        <v>1641</v>
      </c>
      <c r="C214" t="s">
        <v>1742</v>
      </c>
      <c r="D214" t="s">
        <v>1743</v>
      </c>
    </row>
    <row r="215" spans="1:64" x14ac:dyDescent="0.35">
      <c r="A215" t="s">
        <v>1106</v>
      </c>
      <c r="B215" t="s">
        <v>1642</v>
      </c>
      <c r="C215" t="s">
        <v>1742</v>
      </c>
      <c r="D215" t="s">
        <v>1743</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35">
      <c r="A216" t="s">
        <v>1197</v>
      </c>
      <c r="B216" t="s">
        <v>1643</v>
      </c>
      <c r="C216" t="s">
        <v>1742</v>
      </c>
      <c r="D216" t="s">
        <v>1743</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35">
      <c r="A217" t="s">
        <v>1644</v>
      </c>
      <c r="B217" t="s">
        <v>1645</v>
      </c>
      <c r="C217" t="s">
        <v>1742</v>
      </c>
      <c r="D217" t="s">
        <v>1743</v>
      </c>
    </row>
    <row r="218" spans="1:64" x14ac:dyDescent="0.35">
      <c r="A218" t="s">
        <v>1080</v>
      </c>
      <c r="B218" t="s">
        <v>1646</v>
      </c>
      <c r="C218" t="s">
        <v>1742</v>
      </c>
      <c r="D218" t="s">
        <v>1743</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35">
      <c r="A219" t="s">
        <v>1271</v>
      </c>
      <c r="B219" t="s">
        <v>1647</v>
      </c>
      <c r="C219" t="s">
        <v>1742</v>
      </c>
      <c r="D219" t="s">
        <v>1743</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35">
      <c r="A220" t="s">
        <v>1648</v>
      </c>
      <c r="B220" t="s">
        <v>1649</v>
      </c>
      <c r="C220" t="s">
        <v>1742</v>
      </c>
      <c r="D220" t="s">
        <v>1743</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35">
      <c r="A221" t="s">
        <v>1081</v>
      </c>
      <c r="B221" t="s">
        <v>1650</v>
      </c>
      <c r="C221" t="s">
        <v>1742</v>
      </c>
      <c r="D221" t="s">
        <v>1743</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35">
      <c r="A222" t="s">
        <v>1651</v>
      </c>
      <c r="B222" t="s">
        <v>1652</v>
      </c>
      <c r="C222" t="s">
        <v>1742</v>
      </c>
      <c r="D222" t="s">
        <v>1743</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35">
      <c r="A223" t="s">
        <v>1653</v>
      </c>
      <c r="B223" t="s">
        <v>1654</v>
      </c>
      <c r="C223" t="s">
        <v>1742</v>
      </c>
      <c r="D223" t="s">
        <v>1743</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35">
      <c r="A224" t="s">
        <v>1089</v>
      </c>
      <c r="B224" t="s">
        <v>1655</v>
      </c>
      <c r="C224" t="s">
        <v>1742</v>
      </c>
      <c r="D224" t="s">
        <v>1743</v>
      </c>
    </row>
    <row r="225" spans="1:64" x14ac:dyDescent="0.35">
      <c r="A225" t="s">
        <v>1214</v>
      </c>
      <c r="B225" t="s">
        <v>1656</v>
      </c>
      <c r="C225" t="s">
        <v>1742</v>
      </c>
      <c r="D225" t="s">
        <v>1743</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35">
      <c r="A226" t="s">
        <v>1657</v>
      </c>
      <c r="B226" t="s">
        <v>1658</v>
      </c>
      <c r="C226" t="s">
        <v>1742</v>
      </c>
      <c r="D226" t="s">
        <v>1743</v>
      </c>
    </row>
    <row r="227" spans="1:64" x14ac:dyDescent="0.35">
      <c r="A227" t="s">
        <v>1272</v>
      </c>
      <c r="B227" t="s">
        <v>1659</v>
      </c>
      <c r="C227" t="s">
        <v>1742</v>
      </c>
      <c r="D227" t="s">
        <v>1743</v>
      </c>
    </row>
    <row r="228" spans="1:64" x14ac:dyDescent="0.35">
      <c r="A228" t="s">
        <v>1259</v>
      </c>
      <c r="B228" t="s">
        <v>1660</v>
      </c>
      <c r="C228" t="s">
        <v>1742</v>
      </c>
      <c r="D228" t="s">
        <v>1743</v>
      </c>
    </row>
    <row r="229" spans="1:64" x14ac:dyDescent="0.35">
      <c r="A229" t="s">
        <v>608</v>
      </c>
      <c r="B229" t="s">
        <v>1661</v>
      </c>
      <c r="C229" t="s">
        <v>1742</v>
      </c>
      <c r="D229" t="s">
        <v>1743</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35">
      <c r="A230" t="s">
        <v>1662</v>
      </c>
      <c r="B230" t="s">
        <v>1663</v>
      </c>
      <c r="C230" t="s">
        <v>1742</v>
      </c>
      <c r="D230" t="s">
        <v>1743</v>
      </c>
    </row>
    <row r="231" spans="1:64" x14ac:dyDescent="0.35">
      <c r="A231" t="s">
        <v>1079</v>
      </c>
      <c r="B231" t="s">
        <v>1664</v>
      </c>
      <c r="C231" t="s">
        <v>1742</v>
      </c>
      <c r="D231" t="s">
        <v>1743</v>
      </c>
    </row>
    <row r="232" spans="1:64" x14ac:dyDescent="0.35">
      <c r="A232" t="s">
        <v>1132</v>
      </c>
      <c r="B232" t="s">
        <v>1665</v>
      </c>
      <c r="C232" t="s">
        <v>1742</v>
      </c>
      <c r="D232" t="s">
        <v>1743</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35">
      <c r="A233" t="s">
        <v>1666</v>
      </c>
      <c r="B233" t="s">
        <v>1667</v>
      </c>
      <c r="C233" t="s">
        <v>1742</v>
      </c>
      <c r="D233" t="s">
        <v>1743</v>
      </c>
    </row>
    <row r="234" spans="1:64" x14ac:dyDescent="0.35">
      <c r="A234" t="s">
        <v>1085</v>
      </c>
      <c r="B234" t="s">
        <v>1668</v>
      </c>
      <c r="C234" t="s">
        <v>1742</v>
      </c>
      <c r="D234" t="s">
        <v>1743</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35">
      <c r="A235" t="s">
        <v>1669</v>
      </c>
      <c r="B235" t="s">
        <v>1670</v>
      </c>
      <c r="C235" t="s">
        <v>1742</v>
      </c>
      <c r="D235" t="s">
        <v>1743</v>
      </c>
    </row>
    <row r="236" spans="1:64" x14ac:dyDescent="0.35">
      <c r="A236" t="s">
        <v>1671</v>
      </c>
      <c r="B236" t="s">
        <v>1672</v>
      </c>
      <c r="C236" t="s">
        <v>1742</v>
      </c>
      <c r="D236" t="s">
        <v>1743</v>
      </c>
    </row>
    <row r="237" spans="1:64" x14ac:dyDescent="0.35">
      <c r="A237" t="s">
        <v>1107</v>
      </c>
      <c r="B237" t="s">
        <v>1673</v>
      </c>
      <c r="C237" t="s">
        <v>1742</v>
      </c>
      <c r="D237" t="s">
        <v>1743</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35">
      <c r="A238" t="s">
        <v>1172</v>
      </c>
      <c r="B238" t="s">
        <v>1674</v>
      </c>
      <c r="C238" t="s">
        <v>1742</v>
      </c>
      <c r="D238" t="s">
        <v>1743</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35">
      <c r="A239" t="s">
        <v>1140</v>
      </c>
      <c r="B239" t="s">
        <v>1675</v>
      </c>
      <c r="C239" t="s">
        <v>1742</v>
      </c>
      <c r="D239" t="s">
        <v>1743</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35">
      <c r="A240" t="s">
        <v>1141</v>
      </c>
      <c r="B240" t="s">
        <v>1676</v>
      </c>
      <c r="C240" t="s">
        <v>1742</v>
      </c>
      <c r="D240" t="s">
        <v>1743</v>
      </c>
    </row>
    <row r="241" spans="1:64" x14ac:dyDescent="0.35">
      <c r="A241" t="s">
        <v>1677</v>
      </c>
      <c r="B241" t="s">
        <v>1678</v>
      </c>
      <c r="C241" t="s">
        <v>1742</v>
      </c>
      <c r="D241" t="s">
        <v>1743</v>
      </c>
    </row>
    <row r="242" spans="1:64" x14ac:dyDescent="0.35">
      <c r="A242" t="s">
        <v>1173</v>
      </c>
      <c r="B242" t="s">
        <v>1679</v>
      </c>
      <c r="C242" t="s">
        <v>1742</v>
      </c>
      <c r="D242" t="s">
        <v>1743</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35">
      <c r="A243" t="s">
        <v>1680</v>
      </c>
      <c r="B243" t="s">
        <v>1681</v>
      </c>
      <c r="C243" t="s">
        <v>1742</v>
      </c>
      <c r="D243" t="s">
        <v>1743</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35">
      <c r="A244" t="s">
        <v>1234</v>
      </c>
      <c r="B244" t="s">
        <v>1682</v>
      </c>
      <c r="C244" t="s">
        <v>1742</v>
      </c>
      <c r="D244" t="s">
        <v>1743</v>
      </c>
    </row>
    <row r="245" spans="1:64" x14ac:dyDescent="0.35">
      <c r="A245" t="s">
        <v>1683</v>
      </c>
      <c r="B245" t="s">
        <v>1684</v>
      </c>
      <c r="C245" t="s">
        <v>1742</v>
      </c>
      <c r="D245" t="s">
        <v>1743</v>
      </c>
    </row>
    <row r="246" spans="1:64" x14ac:dyDescent="0.35">
      <c r="A246" t="s">
        <v>1685</v>
      </c>
      <c r="B246" t="s">
        <v>1686</v>
      </c>
      <c r="C246" t="s">
        <v>1742</v>
      </c>
      <c r="D246" t="s">
        <v>1743</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35">
      <c r="A247" t="s">
        <v>1192</v>
      </c>
      <c r="B247" t="s">
        <v>1687</v>
      </c>
      <c r="C247" t="s">
        <v>1742</v>
      </c>
      <c r="D247" t="s">
        <v>1743</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35">
      <c r="A248" t="s">
        <v>1115</v>
      </c>
      <c r="B248" t="s">
        <v>1688</v>
      </c>
      <c r="C248" t="s">
        <v>1742</v>
      </c>
      <c r="D248" t="s">
        <v>1743</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35">
      <c r="A249" t="s">
        <v>1133</v>
      </c>
      <c r="B249" t="s">
        <v>1689</v>
      </c>
      <c r="C249" t="s">
        <v>1742</v>
      </c>
      <c r="D249" t="s">
        <v>1743</v>
      </c>
    </row>
    <row r="250" spans="1:64" x14ac:dyDescent="0.35">
      <c r="A250" t="s">
        <v>1690</v>
      </c>
      <c r="B250" t="s">
        <v>1691</v>
      </c>
      <c r="C250" t="s">
        <v>1742</v>
      </c>
      <c r="D250" t="s">
        <v>1743</v>
      </c>
    </row>
    <row r="251" spans="1:64" x14ac:dyDescent="0.35">
      <c r="A251" t="s">
        <v>1692</v>
      </c>
      <c r="B251" t="s">
        <v>1693</v>
      </c>
      <c r="C251" t="s">
        <v>1742</v>
      </c>
      <c r="D251" t="s">
        <v>1743</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35">
      <c r="A252" t="s">
        <v>609</v>
      </c>
      <c r="B252" t="s">
        <v>1694</v>
      </c>
      <c r="C252" t="s">
        <v>1742</v>
      </c>
      <c r="D252" t="s">
        <v>1743</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35">
      <c r="A253" t="s">
        <v>1248</v>
      </c>
      <c r="B253" t="s">
        <v>1695</v>
      </c>
      <c r="C253" t="s">
        <v>1742</v>
      </c>
      <c r="D253" t="s">
        <v>1743</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35">
      <c r="A254" t="s">
        <v>1696</v>
      </c>
      <c r="B254" t="s">
        <v>1697</v>
      </c>
      <c r="C254" t="s">
        <v>1742</v>
      </c>
      <c r="D254" t="s">
        <v>1743</v>
      </c>
    </row>
    <row r="255" spans="1:64" x14ac:dyDescent="0.35">
      <c r="A255" t="s">
        <v>1215</v>
      </c>
      <c r="B255" t="s">
        <v>1698</v>
      </c>
      <c r="C255" t="s">
        <v>1742</v>
      </c>
      <c r="D255" t="s">
        <v>1743</v>
      </c>
    </row>
    <row r="256" spans="1:64" x14ac:dyDescent="0.35">
      <c r="A256" t="s">
        <v>1699</v>
      </c>
      <c r="B256" t="s">
        <v>1700</v>
      </c>
      <c r="C256" t="s">
        <v>1742</v>
      </c>
      <c r="D256" t="s">
        <v>1743</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35">
      <c r="A257" t="s">
        <v>1142</v>
      </c>
      <c r="B257" t="s">
        <v>1701</v>
      </c>
      <c r="C257" t="s">
        <v>1742</v>
      </c>
      <c r="D257" t="s">
        <v>1743</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35">
      <c r="A258" t="s">
        <v>1702</v>
      </c>
      <c r="B258" t="s">
        <v>1703</v>
      </c>
      <c r="C258" t="s">
        <v>1742</v>
      </c>
      <c r="D258" t="s">
        <v>1743</v>
      </c>
    </row>
    <row r="259" spans="1:65" x14ac:dyDescent="0.35">
      <c r="A259" t="s">
        <v>1704</v>
      </c>
      <c r="B259" t="s">
        <v>1705</v>
      </c>
      <c r="C259" t="s">
        <v>1742</v>
      </c>
      <c r="D259" t="s">
        <v>1743</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35">
      <c r="A260" t="s">
        <v>1706</v>
      </c>
      <c r="B260" t="s">
        <v>1707</v>
      </c>
      <c r="C260" t="s">
        <v>1742</v>
      </c>
      <c r="D260" t="s">
        <v>1743</v>
      </c>
    </row>
    <row r="261" spans="1:65" x14ac:dyDescent="0.35">
      <c r="A261" t="s">
        <v>1708</v>
      </c>
      <c r="B261" t="s">
        <v>1709</v>
      </c>
      <c r="C261" t="s">
        <v>1742</v>
      </c>
      <c r="D261" t="s">
        <v>1743</v>
      </c>
    </row>
    <row r="262" spans="1:65" x14ac:dyDescent="0.35">
      <c r="A262" t="s">
        <v>1710</v>
      </c>
      <c r="B262" t="s">
        <v>1711</v>
      </c>
      <c r="C262" t="s">
        <v>1742</v>
      </c>
      <c r="D262" t="s">
        <v>1743</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35">
      <c r="A263" t="s">
        <v>1226</v>
      </c>
      <c r="B263" t="s">
        <v>1712</v>
      </c>
      <c r="C263" t="s">
        <v>1742</v>
      </c>
      <c r="D263" t="s">
        <v>1743</v>
      </c>
    </row>
    <row r="264" spans="1:65" x14ac:dyDescent="0.35">
      <c r="A264" t="s">
        <v>1022</v>
      </c>
      <c r="B264" t="s">
        <v>1713</v>
      </c>
      <c r="C264" t="s">
        <v>1742</v>
      </c>
      <c r="D264" t="s">
        <v>1743</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35">
      <c r="A265" t="s">
        <v>1233</v>
      </c>
      <c r="B265" t="s">
        <v>1714</v>
      </c>
      <c r="C265" t="s">
        <v>1742</v>
      </c>
      <c r="D265" t="s">
        <v>1743</v>
      </c>
    </row>
    <row r="266" spans="1:65" x14ac:dyDescent="0.35">
      <c r="A266" t="s">
        <v>1715</v>
      </c>
      <c r="B266" t="s">
        <v>1716</v>
      </c>
      <c r="C266" t="s">
        <v>1742</v>
      </c>
      <c r="D266" t="s">
        <v>1743</v>
      </c>
    </row>
    <row r="267" spans="1:65" x14ac:dyDescent="0.35">
      <c r="A267" t="s">
        <v>1717</v>
      </c>
      <c r="B267" t="s">
        <v>1718</v>
      </c>
      <c r="C267" t="s">
        <v>1742</v>
      </c>
      <c r="D267" t="s">
        <v>1743</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35">
      <c r="A268" t="s">
        <v>607</v>
      </c>
      <c r="B268" t="s">
        <v>1719</v>
      </c>
      <c r="C268" t="s">
        <v>1742</v>
      </c>
      <c r="D268" t="s">
        <v>1743</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35">
      <c r="A269" t="s">
        <v>611</v>
      </c>
      <c r="B269" t="s">
        <v>1720</v>
      </c>
      <c r="C269" t="s">
        <v>1742</v>
      </c>
      <c r="D269" t="s">
        <v>1743</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35">
      <c r="A270" t="s">
        <v>612</v>
      </c>
      <c r="B270" t="s">
        <v>1721</v>
      </c>
      <c r="C270" t="s">
        <v>1742</v>
      </c>
      <c r="D270" t="s">
        <v>1743</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35"/>
    <row r="272" spans="1:65" s="1" customFormat="1" x14ac:dyDescent="0.35">
      <c r="BB272" s="50" t="s">
        <v>1943</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35">
      <c r="BB273" s="50" t="s">
        <v>1945</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35">
      <c r="I274" s="50" t="s">
        <v>1745</v>
      </c>
      <c r="M274" s="50" t="s">
        <v>1944</v>
      </c>
      <c r="BB274" s="50" t="s">
        <v>1744</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35">
      <c r="H275">
        <v>2020</v>
      </c>
      <c r="I275" s="158">
        <f>'[1]HIV Prev'!$BL$77*$BM$274*$BM$275</f>
        <v>0.2289737351429329</v>
      </c>
      <c r="L275">
        <v>2020</v>
      </c>
      <c r="M275" s="158">
        <f>BL272*$BM$273</f>
        <v>0.20926851436312915</v>
      </c>
      <c r="BB275" s="50" t="s">
        <v>1946</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35">
      <c r="H276">
        <v>2021</v>
      </c>
      <c r="I276" s="158">
        <f t="shared" ref="I276:I295" si="3">I275*$BM$275</f>
        <v>0.21898491997204048</v>
      </c>
      <c r="L276">
        <v>2021</v>
      </c>
      <c r="M276" s="158">
        <f>M275*$BM$273</f>
        <v>0.19040570045109212</v>
      </c>
    </row>
    <row r="277" spans="8:65" s="1" customFormat="1" x14ac:dyDescent="0.35">
      <c r="H277">
        <v>2022</v>
      </c>
      <c r="I277" s="158">
        <f t="shared" si="3"/>
        <v>0.20943185970751743</v>
      </c>
      <c r="L277">
        <v>2022</v>
      </c>
      <c r="M277" s="158">
        <f t="shared" ref="M277:M295" si="4">M276*$BM$273</f>
        <v>0.17324312199856973</v>
      </c>
      <c r="BM277" s="51" t="s">
        <v>1746</v>
      </c>
    </row>
    <row r="278" spans="8:65" s="1" customFormat="1" x14ac:dyDescent="0.35">
      <c r="H278">
        <v>2023</v>
      </c>
      <c r="I278" s="158">
        <f t="shared" si="3"/>
        <v>0.20029554485372522</v>
      </c>
      <c r="L278">
        <v>2023</v>
      </c>
      <c r="M278" s="158">
        <f t="shared" si="4"/>
        <v>0.15762752506204791</v>
      </c>
    </row>
    <row r="279" spans="8:65" s="1" customFormat="1" x14ac:dyDescent="0.35">
      <c r="H279">
        <v>2024</v>
      </c>
      <c r="I279" s="158">
        <f t="shared" si="3"/>
        <v>0.19155779519065516</v>
      </c>
      <c r="L279">
        <v>2024</v>
      </c>
      <c r="M279" s="158">
        <f t="shared" si="4"/>
        <v>0.14341946953248552</v>
      </c>
    </row>
    <row r="280" spans="8:65" s="1" customFormat="1" x14ac:dyDescent="0.35">
      <c r="H280">
        <v>2025</v>
      </c>
      <c r="I280" s="158">
        <f t="shared" si="3"/>
        <v>0.18320122359737312</v>
      </c>
      <c r="L280">
        <v>2025</v>
      </c>
      <c r="M280" s="158">
        <f t="shared" si="4"/>
        <v>0.13049208399917961</v>
      </c>
    </row>
    <row r="281" spans="8:65" s="1" customFormat="1" x14ac:dyDescent="0.35">
      <c r="H281">
        <v>2026</v>
      </c>
      <c r="I281" s="158">
        <f t="shared" si="3"/>
        <v>0.17520920145364047</v>
      </c>
      <c r="L281">
        <v>2026</v>
      </c>
      <c r="M281" s="158">
        <f t="shared" si="4"/>
        <v>0.11872993284633467</v>
      </c>
    </row>
    <row r="282" spans="8:65" s="1" customFormat="1" x14ac:dyDescent="0.35">
      <c r="H282">
        <v>2027</v>
      </c>
      <c r="I282" s="158">
        <f t="shared" si="3"/>
        <v>0.16756582555086463</v>
      </c>
      <c r="L282">
        <v>2027</v>
      </c>
      <c r="M282" s="158">
        <f t="shared" si="4"/>
        <v>0.10802798546602846</v>
      </c>
    </row>
    <row r="283" spans="8:65" s="1" customFormat="1" x14ac:dyDescent="0.35">
      <c r="H283">
        <v>2028</v>
      </c>
      <c r="I283" s="158">
        <f t="shared" si="3"/>
        <v>0.16025588644653568</v>
      </c>
      <c r="L283">
        <v>2028</v>
      </c>
      <c r="M283" s="158">
        <f t="shared" si="4"/>
        <v>9.8290678383119487E-2</v>
      </c>
    </row>
    <row r="284" spans="8:65" s="1" customFormat="1" x14ac:dyDescent="0.35">
      <c r="H284">
        <v>2029</v>
      </c>
      <c r="I284" s="158">
        <f t="shared" si="3"/>
        <v>0.15326483819917788</v>
      </c>
      <c r="L284">
        <v>2029</v>
      </c>
      <c r="M284" s="158">
        <f t="shared" si="4"/>
        <v>8.9431061917302379E-2</v>
      </c>
    </row>
    <row r="285" spans="8:65" s="1" customFormat="1" x14ac:dyDescent="0.35">
      <c r="H285">
        <v>2030</v>
      </c>
      <c r="I285" s="158">
        <f t="shared" si="3"/>
        <v>0.14657876942359252</v>
      </c>
      <c r="L285">
        <v>2030</v>
      </c>
      <c r="M285" s="158">
        <f t="shared" si="4"/>
        <v>8.1370023762395147E-2</v>
      </c>
    </row>
    <row r="286" spans="8:65" s="1" customFormat="1" x14ac:dyDescent="0.35">
      <c r="H286">
        <v>2031</v>
      </c>
      <c r="I286" s="158">
        <f t="shared" si="3"/>
        <v>0.14018437560879471</v>
      </c>
      <c r="L286">
        <v>2031</v>
      </c>
      <c r="M286" s="158">
        <f t="shared" si="4"/>
        <v>7.4035582549778031E-2</v>
      </c>
    </row>
    <row r="287" spans="8:65" s="1" customFormat="1" x14ac:dyDescent="0.35">
      <c r="H287">
        <v>2032</v>
      </c>
      <c r="I287" s="158">
        <f t="shared" si="3"/>
        <v>0.13406893264356068</v>
      </c>
      <c r="L287">
        <v>2032</v>
      </c>
      <c r="M287" s="158">
        <f t="shared" si="4"/>
        <v>6.7362245087829814E-2</v>
      </c>
    </row>
    <row r="288" spans="8:65" s="1" customFormat="1" x14ac:dyDescent="0.35">
      <c r="H288">
        <v>2033</v>
      </c>
      <c r="I288" s="158">
        <f t="shared" si="3"/>
        <v>0.1282202714969039</v>
      </c>
      <c r="L288">
        <v>2033</v>
      </c>
      <c r="M288" s="158">
        <f t="shared" si="4"/>
        <v>6.1290421537804951E-2</v>
      </c>
    </row>
    <row r="289" spans="3:13" s="1" customFormat="1" x14ac:dyDescent="0.35">
      <c r="C289" s="49"/>
      <c r="D289" s="49"/>
      <c r="E289" s="49"/>
      <c r="H289">
        <v>2034</v>
      </c>
      <c r="I289" s="158">
        <f t="shared" si="3"/>
        <v>0.12262675400309737</v>
      </c>
      <c r="L289">
        <v>2034</v>
      </c>
      <c r="M289" s="158">
        <f t="shared" si="4"/>
        <v>5.5765893303940758E-2</v>
      </c>
    </row>
    <row r="290" spans="3:13" s="1" customFormat="1" x14ac:dyDescent="0.35">
      <c r="C290" s="49"/>
      <c r="D290" s="49"/>
      <c r="E290" s="49"/>
      <c r="H290">
        <v>2035</v>
      </c>
      <c r="I290" s="158">
        <f t="shared" si="3"/>
        <v>0.11727724970305697</v>
      </c>
      <c r="L290">
        <v>2035</v>
      </c>
      <c r="M290" s="158">
        <f t="shared" si="4"/>
        <v>5.0739328886297626E-2</v>
      </c>
    </row>
    <row r="291" spans="3:13" s="1" customFormat="1" x14ac:dyDescent="0.35">
      <c r="C291" s="49"/>
      <c r="D291" s="49"/>
      <c r="E291" s="49"/>
      <c r="H291">
        <v>2036</v>
      </c>
      <c r="I291" s="158">
        <f t="shared" si="3"/>
        <v>0.11216111369600285</v>
      </c>
      <c r="L291">
        <v>2036</v>
      </c>
      <c r="M291" s="158">
        <f t="shared" si="4"/>
        <v>4.616584337312047E-2</v>
      </c>
    </row>
    <row r="292" spans="3:13" s="1" customFormat="1" x14ac:dyDescent="0.35">
      <c r="H292">
        <v>2037</v>
      </c>
      <c r="I292" s="158">
        <f t="shared" si="3"/>
        <v>0.10726816545732622</v>
      </c>
      <c r="L292">
        <v>2037</v>
      </c>
      <c r="M292" s="158">
        <f t="shared" si="4"/>
        <v>4.2004597639190573E-2</v>
      </c>
    </row>
    <row r="293" spans="3:13" s="1" customFormat="1" x14ac:dyDescent="0.35">
      <c r="H293">
        <v>2038</v>
      </c>
      <c r="I293" s="158">
        <f t="shared" si="3"/>
        <v>0.10258866858051158</v>
      </c>
      <c r="L293">
        <v>2038</v>
      </c>
      <c r="M293" s="158">
        <f t="shared" si="4"/>
        <v>3.8218433671193097E-2</v>
      </c>
    </row>
    <row r="294" spans="3:13" s="1" customFormat="1" x14ac:dyDescent="0.35">
      <c r="H294">
        <v>2039</v>
      </c>
      <c r="I294" s="158">
        <f t="shared" si="3"/>
        <v>9.8113311402802994E-2</v>
      </c>
      <c r="L294">
        <v>2039</v>
      </c>
      <c r="M294" s="158">
        <f t="shared" si="4"/>
        <v>3.4773542763723353E-2</v>
      </c>
    </row>
    <row r="295" spans="3:13" s="1" customFormat="1" x14ac:dyDescent="0.35">
      <c r="H295">
        <v>2040</v>
      </c>
      <c r="I295" s="158">
        <f t="shared" si="3"/>
        <v>9.3833188476061896E-2</v>
      </c>
      <c r="L295">
        <v>2040</v>
      </c>
      <c r="M295" s="158">
        <f t="shared" si="4"/>
        <v>3.1639163623074458E-2</v>
      </c>
    </row>
    <row r="296" spans="3:13" s="1" customFormat="1" x14ac:dyDescent="0.3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4.5" x14ac:dyDescent="0.35"/>
  <cols>
    <col min="1" max="1" width="44.1796875" bestFit="1" customWidth="1"/>
    <col min="2" max="2" width="25.54296875" bestFit="1" customWidth="1"/>
    <col min="3" max="3" width="35.453125" bestFit="1" customWidth="1"/>
    <col min="4" max="4" width="13.81640625" bestFit="1" customWidth="1"/>
    <col min="5" max="8" width="5.453125" bestFit="1" customWidth="1"/>
    <col min="9" max="9" width="10.453125" bestFit="1" customWidth="1"/>
    <col min="10" max="64" width="11.453125" bestFit="1" customWidth="1"/>
    <col min="65" max="65" width="5.81640625" bestFit="1"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1747</v>
      </c>
      <c r="D5" t="s">
        <v>1748</v>
      </c>
    </row>
    <row r="6" spans="1:65" hidden="1" x14ac:dyDescent="0.35">
      <c r="A6" t="s">
        <v>1359</v>
      </c>
      <c r="B6" t="s">
        <v>1360</v>
      </c>
      <c r="C6" t="s">
        <v>1747</v>
      </c>
      <c r="D6" t="s">
        <v>1748</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35">
      <c r="A7" t="s">
        <v>1144</v>
      </c>
      <c r="B7" t="s">
        <v>1361</v>
      </c>
      <c r="C7" t="s">
        <v>1747</v>
      </c>
      <c r="D7" t="s">
        <v>1748</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35">
      <c r="A8" t="s">
        <v>1362</v>
      </c>
      <c r="B8" t="s">
        <v>1363</v>
      </c>
      <c r="C8" t="s">
        <v>1747</v>
      </c>
      <c r="D8" t="s">
        <v>1748</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35">
      <c r="A9" t="s">
        <v>1083</v>
      </c>
      <c r="B9" t="s">
        <v>1364</v>
      </c>
      <c r="C9" t="s">
        <v>1747</v>
      </c>
      <c r="D9" t="s">
        <v>1748</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35">
      <c r="A10" t="s">
        <v>1262</v>
      </c>
      <c r="B10" t="s">
        <v>1365</v>
      </c>
      <c r="C10" t="s">
        <v>1747</v>
      </c>
      <c r="D10" t="s">
        <v>1748</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35">
      <c r="A11" t="s">
        <v>1366</v>
      </c>
      <c r="B11" t="s">
        <v>1367</v>
      </c>
      <c r="C11" t="s">
        <v>1747</v>
      </c>
      <c r="D11" t="s">
        <v>1748</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35">
      <c r="A12" t="s">
        <v>1368</v>
      </c>
      <c r="B12" t="s">
        <v>1369</v>
      </c>
      <c r="C12" t="s">
        <v>1747</v>
      </c>
      <c r="D12" t="s">
        <v>1748</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35">
      <c r="A13" t="s">
        <v>1134</v>
      </c>
      <c r="B13" t="s">
        <v>1370</v>
      </c>
      <c r="C13" t="s">
        <v>1747</v>
      </c>
      <c r="D13" t="s">
        <v>1748</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35">
      <c r="A14" t="s">
        <v>1204</v>
      </c>
      <c r="B14" t="s">
        <v>1371</v>
      </c>
      <c r="C14" t="s">
        <v>1747</v>
      </c>
      <c r="D14" t="s">
        <v>1748</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35">
      <c r="A15" t="s">
        <v>1118</v>
      </c>
      <c r="B15" t="s">
        <v>1372</v>
      </c>
      <c r="C15" t="s">
        <v>1747</v>
      </c>
      <c r="D15" t="s">
        <v>1748</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35">
      <c r="A16" t="s">
        <v>1373</v>
      </c>
      <c r="B16" t="s">
        <v>1374</v>
      </c>
      <c r="C16" t="s">
        <v>1747</v>
      </c>
      <c r="D16" t="s">
        <v>1748</v>
      </c>
    </row>
    <row r="17" spans="1:64" hidden="1" x14ac:dyDescent="0.35">
      <c r="A17" t="s">
        <v>1177</v>
      </c>
      <c r="B17" t="s">
        <v>1375</v>
      </c>
      <c r="C17" t="s">
        <v>1747</v>
      </c>
      <c r="D17" t="s">
        <v>1748</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35">
      <c r="A18" t="s">
        <v>1218</v>
      </c>
      <c r="B18" t="s">
        <v>1376</v>
      </c>
      <c r="C18" t="s">
        <v>1747</v>
      </c>
      <c r="D18" t="s">
        <v>1748</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35">
      <c r="A19" t="s">
        <v>1275</v>
      </c>
      <c r="B19" t="s">
        <v>1377</v>
      </c>
      <c r="C19" t="s">
        <v>1747</v>
      </c>
      <c r="D19" t="s">
        <v>1748</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35">
      <c r="A20" t="s">
        <v>1119</v>
      </c>
      <c r="B20" t="s">
        <v>1378</v>
      </c>
      <c r="C20" t="s">
        <v>1747</v>
      </c>
      <c r="D20" t="s">
        <v>1748</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35">
      <c r="A21" t="s">
        <v>587</v>
      </c>
      <c r="B21" t="s">
        <v>1379</v>
      </c>
      <c r="C21" t="s">
        <v>1747</v>
      </c>
      <c r="D21" t="s">
        <v>1748</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35">
      <c r="A22" t="s">
        <v>1276</v>
      </c>
      <c r="B22" t="s">
        <v>1380</v>
      </c>
      <c r="C22" t="s">
        <v>1747</v>
      </c>
      <c r="D22" t="s">
        <v>1748</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35">
      <c r="A23" t="s">
        <v>1093</v>
      </c>
      <c r="B23" t="s">
        <v>1381</v>
      </c>
      <c r="C23" t="s">
        <v>1747</v>
      </c>
      <c r="D23" t="s">
        <v>1748</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35">
      <c r="A24" t="s">
        <v>1094</v>
      </c>
      <c r="B24" t="s">
        <v>1382</v>
      </c>
      <c r="C24" t="s">
        <v>1747</v>
      </c>
      <c r="D24" t="s">
        <v>1748</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35">
      <c r="A25" t="s">
        <v>1145</v>
      </c>
      <c r="B25" t="s">
        <v>1383</v>
      </c>
      <c r="C25" t="s">
        <v>1747</v>
      </c>
      <c r="D25" t="s">
        <v>1748</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35">
      <c r="A26" t="s">
        <v>1240</v>
      </c>
      <c r="B26" t="s">
        <v>1384</v>
      </c>
      <c r="C26" t="s">
        <v>1747</v>
      </c>
      <c r="D26" t="s">
        <v>1748</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35">
      <c r="A27" t="s">
        <v>1120</v>
      </c>
      <c r="B27" t="s">
        <v>1385</v>
      </c>
      <c r="C27" t="s">
        <v>1747</v>
      </c>
      <c r="D27" t="s">
        <v>1748</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35">
      <c r="A28" t="s">
        <v>1386</v>
      </c>
      <c r="B28" t="s">
        <v>1387</v>
      </c>
      <c r="C28" t="s">
        <v>1747</v>
      </c>
      <c r="D28" t="s">
        <v>1748</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35">
      <c r="A29" t="s">
        <v>1263</v>
      </c>
      <c r="B29" t="s">
        <v>1388</v>
      </c>
      <c r="C29" t="s">
        <v>1747</v>
      </c>
      <c r="D29" t="s">
        <v>1748</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35">
      <c r="A30" t="s">
        <v>1239</v>
      </c>
      <c r="B30" t="s">
        <v>1389</v>
      </c>
      <c r="C30" t="s">
        <v>1747</v>
      </c>
      <c r="D30" t="s">
        <v>1748</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35">
      <c r="A31" t="s">
        <v>1195</v>
      </c>
      <c r="B31" t="s">
        <v>1390</v>
      </c>
      <c r="C31" t="s">
        <v>1747</v>
      </c>
      <c r="D31" t="s">
        <v>1748</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35">
      <c r="A32" t="s">
        <v>1391</v>
      </c>
      <c r="B32" t="s">
        <v>1392</v>
      </c>
      <c r="C32" t="s">
        <v>1747</v>
      </c>
      <c r="D32" t="s">
        <v>1748</v>
      </c>
    </row>
    <row r="33" spans="1:64" hidden="1" x14ac:dyDescent="0.35">
      <c r="A33" t="s">
        <v>1393</v>
      </c>
      <c r="B33" t="s">
        <v>1394</v>
      </c>
      <c r="C33" t="s">
        <v>1747</v>
      </c>
      <c r="D33" t="s">
        <v>1748</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35">
      <c r="A34" t="s">
        <v>1206</v>
      </c>
      <c r="B34" t="s">
        <v>1395</v>
      </c>
      <c r="C34" t="s">
        <v>1747</v>
      </c>
      <c r="D34" t="s">
        <v>1748</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35">
      <c r="A35" t="s">
        <v>1180</v>
      </c>
      <c r="B35" t="s">
        <v>1396</v>
      </c>
      <c r="C35" t="s">
        <v>1747</v>
      </c>
      <c r="D35" t="s">
        <v>1748</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35">
      <c r="A36" t="s">
        <v>1164</v>
      </c>
      <c r="B36" t="s">
        <v>1397</v>
      </c>
      <c r="C36" t="s">
        <v>1747</v>
      </c>
      <c r="D36" t="s">
        <v>1748</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35">
      <c r="A37" t="s">
        <v>1146</v>
      </c>
      <c r="B37" t="s">
        <v>1398</v>
      </c>
      <c r="C37" t="s">
        <v>1747</v>
      </c>
      <c r="D37" t="s">
        <v>1748</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35">
      <c r="A38" t="s">
        <v>585</v>
      </c>
      <c r="B38" t="s">
        <v>1399</v>
      </c>
      <c r="C38" t="s">
        <v>1747</v>
      </c>
      <c r="D38" t="s">
        <v>1748</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35">
      <c r="A39" t="s">
        <v>589</v>
      </c>
      <c r="B39" t="s">
        <v>1400</v>
      </c>
      <c r="C39" t="s">
        <v>1747</v>
      </c>
      <c r="D39" t="s">
        <v>1748</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35">
      <c r="A40" t="s">
        <v>1283</v>
      </c>
      <c r="B40" t="s">
        <v>1401</v>
      </c>
      <c r="C40" t="s">
        <v>1747</v>
      </c>
      <c r="D40" t="s">
        <v>1748</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35">
      <c r="A41" t="s">
        <v>1402</v>
      </c>
      <c r="B41" t="s">
        <v>1403</v>
      </c>
      <c r="C41" t="s">
        <v>1747</v>
      </c>
      <c r="D41" t="s">
        <v>1748</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35">
      <c r="A42" t="s">
        <v>1281</v>
      </c>
      <c r="B42" t="s">
        <v>1404</v>
      </c>
      <c r="C42" t="s">
        <v>1747</v>
      </c>
      <c r="D42" t="s">
        <v>1748</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35">
      <c r="A43" t="s">
        <v>1250</v>
      </c>
      <c r="B43" t="s">
        <v>1405</v>
      </c>
      <c r="C43" t="s">
        <v>1747</v>
      </c>
      <c r="D43" t="s">
        <v>1748</v>
      </c>
    </row>
    <row r="44" spans="1:64" hidden="1" x14ac:dyDescent="0.35">
      <c r="A44" t="s">
        <v>1207</v>
      </c>
      <c r="B44" t="s">
        <v>1406</v>
      </c>
      <c r="C44" t="s">
        <v>1747</v>
      </c>
      <c r="D44" t="s">
        <v>1748</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35">
      <c r="A45" t="s">
        <v>1155</v>
      </c>
      <c r="B45" t="s">
        <v>1407</v>
      </c>
      <c r="C45" t="s">
        <v>1747</v>
      </c>
      <c r="D45" t="s">
        <v>1748</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35">
      <c r="A46" t="s">
        <v>1408</v>
      </c>
      <c r="B46" t="s">
        <v>1409</v>
      </c>
      <c r="C46" t="s">
        <v>1747</v>
      </c>
      <c r="D46" t="s">
        <v>1748</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35">
      <c r="A47" t="s">
        <v>1084</v>
      </c>
      <c r="B47" t="s">
        <v>1410</v>
      </c>
      <c r="C47" t="s">
        <v>1747</v>
      </c>
      <c r="D47" t="s">
        <v>1748</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35">
      <c r="A48" t="s">
        <v>1411</v>
      </c>
      <c r="B48" t="s">
        <v>1412</v>
      </c>
      <c r="C48" t="s">
        <v>1747</v>
      </c>
      <c r="D48" t="s">
        <v>1748</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35">
      <c r="A49" t="s">
        <v>1413</v>
      </c>
      <c r="B49" t="s">
        <v>1414</v>
      </c>
      <c r="C49" t="s">
        <v>1747</v>
      </c>
      <c r="D49" t="s">
        <v>1748</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35">
      <c r="A50" t="s">
        <v>1208</v>
      </c>
      <c r="B50" t="s">
        <v>1415</v>
      </c>
      <c r="C50" t="s">
        <v>1747</v>
      </c>
      <c r="D50" t="s">
        <v>1748</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35">
      <c r="A51" t="s">
        <v>1072</v>
      </c>
      <c r="B51" t="s">
        <v>1416</v>
      </c>
      <c r="C51" t="s">
        <v>1747</v>
      </c>
      <c r="D51" t="s">
        <v>1748</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35">
      <c r="A52" t="s">
        <v>1095</v>
      </c>
      <c r="B52" t="s">
        <v>1417</v>
      </c>
      <c r="C52" t="s">
        <v>1747</v>
      </c>
      <c r="D52" t="s">
        <v>1748</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35">
      <c r="A53" t="s">
        <v>1196</v>
      </c>
      <c r="B53" t="s">
        <v>1418</v>
      </c>
      <c r="C53" t="s">
        <v>1747</v>
      </c>
      <c r="D53" t="s">
        <v>1748</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35">
      <c r="A54" t="s">
        <v>1419</v>
      </c>
      <c r="B54" t="s">
        <v>1420</v>
      </c>
      <c r="C54" t="s">
        <v>1747</v>
      </c>
      <c r="D54" t="s">
        <v>1748</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35">
      <c r="A55" t="s">
        <v>1181</v>
      </c>
      <c r="B55" t="s">
        <v>1421</v>
      </c>
      <c r="C55" t="s">
        <v>1747</v>
      </c>
      <c r="D55" t="s">
        <v>1748</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35">
      <c r="A56" t="s">
        <v>1422</v>
      </c>
      <c r="B56" t="s">
        <v>1423</v>
      </c>
      <c r="C56" t="s">
        <v>1747</v>
      </c>
      <c r="D56" t="s">
        <v>1748</v>
      </c>
    </row>
    <row r="57" spans="1:64" hidden="1" x14ac:dyDescent="0.35">
      <c r="A57" t="s">
        <v>1424</v>
      </c>
      <c r="B57" t="s">
        <v>1425</v>
      </c>
      <c r="C57" t="s">
        <v>1747</v>
      </c>
      <c r="D57" t="s">
        <v>1748</v>
      </c>
    </row>
    <row r="58" spans="1:64" hidden="1" x14ac:dyDescent="0.35">
      <c r="A58" t="s">
        <v>1121</v>
      </c>
      <c r="B58" t="s">
        <v>1426</v>
      </c>
      <c r="C58" t="s">
        <v>1747</v>
      </c>
      <c r="D58" t="s">
        <v>1748</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35">
      <c r="A59" t="s">
        <v>1427</v>
      </c>
      <c r="B59" t="s">
        <v>1428</v>
      </c>
      <c r="C59" t="s">
        <v>1747</v>
      </c>
      <c r="D59" t="s">
        <v>1748</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35">
      <c r="A60" t="s">
        <v>1278</v>
      </c>
      <c r="B60" t="s">
        <v>1429</v>
      </c>
      <c r="C60" t="s">
        <v>1747</v>
      </c>
      <c r="D60" t="s">
        <v>1748</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35">
      <c r="A61" t="s">
        <v>1073</v>
      </c>
      <c r="B61" t="s">
        <v>1430</v>
      </c>
      <c r="C61" t="s">
        <v>1747</v>
      </c>
      <c r="D61" t="s">
        <v>1748</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35">
      <c r="A62" t="s">
        <v>1431</v>
      </c>
      <c r="B62" t="s">
        <v>1432</v>
      </c>
      <c r="C62" t="s">
        <v>1747</v>
      </c>
      <c r="D62" t="s">
        <v>1748</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35">
      <c r="A63" t="s">
        <v>1251</v>
      </c>
      <c r="B63" t="s">
        <v>1433</v>
      </c>
      <c r="C63" t="s">
        <v>1747</v>
      </c>
      <c r="D63" t="s">
        <v>1748</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35">
      <c r="A64" t="s">
        <v>1183</v>
      </c>
      <c r="B64" t="s">
        <v>1434</v>
      </c>
      <c r="C64" t="s">
        <v>1747</v>
      </c>
      <c r="D64" t="s">
        <v>1748</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35">
      <c r="A65" t="s">
        <v>1110</v>
      </c>
      <c r="B65" t="s">
        <v>1435</v>
      </c>
      <c r="C65" t="s">
        <v>1747</v>
      </c>
      <c r="D65" t="s">
        <v>1748</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35">
      <c r="A66" t="s">
        <v>1436</v>
      </c>
      <c r="B66" t="s">
        <v>1437</v>
      </c>
      <c r="C66" t="s">
        <v>1747</v>
      </c>
      <c r="D66" t="s">
        <v>1748</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35">
      <c r="A67" t="s">
        <v>1438</v>
      </c>
      <c r="B67" t="s">
        <v>1439</v>
      </c>
      <c r="C67" t="s">
        <v>1747</v>
      </c>
      <c r="D67" t="s">
        <v>1748</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35">
      <c r="A68" t="s">
        <v>1440</v>
      </c>
      <c r="B68" t="s">
        <v>1441</v>
      </c>
      <c r="C68" t="s">
        <v>1747</v>
      </c>
      <c r="D68" t="s">
        <v>1748</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35">
      <c r="A69" t="s">
        <v>1442</v>
      </c>
      <c r="B69" t="s">
        <v>1443</v>
      </c>
      <c r="C69" t="s">
        <v>1747</v>
      </c>
      <c r="D69" t="s">
        <v>1748</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35">
      <c r="A70" t="s">
        <v>1444</v>
      </c>
      <c r="B70" t="s">
        <v>1445</v>
      </c>
      <c r="C70" t="s">
        <v>1747</v>
      </c>
      <c r="D70" t="s">
        <v>1748</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35">
      <c r="A71" t="s">
        <v>1209</v>
      </c>
      <c r="B71" t="s">
        <v>1446</v>
      </c>
      <c r="C71" t="s">
        <v>1747</v>
      </c>
      <c r="D71" t="s">
        <v>1748</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35">
      <c r="A72" t="s">
        <v>1447</v>
      </c>
      <c r="B72" t="s">
        <v>1448</v>
      </c>
      <c r="C72" t="s">
        <v>1747</v>
      </c>
      <c r="D72" t="s">
        <v>1748</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35">
      <c r="A73" t="s">
        <v>1449</v>
      </c>
      <c r="B73" t="s">
        <v>1450</v>
      </c>
      <c r="C73" t="s">
        <v>1747</v>
      </c>
      <c r="D73" t="s">
        <v>1748</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35">
      <c r="A74" t="s">
        <v>597</v>
      </c>
      <c r="B74" t="s">
        <v>1451</v>
      </c>
      <c r="C74" t="s">
        <v>1747</v>
      </c>
      <c r="D74" t="s">
        <v>1748</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35">
      <c r="A75" t="s">
        <v>1273</v>
      </c>
      <c r="B75" t="s">
        <v>1452</v>
      </c>
      <c r="C75" t="s">
        <v>1747</v>
      </c>
      <c r="D75" t="s">
        <v>1748</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35">
      <c r="A76" t="s">
        <v>1252</v>
      </c>
      <c r="B76" t="s">
        <v>1453</v>
      </c>
      <c r="C76" t="s">
        <v>1747</v>
      </c>
      <c r="D76" t="s">
        <v>1748</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35">
      <c r="A77" t="s">
        <v>599</v>
      </c>
      <c r="B77" t="s">
        <v>931</v>
      </c>
      <c r="C77" t="s">
        <v>1747</v>
      </c>
      <c r="D77" t="s">
        <v>1748</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35">
      <c r="A78" t="s">
        <v>1454</v>
      </c>
      <c r="B78" t="s">
        <v>1455</v>
      </c>
      <c r="C78" t="s">
        <v>1747</v>
      </c>
      <c r="D78" t="s">
        <v>1748</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35">
      <c r="A79" t="s">
        <v>1456</v>
      </c>
      <c r="B79" t="s">
        <v>1457</v>
      </c>
      <c r="C79" t="s">
        <v>1747</v>
      </c>
      <c r="D79" t="s">
        <v>1748</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35">
      <c r="A80" t="s">
        <v>1253</v>
      </c>
      <c r="B80" t="s">
        <v>1458</v>
      </c>
      <c r="C80" t="s">
        <v>1747</v>
      </c>
      <c r="D80" t="s">
        <v>1748</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35">
      <c r="A81" t="s">
        <v>1222</v>
      </c>
      <c r="B81" t="s">
        <v>1459</v>
      </c>
      <c r="C81" t="s">
        <v>1747</v>
      </c>
      <c r="D81" t="s">
        <v>1748</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35">
      <c r="A82" t="s">
        <v>1277</v>
      </c>
      <c r="B82" t="s">
        <v>1460</v>
      </c>
      <c r="C82" t="s">
        <v>1747</v>
      </c>
      <c r="D82" t="s">
        <v>1748</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35">
      <c r="A83" t="s">
        <v>1461</v>
      </c>
      <c r="B83" t="s">
        <v>1462</v>
      </c>
      <c r="C83" t="s">
        <v>1747</v>
      </c>
      <c r="D83" t="s">
        <v>1748</v>
      </c>
    </row>
    <row r="84" spans="1:64" hidden="1" x14ac:dyDescent="0.35">
      <c r="A84" t="s">
        <v>1463</v>
      </c>
      <c r="B84" t="s">
        <v>1464</v>
      </c>
      <c r="C84" t="s">
        <v>1747</v>
      </c>
      <c r="D84" t="s">
        <v>1748</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35">
      <c r="A85" t="s">
        <v>1088</v>
      </c>
      <c r="B85" t="s">
        <v>1465</v>
      </c>
      <c r="C85" t="s">
        <v>1747</v>
      </c>
      <c r="D85" t="s">
        <v>1748</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35">
      <c r="A86" t="s">
        <v>1260</v>
      </c>
      <c r="B86" t="s">
        <v>1466</v>
      </c>
      <c r="C86" t="s">
        <v>1747</v>
      </c>
      <c r="D86" t="s">
        <v>1748</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35">
      <c r="A87" t="s">
        <v>1122</v>
      </c>
      <c r="B87" t="s">
        <v>1467</v>
      </c>
      <c r="C87" t="s">
        <v>1747</v>
      </c>
      <c r="D87" t="s">
        <v>1748</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35">
      <c r="A88" t="s">
        <v>1097</v>
      </c>
      <c r="B88" t="s">
        <v>1468</v>
      </c>
      <c r="C88" t="s">
        <v>1747</v>
      </c>
      <c r="D88" t="s">
        <v>1748</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35">
      <c r="A89" t="s">
        <v>1469</v>
      </c>
      <c r="B89" t="s">
        <v>1470</v>
      </c>
      <c r="C89" t="s">
        <v>1747</v>
      </c>
      <c r="D89" t="s">
        <v>1748</v>
      </c>
    </row>
    <row r="90" spans="1:64" hidden="1" x14ac:dyDescent="0.35">
      <c r="A90" t="s">
        <v>1098</v>
      </c>
      <c r="B90" t="s">
        <v>1471</v>
      </c>
      <c r="C90" t="s">
        <v>1747</v>
      </c>
      <c r="D90" t="s">
        <v>1748</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35">
      <c r="A91" t="s">
        <v>1472</v>
      </c>
      <c r="B91" t="s">
        <v>1473</v>
      </c>
      <c r="C91" t="s">
        <v>1747</v>
      </c>
      <c r="D91" t="s">
        <v>1748</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35">
      <c r="A92" t="s">
        <v>1099</v>
      </c>
      <c r="B92" t="s">
        <v>1474</v>
      </c>
      <c r="C92" t="s">
        <v>1747</v>
      </c>
      <c r="D92" t="s">
        <v>1748</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35">
      <c r="A93" t="s">
        <v>1087</v>
      </c>
      <c r="B93" t="s">
        <v>1475</v>
      </c>
      <c r="C93" t="s">
        <v>1747</v>
      </c>
      <c r="D93" t="s">
        <v>1748</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35">
      <c r="A94" t="s">
        <v>1265</v>
      </c>
      <c r="B94" t="s">
        <v>1476</v>
      </c>
      <c r="C94" t="s">
        <v>1747</v>
      </c>
      <c r="D94" t="s">
        <v>1748</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35">
      <c r="A95" t="s">
        <v>1184</v>
      </c>
      <c r="B95" t="s">
        <v>1477</v>
      </c>
      <c r="C95" t="s">
        <v>1747</v>
      </c>
      <c r="D95" t="s">
        <v>1748</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35">
      <c r="A96" t="s">
        <v>1478</v>
      </c>
      <c r="B96" t="s">
        <v>1479</v>
      </c>
      <c r="C96" t="s">
        <v>1747</v>
      </c>
      <c r="D96" t="s">
        <v>1748</v>
      </c>
    </row>
    <row r="97" spans="1:64" hidden="1" x14ac:dyDescent="0.35">
      <c r="A97" t="s">
        <v>1198</v>
      </c>
      <c r="B97" t="s">
        <v>1480</v>
      </c>
      <c r="C97" t="s">
        <v>1747</v>
      </c>
      <c r="D97" t="s">
        <v>1748</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35">
      <c r="A98" t="s">
        <v>1228</v>
      </c>
      <c r="B98" t="s">
        <v>1481</v>
      </c>
      <c r="C98" t="s">
        <v>1747</v>
      </c>
      <c r="D98" t="s">
        <v>1748</v>
      </c>
    </row>
    <row r="99" spans="1:64" hidden="1" x14ac:dyDescent="0.35">
      <c r="A99" t="s">
        <v>1211</v>
      </c>
      <c r="B99" t="s">
        <v>1482</v>
      </c>
      <c r="C99" t="s">
        <v>1747</v>
      </c>
      <c r="D99" t="s">
        <v>1748</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35">
      <c r="A100" t="s">
        <v>1483</v>
      </c>
      <c r="B100" t="s">
        <v>1484</v>
      </c>
      <c r="C100" t="s">
        <v>1747</v>
      </c>
      <c r="D100" t="s">
        <v>1748</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35">
      <c r="A101" t="s">
        <v>1485</v>
      </c>
      <c r="B101" t="s">
        <v>1486</v>
      </c>
      <c r="C101" t="s">
        <v>1747</v>
      </c>
      <c r="D101" t="s">
        <v>1748</v>
      </c>
    </row>
    <row r="102" spans="1:64" hidden="1" x14ac:dyDescent="0.35">
      <c r="A102" t="s">
        <v>1199</v>
      </c>
      <c r="B102" t="s">
        <v>1487</v>
      </c>
      <c r="C102" t="s">
        <v>1747</v>
      </c>
      <c r="D102" t="s">
        <v>1748</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35">
      <c r="A103" t="s">
        <v>1488</v>
      </c>
      <c r="B103" t="s">
        <v>1489</v>
      </c>
      <c r="C103" t="s">
        <v>1747</v>
      </c>
      <c r="D103" t="s">
        <v>1748</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35">
      <c r="A104" t="s">
        <v>1264</v>
      </c>
      <c r="B104" t="s">
        <v>1490</v>
      </c>
      <c r="C104" t="s">
        <v>1747</v>
      </c>
      <c r="D104" t="s">
        <v>1748</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35">
      <c r="A105" t="s">
        <v>1186</v>
      </c>
      <c r="B105" t="s">
        <v>1491</v>
      </c>
      <c r="C105" t="s">
        <v>1747</v>
      </c>
      <c r="D105" t="s">
        <v>1748</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35">
      <c r="A106" t="s">
        <v>1242</v>
      </c>
      <c r="B106" t="s">
        <v>1492</v>
      </c>
      <c r="C106" t="s">
        <v>1747</v>
      </c>
      <c r="D106" t="s">
        <v>1748</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35">
      <c r="A107" t="s">
        <v>1493</v>
      </c>
      <c r="B107" t="s">
        <v>1494</v>
      </c>
      <c r="C107" t="s">
        <v>1747</v>
      </c>
      <c r="D107" t="s">
        <v>1748</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35">
      <c r="A108" t="s">
        <v>1495</v>
      </c>
      <c r="B108" t="s">
        <v>1496</v>
      </c>
      <c r="C108" t="s">
        <v>1747</v>
      </c>
      <c r="D108" t="s">
        <v>1748</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35">
      <c r="A109" t="s">
        <v>1497</v>
      </c>
      <c r="B109" t="s">
        <v>1498</v>
      </c>
      <c r="C109" t="s">
        <v>1747</v>
      </c>
      <c r="D109" t="s">
        <v>1748</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35">
      <c r="A110" t="s">
        <v>1499</v>
      </c>
      <c r="B110" t="s">
        <v>1500</v>
      </c>
      <c r="C110" t="s">
        <v>1747</v>
      </c>
      <c r="D110" t="s">
        <v>1748</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35">
      <c r="A111" t="s">
        <v>1166</v>
      </c>
      <c r="B111" t="s">
        <v>1501</v>
      </c>
      <c r="C111" t="s">
        <v>1747</v>
      </c>
      <c r="D111" t="s">
        <v>1748</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35">
      <c r="A112" t="s">
        <v>1502</v>
      </c>
      <c r="B112" t="s">
        <v>1503</v>
      </c>
      <c r="C112" t="s">
        <v>1747</v>
      </c>
      <c r="D112" t="s">
        <v>1748</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35">
      <c r="A113" t="s">
        <v>1504</v>
      </c>
      <c r="B113" t="s">
        <v>1505</v>
      </c>
      <c r="C113" t="s">
        <v>1747</v>
      </c>
      <c r="D113" t="s">
        <v>1748</v>
      </c>
    </row>
    <row r="114" spans="1:64" hidden="1" x14ac:dyDescent="0.35">
      <c r="A114" t="s">
        <v>1147</v>
      </c>
      <c r="B114" t="s">
        <v>1506</v>
      </c>
      <c r="C114" t="s">
        <v>1747</v>
      </c>
      <c r="D114" t="s">
        <v>1748</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35">
      <c r="A115" t="s">
        <v>1507</v>
      </c>
      <c r="B115" t="s">
        <v>1508</v>
      </c>
      <c r="C115" t="s">
        <v>1747</v>
      </c>
      <c r="D115" t="s">
        <v>1748</v>
      </c>
    </row>
    <row r="116" spans="1:64" hidden="1" x14ac:dyDescent="0.35">
      <c r="A116" t="s">
        <v>1255</v>
      </c>
      <c r="B116" t="s">
        <v>1509</v>
      </c>
      <c r="C116" t="s">
        <v>1747</v>
      </c>
      <c r="D116" t="s">
        <v>1748</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35">
      <c r="A117" t="s">
        <v>1510</v>
      </c>
      <c r="B117" t="s">
        <v>1511</v>
      </c>
      <c r="C117" t="s">
        <v>1747</v>
      </c>
      <c r="D117" t="s">
        <v>1748</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35">
      <c r="A118" t="s">
        <v>1123</v>
      </c>
      <c r="B118" t="s">
        <v>1512</v>
      </c>
      <c r="C118" t="s">
        <v>1747</v>
      </c>
      <c r="D118" t="s">
        <v>1748</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35">
      <c r="A119" t="s">
        <v>1254</v>
      </c>
      <c r="B119" t="s">
        <v>1513</v>
      </c>
      <c r="C119" t="s">
        <v>1747</v>
      </c>
      <c r="D119" t="s">
        <v>1748</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35">
      <c r="A120" t="s">
        <v>1124</v>
      </c>
      <c r="B120" t="s">
        <v>1514</v>
      </c>
      <c r="C120" t="s">
        <v>1747</v>
      </c>
      <c r="D120" t="s">
        <v>1748</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35">
      <c r="A121" t="s">
        <v>1266</v>
      </c>
      <c r="B121" t="s">
        <v>1515</v>
      </c>
      <c r="C121" t="s">
        <v>1747</v>
      </c>
      <c r="D121" t="s">
        <v>1748</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35">
      <c r="A122" t="s">
        <v>1187</v>
      </c>
      <c r="B122" t="s">
        <v>1516</v>
      </c>
      <c r="C122" t="s">
        <v>1747</v>
      </c>
      <c r="D122" t="s">
        <v>1748</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35">
      <c r="A123" t="s">
        <v>1125</v>
      </c>
      <c r="B123" t="s">
        <v>1517</v>
      </c>
      <c r="C123" t="s">
        <v>1747</v>
      </c>
      <c r="D123" t="s">
        <v>1748</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35">
      <c r="A124" t="s">
        <v>1160</v>
      </c>
      <c r="B124" t="s">
        <v>1518</v>
      </c>
      <c r="C124" t="s">
        <v>1747</v>
      </c>
      <c r="D124" t="s">
        <v>1748</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35">
      <c r="A125" t="s">
        <v>1138</v>
      </c>
      <c r="B125" t="s">
        <v>1519</v>
      </c>
      <c r="C125" t="s">
        <v>1747</v>
      </c>
      <c r="D125" t="s">
        <v>1748</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35">
      <c r="A126" t="s">
        <v>1074</v>
      </c>
      <c r="B126" t="s">
        <v>1520</v>
      </c>
      <c r="C126" t="s">
        <v>1747</v>
      </c>
      <c r="D126" t="s">
        <v>1748</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35">
      <c r="A127" t="s">
        <v>1521</v>
      </c>
      <c r="B127" t="s">
        <v>1522</v>
      </c>
      <c r="C127" t="s">
        <v>1747</v>
      </c>
      <c r="D127" t="s">
        <v>1748</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35">
      <c r="A128" t="s">
        <v>1165</v>
      </c>
      <c r="B128" t="s">
        <v>1523</v>
      </c>
      <c r="C128" t="s">
        <v>1747</v>
      </c>
      <c r="D128" t="s">
        <v>1748</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35">
      <c r="A129" t="s">
        <v>1229</v>
      </c>
      <c r="B129" t="s">
        <v>1524</v>
      </c>
      <c r="C129" t="s">
        <v>1747</v>
      </c>
      <c r="D129" t="s">
        <v>1748</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35">
      <c r="A130" t="s">
        <v>1525</v>
      </c>
      <c r="B130" t="s">
        <v>1526</v>
      </c>
      <c r="C130" t="s">
        <v>1747</v>
      </c>
      <c r="D130" t="s">
        <v>1748</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35">
      <c r="A131" t="s">
        <v>1527</v>
      </c>
      <c r="B131" t="s">
        <v>1528</v>
      </c>
      <c r="C131" t="s">
        <v>1747</v>
      </c>
      <c r="D131" t="s">
        <v>1748</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35">
      <c r="A132" t="s">
        <v>1126</v>
      </c>
      <c r="B132" t="s">
        <v>1529</v>
      </c>
      <c r="C132" t="s">
        <v>1747</v>
      </c>
      <c r="D132" t="s">
        <v>1748</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35">
      <c r="A133" t="s">
        <v>1530</v>
      </c>
      <c r="B133" t="s">
        <v>1531</v>
      </c>
      <c r="C133" t="s">
        <v>1747</v>
      </c>
      <c r="D133" t="s">
        <v>1748</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35">
      <c r="A134" t="s">
        <v>1532</v>
      </c>
      <c r="B134" t="s">
        <v>1533</v>
      </c>
      <c r="C134" t="s">
        <v>1747</v>
      </c>
      <c r="D134" t="s">
        <v>1748</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35">
      <c r="A135" t="s">
        <v>1127</v>
      </c>
      <c r="B135" t="s">
        <v>1534</v>
      </c>
      <c r="C135" t="s">
        <v>1747</v>
      </c>
      <c r="D135" t="s">
        <v>1748</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35">
      <c r="A136" t="s">
        <v>1100</v>
      </c>
      <c r="B136" t="s">
        <v>1535</v>
      </c>
      <c r="C136" t="s">
        <v>1747</v>
      </c>
      <c r="D136" t="s">
        <v>1748</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35">
      <c r="A137" t="s">
        <v>1112</v>
      </c>
      <c r="B137" t="s">
        <v>1536</v>
      </c>
      <c r="C137" t="s">
        <v>1747</v>
      </c>
      <c r="D137" t="s">
        <v>1748</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35">
      <c r="A138" t="s">
        <v>1537</v>
      </c>
      <c r="B138" t="s">
        <v>1538</v>
      </c>
      <c r="C138" t="s">
        <v>1747</v>
      </c>
      <c r="D138" t="s">
        <v>1748</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35">
      <c r="A139" t="s">
        <v>1539</v>
      </c>
      <c r="B139" t="s">
        <v>1540</v>
      </c>
      <c r="C139" t="s">
        <v>1747</v>
      </c>
      <c r="D139" t="s">
        <v>1748</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35">
      <c r="A140" t="s">
        <v>1541</v>
      </c>
      <c r="B140" t="s">
        <v>1542</v>
      </c>
      <c r="C140" t="s">
        <v>1747</v>
      </c>
      <c r="D140" t="s">
        <v>1748</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35">
      <c r="A141" t="s">
        <v>1543</v>
      </c>
      <c r="B141" t="s">
        <v>1544</v>
      </c>
      <c r="C141" t="s">
        <v>1747</v>
      </c>
      <c r="D141" t="s">
        <v>1748</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35">
      <c r="A142" t="s">
        <v>1545</v>
      </c>
      <c r="B142" t="s">
        <v>1546</v>
      </c>
      <c r="C142" t="s">
        <v>1747</v>
      </c>
      <c r="D142" t="s">
        <v>1748</v>
      </c>
    </row>
    <row r="143" spans="1:64" hidden="1" x14ac:dyDescent="0.35">
      <c r="A143" t="s">
        <v>1152</v>
      </c>
      <c r="B143" t="s">
        <v>1547</v>
      </c>
      <c r="C143" t="s">
        <v>1747</v>
      </c>
      <c r="D143" t="s">
        <v>1748</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35">
      <c r="A144" t="s">
        <v>1548</v>
      </c>
      <c r="B144" t="s">
        <v>1549</v>
      </c>
      <c r="C144" t="s">
        <v>1747</v>
      </c>
      <c r="D144" t="s">
        <v>1748</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35">
      <c r="A145" t="s">
        <v>1550</v>
      </c>
      <c r="B145" t="s">
        <v>1551</v>
      </c>
      <c r="C145" t="s">
        <v>1747</v>
      </c>
      <c r="D145" t="s">
        <v>1748</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35">
      <c r="A146" t="s">
        <v>1091</v>
      </c>
      <c r="B146" t="s">
        <v>1552</v>
      </c>
      <c r="C146" t="s">
        <v>1747</v>
      </c>
      <c r="D146" t="s">
        <v>1748</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35">
      <c r="A147" t="s">
        <v>1553</v>
      </c>
      <c r="B147" t="s">
        <v>1554</v>
      </c>
      <c r="C147" t="s">
        <v>1747</v>
      </c>
      <c r="D147" t="s">
        <v>1748</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35">
      <c r="A148" t="s">
        <v>1257</v>
      </c>
      <c r="B148" t="s">
        <v>1555</v>
      </c>
      <c r="C148" t="s">
        <v>1747</v>
      </c>
      <c r="D148" t="s">
        <v>1748</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35">
      <c r="A149" t="s">
        <v>1279</v>
      </c>
      <c r="B149" t="s">
        <v>1556</v>
      </c>
      <c r="C149" t="s">
        <v>1747</v>
      </c>
      <c r="D149" t="s">
        <v>1748</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35">
      <c r="A150" t="s">
        <v>1256</v>
      </c>
      <c r="B150" t="s">
        <v>1557</v>
      </c>
      <c r="C150" t="s">
        <v>1747</v>
      </c>
      <c r="D150" t="s">
        <v>1748</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35">
      <c r="A151" t="s">
        <v>1558</v>
      </c>
      <c r="B151" t="s">
        <v>1559</v>
      </c>
      <c r="C151" t="s">
        <v>1747</v>
      </c>
      <c r="D151" t="s">
        <v>1748</v>
      </c>
    </row>
    <row r="152" spans="1:64" hidden="1" x14ac:dyDescent="0.35">
      <c r="A152" t="s">
        <v>1560</v>
      </c>
      <c r="B152" t="s">
        <v>1561</v>
      </c>
      <c r="C152" t="s">
        <v>1747</v>
      </c>
      <c r="D152" t="s">
        <v>1748</v>
      </c>
    </row>
    <row r="153" spans="1:64" hidden="1" x14ac:dyDescent="0.35">
      <c r="A153" t="s">
        <v>1113</v>
      </c>
      <c r="B153" t="s">
        <v>1562</v>
      </c>
      <c r="C153" t="s">
        <v>1747</v>
      </c>
      <c r="D153" t="s">
        <v>1748</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35">
      <c r="A154" t="s">
        <v>1563</v>
      </c>
      <c r="B154" t="s">
        <v>1564</v>
      </c>
      <c r="C154" t="s">
        <v>1747</v>
      </c>
      <c r="D154" t="s">
        <v>1748</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35">
      <c r="A155" t="s">
        <v>1565</v>
      </c>
      <c r="B155" t="s">
        <v>1566</v>
      </c>
      <c r="C155" t="s">
        <v>1747</v>
      </c>
      <c r="D155" t="s">
        <v>1748</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35">
      <c r="A156" t="s">
        <v>1075</v>
      </c>
      <c r="B156" t="s">
        <v>1567</v>
      </c>
      <c r="C156" t="s">
        <v>1747</v>
      </c>
      <c r="D156" t="s">
        <v>1748</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35">
      <c r="A157" t="s">
        <v>1149</v>
      </c>
      <c r="B157" t="s">
        <v>1568</v>
      </c>
      <c r="C157" t="s">
        <v>1747</v>
      </c>
      <c r="D157" t="s">
        <v>1748</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35">
      <c r="A158" t="s">
        <v>1569</v>
      </c>
      <c r="B158" t="s">
        <v>1570</v>
      </c>
      <c r="C158" t="s">
        <v>1747</v>
      </c>
      <c r="D158" t="s">
        <v>1748</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35">
      <c r="A159" t="s">
        <v>1200</v>
      </c>
      <c r="B159" t="s">
        <v>1571</v>
      </c>
      <c r="C159" t="s">
        <v>1747</v>
      </c>
      <c r="D159" t="s">
        <v>1748</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35">
      <c r="A160" t="s">
        <v>1572</v>
      </c>
      <c r="B160" t="s">
        <v>1573</v>
      </c>
      <c r="C160" t="s">
        <v>1747</v>
      </c>
      <c r="D160" t="s">
        <v>1748</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35">
      <c r="A161" t="s">
        <v>1574</v>
      </c>
      <c r="B161" t="s">
        <v>1575</v>
      </c>
      <c r="C161" t="s">
        <v>1747</v>
      </c>
      <c r="D161" t="s">
        <v>1748</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35">
      <c r="A162" t="s">
        <v>1269</v>
      </c>
      <c r="B162" t="s">
        <v>1576</v>
      </c>
      <c r="C162" t="s">
        <v>1747</v>
      </c>
      <c r="D162" t="s">
        <v>1748</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35">
      <c r="A163" t="s">
        <v>1101</v>
      </c>
      <c r="B163" t="s">
        <v>1577</v>
      </c>
      <c r="C163" t="s">
        <v>1747</v>
      </c>
      <c r="D163" t="s">
        <v>1748</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35">
      <c r="A164" t="s">
        <v>1267</v>
      </c>
      <c r="B164" t="s">
        <v>1578</v>
      </c>
      <c r="C164" t="s">
        <v>1747</v>
      </c>
      <c r="D164" t="s">
        <v>1748</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35">
      <c r="A165" t="s">
        <v>1169</v>
      </c>
      <c r="B165" t="s">
        <v>1579</v>
      </c>
      <c r="C165" t="s">
        <v>1747</v>
      </c>
      <c r="D165" t="s">
        <v>1748</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35">
      <c r="A166" t="s">
        <v>1580</v>
      </c>
      <c r="B166" t="s">
        <v>1581</v>
      </c>
      <c r="C166" t="s">
        <v>1747</v>
      </c>
      <c r="D166" t="s">
        <v>1748</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35">
      <c r="A167" t="s">
        <v>1268</v>
      </c>
      <c r="B167" t="s">
        <v>1582</v>
      </c>
      <c r="C167" t="s">
        <v>1747</v>
      </c>
      <c r="D167" t="s">
        <v>1748</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35">
      <c r="A168" t="s">
        <v>1161</v>
      </c>
      <c r="B168" t="s">
        <v>1583</v>
      </c>
      <c r="C168" t="s">
        <v>1747</v>
      </c>
      <c r="D168" t="s">
        <v>1748</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35">
      <c r="A169" t="s">
        <v>1584</v>
      </c>
      <c r="B169" t="s">
        <v>1585</v>
      </c>
      <c r="C169" t="s">
        <v>1747</v>
      </c>
      <c r="D169" t="s">
        <v>1748</v>
      </c>
    </row>
    <row r="170" spans="1:64" hidden="1" x14ac:dyDescent="0.35">
      <c r="A170" t="s">
        <v>601</v>
      </c>
      <c r="B170" t="s">
        <v>1586</v>
      </c>
      <c r="C170" t="s">
        <v>1747</v>
      </c>
      <c r="D170" t="s">
        <v>1748</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35">
      <c r="A171" t="s">
        <v>1102</v>
      </c>
      <c r="B171" t="s">
        <v>1587</v>
      </c>
      <c r="C171" t="s">
        <v>1747</v>
      </c>
      <c r="D171" t="s">
        <v>1748</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35">
      <c r="A172" t="s">
        <v>1076</v>
      </c>
      <c r="B172" t="s">
        <v>1588</v>
      </c>
      <c r="C172" t="s">
        <v>1747</v>
      </c>
      <c r="D172" t="s">
        <v>1748</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35">
      <c r="A173" t="s">
        <v>884</v>
      </c>
      <c r="B173" t="s">
        <v>1589</v>
      </c>
      <c r="C173" t="s">
        <v>1747</v>
      </c>
      <c r="D173" t="s">
        <v>1748</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35">
      <c r="A174" t="s">
        <v>1168</v>
      </c>
      <c r="B174" t="s">
        <v>1590</v>
      </c>
      <c r="C174" t="s">
        <v>1747</v>
      </c>
      <c r="D174" t="s">
        <v>1748</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35">
      <c r="A175" t="s">
        <v>1591</v>
      </c>
      <c r="B175" t="s">
        <v>1592</v>
      </c>
      <c r="C175" t="s">
        <v>1747</v>
      </c>
      <c r="D175" t="s">
        <v>1748</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35">
      <c r="A176" t="s">
        <v>603</v>
      </c>
      <c r="B176" t="s">
        <v>1593</v>
      </c>
      <c r="C176" t="s">
        <v>1747</v>
      </c>
      <c r="D176" t="s">
        <v>1748</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35">
      <c r="A177" t="s">
        <v>1223</v>
      </c>
      <c r="B177" t="s">
        <v>1594</v>
      </c>
      <c r="C177" t="s">
        <v>1747</v>
      </c>
      <c r="D177" t="s">
        <v>1748</v>
      </c>
    </row>
    <row r="178" spans="1:64" hidden="1" x14ac:dyDescent="0.35">
      <c r="A178" t="s">
        <v>1103</v>
      </c>
      <c r="B178" t="s">
        <v>1595</v>
      </c>
      <c r="C178" t="s">
        <v>1747</v>
      </c>
      <c r="D178" t="s">
        <v>1748</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35">
      <c r="A179" t="s">
        <v>1104</v>
      </c>
      <c r="B179" t="s">
        <v>1596</v>
      </c>
      <c r="C179" t="s">
        <v>1747</v>
      </c>
      <c r="D179" t="s">
        <v>1748</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35">
      <c r="A180" t="s">
        <v>1201</v>
      </c>
      <c r="B180" t="s">
        <v>1597</v>
      </c>
      <c r="C180" t="s">
        <v>1747</v>
      </c>
      <c r="D180" t="s">
        <v>1748</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35">
      <c r="A181" t="s">
        <v>1280</v>
      </c>
      <c r="B181" t="s">
        <v>1598</v>
      </c>
      <c r="C181" t="s">
        <v>1747</v>
      </c>
      <c r="D181" t="s">
        <v>1748</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35">
      <c r="A182" t="s">
        <v>1258</v>
      </c>
      <c r="B182" t="s">
        <v>1599</v>
      </c>
      <c r="C182" t="s">
        <v>1747</v>
      </c>
      <c r="D182" t="s">
        <v>1748</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35">
      <c r="A183" t="s">
        <v>1150</v>
      </c>
      <c r="B183" t="s">
        <v>1600</v>
      </c>
      <c r="C183" t="s">
        <v>1747</v>
      </c>
      <c r="D183" t="s">
        <v>1748</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35">
      <c r="A184" t="s">
        <v>1601</v>
      </c>
      <c r="B184" t="s">
        <v>1602</v>
      </c>
      <c r="C184" t="s">
        <v>1747</v>
      </c>
      <c r="D184" t="s">
        <v>1748</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35">
      <c r="A185" t="s">
        <v>1219</v>
      </c>
      <c r="B185" t="s">
        <v>1603</v>
      </c>
      <c r="C185" t="s">
        <v>1747</v>
      </c>
      <c r="D185" t="s">
        <v>1748</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35">
      <c r="A186" t="s">
        <v>1604</v>
      </c>
      <c r="B186" t="s">
        <v>1605</v>
      </c>
      <c r="C186" t="s">
        <v>1747</v>
      </c>
      <c r="D186" t="s">
        <v>1748</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35">
      <c r="A187" t="s">
        <v>1128</v>
      </c>
      <c r="B187" t="s">
        <v>1606</v>
      </c>
      <c r="C187" t="s">
        <v>1747</v>
      </c>
      <c r="D187" t="s">
        <v>1748</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35">
      <c r="A188" t="s">
        <v>1607</v>
      </c>
      <c r="B188" t="s">
        <v>1608</v>
      </c>
      <c r="C188" t="s">
        <v>1747</v>
      </c>
      <c r="D188" t="s">
        <v>1748</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35">
      <c r="A189" t="s">
        <v>1151</v>
      </c>
      <c r="B189" t="s">
        <v>1609</v>
      </c>
      <c r="C189" t="s">
        <v>1747</v>
      </c>
      <c r="D189" t="s">
        <v>1748</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35">
      <c r="A190" t="s">
        <v>1202</v>
      </c>
      <c r="B190" t="s">
        <v>1610</v>
      </c>
      <c r="C190" t="s">
        <v>1747</v>
      </c>
      <c r="D190" t="s">
        <v>1748</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35">
      <c r="A191" t="s">
        <v>1213</v>
      </c>
      <c r="B191" t="s">
        <v>1611</v>
      </c>
      <c r="C191" t="s">
        <v>1747</v>
      </c>
      <c r="D191" t="s">
        <v>1748</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35">
      <c r="A192" t="s">
        <v>1170</v>
      </c>
      <c r="B192" t="s">
        <v>1612</v>
      </c>
      <c r="C192" t="s">
        <v>1747</v>
      </c>
      <c r="D192" t="s">
        <v>1748</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35">
      <c r="A193" t="s">
        <v>1613</v>
      </c>
      <c r="B193" t="s">
        <v>1614</v>
      </c>
      <c r="C193" t="s">
        <v>1747</v>
      </c>
      <c r="D193" t="s">
        <v>1748</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35">
      <c r="A194" t="s">
        <v>1224</v>
      </c>
      <c r="B194" t="s">
        <v>1615</v>
      </c>
      <c r="C194" t="s">
        <v>1747</v>
      </c>
      <c r="D194" t="s">
        <v>1748</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35">
      <c r="A195" t="s">
        <v>1243</v>
      </c>
      <c r="B195" t="s">
        <v>1616</v>
      </c>
      <c r="C195" t="s">
        <v>1747</v>
      </c>
      <c r="D195" t="s">
        <v>1748</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35">
      <c r="A196" t="s">
        <v>1617</v>
      </c>
      <c r="B196" t="s">
        <v>1618</v>
      </c>
      <c r="C196" t="s">
        <v>1747</v>
      </c>
      <c r="D196" t="s">
        <v>1748</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35">
      <c r="A197" t="s">
        <v>1189</v>
      </c>
      <c r="B197" t="s">
        <v>1619</v>
      </c>
      <c r="C197" t="s">
        <v>1747</v>
      </c>
      <c r="D197" t="s">
        <v>1748</v>
      </c>
    </row>
    <row r="198" spans="1:64" hidden="1" x14ac:dyDescent="0.35">
      <c r="A198" t="s">
        <v>1620</v>
      </c>
      <c r="B198" t="s">
        <v>1621</v>
      </c>
      <c r="C198" t="s">
        <v>1747</v>
      </c>
      <c r="D198" t="s">
        <v>1748</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35">
      <c r="A199" t="s">
        <v>1270</v>
      </c>
      <c r="B199" t="s">
        <v>1622</v>
      </c>
      <c r="C199" t="s">
        <v>1747</v>
      </c>
      <c r="D199" t="s">
        <v>1748</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35">
      <c r="A200" t="s">
        <v>1212</v>
      </c>
      <c r="B200" t="s">
        <v>1623</v>
      </c>
      <c r="C200" t="s">
        <v>1747</v>
      </c>
      <c r="D200" t="s">
        <v>1748</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35">
      <c r="A201" t="s">
        <v>1624</v>
      </c>
      <c r="B201" t="s">
        <v>1625</v>
      </c>
      <c r="C201" t="s">
        <v>1747</v>
      </c>
      <c r="D201" t="s">
        <v>1748</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35">
      <c r="A202" t="s">
        <v>1626</v>
      </c>
      <c r="B202" t="s">
        <v>1627</v>
      </c>
      <c r="C202" t="s">
        <v>1747</v>
      </c>
      <c r="D202" t="s">
        <v>1748</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35">
      <c r="A203" t="s">
        <v>1628</v>
      </c>
      <c r="B203" t="s">
        <v>1629</v>
      </c>
      <c r="C203" t="s">
        <v>1747</v>
      </c>
      <c r="D203" t="s">
        <v>1748</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35">
      <c r="A204" t="s">
        <v>1232</v>
      </c>
      <c r="B204" t="s">
        <v>1630</v>
      </c>
      <c r="C204" t="s">
        <v>1747</v>
      </c>
      <c r="D204" t="s">
        <v>1748</v>
      </c>
    </row>
    <row r="205" spans="1:64" hidden="1" x14ac:dyDescent="0.35">
      <c r="A205" t="s">
        <v>1129</v>
      </c>
      <c r="B205" t="s">
        <v>1631</v>
      </c>
      <c r="C205" t="s">
        <v>1747</v>
      </c>
      <c r="D205" t="s">
        <v>1748</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35">
      <c r="A206" t="s">
        <v>1245</v>
      </c>
      <c r="B206" t="s">
        <v>1632</v>
      </c>
      <c r="C206" t="s">
        <v>1747</v>
      </c>
      <c r="D206" t="s">
        <v>1748</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35">
      <c r="A207" t="s">
        <v>1246</v>
      </c>
      <c r="B207" t="s">
        <v>1633</v>
      </c>
      <c r="C207" t="s">
        <v>1747</v>
      </c>
      <c r="D207" t="s">
        <v>1748</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35">
      <c r="A208" t="s">
        <v>605</v>
      </c>
      <c r="B208" t="s">
        <v>1634</v>
      </c>
      <c r="C208" t="s">
        <v>1747</v>
      </c>
      <c r="D208" t="s">
        <v>1748</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35">
      <c r="A209" t="s">
        <v>1635</v>
      </c>
      <c r="B209" t="s">
        <v>1636</v>
      </c>
      <c r="C209" t="s">
        <v>1747</v>
      </c>
      <c r="D209" t="s">
        <v>1748</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35">
      <c r="A210" t="s">
        <v>1130</v>
      </c>
      <c r="B210" t="s">
        <v>1637</v>
      </c>
      <c r="C210" t="s">
        <v>1747</v>
      </c>
      <c r="D210" t="s">
        <v>1748</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35">
      <c r="A211" t="s">
        <v>1114</v>
      </c>
      <c r="B211" t="s">
        <v>1638</v>
      </c>
      <c r="C211" t="s">
        <v>1747</v>
      </c>
      <c r="D211" t="s">
        <v>1748</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35">
      <c r="A212" t="s">
        <v>1105</v>
      </c>
      <c r="B212" t="s">
        <v>1639</v>
      </c>
      <c r="C212" t="s">
        <v>1747</v>
      </c>
      <c r="D212" t="s">
        <v>1748</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35">
      <c r="A213" t="s">
        <v>1171</v>
      </c>
      <c r="B213" t="s">
        <v>1640</v>
      </c>
      <c r="C213" t="s">
        <v>1747</v>
      </c>
      <c r="D213" t="s">
        <v>1748</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35">
      <c r="A214" t="s">
        <v>1225</v>
      </c>
      <c r="B214" t="s">
        <v>1641</v>
      </c>
      <c r="C214" t="s">
        <v>1747</v>
      </c>
      <c r="D214" t="s">
        <v>1748</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35">
      <c r="A215" t="s">
        <v>1106</v>
      </c>
      <c r="B215" t="s">
        <v>1642</v>
      </c>
      <c r="C215" t="s">
        <v>1747</v>
      </c>
      <c r="D215" t="s">
        <v>1748</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35">
      <c r="A216" t="s">
        <v>1197</v>
      </c>
      <c r="B216" t="s">
        <v>1643</v>
      </c>
      <c r="C216" t="s">
        <v>1747</v>
      </c>
      <c r="D216" t="s">
        <v>1748</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35">
      <c r="A217" t="s">
        <v>1644</v>
      </c>
      <c r="B217" t="s">
        <v>1645</v>
      </c>
      <c r="C217" t="s">
        <v>1747</v>
      </c>
      <c r="D217" t="s">
        <v>1748</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35">
      <c r="A218" t="s">
        <v>1080</v>
      </c>
      <c r="B218" t="s">
        <v>1646</v>
      </c>
      <c r="C218" t="s">
        <v>1747</v>
      </c>
      <c r="D218" t="s">
        <v>1748</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35">
      <c r="A219" t="s">
        <v>1271</v>
      </c>
      <c r="B219" t="s">
        <v>1647</v>
      </c>
      <c r="C219" t="s">
        <v>1747</v>
      </c>
      <c r="D219" t="s">
        <v>1748</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35">
      <c r="A220" t="s">
        <v>1648</v>
      </c>
      <c r="B220" t="s">
        <v>1649</v>
      </c>
      <c r="C220" t="s">
        <v>1747</v>
      </c>
      <c r="D220" t="s">
        <v>1748</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35">
      <c r="A221" t="s">
        <v>1081</v>
      </c>
      <c r="B221" t="s">
        <v>1650</v>
      </c>
      <c r="C221" t="s">
        <v>1747</v>
      </c>
      <c r="D221" t="s">
        <v>1748</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35">
      <c r="A222" t="s">
        <v>1651</v>
      </c>
      <c r="B222" t="s">
        <v>1652</v>
      </c>
      <c r="C222" t="s">
        <v>1747</v>
      </c>
      <c r="D222" t="s">
        <v>1748</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35">
      <c r="A223" t="s">
        <v>1653</v>
      </c>
      <c r="B223" t="s">
        <v>1654</v>
      </c>
      <c r="C223" t="s">
        <v>1747</v>
      </c>
      <c r="D223" t="s">
        <v>1748</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35">
      <c r="A224" t="s">
        <v>1089</v>
      </c>
      <c r="B224" t="s">
        <v>1655</v>
      </c>
      <c r="C224" t="s">
        <v>1747</v>
      </c>
      <c r="D224" t="s">
        <v>1748</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35">
      <c r="A225" t="s">
        <v>1214</v>
      </c>
      <c r="B225" t="s">
        <v>1656</v>
      </c>
      <c r="C225" t="s">
        <v>1747</v>
      </c>
      <c r="D225" t="s">
        <v>1748</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35">
      <c r="A226" t="s">
        <v>1657</v>
      </c>
      <c r="B226" t="s">
        <v>1658</v>
      </c>
      <c r="C226" t="s">
        <v>1747</v>
      </c>
      <c r="D226" t="s">
        <v>1748</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35">
      <c r="A227" t="s">
        <v>1272</v>
      </c>
      <c r="B227" t="s">
        <v>1659</v>
      </c>
      <c r="C227" t="s">
        <v>1747</v>
      </c>
      <c r="D227" t="s">
        <v>1748</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35">
      <c r="A228" t="s">
        <v>1259</v>
      </c>
      <c r="B228" t="s">
        <v>1660</v>
      </c>
      <c r="C228" t="s">
        <v>1747</v>
      </c>
      <c r="D228" t="s">
        <v>1748</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35">
      <c r="A229" t="s">
        <v>608</v>
      </c>
      <c r="B229" t="s">
        <v>1661</v>
      </c>
      <c r="C229" t="s">
        <v>1747</v>
      </c>
      <c r="D229" t="s">
        <v>1748</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35">
      <c r="A230" t="s">
        <v>1662</v>
      </c>
      <c r="B230" t="s">
        <v>1663</v>
      </c>
      <c r="C230" t="s">
        <v>1747</v>
      </c>
      <c r="D230" t="s">
        <v>1748</v>
      </c>
    </row>
    <row r="231" spans="1:64" hidden="1" x14ac:dyDescent="0.35">
      <c r="A231" t="s">
        <v>1079</v>
      </c>
      <c r="B231" t="s">
        <v>1664</v>
      </c>
      <c r="C231" t="s">
        <v>1747</v>
      </c>
      <c r="D231" t="s">
        <v>1748</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35">
      <c r="A232" t="s">
        <v>1132</v>
      </c>
      <c r="B232" t="s">
        <v>1665</v>
      </c>
      <c r="C232" t="s">
        <v>1747</v>
      </c>
      <c r="D232" t="s">
        <v>1748</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35">
      <c r="A233" t="s">
        <v>1666</v>
      </c>
      <c r="B233" t="s">
        <v>1667</v>
      </c>
      <c r="C233" t="s">
        <v>1747</v>
      </c>
      <c r="D233" t="s">
        <v>1748</v>
      </c>
    </row>
    <row r="234" spans="1:64" hidden="1" x14ac:dyDescent="0.35">
      <c r="A234" t="s">
        <v>1085</v>
      </c>
      <c r="B234" t="s">
        <v>1668</v>
      </c>
      <c r="C234" t="s">
        <v>1747</v>
      </c>
      <c r="D234" t="s">
        <v>1748</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35">
      <c r="A235" t="s">
        <v>1669</v>
      </c>
      <c r="B235" t="s">
        <v>1670</v>
      </c>
      <c r="C235" t="s">
        <v>1747</v>
      </c>
      <c r="D235" t="s">
        <v>1748</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35">
      <c r="A236" t="s">
        <v>1671</v>
      </c>
      <c r="B236" t="s">
        <v>1672</v>
      </c>
      <c r="C236" t="s">
        <v>1747</v>
      </c>
      <c r="D236" t="s">
        <v>1748</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35">
      <c r="A237" t="s">
        <v>1107</v>
      </c>
      <c r="B237" t="s">
        <v>1673</v>
      </c>
      <c r="C237" t="s">
        <v>1747</v>
      </c>
      <c r="D237" t="s">
        <v>1748</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35">
      <c r="A238" t="s">
        <v>1172</v>
      </c>
      <c r="B238" t="s">
        <v>1674</v>
      </c>
      <c r="C238" t="s">
        <v>1747</v>
      </c>
      <c r="D238" t="s">
        <v>1748</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35">
      <c r="A239" t="s">
        <v>1140</v>
      </c>
      <c r="B239" t="s">
        <v>1675</v>
      </c>
      <c r="C239" t="s">
        <v>1747</v>
      </c>
      <c r="D239" t="s">
        <v>1748</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35">
      <c r="A240" t="s">
        <v>1141</v>
      </c>
      <c r="B240" t="s">
        <v>1676</v>
      </c>
      <c r="C240" t="s">
        <v>1747</v>
      </c>
      <c r="D240" t="s">
        <v>1748</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35">
      <c r="A241" t="s">
        <v>1677</v>
      </c>
      <c r="B241" t="s">
        <v>1678</v>
      </c>
      <c r="C241" t="s">
        <v>1747</v>
      </c>
      <c r="D241" t="s">
        <v>1748</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35">
      <c r="A242" t="s">
        <v>1173</v>
      </c>
      <c r="B242" t="s">
        <v>1679</v>
      </c>
      <c r="C242" t="s">
        <v>1747</v>
      </c>
      <c r="D242" t="s">
        <v>1748</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35">
      <c r="A243" t="s">
        <v>1680</v>
      </c>
      <c r="B243" t="s">
        <v>1681</v>
      </c>
      <c r="C243" t="s">
        <v>1747</v>
      </c>
      <c r="D243" t="s">
        <v>1748</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35">
      <c r="A244" t="s">
        <v>1234</v>
      </c>
      <c r="B244" t="s">
        <v>1682</v>
      </c>
      <c r="C244" t="s">
        <v>1747</v>
      </c>
      <c r="D244" t="s">
        <v>1748</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35">
      <c r="A245" t="s">
        <v>1683</v>
      </c>
      <c r="B245" t="s">
        <v>1684</v>
      </c>
      <c r="C245" t="s">
        <v>1747</v>
      </c>
      <c r="D245" t="s">
        <v>1748</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35">
      <c r="A246" t="s">
        <v>1685</v>
      </c>
      <c r="B246" t="s">
        <v>1686</v>
      </c>
      <c r="C246" t="s">
        <v>1747</v>
      </c>
      <c r="D246" t="s">
        <v>1748</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35">
      <c r="A247" t="s">
        <v>1192</v>
      </c>
      <c r="B247" t="s">
        <v>1687</v>
      </c>
      <c r="C247" t="s">
        <v>1747</v>
      </c>
      <c r="D247" t="s">
        <v>1748</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35">
      <c r="A248" t="s">
        <v>1115</v>
      </c>
      <c r="B248" t="s">
        <v>1688</v>
      </c>
      <c r="C248" t="s">
        <v>1747</v>
      </c>
      <c r="D248" t="s">
        <v>1748</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35">
      <c r="A249" t="s">
        <v>1133</v>
      </c>
      <c r="B249" t="s">
        <v>1689</v>
      </c>
      <c r="C249" t="s">
        <v>1747</v>
      </c>
      <c r="D249" t="s">
        <v>1748</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35">
      <c r="A250" t="s">
        <v>1690</v>
      </c>
      <c r="B250" t="s">
        <v>1691</v>
      </c>
      <c r="C250" t="s">
        <v>1747</v>
      </c>
      <c r="D250" t="s">
        <v>1748</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35">
      <c r="A251" t="s">
        <v>1692</v>
      </c>
      <c r="B251" t="s">
        <v>1693</v>
      </c>
      <c r="C251" t="s">
        <v>1747</v>
      </c>
      <c r="D251" t="s">
        <v>1748</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35">
      <c r="A252" t="s">
        <v>609</v>
      </c>
      <c r="B252" t="s">
        <v>1694</v>
      </c>
      <c r="C252" t="s">
        <v>1747</v>
      </c>
      <c r="D252" t="s">
        <v>1748</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35">
      <c r="A253" t="s">
        <v>1248</v>
      </c>
      <c r="B253" t="s">
        <v>1695</v>
      </c>
      <c r="C253" t="s">
        <v>1747</v>
      </c>
      <c r="D253" t="s">
        <v>1748</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35">
      <c r="A254" t="s">
        <v>1696</v>
      </c>
      <c r="B254" t="s">
        <v>1697</v>
      </c>
      <c r="C254" t="s">
        <v>1747</v>
      </c>
      <c r="D254" t="s">
        <v>1748</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35">
      <c r="A255" t="s">
        <v>1215</v>
      </c>
      <c r="B255" t="s">
        <v>1698</v>
      </c>
      <c r="C255" t="s">
        <v>1747</v>
      </c>
      <c r="D255" t="s">
        <v>1748</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35">
      <c r="A256" t="s">
        <v>1699</v>
      </c>
      <c r="B256" t="s">
        <v>1700</v>
      </c>
      <c r="C256" t="s">
        <v>1747</v>
      </c>
      <c r="D256" t="s">
        <v>1748</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35">
      <c r="A257" t="s">
        <v>1142</v>
      </c>
      <c r="B257" t="s">
        <v>1701</v>
      </c>
      <c r="C257" t="s">
        <v>1747</v>
      </c>
      <c r="D257" t="s">
        <v>1748</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35">
      <c r="A258" t="s">
        <v>1702</v>
      </c>
      <c r="B258" t="s">
        <v>1703</v>
      </c>
      <c r="C258" t="s">
        <v>1747</v>
      </c>
      <c r="D258" t="s">
        <v>1748</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35">
      <c r="A259" t="s">
        <v>1704</v>
      </c>
      <c r="B259" t="s">
        <v>1705</v>
      </c>
      <c r="C259" t="s">
        <v>1747</v>
      </c>
      <c r="D259" t="s">
        <v>1748</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35">
      <c r="A260" t="s">
        <v>1706</v>
      </c>
      <c r="B260" t="s">
        <v>1707</v>
      </c>
      <c r="C260" t="s">
        <v>1747</v>
      </c>
      <c r="D260" t="s">
        <v>1748</v>
      </c>
    </row>
    <row r="261" spans="1:65" hidden="1" x14ac:dyDescent="0.35">
      <c r="A261" t="s">
        <v>1708</v>
      </c>
      <c r="B261" t="s">
        <v>1709</v>
      </c>
      <c r="C261" t="s">
        <v>1747</v>
      </c>
      <c r="D261" t="s">
        <v>1748</v>
      </c>
    </row>
    <row r="262" spans="1:65" hidden="1" x14ac:dyDescent="0.35">
      <c r="A262" t="s">
        <v>1710</v>
      </c>
      <c r="B262" t="s">
        <v>1711</v>
      </c>
      <c r="C262" t="s">
        <v>1747</v>
      </c>
      <c r="D262" t="s">
        <v>1748</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35">
      <c r="A263" t="s">
        <v>1226</v>
      </c>
      <c r="B263" t="s">
        <v>1712</v>
      </c>
      <c r="C263" t="s">
        <v>1747</v>
      </c>
      <c r="D263" t="s">
        <v>1748</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35">
      <c r="A264" t="s">
        <v>1022</v>
      </c>
      <c r="B264" t="s">
        <v>1713</v>
      </c>
      <c r="C264" t="s">
        <v>1747</v>
      </c>
      <c r="D264" t="s">
        <v>1748</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35">
      <c r="A265" t="s">
        <v>1233</v>
      </c>
      <c r="B265" t="s">
        <v>1714</v>
      </c>
      <c r="C265" t="s">
        <v>1747</v>
      </c>
      <c r="D265" t="s">
        <v>1748</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35">
      <c r="A266" t="s">
        <v>1715</v>
      </c>
      <c r="B266" t="s">
        <v>1716</v>
      </c>
      <c r="C266" t="s">
        <v>1747</v>
      </c>
      <c r="D266" t="s">
        <v>1748</v>
      </c>
    </row>
    <row r="267" spans="1:65" hidden="1" x14ac:dyDescent="0.35">
      <c r="A267" t="s">
        <v>1717</v>
      </c>
      <c r="B267" t="s">
        <v>1718</v>
      </c>
      <c r="C267" t="s">
        <v>1747</v>
      </c>
      <c r="D267" t="s">
        <v>1748</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35">
      <c r="A268" t="s">
        <v>607</v>
      </c>
      <c r="B268" t="s">
        <v>1719</v>
      </c>
      <c r="C268" t="s">
        <v>1747</v>
      </c>
      <c r="D268" t="s">
        <v>1748</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35">
      <c r="A269" t="s">
        <v>611</v>
      </c>
      <c r="B269" t="s">
        <v>1720</v>
      </c>
      <c r="C269" t="s">
        <v>1747</v>
      </c>
      <c r="D269" t="s">
        <v>1748</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35">
      <c r="A270" t="s">
        <v>612</v>
      </c>
      <c r="B270" t="s">
        <v>1721</v>
      </c>
      <c r="C270" t="s">
        <v>1747</v>
      </c>
      <c r="D270" t="s">
        <v>1748</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35"/>
    <row r="272" spans="1:65" s="1" customFormat="1" x14ac:dyDescent="0.35">
      <c r="BB272" s="1" t="s">
        <v>1722</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35">
      <c r="BM273" s="51" t="s">
        <v>1749</v>
      </c>
    </row>
    <row r="274" spans="8:65" s="1" customFormat="1" x14ac:dyDescent="0.35">
      <c r="I274" s="1" t="s">
        <v>1724</v>
      </c>
    </row>
    <row r="275" spans="8:65" s="1" customFormat="1" x14ac:dyDescent="0.35">
      <c r="H275">
        <v>2020</v>
      </c>
      <c r="I275" s="156">
        <f>BL77*$BM$272</f>
        <v>35.151715039577837</v>
      </c>
      <c r="BB275" s="1" t="s">
        <v>2141</v>
      </c>
    </row>
    <row r="276" spans="8:65" s="1" customFormat="1" x14ac:dyDescent="0.35">
      <c r="H276">
        <v>2021</v>
      </c>
      <c r="I276" s="156">
        <f>I275*$BM$272</f>
        <v>33.853234800648842</v>
      </c>
    </row>
    <row r="277" spans="8:65" s="1" customFormat="1" x14ac:dyDescent="0.35">
      <c r="H277">
        <v>2022</v>
      </c>
      <c r="I277" s="156">
        <f t="shared" ref="I277:I295" si="1">I276*$BM$272</f>
        <v>32.602719530967882</v>
      </c>
    </row>
    <row r="278" spans="8:65" s="1" customFormat="1" x14ac:dyDescent="0.35">
      <c r="H278">
        <v>2023</v>
      </c>
      <c r="I278" s="156">
        <f t="shared" si="1"/>
        <v>31.398397437475666</v>
      </c>
    </row>
    <row r="279" spans="8:65" s="1" customFormat="1" x14ac:dyDescent="0.35">
      <c r="H279">
        <v>2024</v>
      </c>
      <c r="I279" s="156">
        <f t="shared" si="1"/>
        <v>30.23856217593303</v>
      </c>
    </row>
    <row r="280" spans="8:65" s="1" customFormat="1" x14ac:dyDescent="0.35">
      <c r="H280">
        <v>2025</v>
      </c>
      <c r="I280" s="156">
        <f t="shared" si="1"/>
        <v>29.121570433286429</v>
      </c>
    </row>
    <row r="281" spans="8:65" s="1" customFormat="1" x14ac:dyDescent="0.35">
      <c r="H281">
        <v>2026</v>
      </c>
      <c r="I281" s="156">
        <f t="shared" si="1"/>
        <v>28.045839599339175</v>
      </c>
    </row>
    <row r="282" spans="8:65" s="1" customFormat="1" x14ac:dyDescent="0.35">
      <c r="H282">
        <v>2027</v>
      </c>
      <c r="I282" s="156">
        <f t="shared" si="1"/>
        <v>27.009845524429551</v>
      </c>
    </row>
    <row r="283" spans="8:65" s="1" customFormat="1" x14ac:dyDescent="0.35">
      <c r="H283">
        <v>2028</v>
      </c>
      <c r="I283" s="156">
        <f t="shared" si="1"/>
        <v>26.012120359938752</v>
      </c>
      <c r="BB283" s="1">
        <v>9.1999999999999993</v>
      </c>
      <c r="BC283" s="50" t="s">
        <v>2142</v>
      </c>
    </row>
    <row r="284" spans="8:65" s="1" customFormat="1" x14ac:dyDescent="0.35">
      <c r="H284">
        <v>2029</v>
      </c>
      <c r="I284" s="156">
        <f t="shared" si="1"/>
        <v>25.051250478568985</v>
      </c>
      <c r="BC284" s="50" t="s">
        <v>2143</v>
      </c>
    </row>
    <row r="285" spans="8:65" s="1" customFormat="1" x14ac:dyDescent="0.35">
      <c r="H285">
        <v>2030</v>
      </c>
      <c r="I285" s="156">
        <f t="shared" si="1"/>
        <v>24.125874471445066</v>
      </c>
      <c r="BC285" s="50" t="s">
        <v>2144</v>
      </c>
    </row>
    <row r="286" spans="8:65" s="1" customFormat="1" x14ac:dyDescent="0.35">
      <c r="H286">
        <v>2031</v>
      </c>
      <c r="I286" s="156">
        <f t="shared" si="1"/>
        <v>23.234681219201715</v>
      </c>
      <c r="BB286" s="312">
        <f>BB283*0.969*0.969*0.969</f>
        <v>8.3706495227999991</v>
      </c>
      <c r="BC286" s="50" t="s">
        <v>2145</v>
      </c>
    </row>
    <row r="287" spans="8:65" s="1" customFormat="1" x14ac:dyDescent="0.35">
      <c r="H287">
        <v>2032</v>
      </c>
      <c r="I287" s="156">
        <f t="shared" si="1"/>
        <v>22.376408034323553</v>
      </c>
    </row>
    <row r="288" spans="8:65" s="1" customFormat="1" x14ac:dyDescent="0.35">
      <c r="H288">
        <v>2033</v>
      </c>
      <c r="I288" s="156">
        <f t="shared" si="1"/>
        <v>21.549838872105799</v>
      </c>
    </row>
    <row r="289" spans="3:9" s="1" customFormat="1" x14ac:dyDescent="0.35">
      <c r="C289" s="49"/>
      <c r="D289" s="49"/>
      <c r="E289" s="49"/>
      <c r="H289">
        <v>2034</v>
      </c>
      <c r="I289" s="156">
        <f t="shared" si="1"/>
        <v>20.753802607700834</v>
      </c>
    </row>
    <row r="290" spans="3:9" s="1" customFormat="1" x14ac:dyDescent="0.35">
      <c r="C290" s="49"/>
      <c r="D290" s="49"/>
      <c r="E290" s="49"/>
      <c r="H290">
        <v>2035</v>
      </c>
      <c r="I290" s="156">
        <f t="shared" si="1"/>
        <v>19.98717137680951</v>
      </c>
    </row>
    <row r="291" spans="3:9" s="1" customFormat="1" x14ac:dyDescent="0.35">
      <c r="C291" s="49"/>
      <c r="D291" s="49"/>
      <c r="E291" s="49"/>
      <c r="H291">
        <v>2036</v>
      </c>
      <c r="I291" s="156">
        <f t="shared" si="1"/>
        <v>19.248858977666153</v>
      </c>
    </row>
    <row r="292" spans="3:9" s="1" customFormat="1" x14ac:dyDescent="0.35">
      <c r="H292">
        <v>2037</v>
      </c>
      <c r="I292" s="156">
        <f t="shared" si="1"/>
        <v>18.537819332053157</v>
      </c>
    </row>
    <row r="293" spans="3:9" s="1" customFormat="1" x14ac:dyDescent="0.35">
      <c r="H293">
        <v>2038</v>
      </c>
      <c r="I293" s="156">
        <f t="shared" si="1"/>
        <v>17.853045003164652</v>
      </c>
    </row>
    <row r="294" spans="3:9" s="1" customFormat="1" x14ac:dyDescent="0.35">
      <c r="H294">
        <v>2039</v>
      </c>
      <c r="I294" s="156">
        <f t="shared" si="1"/>
        <v>17.193565768219258</v>
      </c>
    </row>
    <row r="295" spans="3:9" s="1" customFormat="1" x14ac:dyDescent="0.35">
      <c r="H295">
        <v>2040</v>
      </c>
      <c r="I295" s="156">
        <f t="shared" si="1"/>
        <v>16.558447243799549</v>
      </c>
    </row>
    <row r="296" spans="3:9" s="1" customFormat="1" x14ac:dyDescent="0.35"/>
    <row r="297" spans="3:9" s="1" customFormat="1" x14ac:dyDescent="0.3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topLeftCell="AY1" workbookViewId="0">
      <selection activeCell="BM272" sqref="BM272"/>
    </sheetView>
  </sheetViews>
  <sheetFormatPr defaultRowHeight="14.5" x14ac:dyDescent="0.35"/>
  <cols>
    <col min="1" max="1" width="44.1796875" bestFit="1" customWidth="1"/>
    <col min="2" max="2" width="25.54296875" bestFit="1" customWidth="1"/>
    <col min="3" max="3" width="37.1796875" bestFit="1" customWidth="1"/>
    <col min="4" max="4" width="12.7265625" bestFit="1" customWidth="1"/>
    <col min="5" max="8" width="5.453125" bestFit="1" customWidth="1"/>
    <col min="9" max="9" width="10.453125" bestFit="1" customWidth="1"/>
    <col min="10" max="64" width="11.453125" bestFit="1" customWidth="1"/>
    <col min="65" max="65" width="12.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1750</v>
      </c>
      <c r="D5" t="s">
        <v>1751</v>
      </c>
    </row>
    <row r="6" spans="1:65" hidden="1" x14ac:dyDescent="0.35">
      <c r="A6" t="s">
        <v>1359</v>
      </c>
      <c r="B6" t="s">
        <v>1360</v>
      </c>
      <c r="C6" t="s">
        <v>1750</v>
      </c>
      <c r="D6" t="s">
        <v>1751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35">
      <c r="A7" t="s">
        <v>1144</v>
      </c>
      <c r="B7" t="s">
        <v>1361</v>
      </c>
      <c r="C7" t="s">
        <v>1750</v>
      </c>
      <c r="D7" t="s">
        <v>1751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35">
      <c r="A8" t="s">
        <v>1362</v>
      </c>
      <c r="B8" t="s">
        <v>1363</v>
      </c>
      <c r="C8" t="s">
        <v>1750</v>
      </c>
      <c r="D8" t="s">
        <v>1751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35">
      <c r="A9" t="s">
        <v>1083</v>
      </c>
      <c r="B9" t="s">
        <v>1364</v>
      </c>
      <c r="C9" t="s">
        <v>1750</v>
      </c>
      <c r="D9" t="s">
        <v>1751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35">
      <c r="A10" t="s">
        <v>1262</v>
      </c>
      <c r="B10" t="s">
        <v>1365</v>
      </c>
      <c r="C10" t="s">
        <v>1750</v>
      </c>
      <c r="D10" t="s">
        <v>1751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35">
      <c r="A11" t="s">
        <v>1366</v>
      </c>
      <c r="B11" t="s">
        <v>1367</v>
      </c>
      <c r="C11" t="s">
        <v>1750</v>
      </c>
      <c r="D11" t="s">
        <v>1751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35">
      <c r="A12" t="s">
        <v>1368</v>
      </c>
      <c r="B12" t="s">
        <v>1369</v>
      </c>
      <c r="C12" t="s">
        <v>1750</v>
      </c>
      <c r="D12" t="s">
        <v>1751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35">
      <c r="A13" t="s">
        <v>1134</v>
      </c>
      <c r="B13" t="s">
        <v>1370</v>
      </c>
      <c r="C13" t="s">
        <v>1750</v>
      </c>
      <c r="D13" t="s">
        <v>1751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35">
      <c r="A14" t="s">
        <v>1204</v>
      </c>
      <c r="B14" t="s">
        <v>1371</v>
      </c>
      <c r="C14" t="s">
        <v>1750</v>
      </c>
      <c r="D14" t="s">
        <v>1751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35">
      <c r="A15" t="s">
        <v>1118</v>
      </c>
      <c r="B15" t="s">
        <v>1372</v>
      </c>
      <c r="C15" t="s">
        <v>1750</v>
      </c>
      <c r="D15" t="s">
        <v>1751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35">
      <c r="A16" t="s">
        <v>1373</v>
      </c>
      <c r="B16" t="s">
        <v>1374</v>
      </c>
      <c r="C16" t="s">
        <v>1750</v>
      </c>
      <c r="D16" t="s">
        <v>1751</v>
      </c>
    </row>
    <row r="17" spans="1:64" hidden="1" x14ac:dyDescent="0.35">
      <c r="A17" t="s">
        <v>1177</v>
      </c>
      <c r="B17" t="s">
        <v>1375</v>
      </c>
      <c r="C17" t="s">
        <v>1750</v>
      </c>
      <c r="D17" t="s">
        <v>1751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35">
      <c r="A18" t="s">
        <v>1218</v>
      </c>
      <c r="B18" t="s">
        <v>1376</v>
      </c>
      <c r="C18" t="s">
        <v>1750</v>
      </c>
      <c r="D18" t="s">
        <v>1751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35">
      <c r="A19" t="s">
        <v>1275</v>
      </c>
      <c r="B19" t="s">
        <v>1377</v>
      </c>
      <c r="C19" t="s">
        <v>1750</v>
      </c>
      <c r="D19" t="s">
        <v>1751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35">
      <c r="A20" t="s">
        <v>1119</v>
      </c>
      <c r="B20" t="s">
        <v>1378</v>
      </c>
      <c r="C20" t="s">
        <v>1750</v>
      </c>
      <c r="D20" t="s">
        <v>1751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35">
      <c r="A21" t="s">
        <v>587</v>
      </c>
      <c r="B21" t="s">
        <v>1379</v>
      </c>
      <c r="C21" t="s">
        <v>1750</v>
      </c>
      <c r="D21" t="s">
        <v>1751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35">
      <c r="A22" t="s">
        <v>1276</v>
      </c>
      <c r="B22" t="s">
        <v>1380</v>
      </c>
      <c r="C22" t="s">
        <v>1750</v>
      </c>
      <c r="D22" t="s">
        <v>1751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35">
      <c r="A23" t="s">
        <v>1093</v>
      </c>
      <c r="B23" t="s">
        <v>1381</v>
      </c>
      <c r="C23" t="s">
        <v>1750</v>
      </c>
      <c r="D23" t="s">
        <v>1751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35">
      <c r="A24" t="s">
        <v>1094</v>
      </c>
      <c r="B24" t="s">
        <v>1382</v>
      </c>
      <c r="C24" t="s">
        <v>1750</v>
      </c>
      <c r="D24" t="s">
        <v>1751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35">
      <c r="A25" t="s">
        <v>1145</v>
      </c>
      <c r="B25" t="s">
        <v>1383</v>
      </c>
      <c r="C25" t="s">
        <v>1750</v>
      </c>
      <c r="D25" t="s">
        <v>1751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35">
      <c r="A26" t="s">
        <v>1240</v>
      </c>
      <c r="B26" t="s">
        <v>1384</v>
      </c>
      <c r="C26" t="s">
        <v>1750</v>
      </c>
      <c r="D26" t="s">
        <v>1751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35">
      <c r="A27" t="s">
        <v>1120</v>
      </c>
      <c r="B27" t="s">
        <v>1385</v>
      </c>
      <c r="C27" t="s">
        <v>1750</v>
      </c>
      <c r="D27" t="s">
        <v>1751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35">
      <c r="A28" t="s">
        <v>1386</v>
      </c>
      <c r="B28" t="s">
        <v>1387</v>
      </c>
      <c r="C28" t="s">
        <v>1750</v>
      </c>
      <c r="D28" t="s">
        <v>1751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35">
      <c r="A29" t="s">
        <v>1263</v>
      </c>
      <c r="B29" t="s">
        <v>1388</v>
      </c>
      <c r="C29" t="s">
        <v>1750</v>
      </c>
      <c r="D29" t="s">
        <v>1751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35">
      <c r="A30" t="s">
        <v>1239</v>
      </c>
      <c r="B30" t="s">
        <v>1389</v>
      </c>
      <c r="C30" t="s">
        <v>1750</v>
      </c>
      <c r="D30" t="s">
        <v>1751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35">
      <c r="A31" t="s">
        <v>1195</v>
      </c>
      <c r="B31" t="s">
        <v>1390</v>
      </c>
      <c r="C31" t="s">
        <v>1750</v>
      </c>
      <c r="D31" t="s">
        <v>1751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35">
      <c r="A32" t="s">
        <v>1391</v>
      </c>
      <c r="B32" t="s">
        <v>1392</v>
      </c>
      <c r="C32" t="s">
        <v>1750</v>
      </c>
      <c r="D32" t="s">
        <v>1751</v>
      </c>
    </row>
    <row r="33" spans="1:64" hidden="1" x14ac:dyDescent="0.35">
      <c r="A33" t="s">
        <v>1393</v>
      </c>
      <c r="B33" t="s">
        <v>1394</v>
      </c>
      <c r="C33" t="s">
        <v>1750</v>
      </c>
      <c r="D33" t="s">
        <v>1751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35">
      <c r="A34" t="s">
        <v>1206</v>
      </c>
      <c r="B34" t="s">
        <v>1395</v>
      </c>
      <c r="C34" t="s">
        <v>1750</v>
      </c>
      <c r="D34" t="s">
        <v>1751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35">
      <c r="A35" t="s">
        <v>1180</v>
      </c>
      <c r="B35" t="s">
        <v>1396</v>
      </c>
      <c r="C35" t="s">
        <v>1750</v>
      </c>
      <c r="D35" t="s">
        <v>1751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35">
      <c r="A36" t="s">
        <v>1164</v>
      </c>
      <c r="B36" t="s">
        <v>1397</v>
      </c>
      <c r="C36" t="s">
        <v>1750</v>
      </c>
      <c r="D36" t="s">
        <v>1751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35">
      <c r="A37" t="s">
        <v>1146</v>
      </c>
      <c r="B37" t="s">
        <v>1398</v>
      </c>
      <c r="C37" t="s">
        <v>1750</v>
      </c>
      <c r="D37" t="s">
        <v>1751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35">
      <c r="A38" t="s">
        <v>585</v>
      </c>
      <c r="B38" t="s">
        <v>1399</v>
      </c>
      <c r="C38" t="s">
        <v>1750</v>
      </c>
      <c r="D38" t="s">
        <v>1751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35">
      <c r="A39" t="s">
        <v>589</v>
      </c>
      <c r="B39" t="s">
        <v>1400</v>
      </c>
      <c r="C39" t="s">
        <v>1750</v>
      </c>
      <c r="D39" t="s">
        <v>1751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35">
      <c r="A40" t="s">
        <v>1283</v>
      </c>
      <c r="B40" t="s">
        <v>1401</v>
      </c>
      <c r="C40" t="s">
        <v>1750</v>
      </c>
      <c r="D40" t="s">
        <v>1751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35">
      <c r="A41" t="s">
        <v>1402</v>
      </c>
      <c r="B41" t="s">
        <v>1403</v>
      </c>
      <c r="C41" t="s">
        <v>1750</v>
      </c>
      <c r="D41" t="s">
        <v>1751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35">
      <c r="A42" t="s">
        <v>1281</v>
      </c>
      <c r="B42" t="s">
        <v>1404</v>
      </c>
      <c r="C42" t="s">
        <v>1750</v>
      </c>
      <c r="D42" t="s">
        <v>1751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35">
      <c r="A43" t="s">
        <v>1250</v>
      </c>
      <c r="B43" t="s">
        <v>1405</v>
      </c>
      <c r="C43" t="s">
        <v>1750</v>
      </c>
      <c r="D43" t="s">
        <v>1751</v>
      </c>
    </row>
    <row r="44" spans="1:64" hidden="1" x14ac:dyDescent="0.35">
      <c r="A44" t="s">
        <v>1207</v>
      </c>
      <c r="B44" t="s">
        <v>1406</v>
      </c>
      <c r="C44" t="s">
        <v>1750</v>
      </c>
      <c r="D44" t="s">
        <v>1751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35">
      <c r="A45" t="s">
        <v>1155</v>
      </c>
      <c r="B45" t="s">
        <v>1407</v>
      </c>
      <c r="C45" t="s">
        <v>1750</v>
      </c>
      <c r="D45" t="s">
        <v>1751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35">
      <c r="A46" t="s">
        <v>1408</v>
      </c>
      <c r="B46" t="s">
        <v>1409</v>
      </c>
      <c r="C46" t="s">
        <v>1750</v>
      </c>
      <c r="D46" t="s">
        <v>1751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35">
      <c r="A47" t="s">
        <v>1084</v>
      </c>
      <c r="B47" t="s">
        <v>1410</v>
      </c>
      <c r="C47" t="s">
        <v>1750</v>
      </c>
      <c r="D47" t="s">
        <v>1751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35">
      <c r="A48" t="s">
        <v>1411</v>
      </c>
      <c r="B48" t="s">
        <v>1412</v>
      </c>
      <c r="C48" t="s">
        <v>1750</v>
      </c>
      <c r="D48" t="s">
        <v>1751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35">
      <c r="A49" t="s">
        <v>1413</v>
      </c>
      <c r="B49" t="s">
        <v>1414</v>
      </c>
      <c r="C49" t="s">
        <v>1750</v>
      </c>
      <c r="D49" t="s">
        <v>1751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35">
      <c r="A50" t="s">
        <v>1208</v>
      </c>
      <c r="B50" t="s">
        <v>1415</v>
      </c>
      <c r="C50" t="s">
        <v>1750</v>
      </c>
      <c r="D50" t="s">
        <v>1751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35">
      <c r="A51" t="s">
        <v>1072</v>
      </c>
      <c r="B51" t="s">
        <v>1416</v>
      </c>
      <c r="C51" t="s">
        <v>1750</v>
      </c>
      <c r="D51" t="s">
        <v>1751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35">
      <c r="A52" t="s">
        <v>1095</v>
      </c>
      <c r="B52" t="s">
        <v>1417</v>
      </c>
      <c r="C52" t="s">
        <v>1750</v>
      </c>
      <c r="D52" t="s">
        <v>1751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35">
      <c r="A53" t="s">
        <v>1196</v>
      </c>
      <c r="B53" t="s">
        <v>1418</v>
      </c>
      <c r="C53" t="s">
        <v>1750</v>
      </c>
      <c r="D53" t="s">
        <v>1751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35">
      <c r="A54" t="s">
        <v>1419</v>
      </c>
      <c r="B54" t="s">
        <v>1420</v>
      </c>
      <c r="C54" t="s">
        <v>1750</v>
      </c>
      <c r="D54" t="s">
        <v>1751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35">
      <c r="A55" t="s">
        <v>1181</v>
      </c>
      <c r="B55" t="s">
        <v>1421</v>
      </c>
      <c r="C55" t="s">
        <v>1750</v>
      </c>
      <c r="D55" t="s">
        <v>1751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35">
      <c r="A56" t="s">
        <v>1422</v>
      </c>
      <c r="B56" t="s">
        <v>1423</v>
      </c>
      <c r="C56" t="s">
        <v>1750</v>
      </c>
      <c r="D56" t="s">
        <v>1751</v>
      </c>
    </row>
    <row r="57" spans="1:64" hidden="1" x14ac:dyDescent="0.35">
      <c r="A57" t="s">
        <v>1424</v>
      </c>
      <c r="B57" t="s">
        <v>1425</v>
      </c>
      <c r="C57" t="s">
        <v>1750</v>
      </c>
      <c r="D57" t="s">
        <v>1751</v>
      </c>
    </row>
    <row r="58" spans="1:64" hidden="1" x14ac:dyDescent="0.35">
      <c r="A58" t="s">
        <v>1121</v>
      </c>
      <c r="B58" t="s">
        <v>1426</v>
      </c>
      <c r="C58" t="s">
        <v>1750</v>
      </c>
      <c r="D58" t="s">
        <v>1751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35">
      <c r="A59" t="s">
        <v>1427</v>
      </c>
      <c r="B59" t="s">
        <v>1428</v>
      </c>
      <c r="C59" t="s">
        <v>1750</v>
      </c>
      <c r="D59" t="s">
        <v>1751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35">
      <c r="A60" t="s">
        <v>1278</v>
      </c>
      <c r="B60" t="s">
        <v>1429</v>
      </c>
      <c r="C60" t="s">
        <v>1750</v>
      </c>
      <c r="D60" t="s">
        <v>1751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35">
      <c r="A61" t="s">
        <v>1073</v>
      </c>
      <c r="B61" t="s">
        <v>1430</v>
      </c>
      <c r="C61" t="s">
        <v>1750</v>
      </c>
      <c r="D61" t="s">
        <v>1751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35">
      <c r="A62" t="s">
        <v>1431</v>
      </c>
      <c r="B62" t="s">
        <v>1432</v>
      </c>
      <c r="C62" t="s">
        <v>1750</v>
      </c>
      <c r="D62" t="s">
        <v>1751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35">
      <c r="A63" t="s">
        <v>1251</v>
      </c>
      <c r="B63" t="s">
        <v>1433</v>
      </c>
      <c r="C63" t="s">
        <v>1750</v>
      </c>
      <c r="D63" t="s">
        <v>1751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35">
      <c r="A64" t="s">
        <v>1183</v>
      </c>
      <c r="B64" t="s">
        <v>1434</v>
      </c>
      <c r="C64" t="s">
        <v>1750</v>
      </c>
      <c r="D64" t="s">
        <v>1751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35">
      <c r="A65" t="s">
        <v>1110</v>
      </c>
      <c r="B65" t="s">
        <v>1435</v>
      </c>
      <c r="C65" t="s">
        <v>1750</v>
      </c>
      <c r="D65" t="s">
        <v>1751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35">
      <c r="A66" t="s">
        <v>1436</v>
      </c>
      <c r="B66" t="s">
        <v>1437</v>
      </c>
      <c r="C66" t="s">
        <v>1750</v>
      </c>
      <c r="D66" t="s">
        <v>1751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35">
      <c r="A67" t="s">
        <v>1438</v>
      </c>
      <c r="B67" t="s">
        <v>1439</v>
      </c>
      <c r="C67" t="s">
        <v>1750</v>
      </c>
      <c r="D67" t="s">
        <v>1751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35">
      <c r="A68" t="s">
        <v>1440</v>
      </c>
      <c r="B68" t="s">
        <v>1441</v>
      </c>
      <c r="C68" t="s">
        <v>1750</v>
      </c>
      <c r="D68" t="s">
        <v>1751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35">
      <c r="A69" t="s">
        <v>1442</v>
      </c>
      <c r="B69" t="s">
        <v>1443</v>
      </c>
      <c r="C69" t="s">
        <v>1750</v>
      </c>
      <c r="D69" t="s">
        <v>1751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35">
      <c r="A70" t="s">
        <v>1444</v>
      </c>
      <c r="B70" t="s">
        <v>1445</v>
      </c>
      <c r="C70" t="s">
        <v>1750</v>
      </c>
      <c r="D70" t="s">
        <v>1751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35">
      <c r="A71" t="s">
        <v>1209</v>
      </c>
      <c r="B71" t="s">
        <v>1446</v>
      </c>
      <c r="C71" t="s">
        <v>1750</v>
      </c>
      <c r="D71" t="s">
        <v>1751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35">
      <c r="A72" t="s">
        <v>1447</v>
      </c>
      <c r="B72" t="s">
        <v>1448</v>
      </c>
      <c r="C72" t="s">
        <v>1750</v>
      </c>
      <c r="D72" t="s">
        <v>1751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35">
      <c r="A73" t="s">
        <v>1449</v>
      </c>
      <c r="B73" t="s">
        <v>1450</v>
      </c>
      <c r="C73" t="s">
        <v>1750</v>
      </c>
      <c r="D73" t="s">
        <v>1751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35">
      <c r="A74" t="s">
        <v>597</v>
      </c>
      <c r="B74" t="s">
        <v>1451</v>
      </c>
      <c r="C74" t="s">
        <v>1750</v>
      </c>
      <c r="D74" t="s">
        <v>1751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35">
      <c r="A75" t="s">
        <v>1273</v>
      </c>
      <c r="B75" t="s">
        <v>1452</v>
      </c>
      <c r="C75" t="s">
        <v>1750</v>
      </c>
      <c r="D75" t="s">
        <v>1751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35">
      <c r="A76" t="s">
        <v>1252</v>
      </c>
      <c r="B76" t="s">
        <v>1453</v>
      </c>
      <c r="C76" t="s">
        <v>1750</v>
      </c>
      <c r="D76" t="s">
        <v>1751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35">
      <c r="A77" t="s">
        <v>599</v>
      </c>
      <c r="B77" t="s">
        <v>931</v>
      </c>
      <c r="C77" t="s">
        <v>1750</v>
      </c>
      <c r="D77" t="s">
        <v>1751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35">
      <c r="A78" t="s">
        <v>1454</v>
      </c>
      <c r="B78" t="s">
        <v>1455</v>
      </c>
      <c r="C78" t="s">
        <v>1750</v>
      </c>
      <c r="D78" t="s">
        <v>1751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35">
      <c r="A79" t="s">
        <v>1456</v>
      </c>
      <c r="B79" t="s">
        <v>1457</v>
      </c>
      <c r="C79" t="s">
        <v>1750</v>
      </c>
      <c r="D79" t="s">
        <v>1751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35">
      <c r="A80" t="s">
        <v>1253</v>
      </c>
      <c r="B80" t="s">
        <v>1458</v>
      </c>
      <c r="C80" t="s">
        <v>1750</v>
      </c>
      <c r="D80" t="s">
        <v>1751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35">
      <c r="A81" t="s">
        <v>1222</v>
      </c>
      <c r="B81" t="s">
        <v>1459</v>
      </c>
      <c r="C81" t="s">
        <v>1750</v>
      </c>
      <c r="D81" t="s">
        <v>1751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35">
      <c r="A82" t="s">
        <v>1277</v>
      </c>
      <c r="B82" t="s">
        <v>1460</v>
      </c>
      <c r="C82" t="s">
        <v>1750</v>
      </c>
      <c r="D82" t="s">
        <v>1751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35">
      <c r="A83" t="s">
        <v>1461</v>
      </c>
      <c r="B83" t="s">
        <v>1462</v>
      </c>
      <c r="C83" t="s">
        <v>1750</v>
      </c>
      <c r="D83" t="s">
        <v>1751</v>
      </c>
    </row>
    <row r="84" spans="1:64" hidden="1" x14ac:dyDescent="0.35">
      <c r="A84" t="s">
        <v>1463</v>
      </c>
      <c r="B84" t="s">
        <v>1464</v>
      </c>
      <c r="C84" t="s">
        <v>1750</v>
      </c>
      <c r="D84" t="s">
        <v>1751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35">
      <c r="A85" t="s">
        <v>1088</v>
      </c>
      <c r="B85" t="s">
        <v>1465</v>
      </c>
      <c r="C85" t="s">
        <v>1750</v>
      </c>
      <c r="D85" t="s">
        <v>1751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35">
      <c r="A86" t="s">
        <v>1260</v>
      </c>
      <c r="B86" t="s">
        <v>1466</v>
      </c>
      <c r="C86" t="s">
        <v>1750</v>
      </c>
      <c r="D86" t="s">
        <v>1751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35">
      <c r="A87" t="s">
        <v>1122</v>
      </c>
      <c r="B87" t="s">
        <v>1467</v>
      </c>
      <c r="C87" t="s">
        <v>1750</v>
      </c>
      <c r="D87" t="s">
        <v>1751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35">
      <c r="A88" t="s">
        <v>1097</v>
      </c>
      <c r="B88" t="s">
        <v>1468</v>
      </c>
      <c r="C88" t="s">
        <v>1750</v>
      </c>
      <c r="D88" t="s">
        <v>1751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35">
      <c r="A89" t="s">
        <v>1469</v>
      </c>
      <c r="B89" t="s">
        <v>1470</v>
      </c>
      <c r="C89" t="s">
        <v>1750</v>
      </c>
      <c r="D89" t="s">
        <v>1751</v>
      </c>
    </row>
    <row r="90" spans="1:64" hidden="1" x14ac:dyDescent="0.35">
      <c r="A90" t="s">
        <v>1098</v>
      </c>
      <c r="B90" t="s">
        <v>1471</v>
      </c>
      <c r="C90" t="s">
        <v>1750</v>
      </c>
      <c r="D90" t="s">
        <v>1751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35">
      <c r="A91" t="s">
        <v>1472</v>
      </c>
      <c r="B91" t="s">
        <v>1473</v>
      </c>
      <c r="C91" t="s">
        <v>1750</v>
      </c>
      <c r="D91" t="s">
        <v>1751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35">
      <c r="A92" t="s">
        <v>1099</v>
      </c>
      <c r="B92" t="s">
        <v>1474</v>
      </c>
      <c r="C92" t="s">
        <v>1750</v>
      </c>
      <c r="D92" t="s">
        <v>1751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35">
      <c r="A93" t="s">
        <v>1087</v>
      </c>
      <c r="B93" t="s">
        <v>1475</v>
      </c>
      <c r="C93" t="s">
        <v>1750</v>
      </c>
      <c r="D93" t="s">
        <v>1751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35">
      <c r="A94" t="s">
        <v>1265</v>
      </c>
      <c r="B94" t="s">
        <v>1476</v>
      </c>
      <c r="C94" t="s">
        <v>1750</v>
      </c>
      <c r="D94" t="s">
        <v>1751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35">
      <c r="A95" t="s">
        <v>1184</v>
      </c>
      <c r="B95" t="s">
        <v>1477</v>
      </c>
      <c r="C95" t="s">
        <v>1750</v>
      </c>
      <c r="D95" t="s">
        <v>1751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35">
      <c r="A96" t="s">
        <v>1478</v>
      </c>
      <c r="B96" t="s">
        <v>1479</v>
      </c>
      <c r="C96" t="s">
        <v>1750</v>
      </c>
      <c r="D96" t="s">
        <v>1751</v>
      </c>
    </row>
    <row r="97" spans="1:64" hidden="1" x14ac:dyDescent="0.35">
      <c r="A97" t="s">
        <v>1198</v>
      </c>
      <c r="B97" t="s">
        <v>1480</v>
      </c>
      <c r="C97" t="s">
        <v>1750</v>
      </c>
      <c r="D97" t="s">
        <v>1751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35">
      <c r="A98" t="s">
        <v>1228</v>
      </c>
      <c r="B98" t="s">
        <v>1481</v>
      </c>
      <c r="C98" t="s">
        <v>1750</v>
      </c>
      <c r="D98" t="s">
        <v>1751</v>
      </c>
    </row>
    <row r="99" spans="1:64" hidden="1" x14ac:dyDescent="0.35">
      <c r="A99" t="s">
        <v>1211</v>
      </c>
      <c r="B99" t="s">
        <v>1482</v>
      </c>
      <c r="C99" t="s">
        <v>1750</v>
      </c>
      <c r="D99" t="s">
        <v>1751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35">
      <c r="A100" t="s">
        <v>1483</v>
      </c>
      <c r="B100" t="s">
        <v>1484</v>
      </c>
      <c r="C100" t="s">
        <v>1750</v>
      </c>
      <c r="D100" t="s">
        <v>1751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35">
      <c r="A101" t="s">
        <v>1485</v>
      </c>
      <c r="B101" t="s">
        <v>1486</v>
      </c>
      <c r="C101" t="s">
        <v>1750</v>
      </c>
      <c r="D101" t="s">
        <v>1751</v>
      </c>
    </row>
    <row r="102" spans="1:64" hidden="1" x14ac:dyDescent="0.35">
      <c r="A102" t="s">
        <v>1199</v>
      </c>
      <c r="B102" t="s">
        <v>1487</v>
      </c>
      <c r="C102" t="s">
        <v>1750</v>
      </c>
      <c r="D102" t="s">
        <v>1751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35">
      <c r="A103" t="s">
        <v>1488</v>
      </c>
      <c r="B103" t="s">
        <v>1489</v>
      </c>
      <c r="C103" t="s">
        <v>1750</v>
      </c>
      <c r="D103" t="s">
        <v>1751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35">
      <c r="A104" t="s">
        <v>1264</v>
      </c>
      <c r="B104" t="s">
        <v>1490</v>
      </c>
      <c r="C104" t="s">
        <v>1750</v>
      </c>
      <c r="D104" t="s">
        <v>1751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35">
      <c r="A105" t="s">
        <v>1186</v>
      </c>
      <c r="B105" t="s">
        <v>1491</v>
      </c>
      <c r="C105" t="s">
        <v>1750</v>
      </c>
      <c r="D105" t="s">
        <v>1751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35">
      <c r="A106" t="s">
        <v>1242</v>
      </c>
      <c r="B106" t="s">
        <v>1492</v>
      </c>
      <c r="C106" t="s">
        <v>1750</v>
      </c>
      <c r="D106" t="s">
        <v>1751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35">
      <c r="A107" t="s">
        <v>1493</v>
      </c>
      <c r="B107" t="s">
        <v>1494</v>
      </c>
      <c r="C107" t="s">
        <v>1750</v>
      </c>
      <c r="D107" t="s">
        <v>1751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35">
      <c r="A108" t="s">
        <v>1495</v>
      </c>
      <c r="B108" t="s">
        <v>1496</v>
      </c>
      <c r="C108" t="s">
        <v>1750</v>
      </c>
      <c r="D108" t="s">
        <v>1751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35">
      <c r="A109" t="s">
        <v>1497</v>
      </c>
      <c r="B109" t="s">
        <v>1498</v>
      </c>
      <c r="C109" t="s">
        <v>1750</v>
      </c>
      <c r="D109" t="s">
        <v>1751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35">
      <c r="A110" t="s">
        <v>1499</v>
      </c>
      <c r="B110" t="s">
        <v>1500</v>
      </c>
      <c r="C110" t="s">
        <v>1750</v>
      </c>
      <c r="D110" t="s">
        <v>1751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35">
      <c r="A111" t="s">
        <v>1166</v>
      </c>
      <c r="B111" t="s">
        <v>1501</v>
      </c>
      <c r="C111" t="s">
        <v>1750</v>
      </c>
      <c r="D111" t="s">
        <v>1751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35">
      <c r="A112" t="s">
        <v>1502</v>
      </c>
      <c r="B112" t="s">
        <v>1503</v>
      </c>
      <c r="C112" t="s">
        <v>1750</v>
      </c>
      <c r="D112" t="s">
        <v>1751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35">
      <c r="A113" t="s">
        <v>1504</v>
      </c>
      <c r="B113" t="s">
        <v>1505</v>
      </c>
      <c r="C113" t="s">
        <v>1750</v>
      </c>
      <c r="D113" t="s">
        <v>1751</v>
      </c>
    </row>
    <row r="114" spans="1:64" hidden="1" x14ac:dyDescent="0.35">
      <c r="A114" t="s">
        <v>1147</v>
      </c>
      <c r="B114" t="s">
        <v>1506</v>
      </c>
      <c r="C114" t="s">
        <v>1750</v>
      </c>
      <c r="D114" t="s">
        <v>1751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35">
      <c r="A115" t="s">
        <v>1507</v>
      </c>
      <c r="B115" t="s">
        <v>1508</v>
      </c>
      <c r="C115" t="s">
        <v>1750</v>
      </c>
      <c r="D115" t="s">
        <v>1751</v>
      </c>
    </row>
    <row r="116" spans="1:64" hidden="1" x14ac:dyDescent="0.35">
      <c r="A116" t="s">
        <v>1255</v>
      </c>
      <c r="B116" t="s">
        <v>1509</v>
      </c>
      <c r="C116" t="s">
        <v>1750</v>
      </c>
      <c r="D116" t="s">
        <v>1751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35">
      <c r="A117" t="s">
        <v>1510</v>
      </c>
      <c r="B117" t="s">
        <v>1511</v>
      </c>
      <c r="C117" t="s">
        <v>1750</v>
      </c>
      <c r="D117" t="s">
        <v>1751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35">
      <c r="A118" t="s">
        <v>1123</v>
      </c>
      <c r="B118" t="s">
        <v>1512</v>
      </c>
      <c r="C118" t="s">
        <v>1750</v>
      </c>
      <c r="D118" t="s">
        <v>1751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35">
      <c r="A119" t="s">
        <v>1254</v>
      </c>
      <c r="B119" t="s">
        <v>1513</v>
      </c>
      <c r="C119" t="s">
        <v>1750</v>
      </c>
      <c r="D119" t="s">
        <v>1751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35">
      <c r="A120" t="s">
        <v>1124</v>
      </c>
      <c r="B120" t="s">
        <v>1514</v>
      </c>
      <c r="C120" t="s">
        <v>1750</v>
      </c>
      <c r="D120" t="s">
        <v>1751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35">
      <c r="A121" t="s">
        <v>1266</v>
      </c>
      <c r="B121" t="s">
        <v>1515</v>
      </c>
      <c r="C121" t="s">
        <v>1750</v>
      </c>
      <c r="D121" t="s">
        <v>1751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35">
      <c r="A122" t="s">
        <v>1187</v>
      </c>
      <c r="B122" t="s">
        <v>1516</v>
      </c>
      <c r="C122" t="s">
        <v>1750</v>
      </c>
      <c r="D122" t="s">
        <v>1751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35">
      <c r="A123" t="s">
        <v>1125</v>
      </c>
      <c r="B123" t="s">
        <v>1517</v>
      </c>
      <c r="C123" t="s">
        <v>1750</v>
      </c>
      <c r="D123" t="s">
        <v>1751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35">
      <c r="A124" t="s">
        <v>1160</v>
      </c>
      <c r="B124" t="s">
        <v>1518</v>
      </c>
      <c r="C124" t="s">
        <v>1750</v>
      </c>
      <c r="D124" t="s">
        <v>1751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35">
      <c r="A125" t="s">
        <v>1138</v>
      </c>
      <c r="B125" t="s">
        <v>1519</v>
      </c>
      <c r="C125" t="s">
        <v>1750</v>
      </c>
      <c r="D125" t="s">
        <v>1751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35">
      <c r="A126" t="s">
        <v>1074</v>
      </c>
      <c r="B126" t="s">
        <v>1520</v>
      </c>
      <c r="C126" t="s">
        <v>1750</v>
      </c>
      <c r="D126" t="s">
        <v>1751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35">
      <c r="A127" t="s">
        <v>1521</v>
      </c>
      <c r="B127" t="s">
        <v>1522</v>
      </c>
      <c r="C127" t="s">
        <v>1750</v>
      </c>
      <c r="D127" t="s">
        <v>1751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35">
      <c r="A128" t="s">
        <v>1165</v>
      </c>
      <c r="B128" t="s">
        <v>1523</v>
      </c>
      <c r="C128" t="s">
        <v>1750</v>
      </c>
      <c r="D128" t="s">
        <v>1751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35">
      <c r="A129" t="s">
        <v>1229</v>
      </c>
      <c r="B129" t="s">
        <v>1524</v>
      </c>
      <c r="C129" t="s">
        <v>1750</v>
      </c>
      <c r="D129" t="s">
        <v>1751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35">
      <c r="A130" t="s">
        <v>1525</v>
      </c>
      <c r="B130" t="s">
        <v>1526</v>
      </c>
      <c r="C130" t="s">
        <v>1750</v>
      </c>
      <c r="D130" t="s">
        <v>1751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35">
      <c r="A131" t="s">
        <v>1527</v>
      </c>
      <c r="B131" t="s">
        <v>1528</v>
      </c>
      <c r="C131" t="s">
        <v>1750</v>
      </c>
      <c r="D131" t="s">
        <v>1751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35">
      <c r="A132" t="s">
        <v>1126</v>
      </c>
      <c r="B132" t="s">
        <v>1529</v>
      </c>
      <c r="C132" t="s">
        <v>1750</v>
      </c>
      <c r="D132" t="s">
        <v>1751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35">
      <c r="A133" t="s">
        <v>1530</v>
      </c>
      <c r="B133" t="s">
        <v>1531</v>
      </c>
      <c r="C133" t="s">
        <v>1750</v>
      </c>
      <c r="D133" t="s">
        <v>1751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35">
      <c r="A134" t="s">
        <v>1532</v>
      </c>
      <c r="B134" t="s">
        <v>1533</v>
      </c>
      <c r="C134" t="s">
        <v>1750</v>
      </c>
      <c r="D134" t="s">
        <v>1751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35">
      <c r="A135" t="s">
        <v>1127</v>
      </c>
      <c r="B135" t="s">
        <v>1534</v>
      </c>
      <c r="C135" t="s">
        <v>1750</v>
      </c>
      <c r="D135" t="s">
        <v>1751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35">
      <c r="A136" t="s">
        <v>1100</v>
      </c>
      <c r="B136" t="s">
        <v>1535</v>
      </c>
      <c r="C136" t="s">
        <v>1750</v>
      </c>
      <c r="D136" t="s">
        <v>1751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35">
      <c r="A137" t="s">
        <v>1112</v>
      </c>
      <c r="B137" t="s">
        <v>1536</v>
      </c>
      <c r="C137" t="s">
        <v>1750</v>
      </c>
      <c r="D137" t="s">
        <v>1751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35">
      <c r="A138" t="s">
        <v>1537</v>
      </c>
      <c r="B138" t="s">
        <v>1538</v>
      </c>
      <c r="C138" t="s">
        <v>1750</v>
      </c>
      <c r="D138" t="s">
        <v>1751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35">
      <c r="A139" t="s">
        <v>1539</v>
      </c>
      <c r="B139" t="s">
        <v>1540</v>
      </c>
      <c r="C139" t="s">
        <v>1750</v>
      </c>
      <c r="D139" t="s">
        <v>1751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35">
      <c r="A140" t="s">
        <v>1541</v>
      </c>
      <c r="B140" t="s">
        <v>1542</v>
      </c>
      <c r="C140" t="s">
        <v>1750</v>
      </c>
      <c r="D140" t="s">
        <v>1751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35">
      <c r="A141" t="s">
        <v>1543</v>
      </c>
      <c r="B141" t="s">
        <v>1544</v>
      </c>
      <c r="C141" t="s">
        <v>1750</v>
      </c>
      <c r="D141" t="s">
        <v>1751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35">
      <c r="A142" t="s">
        <v>1545</v>
      </c>
      <c r="B142" t="s">
        <v>1546</v>
      </c>
      <c r="C142" t="s">
        <v>1750</v>
      </c>
      <c r="D142" t="s">
        <v>1751</v>
      </c>
    </row>
    <row r="143" spans="1:64" hidden="1" x14ac:dyDescent="0.35">
      <c r="A143" t="s">
        <v>1152</v>
      </c>
      <c r="B143" t="s">
        <v>1547</v>
      </c>
      <c r="C143" t="s">
        <v>1750</v>
      </c>
      <c r="D143" t="s">
        <v>1751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35">
      <c r="A144" t="s">
        <v>1548</v>
      </c>
      <c r="B144" t="s">
        <v>1549</v>
      </c>
      <c r="C144" t="s">
        <v>1750</v>
      </c>
      <c r="D144" t="s">
        <v>1751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35">
      <c r="A145" t="s">
        <v>1550</v>
      </c>
      <c r="B145" t="s">
        <v>1551</v>
      </c>
      <c r="C145" t="s">
        <v>1750</v>
      </c>
      <c r="D145" t="s">
        <v>1751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35">
      <c r="A146" t="s">
        <v>1091</v>
      </c>
      <c r="B146" t="s">
        <v>1552</v>
      </c>
      <c r="C146" t="s">
        <v>1750</v>
      </c>
      <c r="D146" t="s">
        <v>1751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35">
      <c r="A147" t="s">
        <v>1553</v>
      </c>
      <c r="B147" t="s">
        <v>1554</v>
      </c>
      <c r="C147" t="s">
        <v>1750</v>
      </c>
      <c r="D147" t="s">
        <v>1751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35">
      <c r="A148" t="s">
        <v>1257</v>
      </c>
      <c r="B148" t="s">
        <v>1555</v>
      </c>
      <c r="C148" t="s">
        <v>1750</v>
      </c>
      <c r="D148" t="s">
        <v>1751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35">
      <c r="A149" t="s">
        <v>1279</v>
      </c>
      <c r="B149" t="s">
        <v>1556</v>
      </c>
      <c r="C149" t="s">
        <v>1750</v>
      </c>
      <c r="D149" t="s">
        <v>1751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35">
      <c r="A150" t="s">
        <v>1256</v>
      </c>
      <c r="B150" t="s">
        <v>1557</v>
      </c>
      <c r="C150" t="s">
        <v>1750</v>
      </c>
      <c r="D150" t="s">
        <v>1751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35">
      <c r="A151" t="s">
        <v>1558</v>
      </c>
      <c r="B151" t="s">
        <v>1559</v>
      </c>
      <c r="C151" t="s">
        <v>1750</v>
      </c>
      <c r="D151" t="s">
        <v>1751</v>
      </c>
    </row>
    <row r="152" spans="1:64" hidden="1" x14ac:dyDescent="0.35">
      <c r="A152" t="s">
        <v>1560</v>
      </c>
      <c r="B152" t="s">
        <v>1561</v>
      </c>
      <c r="C152" t="s">
        <v>1750</v>
      </c>
      <c r="D152" t="s">
        <v>1751</v>
      </c>
    </row>
    <row r="153" spans="1:64" hidden="1" x14ac:dyDescent="0.35">
      <c r="A153" t="s">
        <v>1113</v>
      </c>
      <c r="B153" t="s">
        <v>1562</v>
      </c>
      <c r="C153" t="s">
        <v>1750</v>
      </c>
      <c r="D153" t="s">
        <v>1751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35">
      <c r="A154" t="s">
        <v>1563</v>
      </c>
      <c r="B154" t="s">
        <v>1564</v>
      </c>
      <c r="C154" t="s">
        <v>1750</v>
      </c>
      <c r="D154" t="s">
        <v>1751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35">
      <c r="A155" t="s">
        <v>1565</v>
      </c>
      <c r="B155" t="s">
        <v>1566</v>
      </c>
      <c r="C155" t="s">
        <v>1750</v>
      </c>
      <c r="D155" t="s">
        <v>1751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35">
      <c r="A156" t="s">
        <v>1075</v>
      </c>
      <c r="B156" t="s">
        <v>1567</v>
      </c>
      <c r="C156" t="s">
        <v>1750</v>
      </c>
      <c r="D156" t="s">
        <v>1751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35">
      <c r="A157" t="s">
        <v>1149</v>
      </c>
      <c r="B157" t="s">
        <v>1568</v>
      </c>
      <c r="C157" t="s">
        <v>1750</v>
      </c>
      <c r="D157" t="s">
        <v>1751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35">
      <c r="A158" t="s">
        <v>1569</v>
      </c>
      <c r="B158" t="s">
        <v>1570</v>
      </c>
      <c r="C158" t="s">
        <v>1750</v>
      </c>
      <c r="D158" t="s">
        <v>1751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35">
      <c r="A159" t="s">
        <v>1200</v>
      </c>
      <c r="B159" t="s">
        <v>1571</v>
      </c>
      <c r="C159" t="s">
        <v>1750</v>
      </c>
      <c r="D159" t="s">
        <v>1751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35">
      <c r="A160" t="s">
        <v>1572</v>
      </c>
      <c r="B160" t="s">
        <v>1573</v>
      </c>
      <c r="C160" t="s">
        <v>1750</v>
      </c>
      <c r="D160" t="s">
        <v>1751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35">
      <c r="A161" t="s">
        <v>1574</v>
      </c>
      <c r="B161" t="s">
        <v>1575</v>
      </c>
      <c r="C161" t="s">
        <v>1750</v>
      </c>
      <c r="D161" t="s">
        <v>1751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35">
      <c r="A162" t="s">
        <v>1269</v>
      </c>
      <c r="B162" t="s">
        <v>1576</v>
      </c>
      <c r="C162" t="s">
        <v>1750</v>
      </c>
      <c r="D162" t="s">
        <v>1751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35">
      <c r="A163" t="s">
        <v>1101</v>
      </c>
      <c r="B163" t="s">
        <v>1577</v>
      </c>
      <c r="C163" t="s">
        <v>1750</v>
      </c>
      <c r="D163" t="s">
        <v>1751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35">
      <c r="A164" t="s">
        <v>1267</v>
      </c>
      <c r="B164" t="s">
        <v>1578</v>
      </c>
      <c r="C164" t="s">
        <v>1750</v>
      </c>
      <c r="D164" t="s">
        <v>1751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35">
      <c r="A165" t="s">
        <v>1169</v>
      </c>
      <c r="B165" t="s">
        <v>1579</v>
      </c>
      <c r="C165" t="s">
        <v>1750</v>
      </c>
      <c r="D165" t="s">
        <v>1751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35">
      <c r="A166" t="s">
        <v>1580</v>
      </c>
      <c r="B166" t="s">
        <v>1581</v>
      </c>
      <c r="C166" t="s">
        <v>1750</v>
      </c>
      <c r="D166" t="s">
        <v>1751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35">
      <c r="A167" t="s">
        <v>1268</v>
      </c>
      <c r="B167" t="s">
        <v>1582</v>
      </c>
      <c r="C167" t="s">
        <v>1750</v>
      </c>
      <c r="D167" t="s">
        <v>1751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35">
      <c r="A168" t="s">
        <v>1161</v>
      </c>
      <c r="B168" t="s">
        <v>1583</v>
      </c>
      <c r="C168" t="s">
        <v>1750</v>
      </c>
      <c r="D168" t="s">
        <v>1751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35">
      <c r="A169" t="s">
        <v>1584</v>
      </c>
      <c r="B169" t="s">
        <v>1585</v>
      </c>
      <c r="C169" t="s">
        <v>1750</v>
      </c>
      <c r="D169" t="s">
        <v>1751</v>
      </c>
    </row>
    <row r="170" spans="1:64" hidden="1" x14ac:dyDescent="0.35">
      <c r="A170" t="s">
        <v>601</v>
      </c>
      <c r="B170" t="s">
        <v>1586</v>
      </c>
      <c r="C170" t="s">
        <v>1750</v>
      </c>
      <c r="D170" t="s">
        <v>1751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35">
      <c r="A171" t="s">
        <v>1102</v>
      </c>
      <c r="B171" t="s">
        <v>1587</v>
      </c>
      <c r="C171" t="s">
        <v>1750</v>
      </c>
      <c r="D171" t="s">
        <v>1751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35">
      <c r="A172" t="s">
        <v>1076</v>
      </c>
      <c r="B172" t="s">
        <v>1588</v>
      </c>
      <c r="C172" t="s">
        <v>1750</v>
      </c>
      <c r="D172" t="s">
        <v>1751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35">
      <c r="A173" t="s">
        <v>884</v>
      </c>
      <c r="B173" t="s">
        <v>1589</v>
      </c>
      <c r="C173" t="s">
        <v>1750</v>
      </c>
      <c r="D173" t="s">
        <v>1751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35">
      <c r="A174" t="s">
        <v>1168</v>
      </c>
      <c r="B174" t="s">
        <v>1590</v>
      </c>
      <c r="C174" t="s">
        <v>1750</v>
      </c>
      <c r="D174" t="s">
        <v>1751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35">
      <c r="A175" t="s">
        <v>1591</v>
      </c>
      <c r="B175" t="s">
        <v>1592</v>
      </c>
      <c r="C175" t="s">
        <v>1750</v>
      </c>
      <c r="D175" t="s">
        <v>1751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35">
      <c r="A176" t="s">
        <v>603</v>
      </c>
      <c r="B176" t="s">
        <v>1593</v>
      </c>
      <c r="C176" t="s">
        <v>1750</v>
      </c>
      <c r="D176" t="s">
        <v>1751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35">
      <c r="A177" t="s">
        <v>1223</v>
      </c>
      <c r="B177" t="s">
        <v>1594</v>
      </c>
      <c r="C177" t="s">
        <v>1750</v>
      </c>
      <c r="D177" t="s">
        <v>1751</v>
      </c>
    </row>
    <row r="178" spans="1:64" hidden="1" x14ac:dyDescent="0.35">
      <c r="A178" t="s">
        <v>1103</v>
      </c>
      <c r="B178" t="s">
        <v>1595</v>
      </c>
      <c r="C178" t="s">
        <v>1750</v>
      </c>
      <c r="D178" t="s">
        <v>1751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35">
      <c r="A179" t="s">
        <v>1104</v>
      </c>
      <c r="B179" t="s">
        <v>1596</v>
      </c>
      <c r="C179" t="s">
        <v>1750</v>
      </c>
      <c r="D179" t="s">
        <v>1751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35">
      <c r="A180" t="s">
        <v>1201</v>
      </c>
      <c r="B180" t="s">
        <v>1597</v>
      </c>
      <c r="C180" t="s">
        <v>1750</v>
      </c>
      <c r="D180" t="s">
        <v>1751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35">
      <c r="A181" t="s">
        <v>1280</v>
      </c>
      <c r="B181" t="s">
        <v>1598</v>
      </c>
      <c r="C181" t="s">
        <v>1750</v>
      </c>
      <c r="D181" t="s">
        <v>1751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35">
      <c r="A182" t="s">
        <v>1258</v>
      </c>
      <c r="B182" t="s">
        <v>1599</v>
      </c>
      <c r="C182" t="s">
        <v>1750</v>
      </c>
      <c r="D182" t="s">
        <v>1751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35">
      <c r="A183" t="s">
        <v>1150</v>
      </c>
      <c r="B183" t="s">
        <v>1600</v>
      </c>
      <c r="C183" t="s">
        <v>1750</v>
      </c>
      <c r="D183" t="s">
        <v>1751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35">
      <c r="A184" t="s">
        <v>1601</v>
      </c>
      <c r="B184" t="s">
        <v>1602</v>
      </c>
      <c r="C184" t="s">
        <v>1750</v>
      </c>
      <c r="D184" t="s">
        <v>1751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35">
      <c r="A185" t="s">
        <v>1219</v>
      </c>
      <c r="B185" t="s">
        <v>1603</v>
      </c>
      <c r="C185" t="s">
        <v>1750</v>
      </c>
      <c r="D185" t="s">
        <v>1751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35">
      <c r="A186" t="s">
        <v>1604</v>
      </c>
      <c r="B186" t="s">
        <v>1605</v>
      </c>
      <c r="C186" t="s">
        <v>1750</v>
      </c>
      <c r="D186" t="s">
        <v>1751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35">
      <c r="A187" t="s">
        <v>1128</v>
      </c>
      <c r="B187" t="s">
        <v>1606</v>
      </c>
      <c r="C187" t="s">
        <v>1750</v>
      </c>
      <c r="D187" t="s">
        <v>1751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35">
      <c r="A188" t="s">
        <v>1607</v>
      </c>
      <c r="B188" t="s">
        <v>1608</v>
      </c>
      <c r="C188" t="s">
        <v>1750</v>
      </c>
      <c r="D188" t="s">
        <v>1751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35">
      <c r="A189" t="s">
        <v>1151</v>
      </c>
      <c r="B189" t="s">
        <v>1609</v>
      </c>
      <c r="C189" t="s">
        <v>1750</v>
      </c>
      <c r="D189" t="s">
        <v>1751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35">
      <c r="A190" t="s">
        <v>1202</v>
      </c>
      <c r="B190" t="s">
        <v>1610</v>
      </c>
      <c r="C190" t="s">
        <v>1750</v>
      </c>
      <c r="D190" t="s">
        <v>1751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35">
      <c r="A191" t="s">
        <v>1213</v>
      </c>
      <c r="B191" t="s">
        <v>1611</v>
      </c>
      <c r="C191" t="s">
        <v>1750</v>
      </c>
      <c r="D191" t="s">
        <v>1751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35">
      <c r="A192" t="s">
        <v>1170</v>
      </c>
      <c r="B192" t="s">
        <v>1612</v>
      </c>
      <c r="C192" t="s">
        <v>1750</v>
      </c>
      <c r="D192" t="s">
        <v>1751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35">
      <c r="A193" t="s">
        <v>1613</v>
      </c>
      <c r="B193" t="s">
        <v>1614</v>
      </c>
      <c r="C193" t="s">
        <v>1750</v>
      </c>
      <c r="D193" t="s">
        <v>1751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35">
      <c r="A194" t="s">
        <v>1224</v>
      </c>
      <c r="B194" t="s">
        <v>1615</v>
      </c>
      <c r="C194" t="s">
        <v>1750</v>
      </c>
      <c r="D194" t="s">
        <v>1751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35">
      <c r="A195" t="s">
        <v>1243</v>
      </c>
      <c r="B195" t="s">
        <v>1616</v>
      </c>
      <c r="C195" t="s">
        <v>1750</v>
      </c>
      <c r="D195" t="s">
        <v>1751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35">
      <c r="A196" t="s">
        <v>1617</v>
      </c>
      <c r="B196" t="s">
        <v>1618</v>
      </c>
      <c r="C196" t="s">
        <v>1750</v>
      </c>
      <c r="D196" t="s">
        <v>1751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35">
      <c r="A197" t="s">
        <v>1189</v>
      </c>
      <c r="B197" t="s">
        <v>1619</v>
      </c>
      <c r="C197" t="s">
        <v>1750</v>
      </c>
      <c r="D197" t="s">
        <v>1751</v>
      </c>
    </row>
    <row r="198" spans="1:64" hidden="1" x14ac:dyDescent="0.35">
      <c r="A198" t="s">
        <v>1620</v>
      </c>
      <c r="B198" t="s">
        <v>1621</v>
      </c>
      <c r="C198" t="s">
        <v>1750</v>
      </c>
      <c r="D198" t="s">
        <v>1751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35">
      <c r="A199" t="s">
        <v>1270</v>
      </c>
      <c r="B199" t="s">
        <v>1622</v>
      </c>
      <c r="C199" t="s">
        <v>1750</v>
      </c>
      <c r="D199" t="s">
        <v>1751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35">
      <c r="A200" t="s">
        <v>1212</v>
      </c>
      <c r="B200" t="s">
        <v>1623</v>
      </c>
      <c r="C200" t="s">
        <v>1750</v>
      </c>
      <c r="D200" t="s">
        <v>1751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35">
      <c r="A201" t="s">
        <v>1624</v>
      </c>
      <c r="B201" t="s">
        <v>1625</v>
      </c>
      <c r="C201" t="s">
        <v>1750</v>
      </c>
      <c r="D201" t="s">
        <v>1751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35">
      <c r="A202" t="s">
        <v>1626</v>
      </c>
      <c r="B202" t="s">
        <v>1627</v>
      </c>
      <c r="C202" t="s">
        <v>1750</v>
      </c>
      <c r="D202" t="s">
        <v>1751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35">
      <c r="A203" t="s">
        <v>1628</v>
      </c>
      <c r="B203" t="s">
        <v>1629</v>
      </c>
      <c r="C203" t="s">
        <v>1750</v>
      </c>
      <c r="D203" t="s">
        <v>1751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35">
      <c r="A204" t="s">
        <v>1232</v>
      </c>
      <c r="B204" t="s">
        <v>1630</v>
      </c>
      <c r="C204" t="s">
        <v>1750</v>
      </c>
      <c r="D204" t="s">
        <v>1751</v>
      </c>
    </row>
    <row r="205" spans="1:64" hidden="1" x14ac:dyDescent="0.35">
      <c r="A205" t="s">
        <v>1129</v>
      </c>
      <c r="B205" t="s">
        <v>1631</v>
      </c>
      <c r="C205" t="s">
        <v>1750</v>
      </c>
      <c r="D205" t="s">
        <v>1751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35">
      <c r="A206" t="s">
        <v>1245</v>
      </c>
      <c r="B206" t="s">
        <v>1632</v>
      </c>
      <c r="C206" t="s">
        <v>1750</v>
      </c>
      <c r="D206" t="s">
        <v>1751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35">
      <c r="A207" t="s">
        <v>1246</v>
      </c>
      <c r="B207" t="s">
        <v>1633</v>
      </c>
      <c r="C207" t="s">
        <v>1750</v>
      </c>
      <c r="D207" t="s">
        <v>1751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35">
      <c r="A208" t="s">
        <v>605</v>
      </c>
      <c r="B208" t="s">
        <v>1634</v>
      </c>
      <c r="C208" t="s">
        <v>1750</v>
      </c>
      <c r="D208" t="s">
        <v>1751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35">
      <c r="A209" t="s">
        <v>1635</v>
      </c>
      <c r="B209" t="s">
        <v>1636</v>
      </c>
      <c r="C209" t="s">
        <v>1750</v>
      </c>
      <c r="D209" t="s">
        <v>1751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35">
      <c r="A210" t="s">
        <v>1130</v>
      </c>
      <c r="B210" t="s">
        <v>1637</v>
      </c>
      <c r="C210" t="s">
        <v>1750</v>
      </c>
      <c r="D210" t="s">
        <v>1751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35">
      <c r="A211" t="s">
        <v>1114</v>
      </c>
      <c r="B211" t="s">
        <v>1638</v>
      </c>
      <c r="C211" t="s">
        <v>1750</v>
      </c>
      <c r="D211" t="s">
        <v>1751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35">
      <c r="A212" t="s">
        <v>1105</v>
      </c>
      <c r="B212" t="s">
        <v>1639</v>
      </c>
      <c r="C212" t="s">
        <v>1750</v>
      </c>
      <c r="D212" t="s">
        <v>1751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35">
      <c r="A213" t="s">
        <v>1171</v>
      </c>
      <c r="B213" t="s">
        <v>1640</v>
      </c>
      <c r="C213" t="s">
        <v>1750</v>
      </c>
      <c r="D213" t="s">
        <v>1751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35">
      <c r="A214" t="s">
        <v>1225</v>
      </c>
      <c r="B214" t="s">
        <v>1641</v>
      </c>
      <c r="C214" t="s">
        <v>1750</v>
      </c>
      <c r="D214" t="s">
        <v>1751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35">
      <c r="A215" t="s">
        <v>1106</v>
      </c>
      <c r="B215" t="s">
        <v>1642</v>
      </c>
      <c r="C215" t="s">
        <v>1750</v>
      </c>
      <c r="D215" t="s">
        <v>1751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35">
      <c r="A216" t="s">
        <v>1197</v>
      </c>
      <c r="B216" t="s">
        <v>1643</v>
      </c>
      <c r="C216" t="s">
        <v>1750</v>
      </c>
      <c r="D216" t="s">
        <v>1751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35">
      <c r="A217" t="s">
        <v>1644</v>
      </c>
      <c r="B217" t="s">
        <v>1645</v>
      </c>
      <c r="C217" t="s">
        <v>1750</v>
      </c>
      <c r="D217" t="s">
        <v>1751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35">
      <c r="A218" t="s">
        <v>1080</v>
      </c>
      <c r="B218" t="s">
        <v>1646</v>
      </c>
      <c r="C218" t="s">
        <v>1750</v>
      </c>
      <c r="D218" t="s">
        <v>1751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35">
      <c r="A219" t="s">
        <v>1271</v>
      </c>
      <c r="B219" t="s">
        <v>1647</v>
      </c>
      <c r="C219" t="s">
        <v>1750</v>
      </c>
      <c r="D219" t="s">
        <v>1751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35">
      <c r="A220" t="s">
        <v>1648</v>
      </c>
      <c r="B220" t="s">
        <v>1649</v>
      </c>
      <c r="C220" t="s">
        <v>1750</v>
      </c>
      <c r="D220" t="s">
        <v>1751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35">
      <c r="A221" t="s">
        <v>1081</v>
      </c>
      <c r="B221" t="s">
        <v>1650</v>
      </c>
      <c r="C221" t="s">
        <v>1750</v>
      </c>
      <c r="D221" t="s">
        <v>1751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35">
      <c r="A222" t="s">
        <v>1651</v>
      </c>
      <c r="B222" t="s">
        <v>1652</v>
      </c>
      <c r="C222" t="s">
        <v>1750</v>
      </c>
      <c r="D222" t="s">
        <v>1751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35">
      <c r="A223" t="s">
        <v>1653</v>
      </c>
      <c r="B223" t="s">
        <v>1654</v>
      </c>
      <c r="C223" t="s">
        <v>1750</v>
      </c>
      <c r="D223" t="s">
        <v>1751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35">
      <c r="A224" t="s">
        <v>1089</v>
      </c>
      <c r="B224" t="s">
        <v>1655</v>
      </c>
      <c r="C224" t="s">
        <v>1750</v>
      </c>
      <c r="D224" t="s">
        <v>1751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35">
      <c r="A225" t="s">
        <v>1214</v>
      </c>
      <c r="B225" t="s">
        <v>1656</v>
      </c>
      <c r="C225" t="s">
        <v>1750</v>
      </c>
      <c r="D225" t="s">
        <v>1751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35">
      <c r="A226" t="s">
        <v>1657</v>
      </c>
      <c r="B226" t="s">
        <v>1658</v>
      </c>
      <c r="C226" t="s">
        <v>1750</v>
      </c>
      <c r="D226" t="s">
        <v>1751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35">
      <c r="A227" t="s">
        <v>1272</v>
      </c>
      <c r="B227" t="s">
        <v>1659</v>
      </c>
      <c r="C227" t="s">
        <v>1750</v>
      </c>
      <c r="D227" t="s">
        <v>1751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35">
      <c r="A228" t="s">
        <v>1259</v>
      </c>
      <c r="B228" t="s">
        <v>1660</v>
      </c>
      <c r="C228" t="s">
        <v>1750</v>
      </c>
      <c r="D228" t="s">
        <v>1751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35">
      <c r="A229" t="s">
        <v>608</v>
      </c>
      <c r="B229" t="s">
        <v>1661</v>
      </c>
      <c r="C229" t="s">
        <v>1750</v>
      </c>
      <c r="D229" t="s">
        <v>1751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35">
      <c r="A230" t="s">
        <v>1662</v>
      </c>
      <c r="B230" t="s">
        <v>1663</v>
      </c>
      <c r="C230" t="s">
        <v>1750</v>
      </c>
      <c r="D230" t="s">
        <v>1751</v>
      </c>
    </row>
    <row r="231" spans="1:64" hidden="1" x14ac:dyDescent="0.35">
      <c r="A231" t="s">
        <v>1079</v>
      </c>
      <c r="B231" t="s">
        <v>1664</v>
      </c>
      <c r="C231" t="s">
        <v>1750</v>
      </c>
      <c r="D231" t="s">
        <v>1751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35">
      <c r="A232" t="s">
        <v>1132</v>
      </c>
      <c r="B232" t="s">
        <v>1665</v>
      </c>
      <c r="C232" t="s">
        <v>1750</v>
      </c>
      <c r="D232" t="s">
        <v>1751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35">
      <c r="A233" t="s">
        <v>1666</v>
      </c>
      <c r="B233" t="s">
        <v>1667</v>
      </c>
      <c r="C233" t="s">
        <v>1750</v>
      </c>
      <c r="D233" t="s">
        <v>1751</v>
      </c>
    </row>
    <row r="234" spans="1:64" hidden="1" x14ac:dyDescent="0.35">
      <c r="A234" t="s">
        <v>1085</v>
      </c>
      <c r="B234" t="s">
        <v>1668</v>
      </c>
      <c r="C234" t="s">
        <v>1750</v>
      </c>
      <c r="D234" t="s">
        <v>1751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35">
      <c r="A235" t="s">
        <v>1669</v>
      </c>
      <c r="B235" t="s">
        <v>1670</v>
      </c>
      <c r="C235" t="s">
        <v>1750</v>
      </c>
      <c r="D235" t="s">
        <v>1751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35">
      <c r="A236" t="s">
        <v>1671</v>
      </c>
      <c r="B236" t="s">
        <v>1672</v>
      </c>
      <c r="C236" t="s">
        <v>1750</v>
      </c>
      <c r="D236" t="s">
        <v>1751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35">
      <c r="A237" t="s">
        <v>1107</v>
      </c>
      <c r="B237" t="s">
        <v>1673</v>
      </c>
      <c r="C237" t="s">
        <v>1750</v>
      </c>
      <c r="D237" t="s">
        <v>1751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35">
      <c r="A238" t="s">
        <v>1172</v>
      </c>
      <c r="B238" t="s">
        <v>1674</v>
      </c>
      <c r="C238" t="s">
        <v>1750</v>
      </c>
      <c r="D238" t="s">
        <v>1751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35">
      <c r="A239" t="s">
        <v>1140</v>
      </c>
      <c r="B239" t="s">
        <v>1675</v>
      </c>
      <c r="C239" t="s">
        <v>1750</v>
      </c>
      <c r="D239" t="s">
        <v>1751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35">
      <c r="A240" t="s">
        <v>1141</v>
      </c>
      <c r="B240" t="s">
        <v>1676</v>
      </c>
      <c r="C240" t="s">
        <v>1750</v>
      </c>
      <c r="D240" t="s">
        <v>1751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35">
      <c r="A241" t="s">
        <v>1677</v>
      </c>
      <c r="B241" t="s">
        <v>1678</v>
      </c>
      <c r="C241" t="s">
        <v>1750</v>
      </c>
      <c r="D241" t="s">
        <v>1751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35">
      <c r="A242" t="s">
        <v>1173</v>
      </c>
      <c r="B242" t="s">
        <v>1679</v>
      </c>
      <c r="C242" t="s">
        <v>1750</v>
      </c>
      <c r="D242" t="s">
        <v>1751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35">
      <c r="A243" t="s">
        <v>1680</v>
      </c>
      <c r="B243" t="s">
        <v>1681</v>
      </c>
      <c r="C243" t="s">
        <v>1750</v>
      </c>
      <c r="D243" t="s">
        <v>1751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35">
      <c r="A244" t="s">
        <v>1234</v>
      </c>
      <c r="B244" t="s">
        <v>1682</v>
      </c>
      <c r="C244" t="s">
        <v>1750</v>
      </c>
      <c r="D244" t="s">
        <v>1751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35">
      <c r="A245" t="s">
        <v>1683</v>
      </c>
      <c r="B245" t="s">
        <v>1684</v>
      </c>
      <c r="C245" t="s">
        <v>1750</v>
      </c>
      <c r="D245" t="s">
        <v>1751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35">
      <c r="A246" t="s">
        <v>1685</v>
      </c>
      <c r="B246" t="s">
        <v>1686</v>
      </c>
      <c r="C246" t="s">
        <v>1750</v>
      </c>
      <c r="D246" t="s">
        <v>1751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35">
      <c r="A247" t="s">
        <v>1192</v>
      </c>
      <c r="B247" t="s">
        <v>1687</v>
      </c>
      <c r="C247" t="s">
        <v>1750</v>
      </c>
      <c r="D247" t="s">
        <v>1751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35">
      <c r="A248" t="s">
        <v>1115</v>
      </c>
      <c r="B248" t="s">
        <v>1688</v>
      </c>
      <c r="C248" t="s">
        <v>1750</v>
      </c>
      <c r="D248" t="s">
        <v>1751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35">
      <c r="A249" t="s">
        <v>1133</v>
      </c>
      <c r="B249" t="s">
        <v>1689</v>
      </c>
      <c r="C249" t="s">
        <v>1750</v>
      </c>
      <c r="D249" t="s">
        <v>1751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35">
      <c r="A250" t="s">
        <v>1690</v>
      </c>
      <c r="B250" t="s">
        <v>1691</v>
      </c>
      <c r="C250" t="s">
        <v>1750</v>
      </c>
      <c r="D250" t="s">
        <v>1751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35">
      <c r="A251" t="s">
        <v>1692</v>
      </c>
      <c r="B251" t="s">
        <v>1693</v>
      </c>
      <c r="C251" t="s">
        <v>1750</v>
      </c>
      <c r="D251" t="s">
        <v>1751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35">
      <c r="A252" t="s">
        <v>609</v>
      </c>
      <c r="B252" t="s">
        <v>1694</v>
      </c>
      <c r="C252" t="s">
        <v>1750</v>
      </c>
      <c r="D252" t="s">
        <v>1751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35">
      <c r="A253" t="s">
        <v>1248</v>
      </c>
      <c r="B253" t="s">
        <v>1695</v>
      </c>
      <c r="C253" t="s">
        <v>1750</v>
      </c>
      <c r="D253" t="s">
        <v>1751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35">
      <c r="A254" t="s">
        <v>1696</v>
      </c>
      <c r="B254" t="s">
        <v>1697</v>
      </c>
      <c r="C254" t="s">
        <v>1750</v>
      </c>
      <c r="D254" t="s">
        <v>1751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35">
      <c r="A255" t="s">
        <v>1215</v>
      </c>
      <c r="B255" t="s">
        <v>1698</v>
      </c>
      <c r="C255" t="s">
        <v>1750</v>
      </c>
      <c r="D255" t="s">
        <v>1751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35">
      <c r="A256" t="s">
        <v>1699</v>
      </c>
      <c r="B256" t="s">
        <v>1700</v>
      </c>
      <c r="C256" t="s">
        <v>1750</v>
      </c>
      <c r="D256" t="s">
        <v>1751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35">
      <c r="A257" t="s">
        <v>1142</v>
      </c>
      <c r="B257" t="s">
        <v>1701</v>
      </c>
      <c r="C257" t="s">
        <v>1750</v>
      </c>
      <c r="D257" t="s">
        <v>1751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35">
      <c r="A258" t="s">
        <v>1702</v>
      </c>
      <c r="B258" t="s">
        <v>1703</v>
      </c>
      <c r="C258" t="s">
        <v>1750</v>
      </c>
      <c r="D258" t="s">
        <v>1751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35">
      <c r="A259" t="s">
        <v>1704</v>
      </c>
      <c r="B259" t="s">
        <v>1705</v>
      </c>
      <c r="C259" t="s">
        <v>1750</v>
      </c>
      <c r="D259" t="s">
        <v>1751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35">
      <c r="A260" t="s">
        <v>1706</v>
      </c>
      <c r="B260" t="s">
        <v>1707</v>
      </c>
      <c r="C260" t="s">
        <v>1750</v>
      </c>
      <c r="D260" t="s">
        <v>1751</v>
      </c>
    </row>
    <row r="261" spans="1:65" hidden="1" x14ac:dyDescent="0.35">
      <c r="A261" t="s">
        <v>1708</v>
      </c>
      <c r="B261" t="s">
        <v>1709</v>
      </c>
      <c r="C261" t="s">
        <v>1750</v>
      </c>
      <c r="D261" t="s">
        <v>1751</v>
      </c>
    </row>
    <row r="262" spans="1:65" hidden="1" x14ac:dyDescent="0.35">
      <c r="A262" t="s">
        <v>1710</v>
      </c>
      <c r="B262" t="s">
        <v>1711</v>
      </c>
      <c r="C262" t="s">
        <v>1750</v>
      </c>
      <c r="D262" t="s">
        <v>1751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35">
      <c r="A263" t="s">
        <v>1226</v>
      </c>
      <c r="B263" t="s">
        <v>1712</v>
      </c>
      <c r="C263" t="s">
        <v>1750</v>
      </c>
      <c r="D263" t="s">
        <v>1751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35">
      <c r="A264" t="s">
        <v>1022</v>
      </c>
      <c r="B264" t="s">
        <v>1713</v>
      </c>
      <c r="C264" t="s">
        <v>1750</v>
      </c>
      <c r="D264" t="s">
        <v>1751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35">
      <c r="A265" t="s">
        <v>1233</v>
      </c>
      <c r="B265" t="s">
        <v>1714</v>
      </c>
      <c r="C265" t="s">
        <v>1750</v>
      </c>
      <c r="D265" t="s">
        <v>1751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35">
      <c r="A266" t="s">
        <v>1715</v>
      </c>
      <c r="B266" t="s">
        <v>1716</v>
      </c>
      <c r="C266" t="s">
        <v>1750</v>
      </c>
      <c r="D266" t="s">
        <v>1751</v>
      </c>
    </row>
    <row r="267" spans="1:65" hidden="1" x14ac:dyDescent="0.35">
      <c r="A267" t="s">
        <v>1717</v>
      </c>
      <c r="B267" t="s">
        <v>1718</v>
      </c>
      <c r="C267" t="s">
        <v>1750</v>
      </c>
      <c r="D267" t="s">
        <v>1751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35">
      <c r="A268" t="s">
        <v>607</v>
      </c>
      <c r="B268" t="s">
        <v>1719</v>
      </c>
      <c r="C268" t="s">
        <v>1750</v>
      </c>
      <c r="D268" t="s">
        <v>1751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35">
      <c r="A269" t="s">
        <v>611</v>
      </c>
      <c r="B269" t="s">
        <v>1720</v>
      </c>
      <c r="C269" t="s">
        <v>1750</v>
      </c>
      <c r="D269" t="s">
        <v>1751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35">
      <c r="A270" t="s">
        <v>612</v>
      </c>
      <c r="B270" t="s">
        <v>1721</v>
      </c>
      <c r="C270" t="s">
        <v>1750</v>
      </c>
      <c r="D270" t="s">
        <v>1751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35"/>
    <row r="272" spans="1:65" s="1" customFormat="1" x14ac:dyDescent="0.35">
      <c r="BB272" s="1" t="s">
        <v>1722</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35">
      <c r="BM273" s="51" t="s">
        <v>1749</v>
      </c>
    </row>
    <row r="274" spans="8:65" s="1" customFormat="1" x14ac:dyDescent="0.35">
      <c r="I274" s="1" t="s">
        <v>1724</v>
      </c>
    </row>
    <row r="275" spans="8:65" s="1" customFormat="1" x14ac:dyDescent="0.35">
      <c r="H275">
        <v>2020</v>
      </c>
      <c r="I275" s="156">
        <f>BL77*$BM$272</f>
        <v>48.408474576271196</v>
      </c>
    </row>
    <row r="276" spans="8:65" s="1" customFormat="1" x14ac:dyDescent="0.35">
      <c r="H276">
        <v>2021</v>
      </c>
      <c r="I276" s="156">
        <f>I275*$BM$272</f>
        <v>46.220520923106399</v>
      </c>
    </row>
    <row r="277" spans="8:65" s="1" customFormat="1" x14ac:dyDescent="0.35">
      <c r="H277">
        <v>2022</v>
      </c>
      <c r="I277" s="156">
        <f t="shared" ref="I277:I295" si="1">I276*$BM$272</f>
        <v>44.131457830536625</v>
      </c>
    </row>
    <row r="278" spans="8:65" s="1" customFormat="1" x14ac:dyDescent="0.35">
      <c r="H278">
        <v>2023</v>
      </c>
      <c r="I278" s="156">
        <f t="shared" si="1"/>
        <v>42.136815668704465</v>
      </c>
    </row>
    <row r="279" spans="8:65" s="1" customFormat="1" x14ac:dyDescent="0.35">
      <c r="H279">
        <v>2024</v>
      </c>
      <c r="I279" s="156">
        <f t="shared" si="1"/>
        <v>40.232326824921216</v>
      </c>
    </row>
    <row r="280" spans="8:65" s="1" customFormat="1" x14ac:dyDescent="0.35">
      <c r="H280">
        <v>2025</v>
      </c>
      <c r="I280" s="156">
        <f t="shared" si="1"/>
        <v>38.413916572947379</v>
      </c>
    </row>
    <row r="281" spans="8:65" s="1" customFormat="1" x14ac:dyDescent="0.35">
      <c r="H281">
        <v>2026</v>
      </c>
      <c r="I281" s="156">
        <f t="shared" si="1"/>
        <v>36.677694354961062</v>
      </c>
    </row>
    <row r="282" spans="8:65" s="1" customFormat="1" x14ac:dyDescent="0.35">
      <c r="H282">
        <v>2027</v>
      </c>
      <c r="I282" s="156">
        <f t="shared" si="1"/>
        <v>35.019945457561697</v>
      </c>
    </row>
    <row r="283" spans="8:65" s="1" customFormat="1" x14ac:dyDescent="0.35">
      <c r="H283">
        <v>2028</v>
      </c>
      <c r="I283" s="156">
        <f t="shared" si="1"/>
        <v>33.437123063999586</v>
      </c>
    </row>
    <row r="284" spans="8:65" s="1" customFormat="1" x14ac:dyDescent="0.35">
      <c r="H284">
        <v>2029</v>
      </c>
      <c r="I284" s="156">
        <f t="shared" si="1"/>
        <v>31.925840665626726</v>
      </c>
    </row>
    <row r="285" spans="8:65" s="1" customFormat="1" x14ac:dyDescent="0.35">
      <c r="H285">
        <v>2030</v>
      </c>
      <c r="I285" s="156">
        <f t="shared" si="1"/>
        <v>30.482864816332867</v>
      </c>
    </row>
    <row r="286" spans="8:65" s="1" customFormat="1" x14ac:dyDescent="0.35">
      <c r="H286">
        <v>2031</v>
      </c>
      <c r="I286" s="156">
        <f t="shared" si="1"/>
        <v>29.105108214464718</v>
      </c>
    </row>
    <row r="287" spans="8:65" s="1" customFormat="1" x14ac:dyDescent="0.35">
      <c r="H287">
        <v>2032</v>
      </c>
      <c r="I287" s="156">
        <f t="shared" si="1"/>
        <v>27.789623097426766</v>
      </c>
    </row>
    <row r="288" spans="8:65" s="1" customFormat="1" x14ac:dyDescent="0.35">
      <c r="H288">
        <v>2033</v>
      </c>
      <c r="I288" s="156">
        <f t="shared" si="1"/>
        <v>26.533594934831207</v>
      </c>
    </row>
    <row r="289" spans="3:9" s="1" customFormat="1" x14ac:dyDescent="0.35">
      <c r="C289" s="49"/>
      <c r="D289" s="49"/>
      <c r="E289" s="49"/>
      <c r="H289">
        <v>2034</v>
      </c>
      <c r="I289" s="156">
        <f t="shared" si="1"/>
        <v>25.334336406703244</v>
      </c>
    </row>
    <row r="290" spans="3:9" s="1" customFormat="1" x14ac:dyDescent="0.35">
      <c r="C290" s="49"/>
      <c r="D290" s="49"/>
      <c r="E290" s="49"/>
      <c r="H290">
        <v>2035</v>
      </c>
      <c r="I290" s="156">
        <f t="shared" si="1"/>
        <v>24.189281653857901</v>
      </c>
    </row>
    <row r="291" spans="3:9" s="1" customFormat="1" x14ac:dyDescent="0.35">
      <c r="C291" s="49"/>
      <c r="D291" s="49"/>
      <c r="E291" s="49"/>
      <c r="H291">
        <v>2036</v>
      </c>
      <c r="I291" s="156">
        <f t="shared" si="1"/>
        <v>23.095980788146811</v>
      </c>
    </row>
    <row r="292" spans="3:9" s="1" customFormat="1" x14ac:dyDescent="0.35">
      <c r="H292">
        <v>2037</v>
      </c>
      <c r="I292" s="156">
        <f t="shared" si="1"/>
        <v>22.052094650829442</v>
      </c>
    </row>
    <row r="293" spans="3:9" s="1" customFormat="1" x14ac:dyDescent="0.35">
      <c r="H293">
        <v>2038</v>
      </c>
      <c r="I293" s="156">
        <f t="shared" si="1"/>
        <v>21.055389807854102</v>
      </c>
    </row>
    <row r="294" spans="3:9" s="1" customFormat="1" x14ac:dyDescent="0.35">
      <c r="H294">
        <v>2039</v>
      </c>
      <c r="I294" s="156">
        <f t="shared" si="1"/>
        <v>20.103733771340924</v>
      </c>
    </row>
    <row r="295" spans="3:9" s="1" customFormat="1" x14ac:dyDescent="0.35">
      <c r="H295">
        <v>2040</v>
      </c>
      <c r="I295" s="156">
        <f t="shared" si="1"/>
        <v>19.195090437043032</v>
      </c>
    </row>
    <row r="296" spans="3:9" s="1" customFormat="1" x14ac:dyDescent="0.35"/>
    <row r="297" spans="3:9" s="1" customFormat="1" x14ac:dyDescent="0.3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topLeftCell="AZ1" workbookViewId="0">
      <selection activeCell="B303" sqref="B303"/>
    </sheetView>
  </sheetViews>
  <sheetFormatPr defaultRowHeight="14.5" x14ac:dyDescent="0.35"/>
  <cols>
    <col min="1" max="1" width="44.1796875" bestFit="1" customWidth="1"/>
    <col min="2" max="2" width="25.54296875" bestFit="1" customWidth="1"/>
    <col min="3" max="3" width="50.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542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1752</v>
      </c>
      <c r="D5" t="s">
        <v>1753</v>
      </c>
    </row>
    <row r="6" spans="1:65" hidden="1" x14ac:dyDescent="0.35">
      <c r="A6" t="s">
        <v>1359</v>
      </c>
      <c r="B6" t="s">
        <v>1360</v>
      </c>
      <c r="C6" t="s">
        <v>1752</v>
      </c>
      <c r="D6" t="s">
        <v>1753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35">
      <c r="A7" t="s">
        <v>1144</v>
      </c>
      <c r="B7" t="s">
        <v>1361</v>
      </c>
      <c r="C7" t="s">
        <v>1752</v>
      </c>
      <c r="D7" t="s">
        <v>1753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35">
      <c r="A8" t="s">
        <v>1362</v>
      </c>
      <c r="B8" t="s">
        <v>1363</v>
      </c>
      <c r="C8" t="s">
        <v>1752</v>
      </c>
      <c r="D8" t="s">
        <v>1753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35">
      <c r="A9" t="s">
        <v>1083</v>
      </c>
      <c r="B9" t="s">
        <v>1364</v>
      </c>
      <c r="C9" t="s">
        <v>1752</v>
      </c>
      <c r="D9" t="s">
        <v>1753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35">
      <c r="A10" t="s">
        <v>1262</v>
      </c>
      <c r="B10" t="s">
        <v>1365</v>
      </c>
      <c r="C10" t="s">
        <v>1752</v>
      </c>
      <c r="D10" t="s">
        <v>1753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35">
      <c r="A11" t="s">
        <v>1366</v>
      </c>
      <c r="B11" t="s">
        <v>1367</v>
      </c>
      <c r="C11" t="s">
        <v>1752</v>
      </c>
      <c r="D11" t="s">
        <v>1753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35">
      <c r="A12" t="s">
        <v>1368</v>
      </c>
      <c r="B12" t="s">
        <v>1369</v>
      </c>
      <c r="C12" t="s">
        <v>1752</v>
      </c>
      <c r="D12" t="s">
        <v>1753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35">
      <c r="A13" t="s">
        <v>1134</v>
      </c>
      <c r="B13" t="s">
        <v>1370</v>
      </c>
      <c r="C13" t="s">
        <v>1752</v>
      </c>
      <c r="D13" t="s">
        <v>1753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35">
      <c r="A14" t="s">
        <v>1204</v>
      </c>
      <c r="B14" t="s">
        <v>1371</v>
      </c>
      <c r="C14" t="s">
        <v>1752</v>
      </c>
      <c r="D14" t="s">
        <v>1753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35">
      <c r="A15" t="s">
        <v>1118</v>
      </c>
      <c r="B15" t="s">
        <v>1372</v>
      </c>
      <c r="C15" t="s">
        <v>1752</v>
      </c>
      <c r="D15" t="s">
        <v>1753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35">
      <c r="A16" t="s">
        <v>1373</v>
      </c>
      <c r="B16" t="s">
        <v>1374</v>
      </c>
      <c r="C16" t="s">
        <v>1752</v>
      </c>
      <c r="D16" t="s">
        <v>1753</v>
      </c>
    </row>
    <row r="17" spans="1:64" hidden="1" x14ac:dyDescent="0.35">
      <c r="A17" t="s">
        <v>1177</v>
      </c>
      <c r="B17" t="s">
        <v>1375</v>
      </c>
      <c r="C17" t="s">
        <v>1752</v>
      </c>
      <c r="D17" t="s">
        <v>1753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35">
      <c r="A18" t="s">
        <v>1218</v>
      </c>
      <c r="B18" t="s">
        <v>1376</v>
      </c>
      <c r="C18" t="s">
        <v>1752</v>
      </c>
      <c r="D18" t="s">
        <v>1753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35">
      <c r="A19" t="s">
        <v>1275</v>
      </c>
      <c r="B19" t="s">
        <v>1377</v>
      </c>
      <c r="C19" t="s">
        <v>1752</v>
      </c>
      <c r="D19" t="s">
        <v>1753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35">
      <c r="A20" t="s">
        <v>1119</v>
      </c>
      <c r="B20" t="s">
        <v>1378</v>
      </c>
      <c r="C20" t="s">
        <v>1752</v>
      </c>
      <c r="D20" t="s">
        <v>1753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35">
      <c r="A21" t="s">
        <v>587</v>
      </c>
      <c r="B21" t="s">
        <v>1379</v>
      </c>
      <c r="C21" t="s">
        <v>1752</v>
      </c>
      <c r="D21" t="s">
        <v>1753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35">
      <c r="A22" t="s">
        <v>1276</v>
      </c>
      <c r="B22" t="s">
        <v>1380</v>
      </c>
      <c r="C22" t="s">
        <v>1752</v>
      </c>
      <c r="D22" t="s">
        <v>1753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35">
      <c r="A23" t="s">
        <v>1093</v>
      </c>
      <c r="B23" t="s">
        <v>1381</v>
      </c>
      <c r="C23" t="s">
        <v>1752</v>
      </c>
      <c r="D23" t="s">
        <v>1753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35">
      <c r="A24" t="s">
        <v>1094</v>
      </c>
      <c r="B24" t="s">
        <v>1382</v>
      </c>
      <c r="C24" t="s">
        <v>1752</v>
      </c>
      <c r="D24" t="s">
        <v>1753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35">
      <c r="A25" t="s">
        <v>1145</v>
      </c>
      <c r="B25" t="s">
        <v>1383</v>
      </c>
      <c r="C25" t="s">
        <v>1752</v>
      </c>
      <c r="D25" t="s">
        <v>1753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35">
      <c r="A26" t="s">
        <v>1240</v>
      </c>
      <c r="B26" t="s">
        <v>1384</v>
      </c>
      <c r="C26" t="s">
        <v>1752</v>
      </c>
      <c r="D26" t="s">
        <v>1753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35">
      <c r="A27" t="s">
        <v>1120</v>
      </c>
      <c r="B27" t="s">
        <v>1385</v>
      </c>
      <c r="C27" t="s">
        <v>1752</v>
      </c>
      <c r="D27" t="s">
        <v>1753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35">
      <c r="A28" t="s">
        <v>1386</v>
      </c>
      <c r="B28" t="s">
        <v>1387</v>
      </c>
      <c r="C28" t="s">
        <v>1752</v>
      </c>
      <c r="D28" t="s">
        <v>1753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35">
      <c r="A29" t="s">
        <v>1263</v>
      </c>
      <c r="B29" t="s">
        <v>1388</v>
      </c>
      <c r="C29" t="s">
        <v>1752</v>
      </c>
      <c r="D29" t="s">
        <v>1753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35">
      <c r="A30" t="s">
        <v>1239</v>
      </c>
      <c r="B30" t="s">
        <v>1389</v>
      </c>
      <c r="C30" t="s">
        <v>1752</v>
      </c>
      <c r="D30" t="s">
        <v>1753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35">
      <c r="A31" t="s">
        <v>1195</v>
      </c>
      <c r="B31" t="s">
        <v>1390</v>
      </c>
      <c r="C31" t="s">
        <v>1752</v>
      </c>
      <c r="D31" t="s">
        <v>1753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35">
      <c r="A32" t="s">
        <v>1391</v>
      </c>
      <c r="B32" t="s">
        <v>1392</v>
      </c>
      <c r="C32" t="s">
        <v>1752</v>
      </c>
      <c r="D32" t="s">
        <v>1753</v>
      </c>
    </row>
    <row r="33" spans="1:64" hidden="1" x14ac:dyDescent="0.35">
      <c r="A33" t="s">
        <v>1393</v>
      </c>
      <c r="B33" t="s">
        <v>1394</v>
      </c>
      <c r="C33" t="s">
        <v>1752</v>
      </c>
      <c r="D33" t="s">
        <v>1753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35">
      <c r="A34" t="s">
        <v>1206</v>
      </c>
      <c r="B34" t="s">
        <v>1395</v>
      </c>
      <c r="C34" t="s">
        <v>1752</v>
      </c>
      <c r="D34" t="s">
        <v>1753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35">
      <c r="A35" t="s">
        <v>1180</v>
      </c>
      <c r="B35" t="s">
        <v>1396</v>
      </c>
      <c r="C35" t="s">
        <v>1752</v>
      </c>
      <c r="D35" t="s">
        <v>1753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35">
      <c r="A36" t="s">
        <v>1164</v>
      </c>
      <c r="B36" t="s">
        <v>1397</v>
      </c>
      <c r="C36" t="s">
        <v>1752</v>
      </c>
      <c r="D36" t="s">
        <v>1753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35">
      <c r="A37" t="s">
        <v>1146</v>
      </c>
      <c r="B37" t="s">
        <v>1398</v>
      </c>
      <c r="C37" t="s">
        <v>1752</v>
      </c>
      <c r="D37" t="s">
        <v>1753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35">
      <c r="A38" t="s">
        <v>585</v>
      </c>
      <c r="B38" t="s">
        <v>1399</v>
      </c>
      <c r="C38" t="s">
        <v>1752</v>
      </c>
      <c r="D38" t="s">
        <v>1753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35">
      <c r="A39" t="s">
        <v>589</v>
      </c>
      <c r="B39" t="s">
        <v>1400</v>
      </c>
      <c r="C39" t="s">
        <v>1752</v>
      </c>
      <c r="D39" t="s">
        <v>1753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35">
      <c r="A40" t="s">
        <v>1283</v>
      </c>
      <c r="B40" t="s">
        <v>1401</v>
      </c>
      <c r="C40" t="s">
        <v>1752</v>
      </c>
      <c r="D40" t="s">
        <v>1753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35">
      <c r="A41" t="s">
        <v>1402</v>
      </c>
      <c r="B41" t="s">
        <v>1403</v>
      </c>
      <c r="C41" t="s">
        <v>1752</v>
      </c>
      <c r="D41" t="s">
        <v>1753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35">
      <c r="A42" t="s">
        <v>1281</v>
      </c>
      <c r="B42" t="s">
        <v>1404</v>
      </c>
      <c r="C42" t="s">
        <v>1752</v>
      </c>
      <c r="D42" t="s">
        <v>1753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35">
      <c r="A43" t="s">
        <v>1250</v>
      </c>
      <c r="B43" t="s">
        <v>1405</v>
      </c>
      <c r="C43" t="s">
        <v>1752</v>
      </c>
      <c r="D43" t="s">
        <v>1753</v>
      </c>
    </row>
    <row r="44" spans="1:64" hidden="1" x14ac:dyDescent="0.35">
      <c r="A44" t="s">
        <v>1207</v>
      </c>
      <c r="B44" t="s">
        <v>1406</v>
      </c>
      <c r="C44" t="s">
        <v>1752</v>
      </c>
      <c r="D44" t="s">
        <v>1753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35">
      <c r="A45" t="s">
        <v>1155</v>
      </c>
      <c r="B45" t="s">
        <v>1407</v>
      </c>
      <c r="C45" t="s">
        <v>1752</v>
      </c>
      <c r="D45" t="s">
        <v>1753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35">
      <c r="A46" t="s">
        <v>1408</v>
      </c>
      <c r="B46" t="s">
        <v>1409</v>
      </c>
      <c r="C46" t="s">
        <v>1752</v>
      </c>
      <c r="D46" t="s">
        <v>1753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35">
      <c r="A47" t="s">
        <v>1084</v>
      </c>
      <c r="B47" t="s">
        <v>1410</v>
      </c>
      <c r="C47" t="s">
        <v>1752</v>
      </c>
      <c r="D47" t="s">
        <v>1753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35">
      <c r="A48" t="s">
        <v>1411</v>
      </c>
      <c r="B48" t="s">
        <v>1412</v>
      </c>
      <c r="C48" t="s">
        <v>1752</v>
      </c>
      <c r="D48" t="s">
        <v>1753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35">
      <c r="A49" t="s">
        <v>1413</v>
      </c>
      <c r="B49" t="s">
        <v>1414</v>
      </c>
      <c r="C49" t="s">
        <v>1752</v>
      </c>
      <c r="D49" t="s">
        <v>1753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35">
      <c r="A50" t="s">
        <v>1208</v>
      </c>
      <c r="B50" t="s">
        <v>1415</v>
      </c>
      <c r="C50" t="s">
        <v>1752</v>
      </c>
      <c r="D50" t="s">
        <v>1753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35">
      <c r="A51" t="s">
        <v>1072</v>
      </c>
      <c r="B51" t="s">
        <v>1416</v>
      </c>
      <c r="C51" t="s">
        <v>1752</v>
      </c>
      <c r="D51" t="s">
        <v>1753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35">
      <c r="A52" t="s">
        <v>1095</v>
      </c>
      <c r="B52" t="s">
        <v>1417</v>
      </c>
      <c r="C52" t="s">
        <v>1752</v>
      </c>
      <c r="D52" t="s">
        <v>1753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35">
      <c r="A53" t="s">
        <v>1196</v>
      </c>
      <c r="B53" t="s">
        <v>1418</v>
      </c>
      <c r="C53" t="s">
        <v>1752</v>
      </c>
      <c r="D53" t="s">
        <v>1753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35">
      <c r="A54" t="s">
        <v>1419</v>
      </c>
      <c r="B54" t="s">
        <v>1420</v>
      </c>
      <c r="C54" t="s">
        <v>1752</v>
      </c>
      <c r="D54" t="s">
        <v>1753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35">
      <c r="A55" t="s">
        <v>1181</v>
      </c>
      <c r="B55" t="s">
        <v>1421</v>
      </c>
      <c r="C55" t="s">
        <v>1752</v>
      </c>
      <c r="D55" t="s">
        <v>1753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35">
      <c r="A56" t="s">
        <v>1422</v>
      </c>
      <c r="B56" t="s">
        <v>1423</v>
      </c>
      <c r="C56" t="s">
        <v>1752</v>
      </c>
      <c r="D56" t="s">
        <v>1753</v>
      </c>
    </row>
    <row r="57" spans="1:64" hidden="1" x14ac:dyDescent="0.35">
      <c r="A57" t="s">
        <v>1424</v>
      </c>
      <c r="B57" t="s">
        <v>1425</v>
      </c>
      <c r="C57" t="s">
        <v>1752</v>
      </c>
      <c r="D57" t="s">
        <v>1753</v>
      </c>
    </row>
    <row r="58" spans="1:64" hidden="1" x14ac:dyDescent="0.35">
      <c r="A58" t="s">
        <v>1121</v>
      </c>
      <c r="B58" t="s">
        <v>1426</v>
      </c>
      <c r="C58" t="s">
        <v>1752</v>
      </c>
      <c r="D58" t="s">
        <v>1753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35">
      <c r="A59" t="s">
        <v>1427</v>
      </c>
      <c r="B59" t="s">
        <v>1428</v>
      </c>
      <c r="C59" t="s">
        <v>1752</v>
      </c>
      <c r="D59" t="s">
        <v>1753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35">
      <c r="A60" t="s">
        <v>1278</v>
      </c>
      <c r="B60" t="s">
        <v>1429</v>
      </c>
      <c r="C60" t="s">
        <v>1752</v>
      </c>
      <c r="D60" t="s">
        <v>1753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35">
      <c r="A61" t="s">
        <v>1073</v>
      </c>
      <c r="B61" t="s">
        <v>1430</v>
      </c>
      <c r="C61" t="s">
        <v>1752</v>
      </c>
      <c r="D61" t="s">
        <v>1753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35">
      <c r="A62" t="s">
        <v>1431</v>
      </c>
      <c r="B62" t="s">
        <v>1432</v>
      </c>
      <c r="C62" t="s">
        <v>1752</v>
      </c>
      <c r="D62" t="s">
        <v>1753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35">
      <c r="A63" t="s">
        <v>1251</v>
      </c>
      <c r="B63" t="s">
        <v>1433</v>
      </c>
      <c r="C63" t="s">
        <v>1752</v>
      </c>
      <c r="D63" t="s">
        <v>1753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35">
      <c r="A64" t="s">
        <v>1183</v>
      </c>
      <c r="B64" t="s">
        <v>1434</v>
      </c>
      <c r="C64" t="s">
        <v>1752</v>
      </c>
      <c r="D64" t="s">
        <v>1753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35">
      <c r="A65" t="s">
        <v>1110</v>
      </c>
      <c r="B65" t="s">
        <v>1435</v>
      </c>
      <c r="C65" t="s">
        <v>1752</v>
      </c>
      <c r="D65" t="s">
        <v>1753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35">
      <c r="A66" t="s">
        <v>1436</v>
      </c>
      <c r="B66" t="s">
        <v>1437</v>
      </c>
      <c r="C66" t="s">
        <v>1752</v>
      </c>
      <c r="D66" t="s">
        <v>1753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35">
      <c r="A67" t="s">
        <v>1438</v>
      </c>
      <c r="B67" t="s">
        <v>1439</v>
      </c>
      <c r="C67" t="s">
        <v>1752</v>
      </c>
      <c r="D67" t="s">
        <v>1753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35">
      <c r="A68" t="s">
        <v>1440</v>
      </c>
      <c r="B68" t="s">
        <v>1441</v>
      </c>
      <c r="C68" t="s">
        <v>1752</v>
      </c>
      <c r="D68" t="s">
        <v>1753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35">
      <c r="A69" t="s">
        <v>1442</v>
      </c>
      <c r="B69" t="s">
        <v>1443</v>
      </c>
      <c r="C69" t="s">
        <v>1752</v>
      </c>
      <c r="D69" t="s">
        <v>1753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35">
      <c r="A70" t="s">
        <v>1444</v>
      </c>
      <c r="B70" t="s">
        <v>1445</v>
      </c>
      <c r="C70" t="s">
        <v>1752</v>
      </c>
      <c r="D70" t="s">
        <v>1753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35">
      <c r="A71" t="s">
        <v>1209</v>
      </c>
      <c r="B71" t="s">
        <v>1446</v>
      </c>
      <c r="C71" t="s">
        <v>1752</v>
      </c>
      <c r="D71" t="s">
        <v>1753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35">
      <c r="A72" t="s">
        <v>1447</v>
      </c>
      <c r="B72" t="s">
        <v>1448</v>
      </c>
      <c r="C72" t="s">
        <v>1752</v>
      </c>
      <c r="D72" t="s">
        <v>1753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35">
      <c r="A73" t="s">
        <v>1449</v>
      </c>
      <c r="B73" t="s">
        <v>1450</v>
      </c>
      <c r="C73" t="s">
        <v>1752</v>
      </c>
      <c r="D73" t="s">
        <v>1753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35">
      <c r="A74" t="s">
        <v>597</v>
      </c>
      <c r="B74" t="s">
        <v>1451</v>
      </c>
      <c r="C74" t="s">
        <v>1752</v>
      </c>
      <c r="D74" t="s">
        <v>1753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35">
      <c r="A75" t="s">
        <v>1273</v>
      </c>
      <c r="B75" t="s">
        <v>1452</v>
      </c>
      <c r="C75" t="s">
        <v>1752</v>
      </c>
      <c r="D75" t="s">
        <v>1753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35">
      <c r="A76" t="s">
        <v>1252</v>
      </c>
      <c r="B76" t="s">
        <v>1453</v>
      </c>
      <c r="C76" t="s">
        <v>1752</v>
      </c>
      <c r="D76" t="s">
        <v>1753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35">
      <c r="A77" t="s">
        <v>599</v>
      </c>
      <c r="B77" t="s">
        <v>931</v>
      </c>
      <c r="C77" t="s">
        <v>1752</v>
      </c>
      <c r="D77" t="s">
        <v>1753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35">
      <c r="A78" t="s">
        <v>1454</v>
      </c>
      <c r="B78" t="s">
        <v>1455</v>
      </c>
      <c r="C78" t="s">
        <v>1752</v>
      </c>
      <c r="D78" t="s">
        <v>1753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35">
      <c r="A79" t="s">
        <v>1456</v>
      </c>
      <c r="B79" t="s">
        <v>1457</v>
      </c>
      <c r="C79" t="s">
        <v>1752</v>
      </c>
      <c r="D79" t="s">
        <v>1753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35">
      <c r="A80" t="s">
        <v>1253</v>
      </c>
      <c r="B80" t="s">
        <v>1458</v>
      </c>
      <c r="C80" t="s">
        <v>1752</v>
      </c>
      <c r="D80" t="s">
        <v>1753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35">
      <c r="A81" t="s">
        <v>1222</v>
      </c>
      <c r="B81" t="s">
        <v>1459</v>
      </c>
      <c r="C81" t="s">
        <v>1752</v>
      </c>
      <c r="D81" t="s">
        <v>1753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35">
      <c r="A82" t="s">
        <v>1277</v>
      </c>
      <c r="B82" t="s">
        <v>1460</v>
      </c>
      <c r="C82" t="s">
        <v>1752</v>
      </c>
      <c r="D82" t="s">
        <v>1753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35">
      <c r="A83" t="s">
        <v>1461</v>
      </c>
      <c r="B83" t="s">
        <v>1462</v>
      </c>
      <c r="C83" t="s">
        <v>1752</v>
      </c>
      <c r="D83" t="s">
        <v>1753</v>
      </c>
    </row>
    <row r="84" spans="1:64" hidden="1" x14ac:dyDescent="0.35">
      <c r="A84" t="s">
        <v>1463</v>
      </c>
      <c r="B84" t="s">
        <v>1464</v>
      </c>
      <c r="C84" t="s">
        <v>1752</v>
      </c>
      <c r="D84" t="s">
        <v>1753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35">
      <c r="A85" t="s">
        <v>1088</v>
      </c>
      <c r="B85" t="s">
        <v>1465</v>
      </c>
      <c r="C85" t="s">
        <v>1752</v>
      </c>
      <c r="D85" t="s">
        <v>1753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35">
      <c r="A86" t="s">
        <v>1260</v>
      </c>
      <c r="B86" t="s">
        <v>1466</v>
      </c>
      <c r="C86" t="s">
        <v>1752</v>
      </c>
      <c r="D86" t="s">
        <v>1753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35">
      <c r="A87" t="s">
        <v>1122</v>
      </c>
      <c r="B87" t="s">
        <v>1467</v>
      </c>
      <c r="C87" t="s">
        <v>1752</v>
      </c>
      <c r="D87" t="s">
        <v>1753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35">
      <c r="A88" t="s">
        <v>1097</v>
      </c>
      <c r="B88" t="s">
        <v>1468</v>
      </c>
      <c r="C88" t="s">
        <v>1752</v>
      </c>
      <c r="D88" t="s">
        <v>1753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35">
      <c r="A89" t="s">
        <v>1469</v>
      </c>
      <c r="B89" t="s">
        <v>1470</v>
      </c>
      <c r="C89" t="s">
        <v>1752</v>
      </c>
      <c r="D89" t="s">
        <v>1753</v>
      </c>
    </row>
    <row r="90" spans="1:64" hidden="1" x14ac:dyDescent="0.35">
      <c r="A90" t="s">
        <v>1098</v>
      </c>
      <c r="B90" t="s">
        <v>1471</v>
      </c>
      <c r="C90" t="s">
        <v>1752</v>
      </c>
      <c r="D90" t="s">
        <v>1753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35">
      <c r="A91" t="s">
        <v>1472</v>
      </c>
      <c r="B91" t="s">
        <v>1473</v>
      </c>
      <c r="C91" t="s">
        <v>1752</v>
      </c>
      <c r="D91" t="s">
        <v>1753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35">
      <c r="A92" t="s">
        <v>1099</v>
      </c>
      <c r="B92" t="s">
        <v>1474</v>
      </c>
      <c r="C92" t="s">
        <v>1752</v>
      </c>
      <c r="D92" t="s">
        <v>1753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35">
      <c r="A93" t="s">
        <v>1087</v>
      </c>
      <c r="B93" t="s">
        <v>1475</v>
      </c>
      <c r="C93" t="s">
        <v>1752</v>
      </c>
      <c r="D93" t="s">
        <v>1753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35">
      <c r="A94" t="s">
        <v>1265</v>
      </c>
      <c r="B94" t="s">
        <v>1476</v>
      </c>
      <c r="C94" t="s">
        <v>1752</v>
      </c>
      <c r="D94" t="s">
        <v>1753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35">
      <c r="A95" t="s">
        <v>1184</v>
      </c>
      <c r="B95" t="s">
        <v>1477</v>
      </c>
      <c r="C95" t="s">
        <v>1752</v>
      </c>
      <c r="D95" t="s">
        <v>1753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35">
      <c r="A96" t="s">
        <v>1478</v>
      </c>
      <c r="B96" t="s">
        <v>1479</v>
      </c>
      <c r="C96" t="s">
        <v>1752</v>
      </c>
      <c r="D96" t="s">
        <v>1753</v>
      </c>
    </row>
    <row r="97" spans="1:64" hidden="1" x14ac:dyDescent="0.35">
      <c r="A97" t="s">
        <v>1198</v>
      </c>
      <c r="B97" t="s">
        <v>1480</v>
      </c>
      <c r="C97" t="s">
        <v>1752</v>
      </c>
      <c r="D97" t="s">
        <v>1753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35">
      <c r="A98" t="s">
        <v>1228</v>
      </c>
      <c r="B98" t="s">
        <v>1481</v>
      </c>
      <c r="C98" t="s">
        <v>1752</v>
      </c>
      <c r="D98" t="s">
        <v>1753</v>
      </c>
    </row>
    <row r="99" spans="1:64" hidden="1" x14ac:dyDescent="0.35">
      <c r="A99" t="s">
        <v>1211</v>
      </c>
      <c r="B99" t="s">
        <v>1482</v>
      </c>
      <c r="C99" t="s">
        <v>1752</v>
      </c>
      <c r="D99" t="s">
        <v>1753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35">
      <c r="A100" t="s">
        <v>1483</v>
      </c>
      <c r="B100" t="s">
        <v>1484</v>
      </c>
      <c r="C100" t="s">
        <v>1752</v>
      </c>
      <c r="D100" t="s">
        <v>1753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35">
      <c r="A101" t="s">
        <v>1485</v>
      </c>
      <c r="B101" t="s">
        <v>1486</v>
      </c>
      <c r="C101" t="s">
        <v>1752</v>
      </c>
      <c r="D101" t="s">
        <v>1753</v>
      </c>
    </row>
    <row r="102" spans="1:64" hidden="1" x14ac:dyDescent="0.35">
      <c r="A102" t="s">
        <v>1199</v>
      </c>
      <c r="B102" t="s">
        <v>1487</v>
      </c>
      <c r="C102" t="s">
        <v>1752</v>
      </c>
      <c r="D102" t="s">
        <v>1753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35">
      <c r="A103" t="s">
        <v>1488</v>
      </c>
      <c r="B103" t="s">
        <v>1489</v>
      </c>
      <c r="C103" t="s">
        <v>1752</v>
      </c>
      <c r="D103" t="s">
        <v>1753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35">
      <c r="A104" t="s">
        <v>1264</v>
      </c>
      <c r="B104" t="s">
        <v>1490</v>
      </c>
      <c r="C104" t="s">
        <v>1752</v>
      </c>
      <c r="D104" t="s">
        <v>1753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35">
      <c r="A105" t="s">
        <v>1186</v>
      </c>
      <c r="B105" t="s">
        <v>1491</v>
      </c>
      <c r="C105" t="s">
        <v>1752</v>
      </c>
      <c r="D105" t="s">
        <v>1753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35">
      <c r="A106" t="s">
        <v>1242</v>
      </c>
      <c r="B106" t="s">
        <v>1492</v>
      </c>
      <c r="C106" t="s">
        <v>1752</v>
      </c>
      <c r="D106" t="s">
        <v>1753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35">
      <c r="A107" t="s">
        <v>1493</v>
      </c>
      <c r="B107" t="s">
        <v>1494</v>
      </c>
      <c r="C107" t="s">
        <v>1752</v>
      </c>
      <c r="D107" t="s">
        <v>1753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35">
      <c r="A108" t="s">
        <v>1495</v>
      </c>
      <c r="B108" t="s">
        <v>1496</v>
      </c>
      <c r="C108" t="s">
        <v>1752</v>
      </c>
      <c r="D108" t="s">
        <v>1753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35">
      <c r="A109" t="s">
        <v>1497</v>
      </c>
      <c r="B109" t="s">
        <v>1498</v>
      </c>
      <c r="C109" t="s">
        <v>1752</v>
      </c>
      <c r="D109" t="s">
        <v>1753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35">
      <c r="A110" t="s">
        <v>1499</v>
      </c>
      <c r="B110" t="s">
        <v>1500</v>
      </c>
      <c r="C110" t="s">
        <v>1752</v>
      </c>
      <c r="D110" t="s">
        <v>1753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35">
      <c r="A111" t="s">
        <v>1166</v>
      </c>
      <c r="B111" t="s">
        <v>1501</v>
      </c>
      <c r="C111" t="s">
        <v>1752</v>
      </c>
      <c r="D111" t="s">
        <v>1753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35">
      <c r="A112" t="s">
        <v>1502</v>
      </c>
      <c r="B112" t="s">
        <v>1503</v>
      </c>
      <c r="C112" t="s">
        <v>1752</v>
      </c>
      <c r="D112" t="s">
        <v>1753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35">
      <c r="A113" t="s">
        <v>1504</v>
      </c>
      <c r="B113" t="s">
        <v>1505</v>
      </c>
      <c r="C113" t="s">
        <v>1752</v>
      </c>
      <c r="D113" t="s">
        <v>1753</v>
      </c>
    </row>
    <row r="114" spans="1:64" hidden="1" x14ac:dyDescent="0.35">
      <c r="A114" t="s">
        <v>1147</v>
      </c>
      <c r="B114" t="s">
        <v>1506</v>
      </c>
      <c r="C114" t="s">
        <v>1752</v>
      </c>
      <c r="D114" t="s">
        <v>1753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35">
      <c r="A115" t="s">
        <v>1507</v>
      </c>
      <c r="B115" t="s">
        <v>1508</v>
      </c>
      <c r="C115" t="s">
        <v>1752</v>
      </c>
      <c r="D115" t="s">
        <v>1753</v>
      </c>
    </row>
    <row r="116" spans="1:64" hidden="1" x14ac:dyDescent="0.35">
      <c r="A116" t="s">
        <v>1255</v>
      </c>
      <c r="B116" t="s">
        <v>1509</v>
      </c>
      <c r="C116" t="s">
        <v>1752</v>
      </c>
      <c r="D116" t="s">
        <v>1753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35">
      <c r="A117" t="s">
        <v>1510</v>
      </c>
      <c r="B117" t="s">
        <v>1511</v>
      </c>
      <c r="C117" t="s">
        <v>1752</v>
      </c>
      <c r="D117" t="s">
        <v>1753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35">
      <c r="A118" t="s">
        <v>1123</v>
      </c>
      <c r="B118" t="s">
        <v>1512</v>
      </c>
      <c r="C118" t="s">
        <v>1752</v>
      </c>
      <c r="D118" t="s">
        <v>1753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35">
      <c r="A119" t="s">
        <v>1254</v>
      </c>
      <c r="B119" t="s">
        <v>1513</v>
      </c>
      <c r="C119" t="s">
        <v>1752</v>
      </c>
      <c r="D119" t="s">
        <v>1753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35">
      <c r="A120" t="s">
        <v>1124</v>
      </c>
      <c r="B120" t="s">
        <v>1514</v>
      </c>
      <c r="C120" t="s">
        <v>1752</v>
      </c>
      <c r="D120" t="s">
        <v>1753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35">
      <c r="A121" t="s">
        <v>1266</v>
      </c>
      <c r="B121" t="s">
        <v>1515</v>
      </c>
      <c r="C121" t="s">
        <v>1752</v>
      </c>
      <c r="D121" t="s">
        <v>1753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35">
      <c r="A122" t="s">
        <v>1187</v>
      </c>
      <c r="B122" t="s">
        <v>1516</v>
      </c>
      <c r="C122" t="s">
        <v>1752</v>
      </c>
      <c r="D122" t="s">
        <v>1753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35">
      <c r="A123" t="s">
        <v>1125</v>
      </c>
      <c r="B123" t="s">
        <v>1517</v>
      </c>
      <c r="C123" t="s">
        <v>1752</v>
      </c>
      <c r="D123" t="s">
        <v>1753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35">
      <c r="A124" t="s">
        <v>1160</v>
      </c>
      <c r="B124" t="s">
        <v>1518</v>
      </c>
      <c r="C124" t="s">
        <v>1752</v>
      </c>
      <c r="D124" t="s">
        <v>1753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35">
      <c r="A125" t="s">
        <v>1138</v>
      </c>
      <c r="B125" t="s">
        <v>1519</v>
      </c>
      <c r="C125" t="s">
        <v>1752</v>
      </c>
      <c r="D125" t="s">
        <v>1753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35">
      <c r="A126" t="s">
        <v>1074</v>
      </c>
      <c r="B126" t="s">
        <v>1520</v>
      </c>
      <c r="C126" t="s">
        <v>1752</v>
      </c>
      <c r="D126" t="s">
        <v>1753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35">
      <c r="A127" t="s">
        <v>1521</v>
      </c>
      <c r="B127" t="s">
        <v>1522</v>
      </c>
      <c r="C127" t="s">
        <v>1752</v>
      </c>
      <c r="D127" t="s">
        <v>1753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35">
      <c r="A128" t="s">
        <v>1165</v>
      </c>
      <c r="B128" t="s">
        <v>1523</v>
      </c>
      <c r="C128" t="s">
        <v>1752</v>
      </c>
      <c r="D128" t="s">
        <v>1753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35">
      <c r="A129" t="s">
        <v>1229</v>
      </c>
      <c r="B129" t="s">
        <v>1524</v>
      </c>
      <c r="C129" t="s">
        <v>1752</v>
      </c>
      <c r="D129" t="s">
        <v>1753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35">
      <c r="A130" t="s">
        <v>1525</v>
      </c>
      <c r="B130" t="s">
        <v>1526</v>
      </c>
      <c r="C130" t="s">
        <v>1752</v>
      </c>
      <c r="D130" t="s">
        <v>1753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35">
      <c r="A131" t="s">
        <v>1527</v>
      </c>
      <c r="B131" t="s">
        <v>1528</v>
      </c>
      <c r="C131" t="s">
        <v>1752</v>
      </c>
      <c r="D131" t="s">
        <v>1753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35">
      <c r="A132" t="s">
        <v>1126</v>
      </c>
      <c r="B132" t="s">
        <v>1529</v>
      </c>
      <c r="C132" t="s">
        <v>1752</v>
      </c>
      <c r="D132" t="s">
        <v>1753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35">
      <c r="A133" t="s">
        <v>1530</v>
      </c>
      <c r="B133" t="s">
        <v>1531</v>
      </c>
      <c r="C133" t="s">
        <v>1752</v>
      </c>
      <c r="D133" t="s">
        <v>1753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35">
      <c r="A134" t="s">
        <v>1532</v>
      </c>
      <c r="B134" t="s">
        <v>1533</v>
      </c>
      <c r="C134" t="s">
        <v>1752</v>
      </c>
      <c r="D134" t="s">
        <v>1753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35">
      <c r="A135" t="s">
        <v>1127</v>
      </c>
      <c r="B135" t="s">
        <v>1534</v>
      </c>
      <c r="C135" t="s">
        <v>1752</v>
      </c>
      <c r="D135" t="s">
        <v>1753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35">
      <c r="A136" t="s">
        <v>1100</v>
      </c>
      <c r="B136" t="s">
        <v>1535</v>
      </c>
      <c r="C136" t="s">
        <v>1752</v>
      </c>
      <c r="D136" t="s">
        <v>1753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35">
      <c r="A137" t="s">
        <v>1112</v>
      </c>
      <c r="B137" t="s">
        <v>1536</v>
      </c>
      <c r="C137" t="s">
        <v>1752</v>
      </c>
      <c r="D137" t="s">
        <v>1753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35">
      <c r="A138" t="s">
        <v>1537</v>
      </c>
      <c r="B138" t="s">
        <v>1538</v>
      </c>
      <c r="C138" t="s">
        <v>1752</v>
      </c>
      <c r="D138" t="s">
        <v>1753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35">
      <c r="A139" t="s">
        <v>1539</v>
      </c>
      <c r="B139" t="s">
        <v>1540</v>
      </c>
      <c r="C139" t="s">
        <v>1752</v>
      </c>
      <c r="D139" t="s">
        <v>1753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35">
      <c r="A140" t="s">
        <v>1541</v>
      </c>
      <c r="B140" t="s">
        <v>1542</v>
      </c>
      <c r="C140" t="s">
        <v>1752</v>
      </c>
      <c r="D140" t="s">
        <v>1753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35">
      <c r="A141" t="s">
        <v>1543</v>
      </c>
      <c r="B141" t="s">
        <v>1544</v>
      </c>
      <c r="C141" t="s">
        <v>1752</v>
      </c>
      <c r="D141" t="s">
        <v>1753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35">
      <c r="A142" t="s">
        <v>1545</v>
      </c>
      <c r="B142" t="s">
        <v>1546</v>
      </c>
      <c r="C142" t="s">
        <v>1752</v>
      </c>
      <c r="D142" t="s">
        <v>1753</v>
      </c>
    </row>
    <row r="143" spans="1:64" hidden="1" x14ac:dyDescent="0.35">
      <c r="A143" t="s">
        <v>1152</v>
      </c>
      <c r="B143" t="s">
        <v>1547</v>
      </c>
      <c r="C143" t="s">
        <v>1752</v>
      </c>
      <c r="D143" t="s">
        <v>1753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35">
      <c r="A144" t="s">
        <v>1548</v>
      </c>
      <c r="B144" t="s">
        <v>1549</v>
      </c>
      <c r="C144" t="s">
        <v>1752</v>
      </c>
      <c r="D144" t="s">
        <v>1753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35">
      <c r="A145" t="s">
        <v>1550</v>
      </c>
      <c r="B145" t="s">
        <v>1551</v>
      </c>
      <c r="C145" t="s">
        <v>1752</v>
      </c>
      <c r="D145" t="s">
        <v>1753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35">
      <c r="A146" t="s">
        <v>1091</v>
      </c>
      <c r="B146" t="s">
        <v>1552</v>
      </c>
      <c r="C146" t="s">
        <v>1752</v>
      </c>
      <c r="D146" t="s">
        <v>1753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35">
      <c r="A147" t="s">
        <v>1553</v>
      </c>
      <c r="B147" t="s">
        <v>1554</v>
      </c>
      <c r="C147" t="s">
        <v>1752</v>
      </c>
      <c r="D147" t="s">
        <v>1753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35">
      <c r="A148" t="s">
        <v>1257</v>
      </c>
      <c r="B148" t="s">
        <v>1555</v>
      </c>
      <c r="C148" t="s">
        <v>1752</v>
      </c>
      <c r="D148" t="s">
        <v>1753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35">
      <c r="A149" t="s">
        <v>1279</v>
      </c>
      <c r="B149" t="s">
        <v>1556</v>
      </c>
      <c r="C149" t="s">
        <v>1752</v>
      </c>
      <c r="D149" t="s">
        <v>1753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35">
      <c r="A150" t="s">
        <v>1256</v>
      </c>
      <c r="B150" t="s">
        <v>1557</v>
      </c>
      <c r="C150" t="s">
        <v>1752</v>
      </c>
      <c r="D150" t="s">
        <v>1753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35">
      <c r="A151" t="s">
        <v>1558</v>
      </c>
      <c r="B151" t="s">
        <v>1559</v>
      </c>
      <c r="C151" t="s">
        <v>1752</v>
      </c>
      <c r="D151" t="s">
        <v>1753</v>
      </c>
    </row>
    <row r="152" spans="1:64" hidden="1" x14ac:dyDescent="0.35">
      <c r="A152" t="s">
        <v>1560</v>
      </c>
      <c r="B152" t="s">
        <v>1561</v>
      </c>
      <c r="C152" t="s">
        <v>1752</v>
      </c>
      <c r="D152" t="s">
        <v>1753</v>
      </c>
    </row>
    <row r="153" spans="1:64" hidden="1" x14ac:dyDescent="0.35">
      <c r="A153" t="s">
        <v>1113</v>
      </c>
      <c r="B153" t="s">
        <v>1562</v>
      </c>
      <c r="C153" t="s">
        <v>1752</v>
      </c>
      <c r="D153" t="s">
        <v>1753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35">
      <c r="A154" t="s">
        <v>1563</v>
      </c>
      <c r="B154" t="s">
        <v>1564</v>
      </c>
      <c r="C154" t="s">
        <v>1752</v>
      </c>
      <c r="D154" t="s">
        <v>1753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35">
      <c r="A155" t="s">
        <v>1565</v>
      </c>
      <c r="B155" t="s">
        <v>1566</v>
      </c>
      <c r="C155" t="s">
        <v>1752</v>
      </c>
      <c r="D155" t="s">
        <v>1753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35">
      <c r="A156" t="s">
        <v>1075</v>
      </c>
      <c r="B156" t="s">
        <v>1567</v>
      </c>
      <c r="C156" t="s">
        <v>1752</v>
      </c>
      <c r="D156" t="s">
        <v>1753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35">
      <c r="A157" t="s">
        <v>1149</v>
      </c>
      <c r="B157" t="s">
        <v>1568</v>
      </c>
      <c r="C157" t="s">
        <v>1752</v>
      </c>
      <c r="D157" t="s">
        <v>1753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35">
      <c r="A158" t="s">
        <v>1569</v>
      </c>
      <c r="B158" t="s">
        <v>1570</v>
      </c>
      <c r="C158" t="s">
        <v>1752</v>
      </c>
      <c r="D158" t="s">
        <v>1753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35">
      <c r="A159" t="s">
        <v>1200</v>
      </c>
      <c r="B159" t="s">
        <v>1571</v>
      </c>
      <c r="C159" t="s">
        <v>1752</v>
      </c>
      <c r="D159" t="s">
        <v>1753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35">
      <c r="A160" t="s">
        <v>1572</v>
      </c>
      <c r="B160" t="s">
        <v>1573</v>
      </c>
      <c r="C160" t="s">
        <v>1752</v>
      </c>
      <c r="D160" t="s">
        <v>1753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35">
      <c r="A161" t="s">
        <v>1574</v>
      </c>
      <c r="B161" t="s">
        <v>1575</v>
      </c>
      <c r="C161" t="s">
        <v>1752</v>
      </c>
      <c r="D161" t="s">
        <v>1753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35">
      <c r="A162" t="s">
        <v>1269</v>
      </c>
      <c r="B162" t="s">
        <v>1576</v>
      </c>
      <c r="C162" t="s">
        <v>1752</v>
      </c>
      <c r="D162" t="s">
        <v>1753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35">
      <c r="A163" t="s">
        <v>1101</v>
      </c>
      <c r="B163" t="s">
        <v>1577</v>
      </c>
      <c r="C163" t="s">
        <v>1752</v>
      </c>
      <c r="D163" t="s">
        <v>1753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35">
      <c r="A164" t="s">
        <v>1267</v>
      </c>
      <c r="B164" t="s">
        <v>1578</v>
      </c>
      <c r="C164" t="s">
        <v>1752</v>
      </c>
      <c r="D164" t="s">
        <v>1753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35">
      <c r="A165" t="s">
        <v>1169</v>
      </c>
      <c r="B165" t="s">
        <v>1579</v>
      </c>
      <c r="C165" t="s">
        <v>1752</v>
      </c>
      <c r="D165" t="s">
        <v>1753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35">
      <c r="A166" t="s">
        <v>1580</v>
      </c>
      <c r="B166" t="s">
        <v>1581</v>
      </c>
      <c r="C166" t="s">
        <v>1752</v>
      </c>
      <c r="D166" t="s">
        <v>1753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35">
      <c r="A167" t="s">
        <v>1268</v>
      </c>
      <c r="B167" t="s">
        <v>1582</v>
      </c>
      <c r="C167" t="s">
        <v>1752</v>
      </c>
      <c r="D167" t="s">
        <v>1753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35">
      <c r="A168" t="s">
        <v>1161</v>
      </c>
      <c r="B168" t="s">
        <v>1583</v>
      </c>
      <c r="C168" t="s">
        <v>1752</v>
      </c>
      <c r="D168" t="s">
        <v>1753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35">
      <c r="A169" t="s">
        <v>1584</v>
      </c>
      <c r="B169" t="s">
        <v>1585</v>
      </c>
      <c r="C169" t="s">
        <v>1752</v>
      </c>
      <c r="D169" t="s">
        <v>1753</v>
      </c>
    </row>
    <row r="170" spans="1:64" hidden="1" x14ac:dyDescent="0.35">
      <c r="A170" t="s">
        <v>601</v>
      </c>
      <c r="B170" t="s">
        <v>1586</v>
      </c>
      <c r="C170" t="s">
        <v>1752</v>
      </c>
      <c r="D170" t="s">
        <v>1753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35">
      <c r="A171" t="s">
        <v>1102</v>
      </c>
      <c r="B171" t="s">
        <v>1587</v>
      </c>
      <c r="C171" t="s">
        <v>1752</v>
      </c>
      <c r="D171" t="s">
        <v>1753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35">
      <c r="A172" t="s">
        <v>1076</v>
      </c>
      <c r="B172" t="s">
        <v>1588</v>
      </c>
      <c r="C172" t="s">
        <v>1752</v>
      </c>
      <c r="D172" t="s">
        <v>1753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35">
      <c r="A173" t="s">
        <v>884</v>
      </c>
      <c r="B173" t="s">
        <v>1589</v>
      </c>
      <c r="C173" t="s">
        <v>1752</v>
      </c>
      <c r="D173" t="s">
        <v>1753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35">
      <c r="A174" t="s">
        <v>1168</v>
      </c>
      <c r="B174" t="s">
        <v>1590</v>
      </c>
      <c r="C174" t="s">
        <v>1752</v>
      </c>
      <c r="D174" t="s">
        <v>1753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35">
      <c r="A175" t="s">
        <v>1591</v>
      </c>
      <c r="B175" t="s">
        <v>1592</v>
      </c>
      <c r="C175" t="s">
        <v>1752</v>
      </c>
      <c r="D175" t="s">
        <v>1753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35">
      <c r="A176" t="s">
        <v>603</v>
      </c>
      <c r="B176" t="s">
        <v>1593</v>
      </c>
      <c r="C176" t="s">
        <v>1752</v>
      </c>
      <c r="D176" t="s">
        <v>1753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35">
      <c r="A177" t="s">
        <v>1223</v>
      </c>
      <c r="B177" t="s">
        <v>1594</v>
      </c>
      <c r="C177" t="s">
        <v>1752</v>
      </c>
      <c r="D177" t="s">
        <v>1753</v>
      </c>
    </row>
    <row r="178" spans="1:64" hidden="1" x14ac:dyDescent="0.35">
      <c r="A178" t="s">
        <v>1103</v>
      </c>
      <c r="B178" t="s">
        <v>1595</v>
      </c>
      <c r="C178" t="s">
        <v>1752</v>
      </c>
      <c r="D178" t="s">
        <v>1753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35">
      <c r="A179" t="s">
        <v>1104</v>
      </c>
      <c r="B179" t="s">
        <v>1596</v>
      </c>
      <c r="C179" t="s">
        <v>1752</v>
      </c>
      <c r="D179" t="s">
        <v>1753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35">
      <c r="A180" t="s">
        <v>1201</v>
      </c>
      <c r="B180" t="s">
        <v>1597</v>
      </c>
      <c r="C180" t="s">
        <v>1752</v>
      </c>
      <c r="D180" t="s">
        <v>1753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35">
      <c r="A181" t="s">
        <v>1280</v>
      </c>
      <c r="B181" t="s">
        <v>1598</v>
      </c>
      <c r="C181" t="s">
        <v>1752</v>
      </c>
      <c r="D181" t="s">
        <v>1753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35">
      <c r="A182" t="s">
        <v>1258</v>
      </c>
      <c r="B182" t="s">
        <v>1599</v>
      </c>
      <c r="C182" t="s">
        <v>1752</v>
      </c>
      <c r="D182" t="s">
        <v>1753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35">
      <c r="A183" t="s">
        <v>1150</v>
      </c>
      <c r="B183" t="s">
        <v>1600</v>
      </c>
      <c r="C183" t="s">
        <v>1752</v>
      </c>
      <c r="D183" t="s">
        <v>1753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35">
      <c r="A184" t="s">
        <v>1601</v>
      </c>
      <c r="B184" t="s">
        <v>1602</v>
      </c>
      <c r="C184" t="s">
        <v>1752</v>
      </c>
      <c r="D184" t="s">
        <v>1753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35">
      <c r="A185" t="s">
        <v>1219</v>
      </c>
      <c r="B185" t="s">
        <v>1603</v>
      </c>
      <c r="C185" t="s">
        <v>1752</v>
      </c>
      <c r="D185" t="s">
        <v>1753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35">
      <c r="A186" t="s">
        <v>1604</v>
      </c>
      <c r="B186" t="s">
        <v>1605</v>
      </c>
      <c r="C186" t="s">
        <v>1752</v>
      </c>
      <c r="D186" t="s">
        <v>1753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35">
      <c r="A187" t="s">
        <v>1128</v>
      </c>
      <c r="B187" t="s">
        <v>1606</v>
      </c>
      <c r="C187" t="s">
        <v>1752</v>
      </c>
      <c r="D187" t="s">
        <v>1753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1752</v>
      </c>
      <c r="D188" t="s">
        <v>1753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35">
      <c r="A189" t="s">
        <v>1151</v>
      </c>
      <c r="B189" t="s">
        <v>1609</v>
      </c>
      <c r="C189" t="s">
        <v>1752</v>
      </c>
      <c r="D189" t="s">
        <v>1753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35">
      <c r="A190" t="s">
        <v>1202</v>
      </c>
      <c r="B190" t="s">
        <v>1610</v>
      </c>
      <c r="C190" t="s">
        <v>1752</v>
      </c>
      <c r="D190" t="s">
        <v>1753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35">
      <c r="A191" t="s">
        <v>1213</v>
      </c>
      <c r="B191" t="s">
        <v>1611</v>
      </c>
      <c r="C191" t="s">
        <v>1752</v>
      </c>
      <c r="D191" t="s">
        <v>1753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35">
      <c r="A192" t="s">
        <v>1170</v>
      </c>
      <c r="B192" t="s">
        <v>1612</v>
      </c>
      <c r="C192" t="s">
        <v>1752</v>
      </c>
      <c r="D192" t="s">
        <v>1753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35">
      <c r="A193" t="s">
        <v>1613</v>
      </c>
      <c r="B193" t="s">
        <v>1614</v>
      </c>
      <c r="C193" t="s">
        <v>1752</v>
      </c>
      <c r="D193" t="s">
        <v>1753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35">
      <c r="A194" t="s">
        <v>1224</v>
      </c>
      <c r="B194" t="s">
        <v>1615</v>
      </c>
      <c r="C194" t="s">
        <v>1752</v>
      </c>
      <c r="D194" t="s">
        <v>1753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35">
      <c r="A195" t="s">
        <v>1243</v>
      </c>
      <c r="B195" t="s">
        <v>1616</v>
      </c>
      <c r="C195" t="s">
        <v>1752</v>
      </c>
      <c r="D195" t="s">
        <v>1753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35">
      <c r="A196" t="s">
        <v>1617</v>
      </c>
      <c r="B196" t="s">
        <v>1618</v>
      </c>
      <c r="C196" t="s">
        <v>1752</v>
      </c>
      <c r="D196" t="s">
        <v>1753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35">
      <c r="A197" t="s">
        <v>1189</v>
      </c>
      <c r="B197" t="s">
        <v>1619</v>
      </c>
      <c r="C197" t="s">
        <v>1752</v>
      </c>
      <c r="D197" t="s">
        <v>1753</v>
      </c>
    </row>
    <row r="198" spans="1:64" hidden="1" x14ac:dyDescent="0.35">
      <c r="A198" t="s">
        <v>1620</v>
      </c>
      <c r="B198" t="s">
        <v>1621</v>
      </c>
      <c r="C198" t="s">
        <v>1752</v>
      </c>
      <c r="D198" t="s">
        <v>1753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35">
      <c r="A199" t="s">
        <v>1270</v>
      </c>
      <c r="B199" t="s">
        <v>1622</v>
      </c>
      <c r="C199" t="s">
        <v>1752</v>
      </c>
      <c r="D199" t="s">
        <v>1753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35">
      <c r="A200" t="s">
        <v>1212</v>
      </c>
      <c r="B200" t="s">
        <v>1623</v>
      </c>
      <c r="C200" t="s">
        <v>1752</v>
      </c>
      <c r="D200" t="s">
        <v>1753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35">
      <c r="A201" t="s">
        <v>1624</v>
      </c>
      <c r="B201" t="s">
        <v>1625</v>
      </c>
      <c r="C201" t="s">
        <v>1752</v>
      </c>
      <c r="D201" t="s">
        <v>1753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35">
      <c r="A202" t="s">
        <v>1626</v>
      </c>
      <c r="B202" t="s">
        <v>1627</v>
      </c>
      <c r="C202" t="s">
        <v>1752</v>
      </c>
      <c r="D202" t="s">
        <v>1753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35">
      <c r="A203" t="s">
        <v>1628</v>
      </c>
      <c r="B203" t="s">
        <v>1629</v>
      </c>
      <c r="C203" t="s">
        <v>1752</v>
      </c>
      <c r="D203" t="s">
        <v>1753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35">
      <c r="A204" t="s">
        <v>1232</v>
      </c>
      <c r="B204" t="s">
        <v>1630</v>
      </c>
      <c r="C204" t="s">
        <v>1752</v>
      </c>
      <c r="D204" t="s">
        <v>1753</v>
      </c>
    </row>
    <row r="205" spans="1:64" hidden="1" x14ac:dyDescent="0.35">
      <c r="A205" t="s">
        <v>1129</v>
      </c>
      <c r="B205" t="s">
        <v>1631</v>
      </c>
      <c r="C205" t="s">
        <v>1752</v>
      </c>
      <c r="D205" t="s">
        <v>1753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35">
      <c r="A206" t="s">
        <v>1245</v>
      </c>
      <c r="B206" t="s">
        <v>1632</v>
      </c>
      <c r="C206" t="s">
        <v>1752</v>
      </c>
      <c r="D206" t="s">
        <v>1753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35">
      <c r="A207" t="s">
        <v>1246</v>
      </c>
      <c r="B207" t="s">
        <v>1633</v>
      </c>
      <c r="C207" t="s">
        <v>1752</v>
      </c>
      <c r="D207" t="s">
        <v>1753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35">
      <c r="A208" t="s">
        <v>605</v>
      </c>
      <c r="B208" t="s">
        <v>1634</v>
      </c>
      <c r="C208" t="s">
        <v>1752</v>
      </c>
      <c r="D208" t="s">
        <v>1753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35">
      <c r="A209" t="s">
        <v>1635</v>
      </c>
      <c r="B209" t="s">
        <v>1636</v>
      </c>
      <c r="C209" t="s">
        <v>1752</v>
      </c>
      <c r="D209" t="s">
        <v>1753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35">
      <c r="A210" t="s">
        <v>1130</v>
      </c>
      <c r="B210" t="s">
        <v>1637</v>
      </c>
      <c r="C210" t="s">
        <v>1752</v>
      </c>
      <c r="D210" t="s">
        <v>1753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35">
      <c r="A211" t="s">
        <v>1114</v>
      </c>
      <c r="B211" t="s">
        <v>1638</v>
      </c>
      <c r="C211" t="s">
        <v>1752</v>
      </c>
      <c r="D211" t="s">
        <v>1753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35">
      <c r="A212" t="s">
        <v>1105</v>
      </c>
      <c r="B212" t="s">
        <v>1639</v>
      </c>
      <c r="C212" t="s">
        <v>1752</v>
      </c>
      <c r="D212" t="s">
        <v>1753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35">
      <c r="A213" t="s">
        <v>1171</v>
      </c>
      <c r="B213" t="s">
        <v>1640</v>
      </c>
      <c r="C213" t="s">
        <v>1752</v>
      </c>
      <c r="D213" t="s">
        <v>1753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35">
      <c r="A214" t="s">
        <v>1225</v>
      </c>
      <c r="B214" t="s">
        <v>1641</v>
      </c>
      <c r="C214" t="s">
        <v>1752</v>
      </c>
      <c r="D214" t="s">
        <v>1753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35">
      <c r="A215" t="s">
        <v>1106</v>
      </c>
      <c r="B215" t="s">
        <v>1642</v>
      </c>
      <c r="C215" t="s">
        <v>1752</v>
      </c>
      <c r="D215" t="s">
        <v>1753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35">
      <c r="A216" t="s">
        <v>1197</v>
      </c>
      <c r="B216" t="s">
        <v>1643</v>
      </c>
      <c r="C216" t="s">
        <v>1752</v>
      </c>
      <c r="D216" t="s">
        <v>1753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35">
      <c r="A217" t="s">
        <v>1644</v>
      </c>
      <c r="B217" t="s">
        <v>1645</v>
      </c>
      <c r="C217" t="s">
        <v>1752</v>
      </c>
      <c r="D217" t="s">
        <v>1753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35">
      <c r="A218" t="s">
        <v>1080</v>
      </c>
      <c r="B218" t="s">
        <v>1646</v>
      </c>
      <c r="C218" t="s">
        <v>1752</v>
      </c>
      <c r="D218" t="s">
        <v>1753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35">
      <c r="A219" t="s">
        <v>1271</v>
      </c>
      <c r="B219" t="s">
        <v>1647</v>
      </c>
      <c r="C219" t="s">
        <v>1752</v>
      </c>
      <c r="D219" t="s">
        <v>1753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35">
      <c r="A220" t="s">
        <v>1648</v>
      </c>
      <c r="B220" t="s">
        <v>1649</v>
      </c>
      <c r="C220" t="s">
        <v>1752</v>
      </c>
      <c r="D220" t="s">
        <v>1753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35">
      <c r="A221" t="s">
        <v>1081</v>
      </c>
      <c r="B221" t="s">
        <v>1650</v>
      </c>
      <c r="C221" t="s">
        <v>1752</v>
      </c>
      <c r="D221" t="s">
        <v>1753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35">
      <c r="A222" t="s">
        <v>1651</v>
      </c>
      <c r="B222" t="s">
        <v>1652</v>
      </c>
      <c r="C222" t="s">
        <v>1752</v>
      </c>
      <c r="D222" t="s">
        <v>1753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35">
      <c r="A223" t="s">
        <v>1653</v>
      </c>
      <c r="B223" t="s">
        <v>1654</v>
      </c>
      <c r="C223" t="s">
        <v>1752</v>
      </c>
      <c r="D223" t="s">
        <v>1753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35">
      <c r="A224" t="s">
        <v>1089</v>
      </c>
      <c r="B224" t="s">
        <v>1655</v>
      </c>
      <c r="C224" t="s">
        <v>1752</v>
      </c>
      <c r="D224" t="s">
        <v>1753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35">
      <c r="A225" t="s">
        <v>1214</v>
      </c>
      <c r="B225" t="s">
        <v>1656</v>
      </c>
      <c r="C225" t="s">
        <v>1752</v>
      </c>
      <c r="D225" t="s">
        <v>1753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35">
      <c r="A226" t="s">
        <v>1657</v>
      </c>
      <c r="B226" t="s">
        <v>1658</v>
      </c>
      <c r="C226" t="s">
        <v>1752</v>
      </c>
      <c r="D226" t="s">
        <v>1753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35">
      <c r="A227" t="s">
        <v>1272</v>
      </c>
      <c r="B227" t="s">
        <v>1659</v>
      </c>
      <c r="C227" t="s">
        <v>1752</v>
      </c>
      <c r="D227" t="s">
        <v>1753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35">
      <c r="A228" t="s">
        <v>1259</v>
      </c>
      <c r="B228" t="s">
        <v>1660</v>
      </c>
      <c r="C228" t="s">
        <v>1752</v>
      </c>
      <c r="D228" t="s">
        <v>1753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35">
      <c r="A229" t="s">
        <v>608</v>
      </c>
      <c r="B229" t="s">
        <v>1661</v>
      </c>
      <c r="C229" t="s">
        <v>1752</v>
      </c>
      <c r="D229" t="s">
        <v>1753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35">
      <c r="A230" t="s">
        <v>1662</v>
      </c>
      <c r="B230" t="s">
        <v>1663</v>
      </c>
      <c r="C230" t="s">
        <v>1752</v>
      </c>
      <c r="D230" t="s">
        <v>1753</v>
      </c>
    </row>
    <row r="231" spans="1:64" hidden="1" x14ac:dyDescent="0.35">
      <c r="A231" t="s">
        <v>1079</v>
      </c>
      <c r="B231" t="s">
        <v>1664</v>
      </c>
      <c r="C231" t="s">
        <v>1752</v>
      </c>
      <c r="D231" t="s">
        <v>1753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35">
      <c r="A232" t="s">
        <v>1132</v>
      </c>
      <c r="B232" t="s">
        <v>1665</v>
      </c>
      <c r="C232" t="s">
        <v>1752</v>
      </c>
      <c r="D232" t="s">
        <v>1753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35">
      <c r="A233" t="s">
        <v>1666</v>
      </c>
      <c r="B233" t="s">
        <v>1667</v>
      </c>
      <c r="C233" t="s">
        <v>1752</v>
      </c>
      <c r="D233" t="s">
        <v>1753</v>
      </c>
    </row>
    <row r="234" spans="1:64" hidden="1" x14ac:dyDescent="0.35">
      <c r="A234" t="s">
        <v>1085</v>
      </c>
      <c r="B234" t="s">
        <v>1668</v>
      </c>
      <c r="C234" t="s">
        <v>1752</v>
      </c>
      <c r="D234" t="s">
        <v>1753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35">
      <c r="A235" t="s">
        <v>1669</v>
      </c>
      <c r="B235" t="s">
        <v>1670</v>
      </c>
      <c r="C235" t="s">
        <v>1752</v>
      </c>
      <c r="D235" t="s">
        <v>1753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35">
      <c r="A236" t="s">
        <v>1671</v>
      </c>
      <c r="B236" t="s">
        <v>1672</v>
      </c>
      <c r="C236" t="s">
        <v>1752</v>
      </c>
      <c r="D236" t="s">
        <v>1753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35">
      <c r="A237" t="s">
        <v>1107</v>
      </c>
      <c r="B237" t="s">
        <v>1673</v>
      </c>
      <c r="C237" t="s">
        <v>1752</v>
      </c>
      <c r="D237" t="s">
        <v>1753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35">
      <c r="A238" t="s">
        <v>1172</v>
      </c>
      <c r="B238" t="s">
        <v>1674</v>
      </c>
      <c r="C238" t="s">
        <v>1752</v>
      </c>
      <c r="D238" t="s">
        <v>1753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35">
      <c r="A239" t="s">
        <v>1140</v>
      </c>
      <c r="B239" t="s">
        <v>1675</v>
      </c>
      <c r="C239" t="s">
        <v>1752</v>
      </c>
      <c r="D239" t="s">
        <v>1753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35">
      <c r="A240" t="s">
        <v>1141</v>
      </c>
      <c r="B240" t="s">
        <v>1676</v>
      </c>
      <c r="C240" t="s">
        <v>1752</v>
      </c>
      <c r="D240" t="s">
        <v>1753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35">
      <c r="A241" t="s">
        <v>1677</v>
      </c>
      <c r="B241" t="s">
        <v>1678</v>
      </c>
      <c r="C241" t="s">
        <v>1752</v>
      </c>
      <c r="D241" t="s">
        <v>1753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35">
      <c r="A242" t="s">
        <v>1173</v>
      </c>
      <c r="B242" t="s">
        <v>1679</v>
      </c>
      <c r="C242" t="s">
        <v>1752</v>
      </c>
      <c r="D242" t="s">
        <v>1753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35">
      <c r="A243" t="s">
        <v>1680</v>
      </c>
      <c r="B243" t="s">
        <v>1681</v>
      </c>
      <c r="C243" t="s">
        <v>1752</v>
      </c>
      <c r="D243" t="s">
        <v>1753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35">
      <c r="A244" t="s">
        <v>1234</v>
      </c>
      <c r="B244" t="s">
        <v>1682</v>
      </c>
      <c r="C244" t="s">
        <v>1752</v>
      </c>
      <c r="D244" t="s">
        <v>1753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35">
      <c r="A245" t="s">
        <v>1683</v>
      </c>
      <c r="B245" t="s">
        <v>1684</v>
      </c>
      <c r="C245" t="s">
        <v>1752</v>
      </c>
      <c r="D245" t="s">
        <v>1753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35">
      <c r="A246" t="s">
        <v>1685</v>
      </c>
      <c r="B246" t="s">
        <v>1686</v>
      </c>
      <c r="C246" t="s">
        <v>1752</v>
      </c>
      <c r="D246" t="s">
        <v>1753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35">
      <c r="A247" t="s">
        <v>1192</v>
      </c>
      <c r="B247" t="s">
        <v>1687</v>
      </c>
      <c r="C247" t="s">
        <v>1752</v>
      </c>
      <c r="D247" t="s">
        <v>1753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35">
      <c r="A248" t="s">
        <v>1115</v>
      </c>
      <c r="B248" t="s">
        <v>1688</v>
      </c>
      <c r="C248" t="s">
        <v>1752</v>
      </c>
      <c r="D248" t="s">
        <v>1753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35">
      <c r="A249" t="s">
        <v>1133</v>
      </c>
      <c r="B249" t="s">
        <v>1689</v>
      </c>
      <c r="C249" t="s">
        <v>1752</v>
      </c>
      <c r="D249" t="s">
        <v>1753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35">
      <c r="A250" t="s">
        <v>1690</v>
      </c>
      <c r="B250" t="s">
        <v>1691</v>
      </c>
      <c r="C250" t="s">
        <v>1752</v>
      </c>
      <c r="D250" t="s">
        <v>1753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35">
      <c r="A251" t="s">
        <v>1692</v>
      </c>
      <c r="B251" t="s">
        <v>1693</v>
      </c>
      <c r="C251" t="s">
        <v>1752</v>
      </c>
      <c r="D251" t="s">
        <v>1753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35">
      <c r="A252" t="s">
        <v>609</v>
      </c>
      <c r="B252" t="s">
        <v>1694</v>
      </c>
      <c r="C252" t="s">
        <v>1752</v>
      </c>
      <c r="D252" t="s">
        <v>1753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35">
      <c r="A253" t="s">
        <v>1248</v>
      </c>
      <c r="B253" t="s">
        <v>1695</v>
      </c>
      <c r="C253" t="s">
        <v>1752</v>
      </c>
      <c r="D253" t="s">
        <v>1753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35">
      <c r="A254" t="s">
        <v>1696</v>
      </c>
      <c r="B254" t="s">
        <v>1697</v>
      </c>
      <c r="C254" t="s">
        <v>1752</v>
      </c>
      <c r="D254" t="s">
        <v>1753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35">
      <c r="A255" t="s">
        <v>1215</v>
      </c>
      <c r="B255" t="s">
        <v>1698</v>
      </c>
      <c r="C255" t="s">
        <v>1752</v>
      </c>
      <c r="D255" t="s">
        <v>1753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35">
      <c r="A256" t="s">
        <v>1699</v>
      </c>
      <c r="B256" t="s">
        <v>1700</v>
      </c>
      <c r="C256" t="s">
        <v>1752</v>
      </c>
      <c r="D256" t="s">
        <v>1753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35">
      <c r="A257" t="s">
        <v>1142</v>
      </c>
      <c r="B257" t="s">
        <v>1701</v>
      </c>
      <c r="C257" t="s">
        <v>1752</v>
      </c>
      <c r="D257" t="s">
        <v>1753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35">
      <c r="A258" t="s">
        <v>1702</v>
      </c>
      <c r="B258" t="s">
        <v>1703</v>
      </c>
      <c r="C258" t="s">
        <v>1752</v>
      </c>
      <c r="D258" t="s">
        <v>1753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35">
      <c r="A259" t="s">
        <v>1704</v>
      </c>
      <c r="B259" t="s">
        <v>1705</v>
      </c>
      <c r="C259" t="s">
        <v>1752</v>
      </c>
      <c r="D259" t="s">
        <v>1753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35">
      <c r="A260" t="s">
        <v>1706</v>
      </c>
      <c r="B260" t="s">
        <v>1707</v>
      </c>
      <c r="C260" t="s">
        <v>1752</v>
      </c>
      <c r="D260" t="s">
        <v>1753</v>
      </c>
    </row>
    <row r="261" spans="1:65" hidden="1" x14ac:dyDescent="0.35">
      <c r="A261" t="s">
        <v>1708</v>
      </c>
      <c r="B261" t="s">
        <v>1709</v>
      </c>
      <c r="C261" t="s">
        <v>1752</v>
      </c>
      <c r="D261" t="s">
        <v>1753</v>
      </c>
    </row>
    <row r="262" spans="1:65" hidden="1" x14ac:dyDescent="0.35">
      <c r="A262" t="s">
        <v>1710</v>
      </c>
      <c r="B262" t="s">
        <v>1711</v>
      </c>
      <c r="C262" t="s">
        <v>1752</v>
      </c>
      <c r="D262" t="s">
        <v>1753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35">
      <c r="A263" t="s">
        <v>1226</v>
      </c>
      <c r="B263" t="s">
        <v>1712</v>
      </c>
      <c r="C263" t="s">
        <v>1752</v>
      </c>
      <c r="D263" t="s">
        <v>1753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35">
      <c r="A264" t="s">
        <v>1022</v>
      </c>
      <c r="B264" t="s">
        <v>1713</v>
      </c>
      <c r="C264" t="s">
        <v>1752</v>
      </c>
      <c r="D264" t="s">
        <v>1753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35">
      <c r="A265" t="s">
        <v>1233</v>
      </c>
      <c r="B265" t="s">
        <v>1714</v>
      </c>
      <c r="C265" t="s">
        <v>1752</v>
      </c>
      <c r="D265" t="s">
        <v>1753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35">
      <c r="A266" t="s">
        <v>1715</v>
      </c>
      <c r="B266" t="s">
        <v>1716</v>
      </c>
      <c r="C266" t="s">
        <v>1752</v>
      </c>
      <c r="D266" t="s">
        <v>1753</v>
      </c>
    </row>
    <row r="267" spans="1:65" hidden="1" x14ac:dyDescent="0.35">
      <c r="A267" t="s">
        <v>1717</v>
      </c>
      <c r="B267" t="s">
        <v>1718</v>
      </c>
      <c r="C267" t="s">
        <v>1752</v>
      </c>
      <c r="D267" t="s">
        <v>1753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35">
      <c r="A268" t="s">
        <v>607</v>
      </c>
      <c r="B268" t="s">
        <v>1719</v>
      </c>
      <c r="C268" t="s">
        <v>1752</v>
      </c>
      <c r="D268" t="s">
        <v>1753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35">
      <c r="A269" t="s">
        <v>611</v>
      </c>
      <c r="B269" t="s">
        <v>1720</v>
      </c>
      <c r="C269" t="s">
        <v>1752</v>
      </c>
      <c r="D269" t="s">
        <v>1753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35">
      <c r="A270" t="s">
        <v>612</v>
      </c>
      <c r="B270" t="s">
        <v>1721</v>
      </c>
      <c r="C270" t="s">
        <v>1752</v>
      </c>
      <c r="D270" t="s">
        <v>1753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35"/>
    <row r="272" spans="1:65" s="1" customFormat="1" x14ac:dyDescent="0.35">
      <c r="BB272" s="1" t="s">
        <v>1722</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35">
      <c r="BM273" s="51" t="s">
        <v>1749</v>
      </c>
    </row>
    <row r="274" spans="1:65" s="1" customFormat="1" x14ac:dyDescent="0.35">
      <c r="I274" s="1" t="s">
        <v>1724</v>
      </c>
    </row>
    <row r="275" spans="1:65" s="1" customFormat="1" x14ac:dyDescent="0.35">
      <c r="H275">
        <v>2020</v>
      </c>
      <c r="I275" s="156">
        <f>BL77*$BM$272</f>
        <v>5.6145161290322587</v>
      </c>
    </row>
    <row r="276" spans="1:65" s="1" customFormat="1" x14ac:dyDescent="0.35">
      <c r="H276">
        <v>2021</v>
      </c>
      <c r="I276" s="156">
        <f>I275*$BM$272</f>
        <v>5.3428459937565043</v>
      </c>
    </row>
    <row r="277" spans="1:65" s="1" customFormat="1" x14ac:dyDescent="0.35">
      <c r="H277">
        <v>2022</v>
      </c>
      <c r="I277" s="156">
        <f t="shared" ref="I277:I295" si="1">I276*$BM$272</f>
        <v>5.0843211876069958</v>
      </c>
    </row>
    <row r="278" spans="1:65" s="1" customFormat="1" x14ac:dyDescent="0.35">
      <c r="H278">
        <v>2023</v>
      </c>
      <c r="I278" s="156">
        <f t="shared" si="1"/>
        <v>4.8383056462711735</v>
      </c>
    </row>
    <row r="279" spans="1:65" s="1" customFormat="1" x14ac:dyDescent="0.35">
      <c r="H279">
        <v>2024</v>
      </c>
      <c r="I279" s="156">
        <f t="shared" si="1"/>
        <v>4.6041940827419232</v>
      </c>
    </row>
    <row r="280" spans="1:65" s="1" customFormat="1" x14ac:dyDescent="0.35">
      <c r="H280">
        <v>2025</v>
      </c>
      <c r="I280" s="156">
        <f t="shared" si="1"/>
        <v>4.3814104980931203</v>
      </c>
    </row>
    <row r="281" spans="1:65" s="1" customFormat="1" x14ac:dyDescent="0.35">
      <c r="H281">
        <v>2026</v>
      </c>
      <c r="I281" s="156">
        <f t="shared" si="1"/>
        <v>4.169406764314421</v>
      </c>
    </row>
    <row r="282" spans="1:65" s="1" customFormat="1" x14ac:dyDescent="0.35">
      <c r="H282">
        <v>2027</v>
      </c>
      <c r="I282" s="156">
        <f t="shared" si="1"/>
        <v>3.9676612757185623</v>
      </c>
    </row>
    <row r="283" spans="1:65" s="1" customFormat="1" x14ac:dyDescent="0.35">
      <c r="H283">
        <v>2028</v>
      </c>
      <c r="I283" s="156">
        <f t="shared" si="1"/>
        <v>3.7756776656031481</v>
      </c>
    </row>
    <row r="284" spans="1:65" s="1" customFormat="1" x14ac:dyDescent="0.35">
      <c r="H284">
        <v>2029</v>
      </c>
      <c r="I284" s="156">
        <f t="shared" si="1"/>
        <v>3.5929835850094474</v>
      </c>
    </row>
    <row r="285" spans="1:65" s="1" customFormat="1" x14ac:dyDescent="0.35">
      <c r="H285">
        <v>2030</v>
      </c>
      <c r="I285" s="156">
        <f t="shared" si="1"/>
        <v>3.4191295405735067</v>
      </c>
    </row>
    <row r="286" spans="1:65" s="1" customFormat="1" x14ac:dyDescent="0.35">
      <c r="H286">
        <v>2031</v>
      </c>
      <c r="I286" s="156">
        <f t="shared" si="1"/>
        <v>3.2536877886102729</v>
      </c>
    </row>
    <row r="287" spans="1:65" s="1" customFormat="1" x14ac:dyDescent="0.35">
      <c r="H287">
        <v>2032</v>
      </c>
      <c r="I287" s="156">
        <f t="shared" si="1"/>
        <v>3.0962512827097761</v>
      </c>
    </row>
    <row r="288" spans="1:65" s="1" customFormat="1" x14ac:dyDescent="0.35">
      <c r="A288" s="305" t="s">
        <v>2125</v>
      </c>
      <c r="H288">
        <v>2033</v>
      </c>
      <c r="I288" s="156">
        <f t="shared" si="1"/>
        <v>2.9464326722560772</v>
      </c>
    </row>
    <row r="289" spans="3:9" s="1" customFormat="1" x14ac:dyDescent="0.35">
      <c r="C289" s="49"/>
      <c r="D289" s="49"/>
      <c r="E289" s="49"/>
      <c r="H289">
        <v>2034</v>
      </c>
      <c r="I289" s="156">
        <f t="shared" si="1"/>
        <v>2.8038633494049767</v>
      </c>
    </row>
    <row r="290" spans="3:9" s="1" customFormat="1" x14ac:dyDescent="0.35">
      <c r="C290" s="49"/>
      <c r="D290" s="49"/>
      <c r="E290" s="49"/>
      <c r="H290">
        <v>2035</v>
      </c>
      <c r="I290" s="156">
        <f t="shared" si="1"/>
        <v>2.6681925421757038</v>
      </c>
    </row>
    <row r="291" spans="3:9" s="1" customFormat="1" x14ac:dyDescent="0.35">
      <c r="C291" s="49"/>
      <c r="D291" s="49"/>
      <c r="E291" s="49"/>
      <c r="H291">
        <v>2036</v>
      </c>
      <c r="I291" s="156">
        <f t="shared" si="1"/>
        <v>2.5390864514252667</v>
      </c>
    </row>
    <row r="292" spans="3:9" s="1" customFormat="1" x14ac:dyDescent="0.35">
      <c r="H292">
        <v>2037</v>
      </c>
      <c r="I292" s="156">
        <f t="shared" si="1"/>
        <v>2.4162274295821087</v>
      </c>
    </row>
    <row r="293" spans="3:9" s="1" customFormat="1" x14ac:dyDescent="0.35">
      <c r="H293">
        <v>2038</v>
      </c>
      <c r="I293" s="156">
        <f t="shared" si="1"/>
        <v>2.2993131991184583</v>
      </c>
    </row>
    <row r="294" spans="3:9" s="1" customFormat="1" x14ac:dyDescent="0.35">
      <c r="H294">
        <v>2039</v>
      </c>
      <c r="I294" s="156">
        <f t="shared" si="1"/>
        <v>2.1880561088385329</v>
      </c>
    </row>
    <row r="295" spans="3:9" s="1" customFormat="1" x14ac:dyDescent="0.35">
      <c r="H295">
        <v>2040</v>
      </c>
      <c r="I295" s="156">
        <f t="shared" si="1"/>
        <v>2.0821824261527975</v>
      </c>
    </row>
    <row r="296" spans="3:9" s="1" customFormat="1" x14ac:dyDescent="0.35"/>
    <row r="297" spans="3:9" s="1" customFormat="1" x14ac:dyDescent="0.35"/>
  </sheetData>
  <pageMargins left="0.7" right="0.7" top="0.75" bottom="0.75" header="0.3" footer="0.3"/>
  <pageSetup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hidden="1" x14ac:dyDescent="0.35">
      <c r="A5" t="s">
        <v>1178</v>
      </c>
      <c r="B5" t="s">
        <v>1356</v>
      </c>
      <c r="C5" t="s">
        <v>1754</v>
      </c>
      <c r="D5" t="s">
        <v>1755</v>
      </c>
    </row>
    <row r="6" spans="1:65" hidden="1" x14ac:dyDescent="0.35">
      <c r="A6" t="s">
        <v>1359</v>
      </c>
      <c r="B6" t="s">
        <v>1360</v>
      </c>
      <c r="C6" t="s">
        <v>1754</v>
      </c>
      <c r="D6" t="s">
        <v>1755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35">
      <c r="A7" t="s">
        <v>1144</v>
      </c>
      <c r="B7" t="s">
        <v>1361</v>
      </c>
      <c r="C7" t="s">
        <v>1754</v>
      </c>
      <c r="D7" t="s">
        <v>1755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35">
      <c r="A8" t="s">
        <v>1362</v>
      </c>
      <c r="B8" t="s">
        <v>1363</v>
      </c>
      <c r="C8" t="s">
        <v>1754</v>
      </c>
      <c r="D8" t="s">
        <v>1755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35">
      <c r="A9" t="s">
        <v>1083</v>
      </c>
      <c r="B9" t="s">
        <v>1364</v>
      </c>
      <c r="C9" t="s">
        <v>1754</v>
      </c>
      <c r="D9" t="s">
        <v>1755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35">
      <c r="A10" t="s">
        <v>1262</v>
      </c>
      <c r="B10" t="s">
        <v>1365</v>
      </c>
      <c r="C10" t="s">
        <v>1754</v>
      </c>
      <c r="D10" t="s">
        <v>1755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35">
      <c r="A11" t="s">
        <v>1366</v>
      </c>
      <c r="B11" t="s">
        <v>1367</v>
      </c>
      <c r="C11" t="s">
        <v>1754</v>
      </c>
      <c r="D11" t="s">
        <v>1755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35">
      <c r="A12" t="s">
        <v>1368</v>
      </c>
      <c r="B12" t="s">
        <v>1369</v>
      </c>
      <c r="C12" t="s">
        <v>1754</v>
      </c>
      <c r="D12" t="s">
        <v>1755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35">
      <c r="A13" t="s">
        <v>1134</v>
      </c>
      <c r="B13" t="s">
        <v>1370</v>
      </c>
      <c r="C13" t="s">
        <v>1754</v>
      </c>
      <c r="D13" t="s">
        <v>1755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35">
      <c r="A14" t="s">
        <v>1204</v>
      </c>
      <c r="B14" t="s">
        <v>1371</v>
      </c>
      <c r="C14" t="s">
        <v>1754</v>
      </c>
      <c r="D14" t="s">
        <v>1755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35">
      <c r="A15" t="s">
        <v>1118</v>
      </c>
      <c r="B15" t="s">
        <v>1372</v>
      </c>
      <c r="C15" t="s">
        <v>1754</v>
      </c>
      <c r="D15" t="s">
        <v>1755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35">
      <c r="A16" t="s">
        <v>1373</v>
      </c>
      <c r="B16" t="s">
        <v>1374</v>
      </c>
      <c r="C16" t="s">
        <v>1754</v>
      </c>
      <c r="D16" t="s">
        <v>1755</v>
      </c>
    </row>
    <row r="17" spans="1:64" hidden="1" x14ac:dyDescent="0.35">
      <c r="A17" t="s">
        <v>1177</v>
      </c>
      <c r="B17" t="s">
        <v>1375</v>
      </c>
      <c r="C17" t="s">
        <v>1754</v>
      </c>
      <c r="D17" t="s">
        <v>1755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35">
      <c r="A18" t="s">
        <v>1218</v>
      </c>
      <c r="B18" t="s">
        <v>1376</v>
      </c>
      <c r="C18" t="s">
        <v>1754</v>
      </c>
      <c r="D18" t="s">
        <v>1755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35">
      <c r="A19" t="s">
        <v>1275</v>
      </c>
      <c r="B19" t="s">
        <v>1377</v>
      </c>
      <c r="C19" t="s">
        <v>1754</v>
      </c>
      <c r="D19" t="s">
        <v>1755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35">
      <c r="A20" t="s">
        <v>1119</v>
      </c>
      <c r="B20" t="s">
        <v>1378</v>
      </c>
      <c r="C20" t="s">
        <v>1754</v>
      </c>
      <c r="D20" t="s">
        <v>1755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35">
      <c r="A21" t="s">
        <v>587</v>
      </c>
      <c r="B21" t="s">
        <v>1379</v>
      </c>
      <c r="C21" t="s">
        <v>1754</v>
      </c>
      <c r="D21" t="s">
        <v>1755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35">
      <c r="A22" t="s">
        <v>1276</v>
      </c>
      <c r="B22" t="s">
        <v>1380</v>
      </c>
      <c r="C22" t="s">
        <v>1754</v>
      </c>
      <c r="D22" t="s">
        <v>1755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35">
      <c r="A23" t="s">
        <v>1093</v>
      </c>
      <c r="B23" t="s">
        <v>1381</v>
      </c>
      <c r="C23" t="s">
        <v>1754</v>
      </c>
      <c r="D23" t="s">
        <v>1755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35">
      <c r="A24" t="s">
        <v>1094</v>
      </c>
      <c r="B24" t="s">
        <v>1382</v>
      </c>
      <c r="C24" t="s">
        <v>1754</v>
      </c>
      <c r="D24" t="s">
        <v>1755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35">
      <c r="A25" t="s">
        <v>1145</v>
      </c>
      <c r="B25" t="s">
        <v>1383</v>
      </c>
      <c r="C25" t="s">
        <v>1754</v>
      </c>
      <c r="D25" t="s">
        <v>1755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35">
      <c r="A26" t="s">
        <v>1240</v>
      </c>
      <c r="B26" t="s">
        <v>1384</v>
      </c>
      <c r="C26" t="s">
        <v>1754</v>
      </c>
      <c r="D26" t="s">
        <v>1755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35">
      <c r="A27" t="s">
        <v>1120</v>
      </c>
      <c r="B27" t="s">
        <v>1385</v>
      </c>
      <c r="C27" t="s">
        <v>1754</v>
      </c>
      <c r="D27" t="s">
        <v>1755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35">
      <c r="A28" t="s">
        <v>1386</v>
      </c>
      <c r="B28" t="s">
        <v>1387</v>
      </c>
      <c r="C28" t="s">
        <v>1754</v>
      </c>
      <c r="D28" t="s">
        <v>1755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35">
      <c r="A29" t="s">
        <v>1263</v>
      </c>
      <c r="B29" t="s">
        <v>1388</v>
      </c>
      <c r="C29" t="s">
        <v>1754</v>
      </c>
      <c r="D29" t="s">
        <v>1755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35">
      <c r="A30" t="s">
        <v>1239</v>
      </c>
      <c r="B30" t="s">
        <v>1389</v>
      </c>
      <c r="C30" t="s">
        <v>1754</v>
      </c>
      <c r="D30" t="s">
        <v>1755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35">
      <c r="A31" t="s">
        <v>1195</v>
      </c>
      <c r="B31" t="s">
        <v>1390</v>
      </c>
      <c r="C31" t="s">
        <v>1754</v>
      </c>
      <c r="D31" t="s">
        <v>1755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35">
      <c r="A32" t="s">
        <v>1391</v>
      </c>
      <c r="B32" t="s">
        <v>1392</v>
      </c>
      <c r="C32" t="s">
        <v>1754</v>
      </c>
      <c r="D32" t="s">
        <v>1755</v>
      </c>
    </row>
    <row r="33" spans="1:64" hidden="1" x14ac:dyDescent="0.35">
      <c r="A33" t="s">
        <v>1393</v>
      </c>
      <c r="B33" t="s">
        <v>1394</v>
      </c>
      <c r="C33" t="s">
        <v>1754</v>
      </c>
      <c r="D33" t="s">
        <v>1755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35">
      <c r="A34" t="s">
        <v>1206</v>
      </c>
      <c r="B34" t="s">
        <v>1395</v>
      </c>
      <c r="C34" t="s">
        <v>1754</v>
      </c>
      <c r="D34" t="s">
        <v>1755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35">
      <c r="A35" t="s">
        <v>1180</v>
      </c>
      <c r="B35" t="s">
        <v>1396</v>
      </c>
      <c r="C35" t="s">
        <v>1754</v>
      </c>
      <c r="D35" t="s">
        <v>1755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35">
      <c r="A36" t="s">
        <v>1164</v>
      </c>
      <c r="B36" t="s">
        <v>1397</v>
      </c>
      <c r="C36" t="s">
        <v>1754</v>
      </c>
      <c r="D36" t="s">
        <v>1755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35">
      <c r="A37" t="s">
        <v>1146</v>
      </c>
      <c r="B37" t="s">
        <v>1398</v>
      </c>
      <c r="C37" t="s">
        <v>1754</v>
      </c>
      <c r="D37" t="s">
        <v>1755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35">
      <c r="A38" t="s">
        <v>585</v>
      </c>
      <c r="B38" t="s">
        <v>1399</v>
      </c>
      <c r="C38" t="s">
        <v>1754</v>
      </c>
      <c r="D38" t="s">
        <v>1755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35">
      <c r="A39" t="s">
        <v>589</v>
      </c>
      <c r="B39" t="s">
        <v>1400</v>
      </c>
      <c r="C39" t="s">
        <v>1754</v>
      </c>
      <c r="D39" t="s">
        <v>1755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35">
      <c r="A40" t="s">
        <v>1283</v>
      </c>
      <c r="B40" t="s">
        <v>1401</v>
      </c>
      <c r="C40" t="s">
        <v>1754</v>
      </c>
      <c r="D40" t="s">
        <v>1755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35">
      <c r="A41" t="s">
        <v>1402</v>
      </c>
      <c r="B41" t="s">
        <v>1403</v>
      </c>
      <c r="C41" t="s">
        <v>1754</v>
      </c>
      <c r="D41" t="s">
        <v>1755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35">
      <c r="A42" t="s">
        <v>1281</v>
      </c>
      <c r="B42" t="s">
        <v>1404</v>
      </c>
      <c r="C42" t="s">
        <v>1754</v>
      </c>
      <c r="D42" t="s">
        <v>1755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35">
      <c r="A43" t="s">
        <v>1250</v>
      </c>
      <c r="B43" t="s">
        <v>1405</v>
      </c>
      <c r="C43" t="s">
        <v>1754</v>
      </c>
      <c r="D43" t="s">
        <v>1755</v>
      </c>
    </row>
    <row r="44" spans="1:64" hidden="1" x14ac:dyDescent="0.35">
      <c r="A44" t="s">
        <v>1207</v>
      </c>
      <c r="B44" t="s">
        <v>1406</v>
      </c>
      <c r="C44" t="s">
        <v>1754</v>
      </c>
      <c r="D44" t="s">
        <v>1755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35">
      <c r="A45" t="s">
        <v>1155</v>
      </c>
      <c r="B45" t="s">
        <v>1407</v>
      </c>
      <c r="C45" t="s">
        <v>1754</v>
      </c>
      <c r="D45" t="s">
        <v>1755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35">
      <c r="A46" t="s">
        <v>1408</v>
      </c>
      <c r="B46" t="s">
        <v>1409</v>
      </c>
      <c r="C46" t="s">
        <v>1754</v>
      </c>
      <c r="D46" t="s">
        <v>1755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35">
      <c r="A47" t="s">
        <v>1084</v>
      </c>
      <c r="B47" t="s">
        <v>1410</v>
      </c>
      <c r="C47" t="s">
        <v>1754</v>
      </c>
      <c r="D47" t="s">
        <v>1755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35">
      <c r="A48" t="s">
        <v>1411</v>
      </c>
      <c r="B48" t="s">
        <v>1412</v>
      </c>
      <c r="C48" t="s">
        <v>1754</v>
      </c>
      <c r="D48" t="s">
        <v>1755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35">
      <c r="A49" t="s">
        <v>1413</v>
      </c>
      <c r="B49" t="s">
        <v>1414</v>
      </c>
      <c r="C49" t="s">
        <v>1754</v>
      </c>
      <c r="D49" t="s">
        <v>1755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35">
      <c r="A50" t="s">
        <v>1208</v>
      </c>
      <c r="B50" t="s">
        <v>1415</v>
      </c>
      <c r="C50" t="s">
        <v>1754</v>
      </c>
      <c r="D50" t="s">
        <v>1755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35">
      <c r="A51" t="s">
        <v>1072</v>
      </c>
      <c r="B51" t="s">
        <v>1416</v>
      </c>
      <c r="C51" t="s">
        <v>1754</v>
      </c>
      <c r="D51" t="s">
        <v>1755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35">
      <c r="A52" t="s">
        <v>1095</v>
      </c>
      <c r="B52" t="s">
        <v>1417</v>
      </c>
      <c r="C52" t="s">
        <v>1754</v>
      </c>
      <c r="D52" t="s">
        <v>1755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35">
      <c r="A53" t="s">
        <v>1196</v>
      </c>
      <c r="B53" t="s">
        <v>1418</v>
      </c>
      <c r="C53" t="s">
        <v>1754</v>
      </c>
      <c r="D53" t="s">
        <v>1755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35">
      <c r="A54" t="s">
        <v>1419</v>
      </c>
      <c r="B54" t="s">
        <v>1420</v>
      </c>
      <c r="C54" t="s">
        <v>1754</v>
      </c>
      <c r="D54" t="s">
        <v>1755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35">
      <c r="A55" t="s">
        <v>1181</v>
      </c>
      <c r="B55" t="s">
        <v>1421</v>
      </c>
      <c r="C55" t="s">
        <v>1754</v>
      </c>
      <c r="D55" t="s">
        <v>1755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35">
      <c r="A56" t="s">
        <v>1422</v>
      </c>
      <c r="B56" t="s">
        <v>1423</v>
      </c>
      <c r="C56" t="s">
        <v>1754</v>
      </c>
      <c r="D56" t="s">
        <v>1755</v>
      </c>
    </row>
    <row r="57" spans="1:64" hidden="1" x14ac:dyDescent="0.35">
      <c r="A57" t="s">
        <v>1424</v>
      </c>
      <c r="B57" t="s">
        <v>1425</v>
      </c>
      <c r="C57" t="s">
        <v>1754</v>
      </c>
      <c r="D57" t="s">
        <v>1755</v>
      </c>
    </row>
    <row r="58" spans="1:64" hidden="1" x14ac:dyDescent="0.35">
      <c r="A58" t="s">
        <v>1121</v>
      </c>
      <c r="B58" t="s">
        <v>1426</v>
      </c>
      <c r="C58" t="s">
        <v>1754</v>
      </c>
      <c r="D58" t="s">
        <v>1755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35">
      <c r="A59" t="s">
        <v>1427</v>
      </c>
      <c r="B59" t="s">
        <v>1428</v>
      </c>
      <c r="C59" t="s">
        <v>1754</v>
      </c>
      <c r="D59" t="s">
        <v>1755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35">
      <c r="A60" t="s">
        <v>1278</v>
      </c>
      <c r="B60" t="s">
        <v>1429</v>
      </c>
      <c r="C60" t="s">
        <v>1754</v>
      </c>
      <c r="D60" t="s">
        <v>1755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35">
      <c r="A61" t="s">
        <v>1073</v>
      </c>
      <c r="B61" t="s">
        <v>1430</v>
      </c>
      <c r="C61" t="s">
        <v>1754</v>
      </c>
      <c r="D61" t="s">
        <v>1755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35">
      <c r="A62" t="s">
        <v>1431</v>
      </c>
      <c r="B62" t="s">
        <v>1432</v>
      </c>
      <c r="C62" t="s">
        <v>1754</v>
      </c>
      <c r="D62" t="s">
        <v>1755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35">
      <c r="A63" t="s">
        <v>1251</v>
      </c>
      <c r="B63" t="s">
        <v>1433</v>
      </c>
      <c r="C63" t="s">
        <v>1754</v>
      </c>
      <c r="D63" t="s">
        <v>1755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35">
      <c r="A64" t="s">
        <v>1183</v>
      </c>
      <c r="B64" t="s">
        <v>1434</v>
      </c>
      <c r="C64" t="s">
        <v>1754</v>
      </c>
      <c r="D64" t="s">
        <v>1755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35">
      <c r="A65" t="s">
        <v>1110</v>
      </c>
      <c r="B65" t="s">
        <v>1435</v>
      </c>
      <c r="C65" t="s">
        <v>1754</v>
      </c>
      <c r="D65" t="s">
        <v>1755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35">
      <c r="A66" t="s">
        <v>1436</v>
      </c>
      <c r="B66" t="s">
        <v>1437</v>
      </c>
      <c r="C66" t="s">
        <v>1754</v>
      </c>
      <c r="D66" t="s">
        <v>1755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35">
      <c r="A67" t="s">
        <v>1438</v>
      </c>
      <c r="B67" t="s">
        <v>1439</v>
      </c>
      <c r="C67" t="s">
        <v>1754</v>
      </c>
      <c r="D67" t="s">
        <v>1755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35">
      <c r="A68" t="s">
        <v>1440</v>
      </c>
      <c r="B68" t="s">
        <v>1441</v>
      </c>
      <c r="C68" t="s">
        <v>1754</v>
      </c>
      <c r="D68" t="s">
        <v>1755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35">
      <c r="A69" t="s">
        <v>1442</v>
      </c>
      <c r="B69" t="s">
        <v>1443</v>
      </c>
      <c r="C69" t="s">
        <v>1754</v>
      </c>
      <c r="D69" t="s">
        <v>1755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35">
      <c r="A70" t="s">
        <v>1444</v>
      </c>
      <c r="B70" t="s">
        <v>1445</v>
      </c>
      <c r="C70" t="s">
        <v>1754</v>
      </c>
      <c r="D70" t="s">
        <v>1755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35">
      <c r="A71" t="s">
        <v>1209</v>
      </c>
      <c r="B71" t="s">
        <v>1446</v>
      </c>
      <c r="C71" t="s">
        <v>1754</v>
      </c>
      <c r="D71" t="s">
        <v>1755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35">
      <c r="A72" t="s">
        <v>1447</v>
      </c>
      <c r="B72" t="s">
        <v>1448</v>
      </c>
      <c r="C72" t="s">
        <v>1754</v>
      </c>
      <c r="D72" t="s">
        <v>1755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35">
      <c r="A73" t="s">
        <v>1449</v>
      </c>
      <c r="B73" t="s">
        <v>1450</v>
      </c>
      <c r="C73" t="s">
        <v>1754</v>
      </c>
      <c r="D73" t="s">
        <v>1755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35">
      <c r="A74" t="s">
        <v>597</v>
      </c>
      <c r="B74" t="s">
        <v>1451</v>
      </c>
      <c r="C74" t="s">
        <v>1754</v>
      </c>
      <c r="D74" t="s">
        <v>1755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35">
      <c r="A75" t="s">
        <v>1273</v>
      </c>
      <c r="B75" t="s">
        <v>1452</v>
      </c>
      <c r="C75" t="s">
        <v>1754</v>
      </c>
      <c r="D75" t="s">
        <v>1755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35">
      <c r="A76" t="s">
        <v>1252</v>
      </c>
      <c r="B76" t="s">
        <v>1453</v>
      </c>
      <c r="C76" t="s">
        <v>1754</v>
      </c>
      <c r="D76" t="s">
        <v>1755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35">
      <c r="A77" t="s">
        <v>599</v>
      </c>
      <c r="B77" t="s">
        <v>931</v>
      </c>
      <c r="C77" t="s">
        <v>1754</v>
      </c>
      <c r="D77" t="s">
        <v>1755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35">
      <c r="A78" t="s">
        <v>1454</v>
      </c>
      <c r="B78" t="s">
        <v>1455</v>
      </c>
      <c r="C78" t="s">
        <v>1754</v>
      </c>
      <c r="D78" t="s">
        <v>1755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35">
      <c r="A79" t="s">
        <v>1456</v>
      </c>
      <c r="B79" t="s">
        <v>1457</v>
      </c>
      <c r="C79" t="s">
        <v>1754</v>
      </c>
      <c r="D79" t="s">
        <v>1755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35">
      <c r="A80" t="s">
        <v>1253</v>
      </c>
      <c r="B80" t="s">
        <v>1458</v>
      </c>
      <c r="C80" t="s">
        <v>1754</v>
      </c>
      <c r="D80" t="s">
        <v>1755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35">
      <c r="A81" t="s">
        <v>1222</v>
      </c>
      <c r="B81" t="s">
        <v>1459</v>
      </c>
      <c r="C81" t="s">
        <v>1754</v>
      </c>
      <c r="D81" t="s">
        <v>1755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35">
      <c r="A82" t="s">
        <v>1277</v>
      </c>
      <c r="B82" t="s">
        <v>1460</v>
      </c>
      <c r="C82" t="s">
        <v>1754</v>
      </c>
      <c r="D82" t="s">
        <v>1755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35">
      <c r="A83" t="s">
        <v>1461</v>
      </c>
      <c r="B83" t="s">
        <v>1462</v>
      </c>
      <c r="C83" t="s">
        <v>1754</v>
      </c>
      <c r="D83" t="s">
        <v>1755</v>
      </c>
    </row>
    <row r="84" spans="1:64" hidden="1" x14ac:dyDescent="0.35">
      <c r="A84" t="s">
        <v>1463</v>
      </c>
      <c r="B84" t="s">
        <v>1464</v>
      </c>
      <c r="C84" t="s">
        <v>1754</v>
      </c>
      <c r="D84" t="s">
        <v>1755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35">
      <c r="A85" t="s">
        <v>1088</v>
      </c>
      <c r="B85" t="s">
        <v>1465</v>
      </c>
      <c r="C85" t="s">
        <v>1754</v>
      </c>
      <c r="D85" t="s">
        <v>1755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35">
      <c r="A86" t="s">
        <v>1260</v>
      </c>
      <c r="B86" t="s">
        <v>1466</v>
      </c>
      <c r="C86" t="s">
        <v>1754</v>
      </c>
      <c r="D86" t="s">
        <v>1755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35">
      <c r="A87" t="s">
        <v>1122</v>
      </c>
      <c r="B87" t="s">
        <v>1467</v>
      </c>
      <c r="C87" t="s">
        <v>1754</v>
      </c>
      <c r="D87" t="s">
        <v>1755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35">
      <c r="A88" t="s">
        <v>1097</v>
      </c>
      <c r="B88" t="s">
        <v>1468</v>
      </c>
      <c r="C88" t="s">
        <v>1754</v>
      </c>
      <c r="D88" t="s">
        <v>1755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35">
      <c r="A89" t="s">
        <v>1469</v>
      </c>
      <c r="B89" t="s">
        <v>1470</v>
      </c>
      <c r="C89" t="s">
        <v>1754</v>
      </c>
      <c r="D89" t="s">
        <v>1755</v>
      </c>
    </row>
    <row r="90" spans="1:64" hidden="1" x14ac:dyDescent="0.35">
      <c r="A90" t="s">
        <v>1098</v>
      </c>
      <c r="B90" t="s">
        <v>1471</v>
      </c>
      <c r="C90" t="s">
        <v>1754</v>
      </c>
      <c r="D90" t="s">
        <v>1755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35">
      <c r="A91" t="s">
        <v>1472</v>
      </c>
      <c r="B91" t="s">
        <v>1473</v>
      </c>
      <c r="C91" t="s">
        <v>1754</v>
      </c>
      <c r="D91" t="s">
        <v>1755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35">
      <c r="A92" t="s">
        <v>1099</v>
      </c>
      <c r="B92" t="s">
        <v>1474</v>
      </c>
      <c r="C92" t="s">
        <v>1754</v>
      </c>
      <c r="D92" t="s">
        <v>1755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35">
      <c r="A93" t="s">
        <v>1087</v>
      </c>
      <c r="B93" t="s">
        <v>1475</v>
      </c>
      <c r="C93" t="s">
        <v>1754</v>
      </c>
      <c r="D93" t="s">
        <v>1755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35">
      <c r="A94" t="s">
        <v>1265</v>
      </c>
      <c r="B94" t="s">
        <v>1476</v>
      </c>
      <c r="C94" t="s">
        <v>1754</v>
      </c>
      <c r="D94" t="s">
        <v>1755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35">
      <c r="A95" t="s">
        <v>1184</v>
      </c>
      <c r="B95" t="s">
        <v>1477</v>
      </c>
      <c r="C95" t="s">
        <v>1754</v>
      </c>
      <c r="D95" t="s">
        <v>1755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35">
      <c r="A96" t="s">
        <v>1478</v>
      </c>
      <c r="B96" t="s">
        <v>1479</v>
      </c>
      <c r="C96" t="s">
        <v>1754</v>
      </c>
      <c r="D96" t="s">
        <v>1755</v>
      </c>
    </row>
    <row r="97" spans="1:64" hidden="1" x14ac:dyDescent="0.35">
      <c r="A97" t="s">
        <v>1198</v>
      </c>
      <c r="B97" t="s">
        <v>1480</v>
      </c>
      <c r="C97" t="s">
        <v>1754</v>
      </c>
      <c r="D97" t="s">
        <v>1755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35">
      <c r="A98" t="s">
        <v>1228</v>
      </c>
      <c r="B98" t="s">
        <v>1481</v>
      </c>
      <c r="C98" t="s">
        <v>1754</v>
      </c>
      <c r="D98" t="s">
        <v>1755</v>
      </c>
    </row>
    <row r="99" spans="1:64" hidden="1" x14ac:dyDescent="0.35">
      <c r="A99" t="s">
        <v>1211</v>
      </c>
      <c r="B99" t="s">
        <v>1482</v>
      </c>
      <c r="C99" t="s">
        <v>1754</v>
      </c>
      <c r="D99" t="s">
        <v>1755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35">
      <c r="A100" t="s">
        <v>1483</v>
      </c>
      <c r="B100" t="s">
        <v>1484</v>
      </c>
      <c r="C100" t="s">
        <v>1754</v>
      </c>
      <c r="D100" t="s">
        <v>1755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35">
      <c r="A101" t="s">
        <v>1485</v>
      </c>
      <c r="B101" t="s">
        <v>1486</v>
      </c>
      <c r="C101" t="s">
        <v>1754</v>
      </c>
      <c r="D101" t="s">
        <v>1755</v>
      </c>
    </row>
    <row r="102" spans="1:64" hidden="1" x14ac:dyDescent="0.35">
      <c r="A102" t="s">
        <v>1199</v>
      </c>
      <c r="B102" t="s">
        <v>1487</v>
      </c>
      <c r="C102" t="s">
        <v>1754</v>
      </c>
      <c r="D102" t="s">
        <v>1755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35">
      <c r="A103" t="s">
        <v>1488</v>
      </c>
      <c r="B103" t="s">
        <v>1489</v>
      </c>
      <c r="C103" t="s">
        <v>1754</v>
      </c>
      <c r="D103" t="s">
        <v>1755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35">
      <c r="A104" t="s">
        <v>1264</v>
      </c>
      <c r="B104" t="s">
        <v>1490</v>
      </c>
      <c r="C104" t="s">
        <v>1754</v>
      </c>
      <c r="D104" t="s">
        <v>1755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35">
      <c r="A105" t="s">
        <v>1186</v>
      </c>
      <c r="B105" t="s">
        <v>1491</v>
      </c>
      <c r="C105" t="s">
        <v>1754</v>
      </c>
      <c r="D105" t="s">
        <v>1755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35">
      <c r="A106" t="s">
        <v>1242</v>
      </c>
      <c r="B106" t="s">
        <v>1492</v>
      </c>
      <c r="C106" t="s">
        <v>1754</v>
      </c>
      <c r="D106" t="s">
        <v>1755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35">
      <c r="A107" t="s">
        <v>1493</v>
      </c>
      <c r="B107" t="s">
        <v>1494</v>
      </c>
      <c r="C107" t="s">
        <v>1754</v>
      </c>
      <c r="D107" t="s">
        <v>1755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35">
      <c r="A108" t="s">
        <v>1495</v>
      </c>
      <c r="B108" t="s">
        <v>1496</v>
      </c>
      <c r="C108" t="s">
        <v>1754</v>
      </c>
      <c r="D108" t="s">
        <v>1755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35">
      <c r="A109" t="s">
        <v>1497</v>
      </c>
      <c r="B109" t="s">
        <v>1498</v>
      </c>
      <c r="C109" t="s">
        <v>1754</v>
      </c>
      <c r="D109" t="s">
        <v>1755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35">
      <c r="A110" t="s">
        <v>1499</v>
      </c>
      <c r="B110" t="s">
        <v>1500</v>
      </c>
      <c r="C110" t="s">
        <v>1754</v>
      </c>
      <c r="D110" t="s">
        <v>1755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35">
      <c r="A111" t="s">
        <v>1166</v>
      </c>
      <c r="B111" t="s">
        <v>1501</v>
      </c>
      <c r="C111" t="s">
        <v>1754</v>
      </c>
      <c r="D111" t="s">
        <v>1755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35">
      <c r="A112" t="s">
        <v>1502</v>
      </c>
      <c r="B112" t="s">
        <v>1503</v>
      </c>
      <c r="C112" t="s">
        <v>1754</v>
      </c>
      <c r="D112" t="s">
        <v>1755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35">
      <c r="A113" t="s">
        <v>1504</v>
      </c>
      <c r="B113" t="s">
        <v>1505</v>
      </c>
      <c r="C113" t="s">
        <v>1754</v>
      </c>
      <c r="D113" t="s">
        <v>1755</v>
      </c>
    </row>
    <row r="114" spans="1:64" hidden="1" x14ac:dyDescent="0.35">
      <c r="A114" t="s">
        <v>1147</v>
      </c>
      <c r="B114" t="s">
        <v>1506</v>
      </c>
      <c r="C114" t="s">
        <v>1754</v>
      </c>
      <c r="D114" t="s">
        <v>1755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35">
      <c r="A115" t="s">
        <v>1507</v>
      </c>
      <c r="B115" t="s">
        <v>1508</v>
      </c>
      <c r="C115" t="s">
        <v>1754</v>
      </c>
      <c r="D115" t="s">
        <v>1755</v>
      </c>
    </row>
    <row r="116" spans="1:64" hidden="1" x14ac:dyDescent="0.35">
      <c r="A116" t="s">
        <v>1255</v>
      </c>
      <c r="B116" t="s">
        <v>1509</v>
      </c>
      <c r="C116" t="s">
        <v>1754</v>
      </c>
      <c r="D116" t="s">
        <v>1755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35">
      <c r="A117" t="s">
        <v>1510</v>
      </c>
      <c r="B117" t="s">
        <v>1511</v>
      </c>
      <c r="C117" t="s">
        <v>1754</v>
      </c>
      <c r="D117" t="s">
        <v>1755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35">
      <c r="A118" t="s">
        <v>1123</v>
      </c>
      <c r="B118" t="s">
        <v>1512</v>
      </c>
      <c r="C118" t="s">
        <v>1754</v>
      </c>
      <c r="D118" t="s">
        <v>1755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35">
      <c r="A119" t="s">
        <v>1254</v>
      </c>
      <c r="B119" t="s">
        <v>1513</v>
      </c>
      <c r="C119" t="s">
        <v>1754</v>
      </c>
      <c r="D119" t="s">
        <v>1755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35">
      <c r="A120" t="s">
        <v>1124</v>
      </c>
      <c r="B120" t="s">
        <v>1514</v>
      </c>
      <c r="C120" t="s">
        <v>1754</v>
      </c>
      <c r="D120" t="s">
        <v>1755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35">
      <c r="A121" t="s">
        <v>1266</v>
      </c>
      <c r="B121" t="s">
        <v>1515</v>
      </c>
      <c r="C121" t="s">
        <v>1754</v>
      </c>
      <c r="D121" t="s">
        <v>1755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35">
      <c r="A122" t="s">
        <v>1187</v>
      </c>
      <c r="B122" t="s">
        <v>1516</v>
      </c>
      <c r="C122" t="s">
        <v>1754</v>
      </c>
      <c r="D122" t="s">
        <v>1755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35">
      <c r="A123" t="s">
        <v>1125</v>
      </c>
      <c r="B123" t="s">
        <v>1517</v>
      </c>
      <c r="C123" t="s">
        <v>1754</v>
      </c>
      <c r="D123" t="s">
        <v>1755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35">
      <c r="A124" t="s">
        <v>1160</v>
      </c>
      <c r="B124" t="s">
        <v>1518</v>
      </c>
      <c r="C124" t="s">
        <v>1754</v>
      </c>
      <c r="D124" t="s">
        <v>1755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35">
      <c r="A125" t="s">
        <v>1138</v>
      </c>
      <c r="B125" t="s">
        <v>1519</v>
      </c>
      <c r="C125" t="s">
        <v>1754</v>
      </c>
      <c r="D125" t="s">
        <v>1755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35">
      <c r="A126" t="s">
        <v>1074</v>
      </c>
      <c r="B126" t="s">
        <v>1520</v>
      </c>
      <c r="C126" t="s">
        <v>1754</v>
      </c>
      <c r="D126" t="s">
        <v>1755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35">
      <c r="A127" t="s">
        <v>1521</v>
      </c>
      <c r="B127" t="s">
        <v>1522</v>
      </c>
      <c r="C127" t="s">
        <v>1754</v>
      </c>
      <c r="D127" t="s">
        <v>1755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35">
      <c r="A128" t="s">
        <v>1165</v>
      </c>
      <c r="B128" t="s">
        <v>1523</v>
      </c>
      <c r="C128" t="s">
        <v>1754</v>
      </c>
      <c r="D128" t="s">
        <v>1755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35">
      <c r="A129" t="s">
        <v>1229</v>
      </c>
      <c r="B129" t="s">
        <v>1524</v>
      </c>
      <c r="C129" t="s">
        <v>1754</v>
      </c>
      <c r="D129" t="s">
        <v>1755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35">
      <c r="A130" t="s">
        <v>1525</v>
      </c>
      <c r="B130" t="s">
        <v>1526</v>
      </c>
      <c r="C130" t="s">
        <v>1754</v>
      </c>
      <c r="D130" t="s">
        <v>1755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35">
      <c r="A131" t="s">
        <v>1527</v>
      </c>
      <c r="B131" t="s">
        <v>1528</v>
      </c>
      <c r="C131" t="s">
        <v>1754</v>
      </c>
      <c r="D131" t="s">
        <v>1755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35">
      <c r="A132" t="s">
        <v>1126</v>
      </c>
      <c r="B132" t="s">
        <v>1529</v>
      </c>
      <c r="C132" t="s">
        <v>1754</v>
      </c>
      <c r="D132" t="s">
        <v>1755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35">
      <c r="A133" t="s">
        <v>1530</v>
      </c>
      <c r="B133" t="s">
        <v>1531</v>
      </c>
      <c r="C133" t="s">
        <v>1754</v>
      </c>
      <c r="D133" t="s">
        <v>1755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35">
      <c r="A134" t="s">
        <v>1532</v>
      </c>
      <c r="B134" t="s">
        <v>1533</v>
      </c>
      <c r="C134" t="s">
        <v>1754</v>
      </c>
      <c r="D134" t="s">
        <v>1755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35">
      <c r="A135" t="s">
        <v>1127</v>
      </c>
      <c r="B135" t="s">
        <v>1534</v>
      </c>
      <c r="C135" t="s">
        <v>1754</v>
      </c>
      <c r="D135" t="s">
        <v>1755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35">
      <c r="A136" t="s">
        <v>1100</v>
      </c>
      <c r="B136" t="s">
        <v>1535</v>
      </c>
      <c r="C136" t="s">
        <v>1754</v>
      </c>
      <c r="D136" t="s">
        <v>1755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35">
      <c r="A137" t="s">
        <v>1112</v>
      </c>
      <c r="B137" t="s">
        <v>1536</v>
      </c>
      <c r="C137" t="s">
        <v>1754</v>
      </c>
      <c r="D137" t="s">
        <v>1755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35">
      <c r="A138" t="s">
        <v>1537</v>
      </c>
      <c r="B138" t="s">
        <v>1538</v>
      </c>
      <c r="C138" t="s">
        <v>1754</v>
      </c>
      <c r="D138" t="s">
        <v>1755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35">
      <c r="A139" t="s">
        <v>1539</v>
      </c>
      <c r="B139" t="s">
        <v>1540</v>
      </c>
      <c r="C139" t="s">
        <v>1754</v>
      </c>
      <c r="D139" t="s">
        <v>1755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35">
      <c r="A140" t="s">
        <v>1541</v>
      </c>
      <c r="B140" t="s">
        <v>1542</v>
      </c>
      <c r="C140" t="s">
        <v>1754</v>
      </c>
      <c r="D140" t="s">
        <v>1755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35">
      <c r="A141" t="s">
        <v>1543</v>
      </c>
      <c r="B141" t="s">
        <v>1544</v>
      </c>
      <c r="C141" t="s">
        <v>1754</v>
      </c>
      <c r="D141" t="s">
        <v>1755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35">
      <c r="A142" t="s">
        <v>1545</v>
      </c>
      <c r="B142" t="s">
        <v>1546</v>
      </c>
      <c r="C142" t="s">
        <v>1754</v>
      </c>
      <c r="D142" t="s">
        <v>1755</v>
      </c>
    </row>
    <row r="143" spans="1:64" hidden="1" x14ac:dyDescent="0.35">
      <c r="A143" t="s">
        <v>1152</v>
      </c>
      <c r="B143" t="s">
        <v>1547</v>
      </c>
      <c r="C143" t="s">
        <v>1754</v>
      </c>
      <c r="D143" t="s">
        <v>1755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35">
      <c r="A144" t="s">
        <v>1548</v>
      </c>
      <c r="B144" t="s">
        <v>1549</v>
      </c>
      <c r="C144" t="s">
        <v>1754</v>
      </c>
      <c r="D144" t="s">
        <v>1755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35">
      <c r="A145" t="s">
        <v>1550</v>
      </c>
      <c r="B145" t="s">
        <v>1551</v>
      </c>
      <c r="C145" t="s">
        <v>1754</v>
      </c>
      <c r="D145" t="s">
        <v>1755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35">
      <c r="A146" t="s">
        <v>1091</v>
      </c>
      <c r="B146" t="s">
        <v>1552</v>
      </c>
      <c r="C146" t="s">
        <v>1754</v>
      </c>
      <c r="D146" t="s">
        <v>1755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35">
      <c r="A147" t="s">
        <v>1553</v>
      </c>
      <c r="B147" t="s">
        <v>1554</v>
      </c>
      <c r="C147" t="s">
        <v>1754</v>
      </c>
      <c r="D147" t="s">
        <v>1755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35">
      <c r="A148" t="s">
        <v>1257</v>
      </c>
      <c r="B148" t="s">
        <v>1555</v>
      </c>
      <c r="C148" t="s">
        <v>1754</v>
      </c>
      <c r="D148" t="s">
        <v>1755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35">
      <c r="A149" t="s">
        <v>1279</v>
      </c>
      <c r="B149" t="s">
        <v>1556</v>
      </c>
      <c r="C149" t="s">
        <v>1754</v>
      </c>
      <c r="D149" t="s">
        <v>1755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35">
      <c r="A150" t="s">
        <v>1256</v>
      </c>
      <c r="B150" t="s">
        <v>1557</v>
      </c>
      <c r="C150" t="s">
        <v>1754</v>
      </c>
      <c r="D150" t="s">
        <v>1755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35">
      <c r="A151" t="s">
        <v>1558</v>
      </c>
      <c r="B151" t="s">
        <v>1559</v>
      </c>
      <c r="C151" t="s">
        <v>1754</v>
      </c>
      <c r="D151" t="s">
        <v>1755</v>
      </c>
    </row>
    <row r="152" spans="1:64" hidden="1" x14ac:dyDescent="0.35">
      <c r="A152" t="s">
        <v>1560</v>
      </c>
      <c r="B152" t="s">
        <v>1561</v>
      </c>
      <c r="C152" t="s">
        <v>1754</v>
      </c>
      <c r="D152" t="s">
        <v>1755</v>
      </c>
    </row>
    <row r="153" spans="1:64" hidden="1" x14ac:dyDescent="0.35">
      <c r="A153" t="s">
        <v>1113</v>
      </c>
      <c r="B153" t="s">
        <v>1562</v>
      </c>
      <c r="C153" t="s">
        <v>1754</v>
      </c>
      <c r="D153" t="s">
        <v>1755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35">
      <c r="A154" t="s">
        <v>1563</v>
      </c>
      <c r="B154" t="s">
        <v>1564</v>
      </c>
      <c r="C154" t="s">
        <v>1754</v>
      </c>
      <c r="D154" t="s">
        <v>1755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35">
      <c r="A155" t="s">
        <v>1565</v>
      </c>
      <c r="B155" t="s">
        <v>1566</v>
      </c>
      <c r="C155" t="s">
        <v>1754</v>
      </c>
      <c r="D155" t="s">
        <v>1755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35">
      <c r="A156" t="s">
        <v>1075</v>
      </c>
      <c r="B156" t="s">
        <v>1567</v>
      </c>
      <c r="C156" t="s">
        <v>1754</v>
      </c>
      <c r="D156" t="s">
        <v>1755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35">
      <c r="A157" t="s">
        <v>1149</v>
      </c>
      <c r="B157" t="s">
        <v>1568</v>
      </c>
      <c r="C157" t="s">
        <v>1754</v>
      </c>
      <c r="D157" t="s">
        <v>1755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35">
      <c r="A158" t="s">
        <v>1569</v>
      </c>
      <c r="B158" t="s">
        <v>1570</v>
      </c>
      <c r="C158" t="s">
        <v>1754</v>
      </c>
      <c r="D158" t="s">
        <v>1755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35">
      <c r="A159" t="s">
        <v>1200</v>
      </c>
      <c r="B159" t="s">
        <v>1571</v>
      </c>
      <c r="C159" t="s">
        <v>1754</v>
      </c>
      <c r="D159" t="s">
        <v>1755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35">
      <c r="A160" t="s">
        <v>1572</v>
      </c>
      <c r="B160" t="s">
        <v>1573</v>
      </c>
      <c r="C160" t="s">
        <v>1754</v>
      </c>
      <c r="D160" t="s">
        <v>1755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35">
      <c r="A161" t="s">
        <v>1574</v>
      </c>
      <c r="B161" t="s">
        <v>1575</v>
      </c>
      <c r="C161" t="s">
        <v>1754</v>
      </c>
      <c r="D161" t="s">
        <v>1755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35">
      <c r="A162" t="s">
        <v>1269</v>
      </c>
      <c r="B162" t="s">
        <v>1576</v>
      </c>
      <c r="C162" t="s">
        <v>1754</v>
      </c>
      <c r="D162" t="s">
        <v>1755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35">
      <c r="A163" t="s">
        <v>1101</v>
      </c>
      <c r="B163" t="s">
        <v>1577</v>
      </c>
      <c r="C163" t="s">
        <v>1754</v>
      </c>
      <c r="D163" t="s">
        <v>1755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35">
      <c r="A164" t="s">
        <v>1267</v>
      </c>
      <c r="B164" t="s">
        <v>1578</v>
      </c>
      <c r="C164" t="s">
        <v>1754</v>
      </c>
      <c r="D164" t="s">
        <v>1755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35">
      <c r="A165" t="s">
        <v>1169</v>
      </c>
      <c r="B165" t="s">
        <v>1579</v>
      </c>
      <c r="C165" t="s">
        <v>1754</v>
      </c>
      <c r="D165" t="s">
        <v>1755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35">
      <c r="A166" t="s">
        <v>1580</v>
      </c>
      <c r="B166" t="s">
        <v>1581</v>
      </c>
      <c r="C166" t="s">
        <v>1754</v>
      </c>
      <c r="D166" t="s">
        <v>1755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35">
      <c r="A167" t="s">
        <v>1268</v>
      </c>
      <c r="B167" t="s">
        <v>1582</v>
      </c>
      <c r="C167" t="s">
        <v>1754</v>
      </c>
      <c r="D167" t="s">
        <v>1755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35">
      <c r="A168" t="s">
        <v>1161</v>
      </c>
      <c r="B168" t="s">
        <v>1583</v>
      </c>
      <c r="C168" t="s">
        <v>1754</v>
      </c>
      <c r="D168" t="s">
        <v>1755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35">
      <c r="A169" t="s">
        <v>1584</v>
      </c>
      <c r="B169" t="s">
        <v>1585</v>
      </c>
      <c r="C169" t="s">
        <v>1754</v>
      </c>
      <c r="D169" t="s">
        <v>1755</v>
      </c>
    </row>
    <row r="170" spans="1:64" hidden="1" x14ac:dyDescent="0.35">
      <c r="A170" t="s">
        <v>601</v>
      </c>
      <c r="B170" t="s">
        <v>1586</v>
      </c>
      <c r="C170" t="s">
        <v>1754</v>
      </c>
      <c r="D170" t="s">
        <v>1755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35">
      <c r="A171" t="s">
        <v>1102</v>
      </c>
      <c r="B171" t="s">
        <v>1587</v>
      </c>
      <c r="C171" t="s">
        <v>1754</v>
      </c>
      <c r="D171" t="s">
        <v>1755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35">
      <c r="A172" t="s">
        <v>1076</v>
      </c>
      <c r="B172" t="s">
        <v>1588</v>
      </c>
      <c r="C172" t="s">
        <v>1754</v>
      </c>
      <c r="D172" t="s">
        <v>1755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35">
      <c r="A173" t="s">
        <v>884</v>
      </c>
      <c r="B173" t="s">
        <v>1589</v>
      </c>
      <c r="C173" t="s">
        <v>1754</v>
      </c>
      <c r="D173" t="s">
        <v>1755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35">
      <c r="A174" t="s">
        <v>1168</v>
      </c>
      <c r="B174" t="s">
        <v>1590</v>
      </c>
      <c r="C174" t="s">
        <v>1754</v>
      </c>
      <c r="D174" t="s">
        <v>1755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35">
      <c r="A175" t="s">
        <v>1591</v>
      </c>
      <c r="B175" t="s">
        <v>1592</v>
      </c>
      <c r="C175" t="s">
        <v>1754</v>
      </c>
      <c r="D175" t="s">
        <v>1755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35">
      <c r="A176" t="s">
        <v>603</v>
      </c>
      <c r="B176" t="s">
        <v>1593</v>
      </c>
      <c r="C176" t="s">
        <v>1754</v>
      </c>
      <c r="D176" t="s">
        <v>1755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35">
      <c r="A177" t="s">
        <v>1223</v>
      </c>
      <c r="B177" t="s">
        <v>1594</v>
      </c>
      <c r="C177" t="s">
        <v>1754</v>
      </c>
      <c r="D177" t="s">
        <v>1755</v>
      </c>
    </row>
    <row r="178" spans="1:64" hidden="1" x14ac:dyDescent="0.35">
      <c r="A178" t="s">
        <v>1103</v>
      </c>
      <c r="B178" t="s">
        <v>1595</v>
      </c>
      <c r="C178" t="s">
        <v>1754</v>
      </c>
      <c r="D178" t="s">
        <v>1755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35">
      <c r="A179" t="s">
        <v>1104</v>
      </c>
      <c r="B179" t="s">
        <v>1596</v>
      </c>
      <c r="C179" t="s">
        <v>1754</v>
      </c>
      <c r="D179" t="s">
        <v>1755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35">
      <c r="A180" t="s">
        <v>1201</v>
      </c>
      <c r="B180" t="s">
        <v>1597</v>
      </c>
      <c r="C180" t="s">
        <v>1754</v>
      </c>
      <c r="D180" t="s">
        <v>1755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35">
      <c r="A181" t="s">
        <v>1280</v>
      </c>
      <c r="B181" t="s">
        <v>1598</v>
      </c>
      <c r="C181" t="s">
        <v>1754</v>
      </c>
      <c r="D181" t="s">
        <v>1755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35">
      <c r="A182" t="s">
        <v>1258</v>
      </c>
      <c r="B182" t="s">
        <v>1599</v>
      </c>
      <c r="C182" t="s">
        <v>1754</v>
      </c>
      <c r="D182" t="s">
        <v>1755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35">
      <c r="A183" t="s">
        <v>1150</v>
      </c>
      <c r="B183" t="s">
        <v>1600</v>
      </c>
      <c r="C183" t="s">
        <v>1754</v>
      </c>
      <c r="D183" t="s">
        <v>1755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35">
      <c r="A184" t="s">
        <v>1601</v>
      </c>
      <c r="B184" t="s">
        <v>1602</v>
      </c>
      <c r="C184" t="s">
        <v>1754</v>
      </c>
      <c r="D184" t="s">
        <v>1755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35">
      <c r="A185" t="s">
        <v>1219</v>
      </c>
      <c r="B185" t="s">
        <v>1603</v>
      </c>
      <c r="C185" t="s">
        <v>1754</v>
      </c>
      <c r="D185" t="s">
        <v>1755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35">
      <c r="A186" t="s">
        <v>1604</v>
      </c>
      <c r="B186" t="s">
        <v>1605</v>
      </c>
      <c r="C186" t="s">
        <v>1754</v>
      </c>
      <c r="D186" t="s">
        <v>1755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35">
      <c r="A187" t="s">
        <v>1128</v>
      </c>
      <c r="B187" t="s">
        <v>1606</v>
      </c>
      <c r="C187" t="s">
        <v>1754</v>
      </c>
      <c r="D187" t="s">
        <v>1755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35">
      <c r="A188" t="s">
        <v>1607</v>
      </c>
      <c r="B188" t="s">
        <v>1608</v>
      </c>
      <c r="C188" t="s">
        <v>1754</v>
      </c>
      <c r="D188" t="s">
        <v>1755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35">
      <c r="A189" t="s">
        <v>1151</v>
      </c>
      <c r="B189" t="s">
        <v>1609</v>
      </c>
      <c r="C189" t="s">
        <v>1754</v>
      </c>
      <c r="D189" t="s">
        <v>1755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35">
      <c r="A190" t="s">
        <v>1202</v>
      </c>
      <c r="B190" t="s">
        <v>1610</v>
      </c>
      <c r="C190" t="s">
        <v>1754</v>
      </c>
      <c r="D190" t="s">
        <v>1755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35">
      <c r="A191" t="s">
        <v>1213</v>
      </c>
      <c r="B191" t="s">
        <v>1611</v>
      </c>
      <c r="C191" t="s">
        <v>1754</v>
      </c>
      <c r="D191" t="s">
        <v>1755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35">
      <c r="A192" t="s">
        <v>1170</v>
      </c>
      <c r="B192" t="s">
        <v>1612</v>
      </c>
      <c r="C192" t="s">
        <v>1754</v>
      </c>
      <c r="D192" t="s">
        <v>1755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35">
      <c r="A193" t="s">
        <v>1613</v>
      </c>
      <c r="B193" t="s">
        <v>1614</v>
      </c>
      <c r="C193" t="s">
        <v>1754</v>
      </c>
      <c r="D193" t="s">
        <v>1755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35">
      <c r="A194" t="s">
        <v>1224</v>
      </c>
      <c r="B194" t="s">
        <v>1615</v>
      </c>
      <c r="C194" t="s">
        <v>1754</v>
      </c>
      <c r="D194" t="s">
        <v>1755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35">
      <c r="A195" t="s">
        <v>1243</v>
      </c>
      <c r="B195" t="s">
        <v>1616</v>
      </c>
      <c r="C195" t="s">
        <v>1754</v>
      </c>
      <c r="D195" t="s">
        <v>1755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35">
      <c r="A196" t="s">
        <v>1617</v>
      </c>
      <c r="B196" t="s">
        <v>1618</v>
      </c>
      <c r="C196" t="s">
        <v>1754</v>
      </c>
      <c r="D196" t="s">
        <v>1755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35">
      <c r="A197" t="s">
        <v>1189</v>
      </c>
      <c r="B197" t="s">
        <v>1619</v>
      </c>
      <c r="C197" t="s">
        <v>1754</v>
      </c>
      <c r="D197" t="s">
        <v>1755</v>
      </c>
    </row>
    <row r="198" spans="1:64" hidden="1" x14ac:dyDescent="0.35">
      <c r="A198" t="s">
        <v>1620</v>
      </c>
      <c r="B198" t="s">
        <v>1621</v>
      </c>
      <c r="C198" t="s">
        <v>1754</v>
      </c>
      <c r="D198" t="s">
        <v>1755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35">
      <c r="A199" t="s">
        <v>1270</v>
      </c>
      <c r="B199" t="s">
        <v>1622</v>
      </c>
      <c r="C199" t="s">
        <v>1754</v>
      </c>
      <c r="D199" t="s">
        <v>1755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35">
      <c r="A200" t="s">
        <v>1212</v>
      </c>
      <c r="B200" t="s">
        <v>1623</v>
      </c>
      <c r="C200" t="s">
        <v>1754</v>
      </c>
      <c r="D200" t="s">
        <v>1755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35">
      <c r="A201" t="s">
        <v>1624</v>
      </c>
      <c r="B201" t="s">
        <v>1625</v>
      </c>
      <c r="C201" t="s">
        <v>1754</v>
      </c>
      <c r="D201" t="s">
        <v>1755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35">
      <c r="A202" t="s">
        <v>1626</v>
      </c>
      <c r="B202" t="s">
        <v>1627</v>
      </c>
      <c r="C202" t="s">
        <v>1754</v>
      </c>
      <c r="D202" t="s">
        <v>1755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35">
      <c r="A203" t="s">
        <v>1628</v>
      </c>
      <c r="B203" t="s">
        <v>1629</v>
      </c>
      <c r="C203" t="s">
        <v>1754</v>
      </c>
      <c r="D203" t="s">
        <v>1755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35">
      <c r="A204" t="s">
        <v>1232</v>
      </c>
      <c r="B204" t="s">
        <v>1630</v>
      </c>
      <c r="C204" t="s">
        <v>1754</v>
      </c>
      <c r="D204" t="s">
        <v>1755</v>
      </c>
    </row>
    <row r="205" spans="1:64" hidden="1" x14ac:dyDescent="0.35">
      <c r="A205" t="s">
        <v>1129</v>
      </c>
      <c r="B205" t="s">
        <v>1631</v>
      </c>
      <c r="C205" t="s">
        <v>1754</v>
      </c>
      <c r="D205" t="s">
        <v>1755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35">
      <c r="A206" t="s">
        <v>1245</v>
      </c>
      <c r="B206" t="s">
        <v>1632</v>
      </c>
      <c r="C206" t="s">
        <v>1754</v>
      </c>
      <c r="D206" t="s">
        <v>1755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35">
      <c r="A207" t="s">
        <v>1246</v>
      </c>
      <c r="B207" t="s">
        <v>1633</v>
      </c>
      <c r="C207" t="s">
        <v>1754</v>
      </c>
      <c r="D207" t="s">
        <v>1755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35">
      <c r="A208" t="s">
        <v>605</v>
      </c>
      <c r="B208" t="s">
        <v>1634</v>
      </c>
      <c r="C208" t="s">
        <v>1754</v>
      </c>
      <c r="D208" t="s">
        <v>1755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35">
      <c r="A209" t="s">
        <v>1635</v>
      </c>
      <c r="B209" t="s">
        <v>1636</v>
      </c>
      <c r="C209" t="s">
        <v>1754</v>
      </c>
      <c r="D209" t="s">
        <v>1755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35">
      <c r="A210" t="s">
        <v>1130</v>
      </c>
      <c r="B210" t="s">
        <v>1637</v>
      </c>
      <c r="C210" t="s">
        <v>1754</v>
      </c>
      <c r="D210" t="s">
        <v>1755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35">
      <c r="A211" t="s">
        <v>1114</v>
      </c>
      <c r="B211" t="s">
        <v>1638</v>
      </c>
      <c r="C211" t="s">
        <v>1754</v>
      </c>
      <c r="D211" t="s">
        <v>1755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35">
      <c r="A212" t="s">
        <v>1105</v>
      </c>
      <c r="B212" t="s">
        <v>1639</v>
      </c>
      <c r="C212" t="s">
        <v>1754</v>
      </c>
      <c r="D212" t="s">
        <v>1755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35">
      <c r="A213" t="s">
        <v>1171</v>
      </c>
      <c r="B213" t="s">
        <v>1640</v>
      </c>
      <c r="C213" t="s">
        <v>1754</v>
      </c>
      <c r="D213" t="s">
        <v>1755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35">
      <c r="A214" t="s">
        <v>1225</v>
      </c>
      <c r="B214" t="s">
        <v>1641</v>
      </c>
      <c r="C214" t="s">
        <v>1754</v>
      </c>
      <c r="D214" t="s">
        <v>1755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35">
      <c r="A215" t="s">
        <v>1106</v>
      </c>
      <c r="B215" t="s">
        <v>1642</v>
      </c>
      <c r="C215" t="s">
        <v>1754</v>
      </c>
      <c r="D215" t="s">
        <v>1755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35">
      <c r="A216" t="s">
        <v>1197</v>
      </c>
      <c r="B216" t="s">
        <v>1643</v>
      </c>
      <c r="C216" t="s">
        <v>1754</v>
      </c>
      <c r="D216" t="s">
        <v>1755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35">
      <c r="A217" t="s">
        <v>1644</v>
      </c>
      <c r="B217" t="s">
        <v>1645</v>
      </c>
      <c r="C217" t="s">
        <v>1754</v>
      </c>
      <c r="D217" t="s">
        <v>1755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35">
      <c r="A218" t="s">
        <v>1080</v>
      </c>
      <c r="B218" t="s">
        <v>1646</v>
      </c>
      <c r="C218" t="s">
        <v>1754</v>
      </c>
      <c r="D218" t="s">
        <v>1755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35">
      <c r="A219" t="s">
        <v>1271</v>
      </c>
      <c r="B219" t="s">
        <v>1647</v>
      </c>
      <c r="C219" t="s">
        <v>1754</v>
      </c>
      <c r="D219" t="s">
        <v>1755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35">
      <c r="A220" t="s">
        <v>1648</v>
      </c>
      <c r="B220" t="s">
        <v>1649</v>
      </c>
      <c r="C220" t="s">
        <v>1754</v>
      </c>
      <c r="D220" t="s">
        <v>1755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35">
      <c r="A221" t="s">
        <v>1081</v>
      </c>
      <c r="B221" t="s">
        <v>1650</v>
      </c>
      <c r="C221" t="s">
        <v>1754</v>
      </c>
      <c r="D221" t="s">
        <v>1755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35">
      <c r="A222" t="s">
        <v>1651</v>
      </c>
      <c r="B222" t="s">
        <v>1652</v>
      </c>
      <c r="C222" t="s">
        <v>1754</v>
      </c>
      <c r="D222" t="s">
        <v>1755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35">
      <c r="A223" t="s">
        <v>1653</v>
      </c>
      <c r="B223" t="s">
        <v>1654</v>
      </c>
      <c r="C223" t="s">
        <v>1754</v>
      </c>
      <c r="D223" t="s">
        <v>1755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35">
      <c r="A224" t="s">
        <v>1089</v>
      </c>
      <c r="B224" t="s">
        <v>1655</v>
      </c>
      <c r="C224" t="s">
        <v>1754</v>
      </c>
      <c r="D224" t="s">
        <v>1755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35">
      <c r="A225" t="s">
        <v>1214</v>
      </c>
      <c r="B225" t="s">
        <v>1656</v>
      </c>
      <c r="C225" t="s">
        <v>1754</v>
      </c>
      <c r="D225" t="s">
        <v>1755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35">
      <c r="A226" t="s">
        <v>1657</v>
      </c>
      <c r="B226" t="s">
        <v>1658</v>
      </c>
      <c r="C226" t="s">
        <v>1754</v>
      </c>
      <c r="D226" t="s">
        <v>1755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35">
      <c r="A227" t="s">
        <v>1272</v>
      </c>
      <c r="B227" t="s">
        <v>1659</v>
      </c>
      <c r="C227" t="s">
        <v>1754</v>
      </c>
      <c r="D227" t="s">
        <v>1755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35">
      <c r="A228" t="s">
        <v>1259</v>
      </c>
      <c r="B228" t="s">
        <v>1660</v>
      </c>
      <c r="C228" t="s">
        <v>1754</v>
      </c>
      <c r="D228" t="s">
        <v>1755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35">
      <c r="A229" t="s">
        <v>608</v>
      </c>
      <c r="B229" t="s">
        <v>1661</v>
      </c>
      <c r="C229" t="s">
        <v>1754</v>
      </c>
      <c r="D229" t="s">
        <v>1755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35">
      <c r="A230" t="s">
        <v>1662</v>
      </c>
      <c r="B230" t="s">
        <v>1663</v>
      </c>
      <c r="C230" t="s">
        <v>1754</v>
      </c>
      <c r="D230" t="s">
        <v>1755</v>
      </c>
    </row>
    <row r="231" spans="1:64" hidden="1" x14ac:dyDescent="0.35">
      <c r="A231" t="s">
        <v>1079</v>
      </c>
      <c r="B231" t="s">
        <v>1664</v>
      </c>
      <c r="C231" t="s">
        <v>1754</v>
      </c>
      <c r="D231" t="s">
        <v>1755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35">
      <c r="A232" t="s">
        <v>1132</v>
      </c>
      <c r="B232" t="s">
        <v>1665</v>
      </c>
      <c r="C232" t="s">
        <v>1754</v>
      </c>
      <c r="D232" t="s">
        <v>1755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35">
      <c r="A233" t="s">
        <v>1666</v>
      </c>
      <c r="B233" t="s">
        <v>1667</v>
      </c>
      <c r="C233" t="s">
        <v>1754</v>
      </c>
      <c r="D233" t="s">
        <v>1755</v>
      </c>
    </row>
    <row r="234" spans="1:64" hidden="1" x14ac:dyDescent="0.35">
      <c r="A234" t="s">
        <v>1085</v>
      </c>
      <c r="B234" t="s">
        <v>1668</v>
      </c>
      <c r="C234" t="s">
        <v>1754</v>
      </c>
      <c r="D234" t="s">
        <v>1755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35">
      <c r="A235" t="s">
        <v>1669</v>
      </c>
      <c r="B235" t="s">
        <v>1670</v>
      </c>
      <c r="C235" t="s">
        <v>1754</v>
      </c>
      <c r="D235" t="s">
        <v>1755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35">
      <c r="A236" t="s">
        <v>1671</v>
      </c>
      <c r="B236" t="s">
        <v>1672</v>
      </c>
      <c r="C236" t="s">
        <v>1754</v>
      </c>
      <c r="D236" t="s">
        <v>1755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35">
      <c r="A237" t="s">
        <v>1107</v>
      </c>
      <c r="B237" t="s">
        <v>1673</v>
      </c>
      <c r="C237" t="s">
        <v>1754</v>
      </c>
      <c r="D237" t="s">
        <v>1755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35">
      <c r="A238" t="s">
        <v>1172</v>
      </c>
      <c r="B238" t="s">
        <v>1674</v>
      </c>
      <c r="C238" t="s">
        <v>1754</v>
      </c>
      <c r="D238" t="s">
        <v>1755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35">
      <c r="A239" t="s">
        <v>1140</v>
      </c>
      <c r="B239" t="s">
        <v>1675</v>
      </c>
      <c r="C239" t="s">
        <v>1754</v>
      </c>
      <c r="D239" t="s">
        <v>1755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35">
      <c r="A240" t="s">
        <v>1141</v>
      </c>
      <c r="B240" t="s">
        <v>1676</v>
      </c>
      <c r="C240" t="s">
        <v>1754</v>
      </c>
      <c r="D240" t="s">
        <v>1755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35">
      <c r="A241" t="s">
        <v>1677</v>
      </c>
      <c r="B241" t="s">
        <v>1678</v>
      </c>
      <c r="C241" t="s">
        <v>1754</v>
      </c>
      <c r="D241" t="s">
        <v>1755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35">
      <c r="A242" t="s">
        <v>1173</v>
      </c>
      <c r="B242" t="s">
        <v>1679</v>
      </c>
      <c r="C242" t="s">
        <v>1754</v>
      </c>
      <c r="D242" t="s">
        <v>1755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35">
      <c r="A243" t="s">
        <v>1680</v>
      </c>
      <c r="B243" t="s">
        <v>1681</v>
      </c>
      <c r="C243" t="s">
        <v>1754</v>
      </c>
      <c r="D243" t="s">
        <v>1755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35">
      <c r="A244" t="s">
        <v>1234</v>
      </c>
      <c r="B244" t="s">
        <v>1682</v>
      </c>
      <c r="C244" t="s">
        <v>1754</v>
      </c>
      <c r="D244" t="s">
        <v>1755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35">
      <c r="A245" t="s">
        <v>1683</v>
      </c>
      <c r="B245" t="s">
        <v>1684</v>
      </c>
      <c r="C245" t="s">
        <v>1754</v>
      </c>
      <c r="D245" t="s">
        <v>1755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35">
      <c r="A246" t="s">
        <v>1685</v>
      </c>
      <c r="B246" t="s">
        <v>1686</v>
      </c>
      <c r="C246" t="s">
        <v>1754</v>
      </c>
      <c r="D246" t="s">
        <v>1755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35">
      <c r="A247" t="s">
        <v>1192</v>
      </c>
      <c r="B247" t="s">
        <v>1687</v>
      </c>
      <c r="C247" t="s">
        <v>1754</v>
      </c>
      <c r="D247" t="s">
        <v>1755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35">
      <c r="A248" t="s">
        <v>1115</v>
      </c>
      <c r="B248" t="s">
        <v>1688</v>
      </c>
      <c r="C248" t="s">
        <v>1754</v>
      </c>
      <c r="D248" t="s">
        <v>1755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35">
      <c r="A249" t="s">
        <v>1133</v>
      </c>
      <c r="B249" t="s">
        <v>1689</v>
      </c>
      <c r="C249" t="s">
        <v>1754</v>
      </c>
      <c r="D249" t="s">
        <v>1755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35">
      <c r="A250" t="s">
        <v>1690</v>
      </c>
      <c r="B250" t="s">
        <v>1691</v>
      </c>
      <c r="C250" t="s">
        <v>1754</v>
      </c>
      <c r="D250" t="s">
        <v>1755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35">
      <c r="A251" t="s">
        <v>1692</v>
      </c>
      <c r="B251" t="s">
        <v>1693</v>
      </c>
      <c r="C251" t="s">
        <v>1754</v>
      </c>
      <c r="D251" t="s">
        <v>1755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35">
      <c r="A252" t="s">
        <v>609</v>
      </c>
      <c r="B252" t="s">
        <v>1694</v>
      </c>
      <c r="C252" t="s">
        <v>1754</v>
      </c>
      <c r="D252" t="s">
        <v>1755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35">
      <c r="A253" t="s">
        <v>1248</v>
      </c>
      <c r="B253" t="s">
        <v>1695</v>
      </c>
      <c r="C253" t="s">
        <v>1754</v>
      </c>
      <c r="D253" t="s">
        <v>1755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35">
      <c r="A254" t="s">
        <v>1696</v>
      </c>
      <c r="B254" t="s">
        <v>1697</v>
      </c>
      <c r="C254" t="s">
        <v>1754</v>
      </c>
      <c r="D254" t="s">
        <v>1755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35">
      <c r="A255" t="s">
        <v>1215</v>
      </c>
      <c r="B255" t="s">
        <v>1698</v>
      </c>
      <c r="C255" t="s">
        <v>1754</v>
      </c>
      <c r="D255" t="s">
        <v>1755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35">
      <c r="A256" t="s">
        <v>1699</v>
      </c>
      <c r="B256" t="s">
        <v>1700</v>
      </c>
      <c r="C256" t="s">
        <v>1754</v>
      </c>
      <c r="D256" t="s">
        <v>1755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35">
      <c r="A257" t="s">
        <v>1142</v>
      </c>
      <c r="B257" t="s">
        <v>1701</v>
      </c>
      <c r="C257" t="s">
        <v>1754</v>
      </c>
      <c r="D257" t="s">
        <v>1755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35">
      <c r="A258" t="s">
        <v>1702</v>
      </c>
      <c r="B258" t="s">
        <v>1703</v>
      </c>
      <c r="C258" t="s">
        <v>1754</v>
      </c>
      <c r="D258" t="s">
        <v>1755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35">
      <c r="A259" t="s">
        <v>1704</v>
      </c>
      <c r="B259" t="s">
        <v>1705</v>
      </c>
      <c r="C259" t="s">
        <v>1754</v>
      </c>
      <c r="D259" t="s">
        <v>1755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35">
      <c r="A260" t="s">
        <v>1706</v>
      </c>
      <c r="B260" t="s">
        <v>1707</v>
      </c>
      <c r="C260" t="s">
        <v>1754</v>
      </c>
      <c r="D260" t="s">
        <v>1755</v>
      </c>
    </row>
    <row r="261" spans="1:65" hidden="1" x14ac:dyDescent="0.35">
      <c r="A261" t="s">
        <v>1708</v>
      </c>
      <c r="B261" t="s">
        <v>1709</v>
      </c>
      <c r="C261" t="s">
        <v>1754</v>
      </c>
      <c r="D261" t="s">
        <v>1755</v>
      </c>
    </row>
    <row r="262" spans="1:65" hidden="1" x14ac:dyDescent="0.35">
      <c r="A262" t="s">
        <v>1710</v>
      </c>
      <c r="B262" t="s">
        <v>1711</v>
      </c>
      <c r="C262" t="s">
        <v>1754</v>
      </c>
      <c r="D262" t="s">
        <v>1755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35">
      <c r="A263" t="s">
        <v>1226</v>
      </c>
      <c r="B263" t="s">
        <v>1712</v>
      </c>
      <c r="C263" t="s">
        <v>1754</v>
      </c>
      <c r="D263" t="s">
        <v>1755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35">
      <c r="A264" t="s">
        <v>1022</v>
      </c>
      <c r="B264" t="s">
        <v>1713</v>
      </c>
      <c r="C264" t="s">
        <v>1754</v>
      </c>
      <c r="D264" t="s">
        <v>1755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35">
      <c r="A265" t="s">
        <v>1233</v>
      </c>
      <c r="B265" t="s">
        <v>1714</v>
      </c>
      <c r="C265" t="s">
        <v>1754</v>
      </c>
      <c r="D265" t="s">
        <v>1755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35">
      <c r="A266" t="s">
        <v>1715</v>
      </c>
      <c r="B266" t="s">
        <v>1716</v>
      </c>
      <c r="C266" t="s">
        <v>1754</v>
      </c>
      <c r="D266" t="s">
        <v>1755</v>
      </c>
    </row>
    <row r="267" spans="1:65" hidden="1" x14ac:dyDescent="0.35">
      <c r="A267" t="s">
        <v>1717</v>
      </c>
      <c r="B267" t="s">
        <v>1718</v>
      </c>
      <c r="C267" t="s">
        <v>1754</v>
      </c>
      <c r="D267" t="s">
        <v>1755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35">
      <c r="A268" t="s">
        <v>607</v>
      </c>
      <c r="B268" t="s">
        <v>1719</v>
      </c>
      <c r="C268" t="s">
        <v>1754</v>
      </c>
      <c r="D268" t="s">
        <v>1755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35">
      <c r="A269" t="s">
        <v>611</v>
      </c>
      <c r="B269" t="s">
        <v>1720</v>
      </c>
      <c r="C269" t="s">
        <v>1754</v>
      </c>
      <c r="D269" t="s">
        <v>1755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35">
      <c r="A270" t="s">
        <v>612</v>
      </c>
      <c r="B270" t="s">
        <v>1721</v>
      </c>
      <c r="C270" t="s">
        <v>1754</v>
      </c>
      <c r="D270" t="s">
        <v>1755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35"/>
    <row r="272" spans="1:65" s="1" customFormat="1" x14ac:dyDescent="0.35">
      <c r="BB272" s="1" t="s">
        <v>1722</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35">
      <c r="BM273" s="51" t="s">
        <v>1756</v>
      </c>
    </row>
    <row r="274" spans="8:65" s="1" customFormat="1" x14ac:dyDescent="0.35">
      <c r="I274" s="1" t="s">
        <v>1724</v>
      </c>
    </row>
    <row r="275" spans="8:65" s="1" customFormat="1" x14ac:dyDescent="0.35">
      <c r="H275">
        <v>2020</v>
      </c>
      <c r="I275" s="156">
        <f>BL77*$BM$272</f>
        <v>4.6152022792022791</v>
      </c>
    </row>
    <row r="276" spans="8:65" s="1" customFormat="1" x14ac:dyDescent="0.35">
      <c r="H276">
        <v>2021</v>
      </c>
      <c r="I276" s="156">
        <f>I275*$BM$272</f>
        <v>4.4375191829070655</v>
      </c>
    </row>
    <row r="277" spans="8:65" s="1" customFormat="1" x14ac:dyDescent="0.35">
      <c r="H277">
        <v>2022</v>
      </c>
      <c r="I277" s="156">
        <f t="shared" ref="I277:I295" si="1">I276*$BM$272</f>
        <v>4.2666768014492762</v>
      </c>
    </row>
    <row r="278" spans="8:65" s="1" customFormat="1" x14ac:dyDescent="0.35">
      <c r="H278">
        <v>2023</v>
      </c>
      <c r="I278" s="156">
        <f t="shared" si="1"/>
        <v>4.1024117705558734</v>
      </c>
    </row>
    <row r="279" spans="8:65" s="1" customFormat="1" x14ac:dyDescent="0.35">
      <c r="H279">
        <v>2024</v>
      </c>
      <c r="I279" s="156">
        <f t="shared" si="1"/>
        <v>3.9444708653532761</v>
      </c>
    </row>
    <row r="280" spans="8:65" s="1" customFormat="1" x14ac:dyDescent="0.35">
      <c r="H280">
        <v>2025</v>
      </c>
      <c r="I280" s="156">
        <f t="shared" si="1"/>
        <v>3.7926106100052972</v>
      </c>
    </row>
    <row r="281" spans="8:65" s="1" customFormat="1" x14ac:dyDescent="0.35">
      <c r="H281">
        <v>2026</v>
      </c>
      <c r="I281" s="156">
        <f t="shared" si="1"/>
        <v>3.6465969023798324</v>
      </c>
    </row>
    <row r="282" spans="8:65" s="1" customFormat="1" x14ac:dyDescent="0.35">
      <c r="H282">
        <v>2027</v>
      </c>
      <c r="I282" s="156">
        <f t="shared" si="1"/>
        <v>3.5062046531657027</v>
      </c>
    </row>
    <row r="283" spans="8:65" s="1" customFormat="1" x14ac:dyDescent="0.35">
      <c r="H283">
        <v>2028</v>
      </c>
      <c r="I283" s="156">
        <f t="shared" si="1"/>
        <v>3.3712174388833307</v>
      </c>
    </row>
    <row r="284" spans="8:65" s="1" customFormat="1" x14ac:dyDescent="0.35">
      <c r="H284">
        <v>2029</v>
      </c>
      <c r="I284" s="156">
        <f t="shared" si="1"/>
        <v>3.241427168254337</v>
      </c>
    </row>
    <row r="285" spans="8:65" s="1" customFormat="1" x14ac:dyDescent="0.35">
      <c r="H285">
        <v>2030</v>
      </c>
      <c r="I285" s="156">
        <f t="shared" si="1"/>
        <v>3.1166337614157511</v>
      </c>
    </row>
    <row r="286" spans="8:65" s="1" customFormat="1" x14ac:dyDescent="0.35">
      <c r="H286">
        <v>2031</v>
      </c>
      <c r="I286" s="156">
        <f t="shared" si="1"/>
        <v>2.9966448414843225</v>
      </c>
    </row>
    <row r="287" spans="8:65" s="1" customFormat="1" x14ac:dyDescent="0.35">
      <c r="H287">
        <v>2032</v>
      </c>
      <c r="I287" s="156">
        <f t="shared" si="1"/>
        <v>2.8812754379954582</v>
      </c>
    </row>
    <row r="288" spans="8:65" s="1" customFormat="1" x14ac:dyDescent="0.35">
      <c r="H288">
        <v>2033</v>
      </c>
      <c r="I288" s="156">
        <f t="shared" si="1"/>
        <v>2.7703477017596216</v>
      </c>
    </row>
    <row r="289" spans="3:9" s="1" customFormat="1" x14ac:dyDescent="0.35">
      <c r="C289" s="49"/>
      <c r="D289" s="49"/>
      <c r="E289" s="49"/>
      <c r="H289">
        <v>2034</v>
      </c>
      <c r="I289" s="156">
        <f t="shared" si="1"/>
        <v>2.6636906306966255</v>
      </c>
    </row>
    <row r="290" spans="3:9" s="1" customFormat="1" x14ac:dyDescent="0.35">
      <c r="C290" s="49"/>
      <c r="D290" s="49"/>
      <c r="E290" s="49"/>
      <c r="H290">
        <v>2035</v>
      </c>
      <c r="I290" s="156">
        <f t="shared" si="1"/>
        <v>2.5611398062251713</v>
      </c>
    </row>
    <row r="291" spans="3:9" s="1" customFormat="1" x14ac:dyDescent="0.35">
      <c r="C291" s="49"/>
      <c r="D291" s="49"/>
      <c r="E291" s="49"/>
      <c r="H291">
        <v>2036</v>
      </c>
      <c r="I291" s="156">
        <f t="shared" si="1"/>
        <v>2.4625371398012699</v>
      </c>
    </row>
    <row r="292" spans="3:9" s="1" customFormat="1" x14ac:dyDescent="0.35">
      <c r="H292">
        <v>2037</v>
      </c>
      <c r="I292" s="156">
        <f t="shared" si="1"/>
        <v>2.367730629214809</v>
      </c>
    </row>
    <row r="293" spans="3:9" s="1" customFormat="1" x14ac:dyDescent="0.35">
      <c r="H293">
        <v>2038</v>
      </c>
      <c r="I293" s="156">
        <f t="shared" si="1"/>
        <v>2.2765741242685902</v>
      </c>
    </row>
    <row r="294" spans="3:9" s="1" customFormat="1" x14ac:dyDescent="0.35">
      <c r="H294">
        <v>2039</v>
      </c>
      <c r="I294" s="156">
        <f t="shared" si="1"/>
        <v>2.1889271014786105</v>
      </c>
    </row>
    <row r="295" spans="3:9" s="1" customFormat="1" x14ac:dyDescent="0.35">
      <c r="H295">
        <v>2040</v>
      </c>
      <c r="I295" s="156">
        <f t="shared" si="1"/>
        <v>2.1046544474482753</v>
      </c>
    </row>
    <row r="296" spans="3:9" s="1" customFormat="1" x14ac:dyDescent="0.3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4.5" x14ac:dyDescent="0.35"/>
  <cols>
    <col min="1" max="1" width="44.1796875" bestFit="1" customWidth="1"/>
    <col min="2" max="2" width="25.54296875" bestFit="1" customWidth="1"/>
    <col min="3" max="3" width="55.5429687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8.179687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1757</v>
      </c>
      <c r="D5" t="s">
        <v>1758</v>
      </c>
    </row>
    <row r="6" spans="1:65" x14ac:dyDescent="0.35">
      <c r="A6" t="s">
        <v>1359</v>
      </c>
      <c r="B6" t="s">
        <v>1360</v>
      </c>
      <c r="C6" t="s">
        <v>1757</v>
      </c>
      <c r="D6" t="s">
        <v>1758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35">
      <c r="A7" t="s">
        <v>1144</v>
      </c>
      <c r="B7" t="s">
        <v>1361</v>
      </c>
      <c r="C7" t="s">
        <v>1757</v>
      </c>
      <c r="D7" t="s">
        <v>1758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35">
      <c r="A8" t="s">
        <v>1362</v>
      </c>
      <c r="B8" t="s">
        <v>1363</v>
      </c>
      <c r="C8" t="s">
        <v>1757</v>
      </c>
      <c r="D8" t="s">
        <v>1758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35">
      <c r="A9" t="s">
        <v>1083</v>
      </c>
      <c r="B9" t="s">
        <v>1364</v>
      </c>
      <c r="C9" t="s">
        <v>1757</v>
      </c>
      <c r="D9" t="s">
        <v>1758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35">
      <c r="A10" t="s">
        <v>1262</v>
      </c>
      <c r="B10" t="s">
        <v>1365</v>
      </c>
      <c r="C10" t="s">
        <v>1757</v>
      </c>
      <c r="D10" t="s">
        <v>1758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35">
      <c r="A11" t="s">
        <v>1366</v>
      </c>
      <c r="B11" t="s">
        <v>1367</v>
      </c>
      <c r="C11" t="s">
        <v>1757</v>
      </c>
      <c r="D11" t="s">
        <v>1758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35">
      <c r="A12" t="s">
        <v>1368</v>
      </c>
      <c r="B12" t="s">
        <v>1369</v>
      </c>
      <c r="C12" t="s">
        <v>1757</v>
      </c>
      <c r="D12" t="s">
        <v>1758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35">
      <c r="A13" t="s">
        <v>1134</v>
      </c>
      <c r="B13" t="s">
        <v>1370</v>
      </c>
      <c r="C13" t="s">
        <v>1757</v>
      </c>
      <c r="D13" t="s">
        <v>1758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35">
      <c r="A14" t="s">
        <v>1204</v>
      </c>
      <c r="B14" t="s">
        <v>1371</v>
      </c>
      <c r="C14" t="s">
        <v>1757</v>
      </c>
      <c r="D14" t="s">
        <v>1758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35">
      <c r="A15" t="s">
        <v>1118</v>
      </c>
      <c r="B15" t="s">
        <v>1372</v>
      </c>
      <c r="C15" t="s">
        <v>1757</v>
      </c>
      <c r="D15" t="s">
        <v>1758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35">
      <c r="A16" t="s">
        <v>1373</v>
      </c>
      <c r="B16" t="s">
        <v>1374</v>
      </c>
      <c r="C16" t="s">
        <v>1757</v>
      </c>
      <c r="D16" t="s">
        <v>1758</v>
      </c>
    </row>
    <row r="17" spans="1:64" x14ac:dyDescent="0.35">
      <c r="A17" t="s">
        <v>1177</v>
      </c>
      <c r="B17" t="s">
        <v>1375</v>
      </c>
      <c r="C17" t="s">
        <v>1757</v>
      </c>
      <c r="D17" t="s">
        <v>1758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35">
      <c r="A18" t="s">
        <v>1218</v>
      </c>
      <c r="B18" t="s">
        <v>1376</v>
      </c>
      <c r="C18" t="s">
        <v>1757</v>
      </c>
      <c r="D18" t="s">
        <v>1758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35">
      <c r="A19" t="s">
        <v>1275</v>
      </c>
      <c r="B19" t="s">
        <v>1377</v>
      </c>
      <c r="C19" t="s">
        <v>1757</v>
      </c>
      <c r="D19" t="s">
        <v>1758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35">
      <c r="A20" t="s">
        <v>1119</v>
      </c>
      <c r="B20" t="s">
        <v>1378</v>
      </c>
      <c r="C20" t="s">
        <v>1757</v>
      </c>
      <c r="D20" t="s">
        <v>1758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35">
      <c r="A21" t="s">
        <v>587</v>
      </c>
      <c r="B21" t="s">
        <v>1379</v>
      </c>
      <c r="C21" t="s">
        <v>1757</v>
      </c>
      <c r="D21" t="s">
        <v>1758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35">
      <c r="A22" t="s">
        <v>1276</v>
      </c>
      <c r="B22" t="s">
        <v>1380</v>
      </c>
      <c r="C22" t="s">
        <v>1757</v>
      </c>
      <c r="D22" t="s">
        <v>1758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35">
      <c r="A23" t="s">
        <v>1093</v>
      </c>
      <c r="B23" t="s">
        <v>1381</v>
      </c>
      <c r="C23" t="s">
        <v>1757</v>
      </c>
      <c r="D23" t="s">
        <v>1758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35">
      <c r="A24" t="s">
        <v>1094</v>
      </c>
      <c r="B24" t="s">
        <v>1382</v>
      </c>
      <c r="C24" t="s">
        <v>1757</v>
      </c>
      <c r="D24" t="s">
        <v>1758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35">
      <c r="A25" t="s">
        <v>1145</v>
      </c>
      <c r="B25" t="s">
        <v>1383</v>
      </c>
      <c r="C25" t="s">
        <v>1757</v>
      </c>
      <c r="D25" t="s">
        <v>1758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35">
      <c r="A26" t="s">
        <v>1240</v>
      </c>
      <c r="B26" t="s">
        <v>1384</v>
      </c>
      <c r="C26" t="s">
        <v>1757</v>
      </c>
      <c r="D26" t="s">
        <v>1758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35">
      <c r="A27" t="s">
        <v>1120</v>
      </c>
      <c r="B27" t="s">
        <v>1385</v>
      </c>
      <c r="C27" t="s">
        <v>1757</v>
      </c>
      <c r="D27" t="s">
        <v>1758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35">
      <c r="A28" t="s">
        <v>1386</v>
      </c>
      <c r="B28" t="s">
        <v>1387</v>
      </c>
      <c r="C28" t="s">
        <v>1757</v>
      </c>
      <c r="D28" t="s">
        <v>1758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35">
      <c r="A29" t="s">
        <v>1263</v>
      </c>
      <c r="B29" t="s">
        <v>1388</v>
      </c>
      <c r="C29" t="s">
        <v>1757</v>
      </c>
      <c r="D29" t="s">
        <v>1758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35">
      <c r="A30" t="s">
        <v>1239</v>
      </c>
      <c r="B30" t="s">
        <v>1389</v>
      </c>
      <c r="C30" t="s">
        <v>1757</v>
      </c>
      <c r="D30" t="s">
        <v>1758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35">
      <c r="A31" t="s">
        <v>1195</v>
      </c>
      <c r="B31" t="s">
        <v>1390</v>
      </c>
      <c r="C31" t="s">
        <v>1757</v>
      </c>
      <c r="D31" t="s">
        <v>1758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35">
      <c r="A32" t="s">
        <v>1391</v>
      </c>
      <c r="B32" t="s">
        <v>1392</v>
      </c>
      <c r="C32" t="s">
        <v>1757</v>
      </c>
      <c r="D32" t="s">
        <v>1758</v>
      </c>
    </row>
    <row r="33" spans="1:64" x14ac:dyDescent="0.35">
      <c r="A33" t="s">
        <v>1393</v>
      </c>
      <c r="B33" t="s">
        <v>1394</v>
      </c>
      <c r="C33" t="s">
        <v>1757</v>
      </c>
      <c r="D33" t="s">
        <v>1758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35">
      <c r="A34" t="s">
        <v>1206</v>
      </c>
      <c r="B34" t="s">
        <v>1395</v>
      </c>
      <c r="C34" t="s">
        <v>1757</v>
      </c>
      <c r="D34" t="s">
        <v>1758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35">
      <c r="A35" t="s">
        <v>1180</v>
      </c>
      <c r="B35" t="s">
        <v>1396</v>
      </c>
      <c r="C35" t="s">
        <v>1757</v>
      </c>
      <c r="D35" t="s">
        <v>1758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35">
      <c r="A36" t="s">
        <v>1164</v>
      </c>
      <c r="B36" t="s">
        <v>1397</v>
      </c>
      <c r="C36" t="s">
        <v>1757</v>
      </c>
      <c r="D36" t="s">
        <v>1758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35">
      <c r="A37" t="s">
        <v>1146</v>
      </c>
      <c r="B37" t="s">
        <v>1398</v>
      </c>
      <c r="C37" t="s">
        <v>1757</v>
      </c>
      <c r="D37" t="s">
        <v>1758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35">
      <c r="A38" t="s">
        <v>585</v>
      </c>
      <c r="B38" t="s">
        <v>1399</v>
      </c>
      <c r="C38" t="s">
        <v>1757</v>
      </c>
      <c r="D38" t="s">
        <v>1758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35">
      <c r="A39" t="s">
        <v>589</v>
      </c>
      <c r="B39" t="s">
        <v>1400</v>
      </c>
      <c r="C39" t="s">
        <v>1757</v>
      </c>
      <c r="D39" t="s">
        <v>1758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35">
      <c r="A40" t="s">
        <v>1283</v>
      </c>
      <c r="B40" t="s">
        <v>1401</v>
      </c>
      <c r="C40" t="s">
        <v>1757</v>
      </c>
      <c r="D40" t="s">
        <v>1758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35">
      <c r="A41" t="s">
        <v>1402</v>
      </c>
      <c r="B41" t="s">
        <v>1403</v>
      </c>
      <c r="C41" t="s">
        <v>1757</v>
      </c>
      <c r="D41" t="s">
        <v>1758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35">
      <c r="A42" t="s">
        <v>1281</v>
      </c>
      <c r="B42" t="s">
        <v>1404</v>
      </c>
      <c r="C42" t="s">
        <v>1757</v>
      </c>
      <c r="D42" t="s">
        <v>1758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35">
      <c r="A43" t="s">
        <v>1250</v>
      </c>
      <c r="B43" t="s">
        <v>1405</v>
      </c>
      <c r="C43" t="s">
        <v>1757</v>
      </c>
      <c r="D43" t="s">
        <v>1758</v>
      </c>
    </row>
    <row r="44" spans="1:64" x14ac:dyDescent="0.35">
      <c r="A44" t="s">
        <v>1207</v>
      </c>
      <c r="B44" t="s">
        <v>1406</v>
      </c>
      <c r="C44" t="s">
        <v>1757</v>
      </c>
      <c r="D44" t="s">
        <v>1758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35">
      <c r="A45" t="s">
        <v>1155</v>
      </c>
      <c r="B45" t="s">
        <v>1407</v>
      </c>
      <c r="C45" t="s">
        <v>1757</v>
      </c>
      <c r="D45" t="s">
        <v>1758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35">
      <c r="A46" t="s">
        <v>1408</v>
      </c>
      <c r="B46" t="s">
        <v>1409</v>
      </c>
      <c r="C46" t="s">
        <v>1757</v>
      </c>
      <c r="D46" t="s">
        <v>1758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35">
      <c r="A47" t="s">
        <v>1084</v>
      </c>
      <c r="B47" t="s">
        <v>1410</v>
      </c>
      <c r="C47" t="s">
        <v>1757</v>
      </c>
      <c r="D47" t="s">
        <v>1758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35">
      <c r="A48" t="s">
        <v>1411</v>
      </c>
      <c r="B48" t="s">
        <v>1412</v>
      </c>
      <c r="C48" t="s">
        <v>1757</v>
      </c>
      <c r="D48" t="s">
        <v>1758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35">
      <c r="A49" t="s">
        <v>1413</v>
      </c>
      <c r="B49" t="s">
        <v>1414</v>
      </c>
      <c r="C49" t="s">
        <v>1757</v>
      </c>
      <c r="D49" t="s">
        <v>1758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35">
      <c r="A50" t="s">
        <v>1208</v>
      </c>
      <c r="B50" t="s">
        <v>1415</v>
      </c>
      <c r="C50" t="s">
        <v>1757</v>
      </c>
      <c r="D50" t="s">
        <v>1758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35">
      <c r="A51" t="s">
        <v>1072</v>
      </c>
      <c r="B51" t="s">
        <v>1416</v>
      </c>
      <c r="C51" t="s">
        <v>1757</v>
      </c>
      <c r="D51" t="s">
        <v>1758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35">
      <c r="A52" t="s">
        <v>1095</v>
      </c>
      <c r="B52" t="s">
        <v>1417</v>
      </c>
      <c r="C52" t="s">
        <v>1757</v>
      </c>
      <c r="D52" t="s">
        <v>1758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35">
      <c r="A53" t="s">
        <v>1196</v>
      </c>
      <c r="B53" t="s">
        <v>1418</v>
      </c>
      <c r="C53" t="s">
        <v>1757</v>
      </c>
      <c r="D53" t="s">
        <v>1758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35">
      <c r="A54" t="s">
        <v>1419</v>
      </c>
      <c r="B54" t="s">
        <v>1420</v>
      </c>
      <c r="C54" t="s">
        <v>1757</v>
      </c>
      <c r="D54" t="s">
        <v>1758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35">
      <c r="A55" t="s">
        <v>1181</v>
      </c>
      <c r="B55" t="s">
        <v>1421</v>
      </c>
      <c r="C55" t="s">
        <v>1757</v>
      </c>
      <c r="D55" t="s">
        <v>1758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35">
      <c r="A56" t="s">
        <v>1422</v>
      </c>
      <c r="B56" t="s">
        <v>1423</v>
      </c>
      <c r="C56" t="s">
        <v>1757</v>
      </c>
      <c r="D56" t="s">
        <v>1758</v>
      </c>
    </row>
    <row r="57" spans="1:64" x14ac:dyDescent="0.35">
      <c r="A57" t="s">
        <v>1424</v>
      </c>
      <c r="B57" t="s">
        <v>1425</v>
      </c>
      <c r="C57" t="s">
        <v>1757</v>
      </c>
      <c r="D57" t="s">
        <v>1758</v>
      </c>
    </row>
    <row r="58" spans="1:64" x14ac:dyDescent="0.35">
      <c r="A58" t="s">
        <v>1121</v>
      </c>
      <c r="B58" t="s">
        <v>1426</v>
      </c>
      <c r="C58" t="s">
        <v>1757</v>
      </c>
      <c r="D58" t="s">
        <v>1758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35">
      <c r="A59" t="s">
        <v>1427</v>
      </c>
      <c r="B59" t="s">
        <v>1428</v>
      </c>
      <c r="C59" t="s">
        <v>1757</v>
      </c>
      <c r="D59" t="s">
        <v>1758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35">
      <c r="A60" t="s">
        <v>1278</v>
      </c>
      <c r="B60" t="s">
        <v>1429</v>
      </c>
      <c r="C60" t="s">
        <v>1757</v>
      </c>
      <c r="D60" t="s">
        <v>1758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35">
      <c r="A61" t="s">
        <v>1073</v>
      </c>
      <c r="B61" t="s">
        <v>1430</v>
      </c>
      <c r="C61" t="s">
        <v>1757</v>
      </c>
      <c r="D61" t="s">
        <v>1758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35">
      <c r="A62" t="s">
        <v>1431</v>
      </c>
      <c r="B62" t="s">
        <v>1432</v>
      </c>
      <c r="C62" t="s">
        <v>1757</v>
      </c>
      <c r="D62" t="s">
        <v>1758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35">
      <c r="A63" t="s">
        <v>1251</v>
      </c>
      <c r="B63" t="s">
        <v>1433</v>
      </c>
      <c r="C63" t="s">
        <v>1757</v>
      </c>
      <c r="D63" t="s">
        <v>1758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35">
      <c r="A64" t="s">
        <v>1183</v>
      </c>
      <c r="B64" t="s">
        <v>1434</v>
      </c>
      <c r="C64" t="s">
        <v>1757</v>
      </c>
      <c r="D64" t="s">
        <v>1758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35">
      <c r="A65" t="s">
        <v>1110</v>
      </c>
      <c r="B65" t="s">
        <v>1435</v>
      </c>
      <c r="C65" t="s">
        <v>1757</v>
      </c>
      <c r="D65" t="s">
        <v>1758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35">
      <c r="A66" t="s">
        <v>1436</v>
      </c>
      <c r="B66" t="s">
        <v>1437</v>
      </c>
      <c r="C66" t="s">
        <v>1757</v>
      </c>
      <c r="D66" t="s">
        <v>1758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35">
      <c r="A67" t="s">
        <v>1438</v>
      </c>
      <c r="B67" t="s">
        <v>1439</v>
      </c>
      <c r="C67" t="s">
        <v>1757</v>
      </c>
      <c r="D67" t="s">
        <v>1758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35">
      <c r="A68" t="s">
        <v>1440</v>
      </c>
      <c r="B68" t="s">
        <v>1441</v>
      </c>
      <c r="C68" t="s">
        <v>1757</v>
      </c>
      <c r="D68" t="s">
        <v>1758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35">
      <c r="A69" t="s">
        <v>1442</v>
      </c>
      <c r="B69" t="s">
        <v>1443</v>
      </c>
      <c r="C69" t="s">
        <v>1757</v>
      </c>
      <c r="D69" t="s">
        <v>1758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35">
      <c r="A70" t="s">
        <v>1444</v>
      </c>
      <c r="B70" t="s">
        <v>1445</v>
      </c>
      <c r="C70" t="s">
        <v>1757</v>
      </c>
      <c r="D70" t="s">
        <v>1758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35">
      <c r="A71" t="s">
        <v>1209</v>
      </c>
      <c r="B71" t="s">
        <v>1446</v>
      </c>
      <c r="C71" t="s">
        <v>1757</v>
      </c>
      <c r="D71" t="s">
        <v>1758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35">
      <c r="A72" t="s">
        <v>1447</v>
      </c>
      <c r="B72" t="s">
        <v>1448</v>
      </c>
      <c r="C72" t="s">
        <v>1757</v>
      </c>
      <c r="D72" t="s">
        <v>1758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35">
      <c r="A73" t="s">
        <v>1449</v>
      </c>
      <c r="B73" t="s">
        <v>1450</v>
      </c>
      <c r="C73" t="s">
        <v>1757</v>
      </c>
      <c r="D73" t="s">
        <v>1758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35">
      <c r="A74" t="s">
        <v>597</v>
      </c>
      <c r="B74" t="s">
        <v>1451</v>
      </c>
      <c r="C74" t="s">
        <v>1757</v>
      </c>
      <c r="D74" t="s">
        <v>1758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35">
      <c r="A75" t="s">
        <v>1273</v>
      </c>
      <c r="B75" t="s">
        <v>1452</v>
      </c>
      <c r="C75" t="s">
        <v>1757</v>
      </c>
      <c r="D75" t="s">
        <v>1758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35">
      <c r="A76" t="s">
        <v>1252</v>
      </c>
      <c r="B76" t="s">
        <v>1453</v>
      </c>
      <c r="C76" t="s">
        <v>1757</v>
      </c>
      <c r="D76" t="s">
        <v>1758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35">
      <c r="A77" t="s">
        <v>599</v>
      </c>
      <c r="B77" t="s">
        <v>931</v>
      </c>
      <c r="C77" t="s">
        <v>1757</v>
      </c>
      <c r="D77" t="s">
        <v>1758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35">
      <c r="A78" t="s">
        <v>1454</v>
      </c>
      <c r="B78" t="s">
        <v>1455</v>
      </c>
      <c r="C78" t="s">
        <v>1757</v>
      </c>
      <c r="D78" t="s">
        <v>1758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35">
      <c r="A79" t="s">
        <v>1456</v>
      </c>
      <c r="B79" t="s">
        <v>1457</v>
      </c>
      <c r="C79" t="s">
        <v>1757</v>
      </c>
      <c r="D79" t="s">
        <v>1758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35">
      <c r="A80" t="s">
        <v>1253</v>
      </c>
      <c r="B80" t="s">
        <v>1458</v>
      </c>
      <c r="C80" t="s">
        <v>1757</v>
      </c>
      <c r="D80" t="s">
        <v>1758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35">
      <c r="A81" t="s">
        <v>1222</v>
      </c>
      <c r="B81" t="s">
        <v>1459</v>
      </c>
      <c r="C81" t="s">
        <v>1757</v>
      </c>
      <c r="D81" t="s">
        <v>1758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35">
      <c r="A82" t="s">
        <v>1277</v>
      </c>
      <c r="B82" t="s">
        <v>1460</v>
      </c>
      <c r="C82" t="s">
        <v>1757</v>
      </c>
      <c r="D82" t="s">
        <v>1758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35">
      <c r="A83" t="s">
        <v>1461</v>
      </c>
      <c r="B83" t="s">
        <v>1462</v>
      </c>
      <c r="C83" t="s">
        <v>1757</v>
      </c>
      <c r="D83" t="s">
        <v>1758</v>
      </c>
    </row>
    <row r="84" spans="1:64" x14ac:dyDescent="0.35">
      <c r="A84" t="s">
        <v>1463</v>
      </c>
      <c r="B84" t="s">
        <v>1464</v>
      </c>
      <c r="C84" t="s">
        <v>1757</v>
      </c>
      <c r="D84" t="s">
        <v>1758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35">
      <c r="A85" t="s">
        <v>1088</v>
      </c>
      <c r="B85" t="s">
        <v>1465</v>
      </c>
      <c r="C85" t="s">
        <v>1757</v>
      </c>
      <c r="D85" t="s">
        <v>1758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35">
      <c r="A86" t="s">
        <v>1260</v>
      </c>
      <c r="B86" t="s">
        <v>1466</v>
      </c>
      <c r="C86" t="s">
        <v>1757</v>
      </c>
      <c r="D86" t="s">
        <v>1758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35">
      <c r="A87" t="s">
        <v>1122</v>
      </c>
      <c r="B87" t="s">
        <v>1467</v>
      </c>
      <c r="C87" t="s">
        <v>1757</v>
      </c>
      <c r="D87" t="s">
        <v>1758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35">
      <c r="A88" t="s">
        <v>1097</v>
      </c>
      <c r="B88" t="s">
        <v>1468</v>
      </c>
      <c r="C88" t="s">
        <v>1757</v>
      </c>
      <c r="D88" t="s">
        <v>1758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35">
      <c r="A89" t="s">
        <v>1469</v>
      </c>
      <c r="B89" t="s">
        <v>1470</v>
      </c>
      <c r="C89" t="s">
        <v>1757</v>
      </c>
      <c r="D89" t="s">
        <v>1758</v>
      </c>
    </row>
    <row r="90" spans="1:64" x14ac:dyDescent="0.35">
      <c r="A90" t="s">
        <v>1098</v>
      </c>
      <c r="B90" t="s">
        <v>1471</v>
      </c>
      <c r="C90" t="s">
        <v>1757</v>
      </c>
      <c r="D90" t="s">
        <v>1758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35">
      <c r="A91" t="s">
        <v>1472</v>
      </c>
      <c r="B91" t="s">
        <v>1473</v>
      </c>
      <c r="C91" t="s">
        <v>1757</v>
      </c>
      <c r="D91" t="s">
        <v>1758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35">
      <c r="A92" t="s">
        <v>1099</v>
      </c>
      <c r="B92" t="s">
        <v>1474</v>
      </c>
      <c r="C92" t="s">
        <v>1757</v>
      </c>
      <c r="D92" t="s">
        <v>1758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35">
      <c r="A93" t="s">
        <v>1087</v>
      </c>
      <c r="B93" t="s">
        <v>1475</v>
      </c>
      <c r="C93" t="s">
        <v>1757</v>
      </c>
      <c r="D93" t="s">
        <v>1758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35">
      <c r="A94" t="s">
        <v>1265</v>
      </c>
      <c r="B94" t="s">
        <v>1476</v>
      </c>
      <c r="C94" t="s">
        <v>1757</v>
      </c>
      <c r="D94" t="s">
        <v>1758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35">
      <c r="A95" t="s">
        <v>1184</v>
      </c>
      <c r="B95" t="s">
        <v>1477</v>
      </c>
      <c r="C95" t="s">
        <v>1757</v>
      </c>
      <c r="D95" t="s">
        <v>1758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35">
      <c r="A96" t="s">
        <v>1478</v>
      </c>
      <c r="B96" t="s">
        <v>1479</v>
      </c>
      <c r="C96" t="s">
        <v>1757</v>
      </c>
      <c r="D96" t="s">
        <v>1758</v>
      </c>
    </row>
    <row r="97" spans="1:64" x14ac:dyDescent="0.35">
      <c r="A97" t="s">
        <v>1198</v>
      </c>
      <c r="B97" t="s">
        <v>1480</v>
      </c>
      <c r="C97" t="s">
        <v>1757</v>
      </c>
      <c r="D97" t="s">
        <v>1758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35">
      <c r="A98" t="s">
        <v>1228</v>
      </c>
      <c r="B98" t="s">
        <v>1481</v>
      </c>
      <c r="C98" t="s">
        <v>1757</v>
      </c>
      <c r="D98" t="s">
        <v>1758</v>
      </c>
    </row>
    <row r="99" spans="1:64" x14ac:dyDescent="0.35">
      <c r="A99" t="s">
        <v>1211</v>
      </c>
      <c r="B99" t="s">
        <v>1482</v>
      </c>
      <c r="C99" t="s">
        <v>1757</v>
      </c>
      <c r="D99" t="s">
        <v>1758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35">
      <c r="A100" t="s">
        <v>1483</v>
      </c>
      <c r="B100" t="s">
        <v>1484</v>
      </c>
      <c r="C100" t="s">
        <v>1757</v>
      </c>
      <c r="D100" t="s">
        <v>1758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35">
      <c r="A101" t="s">
        <v>1485</v>
      </c>
      <c r="B101" t="s">
        <v>1486</v>
      </c>
      <c r="C101" t="s">
        <v>1757</v>
      </c>
      <c r="D101" t="s">
        <v>1758</v>
      </c>
    </row>
    <row r="102" spans="1:64" x14ac:dyDescent="0.35">
      <c r="A102" t="s">
        <v>1199</v>
      </c>
      <c r="B102" t="s">
        <v>1487</v>
      </c>
      <c r="C102" t="s">
        <v>1757</v>
      </c>
      <c r="D102" t="s">
        <v>1758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35">
      <c r="A103" t="s">
        <v>1488</v>
      </c>
      <c r="B103" t="s">
        <v>1489</v>
      </c>
      <c r="C103" t="s">
        <v>1757</v>
      </c>
      <c r="D103" t="s">
        <v>1758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35">
      <c r="A104" t="s">
        <v>1264</v>
      </c>
      <c r="B104" t="s">
        <v>1490</v>
      </c>
      <c r="C104" t="s">
        <v>1757</v>
      </c>
      <c r="D104" t="s">
        <v>1758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35">
      <c r="A105" t="s">
        <v>1186</v>
      </c>
      <c r="B105" t="s">
        <v>1491</v>
      </c>
      <c r="C105" t="s">
        <v>1757</v>
      </c>
      <c r="D105" t="s">
        <v>1758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35">
      <c r="A106" t="s">
        <v>1242</v>
      </c>
      <c r="B106" t="s">
        <v>1492</v>
      </c>
      <c r="C106" t="s">
        <v>1757</v>
      </c>
      <c r="D106" t="s">
        <v>1758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35">
      <c r="A107" t="s">
        <v>1493</v>
      </c>
      <c r="B107" t="s">
        <v>1494</v>
      </c>
      <c r="C107" t="s">
        <v>1757</v>
      </c>
      <c r="D107" t="s">
        <v>1758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35">
      <c r="A108" t="s">
        <v>1495</v>
      </c>
      <c r="B108" t="s">
        <v>1496</v>
      </c>
      <c r="C108" t="s">
        <v>1757</v>
      </c>
      <c r="D108" t="s">
        <v>1758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35">
      <c r="A109" t="s">
        <v>1497</v>
      </c>
      <c r="B109" t="s">
        <v>1498</v>
      </c>
      <c r="C109" t="s">
        <v>1757</v>
      </c>
      <c r="D109" t="s">
        <v>1758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35">
      <c r="A110" t="s">
        <v>1499</v>
      </c>
      <c r="B110" t="s">
        <v>1500</v>
      </c>
      <c r="C110" t="s">
        <v>1757</v>
      </c>
      <c r="D110" t="s">
        <v>1758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35">
      <c r="A111" t="s">
        <v>1166</v>
      </c>
      <c r="B111" t="s">
        <v>1501</v>
      </c>
      <c r="C111" t="s">
        <v>1757</v>
      </c>
      <c r="D111" t="s">
        <v>1758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35">
      <c r="A112" t="s">
        <v>1502</v>
      </c>
      <c r="B112" t="s">
        <v>1503</v>
      </c>
      <c r="C112" t="s">
        <v>1757</v>
      </c>
      <c r="D112" t="s">
        <v>1758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35">
      <c r="A113" t="s">
        <v>1504</v>
      </c>
      <c r="B113" t="s">
        <v>1505</v>
      </c>
      <c r="C113" t="s">
        <v>1757</v>
      </c>
      <c r="D113" t="s">
        <v>1758</v>
      </c>
    </row>
    <row r="114" spans="1:64" x14ac:dyDescent="0.35">
      <c r="A114" t="s">
        <v>1147</v>
      </c>
      <c r="B114" t="s">
        <v>1506</v>
      </c>
      <c r="C114" t="s">
        <v>1757</v>
      </c>
      <c r="D114" t="s">
        <v>1758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35">
      <c r="A115" t="s">
        <v>1507</v>
      </c>
      <c r="B115" t="s">
        <v>1508</v>
      </c>
      <c r="C115" t="s">
        <v>1757</v>
      </c>
      <c r="D115" t="s">
        <v>1758</v>
      </c>
    </row>
    <row r="116" spans="1:64" x14ac:dyDescent="0.35">
      <c r="A116" t="s">
        <v>1255</v>
      </c>
      <c r="B116" t="s">
        <v>1509</v>
      </c>
      <c r="C116" t="s">
        <v>1757</v>
      </c>
      <c r="D116" t="s">
        <v>1758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35">
      <c r="A117" t="s">
        <v>1510</v>
      </c>
      <c r="B117" t="s">
        <v>1511</v>
      </c>
      <c r="C117" t="s">
        <v>1757</v>
      </c>
      <c r="D117" t="s">
        <v>1758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35">
      <c r="A118" t="s">
        <v>1123</v>
      </c>
      <c r="B118" t="s">
        <v>1512</v>
      </c>
      <c r="C118" t="s">
        <v>1757</v>
      </c>
      <c r="D118" t="s">
        <v>1758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35">
      <c r="A119" t="s">
        <v>1254</v>
      </c>
      <c r="B119" t="s">
        <v>1513</v>
      </c>
      <c r="C119" t="s">
        <v>1757</v>
      </c>
      <c r="D119" t="s">
        <v>1758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35">
      <c r="A120" t="s">
        <v>1124</v>
      </c>
      <c r="B120" t="s">
        <v>1514</v>
      </c>
      <c r="C120" t="s">
        <v>1757</v>
      </c>
      <c r="D120" t="s">
        <v>1758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35">
      <c r="A121" t="s">
        <v>1266</v>
      </c>
      <c r="B121" t="s">
        <v>1515</v>
      </c>
      <c r="C121" t="s">
        <v>1757</v>
      </c>
      <c r="D121" t="s">
        <v>1758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35">
      <c r="A122" t="s">
        <v>1187</v>
      </c>
      <c r="B122" t="s">
        <v>1516</v>
      </c>
      <c r="C122" t="s">
        <v>1757</v>
      </c>
      <c r="D122" t="s">
        <v>1758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35">
      <c r="A123" t="s">
        <v>1125</v>
      </c>
      <c r="B123" t="s">
        <v>1517</v>
      </c>
      <c r="C123" t="s">
        <v>1757</v>
      </c>
      <c r="D123" t="s">
        <v>1758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35">
      <c r="A124" t="s">
        <v>1160</v>
      </c>
      <c r="B124" t="s">
        <v>1518</v>
      </c>
      <c r="C124" t="s">
        <v>1757</v>
      </c>
      <c r="D124" t="s">
        <v>1758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35">
      <c r="A125" t="s">
        <v>1138</v>
      </c>
      <c r="B125" t="s">
        <v>1519</v>
      </c>
      <c r="C125" t="s">
        <v>1757</v>
      </c>
      <c r="D125" t="s">
        <v>1758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35">
      <c r="A126" t="s">
        <v>1074</v>
      </c>
      <c r="B126" t="s">
        <v>1520</v>
      </c>
      <c r="C126" t="s">
        <v>1757</v>
      </c>
      <c r="D126" t="s">
        <v>1758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35">
      <c r="A127" t="s">
        <v>1521</v>
      </c>
      <c r="B127" t="s">
        <v>1522</v>
      </c>
      <c r="C127" t="s">
        <v>1757</v>
      </c>
      <c r="D127" t="s">
        <v>1758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35">
      <c r="A128" t="s">
        <v>1165</v>
      </c>
      <c r="B128" t="s">
        <v>1523</v>
      </c>
      <c r="C128" t="s">
        <v>1757</v>
      </c>
      <c r="D128" t="s">
        <v>1758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35">
      <c r="A129" t="s">
        <v>1229</v>
      </c>
      <c r="B129" t="s">
        <v>1524</v>
      </c>
      <c r="C129" t="s">
        <v>1757</v>
      </c>
      <c r="D129" t="s">
        <v>1758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35">
      <c r="A130" t="s">
        <v>1525</v>
      </c>
      <c r="B130" t="s">
        <v>1526</v>
      </c>
      <c r="C130" t="s">
        <v>1757</v>
      </c>
      <c r="D130" t="s">
        <v>1758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35">
      <c r="A131" t="s">
        <v>1527</v>
      </c>
      <c r="B131" t="s">
        <v>1528</v>
      </c>
      <c r="C131" t="s">
        <v>1757</v>
      </c>
      <c r="D131" t="s">
        <v>1758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35">
      <c r="A132" t="s">
        <v>1126</v>
      </c>
      <c r="B132" t="s">
        <v>1529</v>
      </c>
      <c r="C132" t="s">
        <v>1757</v>
      </c>
      <c r="D132" t="s">
        <v>1758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35">
      <c r="A133" t="s">
        <v>1530</v>
      </c>
      <c r="B133" t="s">
        <v>1531</v>
      </c>
      <c r="C133" t="s">
        <v>1757</v>
      </c>
      <c r="D133" t="s">
        <v>1758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35">
      <c r="A134" t="s">
        <v>1532</v>
      </c>
      <c r="B134" t="s">
        <v>1533</v>
      </c>
      <c r="C134" t="s">
        <v>1757</v>
      </c>
      <c r="D134" t="s">
        <v>1758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35">
      <c r="A135" t="s">
        <v>1127</v>
      </c>
      <c r="B135" t="s">
        <v>1534</v>
      </c>
      <c r="C135" t="s">
        <v>1757</v>
      </c>
      <c r="D135" t="s">
        <v>1758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35">
      <c r="A136" t="s">
        <v>1100</v>
      </c>
      <c r="B136" t="s">
        <v>1535</v>
      </c>
      <c r="C136" t="s">
        <v>1757</v>
      </c>
      <c r="D136" t="s">
        <v>1758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35">
      <c r="A137" t="s">
        <v>1112</v>
      </c>
      <c r="B137" t="s">
        <v>1536</v>
      </c>
      <c r="C137" t="s">
        <v>1757</v>
      </c>
      <c r="D137" t="s">
        <v>1758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35">
      <c r="A138" t="s">
        <v>1537</v>
      </c>
      <c r="B138" t="s">
        <v>1538</v>
      </c>
      <c r="C138" t="s">
        <v>1757</v>
      </c>
      <c r="D138" t="s">
        <v>1758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35">
      <c r="A139" t="s">
        <v>1539</v>
      </c>
      <c r="B139" t="s">
        <v>1540</v>
      </c>
      <c r="C139" t="s">
        <v>1757</v>
      </c>
      <c r="D139" t="s">
        <v>1758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35">
      <c r="A140" t="s">
        <v>1541</v>
      </c>
      <c r="B140" t="s">
        <v>1542</v>
      </c>
      <c r="C140" t="s">
        <v>1757</v>
      </c>
      <c r="D140" t="s">
        <v>1758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35">
      <c r="A141" t="s">
        <v>1543</v>
      </c>
      <c r="B141" t="s">
        <v>1544</v>
      </c>
      <c r="C141" t="s">
        <v>1757</v>
      </c>
      <c r="D141" t="s">
        <v>1758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35">
      <c r="A142" t="s">
        <v>1545</v>
      </c>
      <c r="B142" t="s">
        <v>1546</v>
      </c>
      <c r="C142" t="s">
        <v>1757</v>
      </c>
      <c r="D142" t="s">
        <v>1758</v>
      </c>
    </row>
    <row r="143" spans="1:64" x14ac:dyDescent="0.35">
      <c r="A143" t="s">
        <v>1152</v>
      </c>
      <c r="B143" t="s">
        <v>1547</v>
      </c>
      <c r="C143" t="s">
        <v>1757</v>
      </c>
      <c r="D143" t="s">
        <v>1758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35">
      <c r="A144" t="s">
        <v>1548</v>
      </c>
      <c r="B144" t="s">
        <v>1549</v>
      </c>
      <c r="C144" t="s">
        <v>1757</v>
      </c>
      <c r="D144" t="s">
        <v>1758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35">
      <c r="A145" t="s">
        <v>1550</v>
      </c>
      <c r="B145" t="s">
        <v>1551</v>
      </c>
      <c r="C145" t="s">
        <v>1757</v>
      </c>
      <c r="D145" t="s">
        <v>1758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35">
      <c r="A146" t="s">
        <v>1091</v>
      </c>
      <c r="B146" t="s">
        <v>1552</v>
      </c>
      <c r="C146" t="s">
        <v>1757</v>
      </c>
      <c r="D146" t="s">
        <v>1758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35">
      <c r="A147" t="s">
        <v>1553</v>
      </c>
      <c r="B147" t="s">
        <v>1554</v>
      </c>
      <c r="C147" t="s">
        <v>1757</v>
      </c>
      <c r="D147" t="s">
        <v>1758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35">
      <c r="A148" t="s">
        <v>1257</v>
      </c>
      <c r="B148" t="s">
        <v>1555</v>
      </c>
      <c r="C148" t="s">
        <v>1757</v>
      </c>
      <c r="D148" t="s">
        <v>1758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35">
      <c r="A149" t="s">
        <v>1279</v>
      </c>
      <c r="B149" t="s">
        <v>1556</v>
      </c>
      <c r="C149" t="s">
        <v>1757</v>
      </c>
      <c r="D149" t="s">
        <v>1758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35">
      <c r="A150" t="s">
        <v>1256</v>
      </c>
      <c r="B150" t="s">
        <v>1557</v>
      </c>
      <c r="C150" t="s">
        <v>1757</v>
      </c>
      <c r="D150" t="s">
        <v>1758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35">
      <c r="A151" t="s">
        <v>1558</v>
      </c>
      <c r="B151" t="s">
        <v>1559</v>
      </c>
      <c r="C151" t="s">
        <v>1757</v>
      </c>
      <c r="D151" t="s">
        <v>1758</v>
      </c>
    </row>
    <row r="152" spans="1:64" x14ac:dyDescent="0.35">
      <c r="A152" t="s">
        <v>1560</v>
      </c>
      <c r="B152" t="s">
        <v>1561</v>
      </c>
      <c r="C152" t="s">
        <v>1757</v>
      </c>
      <c r="D152" t="s">
        <v>1758</v>
      </c>
    </row>
    <row r="153" spans="1:64" x14ac:dyDescent="0.35">
      <c r="A153" t="s">
        <v>1113</v>
      </c>
      <c r="B153" t="s">
        <v>1562</v>
      </c>
      <c r="C153" t="s">
        <v>1757</v>
      </c>
      <c r="D153" t="s">
        <v>1758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35">
      <c r="A154" t="s">
        <v>1563</v>
      </c>
      <c r="B154" t="s">
        <v>1564</v>
      </c>
      <c r="C154" t="s">
        <v>1757</v>
      </c>
      <c r="D154" t="s">
        <v>1758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35">
      <c r="A155" t="s">
        <v>1565</v>
      </c>
      <c r="B155" t="s">
        <v>1566</v>
      </c>
      <c r="C155" t="s">
        <v>1757</v>
      </c>
      <c r="D155" t="s">
        <v>1758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35">
      <c r="A156" t="s">
        <v>1075</v>
      </c>
      <c r="B156" t="s">
        <v>1567</v>
      </c>
      <c r="C156" t="s">
        <v>1757</v>
      </c>
      <c r="D156" t="s">
        <v>1758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35">
      <c r="A157" t="s">
        <v>1149</v>
      </c>
      <c r="B157" t="s">
        <v>1568</v>
      </c>
      <c r="C157" t="s">
        <v>1757</v>
      </c>
      <c r="D157" t="s">
        <v>1758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35">
      <c r="A158" t="s">
        <v>1569</v>
      </c>
      <c r="B158" t="s">
        <v>1570</v>
      </c>
      <c r="C158" t="s">
        <v>1757</v>
      </c>
      <c r="D158" t="s">
        <v>1758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35">
      <c r="A159" t="s">
        <v>1200</v>
      </c>
      <c r="B159" t="s">
        <v>1571</v>
      </c>
      <c r="C159" t="s">
        <v>1757</v>
      </c>
      <c r="D159" t="s">
        <v>1758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35">
      <c r="A160" t="s">
        <v>1572</v>
      </c>
      <c r="B160" t="s">
        <v>1573</v>
      </c>
      <c r="C160" t="s">
        <v>1757</v>
      </c>
      <c r="D160" t="s">
        <v>1758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35">
      <c r="A161" t="s">
        <v>1574</v>
      </c>
      <c r="B161" t="s">
        <v>1575</v>
      </c>
      <c r="C161" t="s">
        <v>1757</v>
      </c>
      <c r="D161" t="s">
        <v>1758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35">
      <c r="A162" t="s">
        <v>1269</v>
      </c>
      <c r="B162" t="s">
        <v>1576</v>
      </c>
      <c r="C162" t="s">
        <v>1757</v>
      </c>
      <c r="D162" t="s">
        <v>1758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35">
      <c r="A163" t="s">
        <v>1101</v>
      </c>
      <c r="B163" t="s">
        <v>1577</v>
      </c>
      <c r="C163" t="s">
        <v>1757</v>
      </c>
      <c r="D163" t="s">
        <v>1758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35">
      <c r="A164" t="s">
        <v>1267</v>
      </c>
      <c r="B164" t="s">
        <v>1578</v>
      </c>
      <c r="C164" t="s">
        <v>1757</v>
      </c>
      <c r="D164" t="s">
        <v>1758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35">
      <c r="A165" t="s">
        <v>1169</v>
      </c>
      <c r="B165" t="s">
        <v>1579</v>
      </c>
      <c r="C165" t="s">
        <v>1757</v>
      </c>
      <c r="D165" t="s">
        <v>1758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35">
      <c r="A166" t="s">
        <v>1580</v>
      </c>
      <c r="B166" t="s">
        <v>1581</v>
      </c>
      <c r="C166" t="s">
        <v>1757</v>
      </c>
      <c r="D166" t="s">
        <v>1758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35">
      <c r="A167" t="s">
        <v>1268</v>
      </c>
      <c r="B167" t="s">
        <v>1582</v>
      </c>
      <c r="C167" t="s">
        <v>1757</v>
      </c>
      <c r="D167" t="s">
        <v>1758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35">
      <c r="A168" t="s">
        <v>1161</v>
      </c>
      <c r="B168" t="s">
        <v>1583</v>
      </c>
      <c r="C168" t="s">
        <v>1757</v>
      </c>
      <c r="D168" t="s">
        <v>1758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35">
      <c r="A169" t="s">
        <v>1584</v>
      </c>
      <c r="B169" t="s">
        <v>1585</v>
      </c>
      <c r="C169" t="s">
        <v>1757</v>
      </c>
      <c r="D169" t="s">
        <v>1758</v>
      </c>
    </row>
    <row r="170" spans="1:64" x14ac:dyDescent="0.35">
      <c r="A170" t="s">
        <v>601</v>
      </c>
      <c r="B170" t="s">
        <v>1586</v>
      </c>
      <c r="C170" t="s">
        <v>1757</v>
      </c>
      <c r="D170" t="s">
        <v>1758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35">
      <c r="A171" t="s">
        <v>1102</v>
      </c>
      <c r="B171" t="s">
        <v>1587</v>
      </c>
      <c r="C171" t="s">
        <v>1757</v>
      </c>
      <c r="D171" t="s">
        <v>1758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35">
      <c r="A172" t="s">
        <v>1076</v>
      </c>
      <c r="B172" t="s">
        <v>1588</v>
      </c>
      <c r="C172" t="s">
        <v>1757</v>
      </c>
      <c r="D172" t="s">
        <v>1758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35">
      <c r="A173" t="s">
        <v>884</v>
      </c>
      <c r="B173" t="s">
        <v>1589</v>
      </c>
      <c r="C173" t="s">
        <v>1757</v>
      </c>
      <c r="D173" t="s">
        <v>1758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35">
      <c r="A174" t="s">
        <v>1168</v>
      </c>
      <c r="B174" t="s">
        <v>1590</v>
      </c>
      <c r="C174" t="s">
        <v>1757</v>
      </c>
      <c r="D174" t="s">
        <v>1758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35">
      <c r="A175" t="s">
        <v>1591</v>
      </c>
      <c r="B175" t="s">
        <v>1592</v>
      </c>
      <c r="C175" t="s">
        <v>1757</v>
      </c>
      <c r="D175" t="s">
        <v>1758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35">
      <c r="A176" t="s">
        <v>603</v>
      </c>
      <c r="B176" t="s">
        <v>1593</v>
      </c>
      <c r="C176" t="s">
        <v>1757</v>
      </c>
      <c r="D176" t="s">
        <v>1758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35">
      <c r="A177" t="s">
        <v>1223</v>
      </c>
      <c r="B177" t="s">
        <v>1594</v>
      </c>
      <c r="C177" t="s">
        <v>1757</v>
      </c>
      <c r="D177" t="s">
        <v>1758</v>
      </c>
    </row>
    <row r="178" spans="1:64" x14ac:dyDescent="0.35">
      <c r="A178" t="s">
        <v>1103</v>
      </c>
      <c r="B178" t="s">
        <v>1595</v>
      </c>
      <c r="C178" t="s">
        <v>1757</v>
      </c>
      <c r="D178" t="s">
        <v>1758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35">
      <c r="A179" t="s">
        <v>1104</v>
      </c>
      <c r="B179" t="s">
        <v>1596</v>
      </c>
      <c r="C179" t="s">
        <v>1757</v>
      </c>
      <c r="D179" t="s">
        <v>1758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35">
      <c r="A180" t="s">
        <v>1201</v>
      </c>
      <c r="B180" t="s">
        <v>1597</v>
      </c>
      <c r="C180" t="s">
        <v>1757</v>
      </c>
      <c r="D180" t="s">
        <v>1758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35">
      <c r="A181" t="s">
        <v>1280</v>
      </c>
      <c r="B181" t="s">
        <v>1598</v>
      </c>
      <c r="C181" t="s">
        <v>1757</v>
      </c>
      <c r="D181" t="s">
        <v>1758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35">
      <c r="A182" t="s">
        <v>1258</v>
      </c>
      <c r="B182" t="s">
        <v>1599</v>
      </c>
      <c r="C182" t="s">
        <v>1757</v>
      </c>
      <c r="D182" t="s">
        <v>1758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35">
      <c r="A183" t="s">
        <v>1150</v>
      </c>
      <c r="B183" t="s">
        <v>1600</v>
      </c>
      <c r="C183" t="s">
        <v>1757</v>
      </c>
      <c r="D183" t="s">
        <v>1758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35">
      <c r="A184" t="s">
        <v>1601</v>
      </c>
      <c r="B184" t="s">
        <v>1602</v>
      </c>
      <c r="C184" t="s">
        <v>1757</v>
      </c>
      <c r="D184" t="s">
        <v>1758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35">
      <c r="A185" t="s">
        <v>1219</v>
      </c>
      <c r="B185" t="s">
        <v>1603</v>
      </c>
      <c r="C185" t="s">
        <v>1757</v>
      </c>
      <c r="D185" t="s">
        <v>1758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35">
      <c r="A186" t="s">
        <v>1604</v>
      </c>
      <c r="B186" t="s">
        <v>1605</v>
      </c>
      <c r="C186" t="s">
        <v>1757</v>
      </c>
      <c r="D186" t="s">
        <v>1758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35">
      <c r="A187" t="s">
        <v>1128</v>
      </c>
      <c r="B187" t="s">
        <v>1606</v>
      </c>
      <c r="C187" t="s">
        <v>1757</v>
      </c>
      <c r="D187" t="s">
        <v>1758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35">
      <c r="A188" t="s">
        <v>1607</v>
      </c>
      <c r="B188" t="s">
        <v>1608</v>
      </c>
      <c r="C188" t="s">
        <v>1757</v>
      </c>
      <c r="D188" t="s">
        <v>1758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35">
      <c r="A189" t="s">
        <v>1151</v>
      </c>
      <c r="B189" t="s">
        <v>1609</v>
      </c>
      <c r="C189" t="s">
        <v>1757</v>
      </c>
      <c r="D189" t="s">
        <v>1758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35">
      <c r="A190" t="s">
        <v>1202</v>
      </c>
      <c r="B190" t="s">
        <v>1610</v>
      </c>
      <c r="C190" t="s">
        <v>1757</v>
      </c>
      <c r="D190" t="s">
        <v>1758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35">
      <c r="A191" t="s">
        <v>1213</v>
      </c>
      <c r="B191" t="s">
        <v>1611</v>
      </c>
      <c r="C191" t="s">
        <v>1757</v>
      </c>
      <c r="D191" t="s">
        <v>1758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35">
      <c r="A192" t="s">
        <v>1170</v>
      </c>
      <c r="B192" t="s">
        <v>1612</v>
      </c>
      <c r="C192" t="s">
        <v>1757</v>
      </c>
      <c r="D192" t="s">
        <v>1758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35">
      <c r="A193" t="s">
        <v>1613</v>
      </c>
      <c r="B193" t="s">
        <v>1614</v>
      </c>
      <c r="C193" t="s">
        <v>1757</v>
      </c>
      <c r="D193" t="s">
        <v>1758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35">
      <c r="A194" t="s">
        <v>1224</v>
      </c>
      <c r="B194" t="s">
        <v>1615</v>
      </c>
      <c r="C194" t="s">
        <v>1757</v>
      </c>
      <c r="D194" t="s">
        <v>1758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35">
      <c r="A195" t="s">
        <v>1243</v>
      </c>
      <c r="B195" t="s">
        <v>1616</v>
      </c>
      <c r="C195" t="s">
        <v>1757</v>
      </c>
      <c r="D195" t="s">
        <v>1758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35">
      <c r="A196" t="s">
        <v>1617</v>
      </c>
      <c r="B196" t="s">
        <v>1618</v>
      </c>
      <c r="C196" t="s">
        <v>1757</v>
      </c>
      <c r="D196" t="s">
        <v>1758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35">
      <c r="A197" t="s">
        <v>1189</v>
      </c>
      <c r="B197" t="s">
        <v>1619</v>
      </c>
      <c r="C197" t="s">
        <v>1757</v>
      </c>
      <c r="D197" t="s">
        <v>1758</v>
      </c>
    </row>
    <row r="198" spans="1:64" x14ac:dyDescent="0.35">
      <c r="A198" t="s">
        <v>1620</v>
      </c>
      <c r="B198" t="s">
        <v>1621</v>
      </c>
      <c r="C198" t="s">
        <v>1757</v>
      </c>
      <c r="D198" t="s">
        <v>1758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35">
      <c r="A199" t="s">
        <v>1270</v>
      </c>
      <c r="B199" t="s">
        <v>1622</v>
      </c>
      <c r="C199" t="s">
        <v>1757</v>
      </c>
      <c r="D199" t="s">
        <v>1758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35">
      <c r="A200" t="s">
        <v>1212</v>
      </c>
      <c r="B200" t="s">
        <v>1623</v>
      </c>
      <c r="C200" t="s">
        <v>1757</v>
      </c>
      <c r="D200" t="s">
        <v>1758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35">
      <c r="A201" t="s">
        <v>1624</v>
      </c>
      <c r="B201" t="s">
        <v>1625</v>
      </c>
      <c r="C201" t="s">
        <v>1757</v>
      </c>
      <c r="D201" t="s">
        <v>1758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35">
      <c r="A202" t="s">
        <v>1626</v>
      </c>
      <c r="B202" t="s">
        <v>1627</v>
      </c>
      <c r="C202" t="s">
        <v>1757</v>
      </c>
      <c r="D202" t="s">
        <v>1758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35">
      <c r="A203" t="s">
        <v>1628</v>
      </c>
      <c r="B203" t="s">
        <v>1629</v>
      </c>
      <c r="C203" t="s">
        <v>1757</v>
      </c>
      <c r="D203" t="s">
        <v>1758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35">
      <c r="A204" t="s">
        <v>1232</v>
      </c>
      <c r="B204" t="s">
        <v>1630</v>
      </c>
      <c r="C204" t="s">
        <v>1757</v>
      </c>
      <c r="D204" t="s">
        <v>1758</v>
      </c>
    </row>
    <row r="205" spans="1:64" x14ac:dyDescent="0.35">
      <c r="A205" t="s">
        <v>1129</v>
      </c>
      <c r="B205" t="s">
        <v>1631</v>
      </c>
      <c r="C205" t="s">
        <v>1757</v>
      </c>
      <c r="D205" t="s">
        <v>1758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35">
      <c r="A206" t="s">
        <v>1245</v>
      </c>
      <c r="B206" t="s">
        <v>1632</v>
      </c>
      <c r="C206" t="s">
        <v>1757</v>
      </c>
      <c r="D206" t="s">
        <v>1758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35">
      <c r="A207" t="s">
        <v>1246</v>
      </c>
      <c r="B207" t="s">
        <v>1633</v>
      </c>
      <c r="C207" t="s">
        <v>1757</v>
      </c>
      <c r="D207" t="s">
        <v>1758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35">
      <c r="A208" t="s">
        <v>605</v>
      </c>
      <c r="B208" t="s">
        <v>1634</v>
      </c>
      <c r="C208" t="s">
        <v>1757</v>
      </c>
      <c r="D208" t="s">
        <v>1758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35">
      <c r="A209" t="s">
        <v>1635</v>
      </c>
      <c r="B209" t="s">
        <v>1636</v>
      </c>
      <c r="C209" t="s">
        <v>1757</v>
      </c>
      <c r="D209" t="s">
        <v>1758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35">
      <c r="A210" t="s">
        <v>1130</v>
      </c>
      <c r="B210" t="s">
        <v>1637</v>
      </c>
      <c r="C210" t="s">
        <v>1757</v>
      </c>
      <c r="D210" t="s">
        <v>1758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35">
      <c r="A211" t="s">
        <v>1114</v>
      </c>
      <c r="B211" t="s">
        <v>1638</v>
      </c>
      <c r="C211" t="s">
        <v>1757</v>
      </c>
      <c r="D211" t="s">
        <v>1758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35">
      <c r="A212" t="s">
        <v>1105</v>
      </c>
      <c r="B212" t="s">
        <v>1639</v>
      </c>
      <c r="C212" t="s">
        <v>1757</v>
      </c>
      <c r="D212" t="s">
        <v>1758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35">
      <c r="A213" t="s">
        <v>1171</v>
      </c>
      <c r="B213" t="s">
        <v>1640</v>
      </c>
      <c r="C213" t="s">
        <v>1757</v>
      </c>
      <c r="D213" t="s">
        <v>1758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35">
      <c r="A214" t="s">
        <v>1225</v>
      </c>
      <c r="B214" t="s">
        <v>1641</v>
      </c>
      <c r="C214" t="s">
        <v>1757</v>
      </c>
      <c r="D214" t="s">
        <v>1758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35">
      <c r="A215" t="s">
        <v>1106</v>
      </c>
      <c r="B215" t="s">
        <v>1642</v>
      </c>
      <c r="C215" t="s">
        <v>1757</v>
      </c>
      <c r="D215" t="s">
        <v>1758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35">
      <c r="A216" t="s">
        <v>1197</v>
      </c>
      <c r="B216" t="s">
        <v>1643</v>
      </c>
      <c r="C216" t="s">
        <v>1757</v>
      </c>
      <c r="D216" t="s">
        <v>1758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35">
      <c r="A217" t="s">
        <v>1644</v>
      </c>
      <c r="B217" t="s">
        <v>1645</v>
      </c>
      <c r="C217" t="s">
        <v>1757</v>
      </c>
      <c r="D217" t="s">
        <v>1758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35">
      <c r="A218" t="s">
        <v>1080</v>
      </c>
      <c r="B218" t="s">
        <v>1646</v>
      </c>
      <c r="C218" t="s">
        <v>1757</v>
      </c>
      <c r="D218" t="s">
        <v>1758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35">
      <c r="A219" t="s">
        <v>1271</v>
      </c>
      <c r="B219" t="s">
        <v>1647</v>
      </c>
      <c r="C219" t="s">
        <v>1757</v>
      </c>
      <c r="D219" t="s">
        <v>1758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35">
      <c r="A220" t="s">
        <v>1648</v>
      </c>
      <c r="B220" t="s">
        <v>1649</v>
      </c>
      <c r="C220" t="s">
        <v>1757</v>
      </c>
      <c r="D220" t="s">
        <v>1758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35">
      <c r="A221" t="s">
        <v>1081</v>
      </c>
      <c r="B221" t="s">
        <v>1650</v>
      </c>
      <c r="C221" t="s">
        <v>1757</v>
      </c>
      <c r="D221" t="s">
        <v>1758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35">
      <c r="A222" t="s">
        <v>1651</v>
      </c>
      <c r="B222" t="s">
        <v>1652</v>
      </c>
      <c r="C222" t="s">
        <v>1757</v>
      </c>
      <c r="D222" t="s">
        <v>1758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35">
      <c r="A223" t="s">
        <v>1653</v>
      </c>
      <c r="B223" t="s">
        <v>1654</v>
      </c>
      <c r="C223" t="s">
        <v>1757</v>
      </c>
      <c r="D223" t="s">
        <v>1758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35">
      <c r="A224" t="s">
        <v>1089</v>
      </c>
      <c r="B224" t="s">
        <v>1655</v>
      </c>
      <c r="C224" t="s">
        <v>1757</v>
      </c>
      <c r="D224" t="s">
        <v>1758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35">
      <c r="A225" t="s">
        <v>1214</v>
      </c>
      <c r="B225" t="s">
        <v>1656</v>
      </c>
      <c r="C225" t="s">
        <v>1757</v>
      </c>
      <c r="D225" t="s">
        <v>1758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35">
      <c r="A226" t="s">
        <v>1657</v>
      </c>
      <c r="B226" t="s">
        <v>1658</v>
      </c>
      <c r="C226" t="s">
        <v>1757</v>
      </c>
      <c r="D226" t="s">
        <v>1758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35">
      <c r="A227" t="s">
        <v>1272</v>
      </c>
      <c r="B227" t="s">
        <v>1659</v>
      </c>
      <c r="C227" t="s">
        <v>1757</v>
      </c>
      <c r="D227" t="s">
        <v>1758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35">
      <c r="A228" t="s">
        <v>1259</v>
      </c>
      <c r="B228" t="s">
        <v>1660</v>
      </c>
      <c r="C228" t="s">
        <v>1757</v>
      </c>
      <c r="D228" t="s">
        <v>1758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35">
      <c r="A229" t="s">
        <v>608</v>
      </c>
      <c r="B229" t="s">
        <v>1661</v>
      </c>
      <c r="C229" t="s">
        <v>1757</v>
      </c>
      <c r="D229" t="s">
        <v>1758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35">
      <c r="A230" t="s">
        <v>1662</v>
      </c>
      <c r="B230" t="s">
        <v>1663</v>
      </c>
      <c r="C230" t="s">
        <v>1757</v>
      </c>
      <c r="D230" t="s">
        <v>1758</v>
      </c>
    </row>
    <row r="231" spans="1:64" x14ac:dyDescent="0.35">
      <c r="A231" t="s">
        <v>1079</v>
      </c>
      <c r="B231" t="s">
        <v>1664</v>
      </c>
      <c r="C231" t="s">
        <v>1757</v>
      </c>
      <c r="D231" t="s">
        <v>1758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35">
      <c r="A232" t="s">
        <v>1132</v>
      </c>
      <c r="B232" t="s">
        <v>1665</v>
      </c>
      <c r="C232" t="s">
        <v>1757</v>
      </c>
      <c r="D232" t="s">
        <v>1758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35">
      <c r="A233" t="s">
        <v>1666</v>
      </c>
      <c r="B233" t="s">
        <v>1667</v>
      </c>
      <c r="C233" t="s">
        <v>1757</v>
      </c>
      <c r="D233" t="s">
        <v>1758</v>
      </c>
    </row>
    <row r="234" spans="1:64" x14ac:dyDescent="0.35">
      <c r="A234" t="s">
        <v>1085</v>
      </c>
      <c r="B234" t="s">
        <v>1668</v>
      </c>
      <c r="C234" t="s">
        <v>1757</v>
      </c>
      <c r="D234" t="s">
        <v>1758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35">
      <c r="A235" t="s">
        <v>1669</v>
      </c>
      <c r="B235" t="s">
        <v>1670</v>
      </c>
      <c r="C235" t="s">
        <v>1757</v>
      </c>
      <c r="D235" t="s">
        <v>1758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35">
      <c r="A236" t="s">
        <v>1671</v>
      </c>
      <c r="B236" t="s">
        <v>1672</v>
      </c>
      <c r="C236" t="s">
        <v>1757</v>
      </c>
      <c r="D236" t="s">
        <v>1758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35">
      <c r="A237" t="s">
        <v>1107</v>
      </c>
      <c r="B237" t="s">
        <v>1673</v>
      </c>
      <c r="C237" t="s">
        <v>1757</v>
      </c>
      <c r="D237" t="s">
        <v>1758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35">
      <c r="A238" t="s">
        <v>1172</v>
      </c>
      <c r="B238" t="s">
        <v>1674</v>
      </c>
      <c r="C238" t="s">
        <v>1757</v>
      </c>
      <c r="D238" t="s">
        <v>1758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35">
      <c r="A239" t="s">
        <v>1140</v>
      </c>
      <c r="B239" t="s">
        <v>1675</v>
      </c>
      <c r="C239" t="s">
        <v>1757</v>
      </c>
      <c r="D239" t="s">
        <v>1758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35">
      <c r="A240" t="s">
        <v>1141</v>
      </c>
      <c r="B240" t="s">
        <v>1676</v>
      </c>
      <c r="C240" t="s">
        <v>1757</v>
      </c>
      <c r="D240" t="s">
        <v>1758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35">
      <c r="A241" t="s">
        <v>1677</v>
      </c>
      <c r="B241" t="s">
        <v>1678</v>
      </c>
      <c r="C241" t="s">
        <v>1757</v>
      </c>
      <c r="D241" t="s">
        <v>1758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35">
      <c r="A242" t="s">
        <v>1173</v>
      </c>
      <c r="B242" t="s">
        <v>1679</v>
      </c>
      <c r="C242" t="s">
        <v>1757</v>
      </c>
      <c r="D242" t="s">
        <v>1758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35">
      <c r="A243" t="s">
        <v>1680</v>
      </c>
      <c r="B243" t="s">
        <v>1681</v>
      </c>
      <c r="C243" t="s">
        <v>1757</v>
      </c>
      <c r="D243" t="s">
        <v>1758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35">
      <c r="A244" t="s">
        <v>1234</v>
      </c>
      <c r="B244" t="s">
        <v>1682</v>
      </c>
      <c r="C244" t="s">
        <v>1757</v>
      </c>
      <c r="D244" t="s">
        <v>1758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35">
      <c r="A245" t="s">
        <v>1683</v>
      </c>
      <c r="B245" t="s">
        <v>1684</v>
      </c>
      <c r="C245" t="s">
        <v>1757</v>
      </c>
      <c r="D245" t="s">
        <v>1758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35">
      <c r="A246" t="s">
        <v>1685</v>
      </c>
      <c r="B246" t="s">
        <v>1686</v>
      </c>
      <c r="C246" t="s">
        <v>1757</v>
      </c>
      <c r="D246" t="s">
        <v>1758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35">
      <c r="A247" t="s">
        <v>1192</v>
      </c>
      <c r="B247" t="s">
        <v>1687</v>
      </c>
      <c r="C247" t="s">
        <v>1757</v>
      </c>
      <c r="D247" t="s">
        <v>1758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35">
      <c r="A248" t="s">
        <v>1115</v>
      </c>
      <c r="B248" t="s">
        <v>1688</v>
      </c>
      <c r="C248" t="s">
        <v>1757</v>
      </c>
      <c r="D248" t="s">
        <v>1758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35">
      <c r="A249" t="s">
        <v>1133</v>
      </c>
      <c r="B249" t="s">
        <v>1689</v>
      </c>
      <c r="C249" t="s">
        <v>1757</v>
      </c>
      <c r="D249" t="s">
        <v>1758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35">
      <c r="A250" t="s">
        <v>1690</v>
      </c>
      <c r="B250" t="s">
        <v>1691</v>
      </c>
      <c r="C250" t="s">
        <v>1757</v>
      </c>
      <c r="D250" t="s">
        <v>1758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35">
      <c r="A251" t="s">
        <v>1692</v>
      </c>
      <c r="B251" t="s">
        <v>1693</v>
      </c>
      <c r="C251" t="s">
        <v>1757</v>
      </c>
      <c r="D251" t="s">
        <v>1758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35">
      <c r="A252" t="s">
        <v>609</v>
      </c>
      <c r="B252" t="s">
        <v>1694</v>
      </c>
      <c r="C252" t="s">
        <v>1757</v>
      </c>
      <c r="D252" t="s">
        <v>1758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35">
      <c r="A253" t="s">
        <v>1248</v>
      </c>
      <c r="B253" t="s">
        <v>1695</v>
      </c>
      <c r="C253" t="s">
        <v>1757</v>
      </c>
      <c r="D253" t="s">
        <v>1758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35">
      <c r="A254" t="s">
        <v>1696</v>
      </c>
      <c r="B254" t="s">
        <v>1697</v>
      </c>
      <c r="C254" t="s">
        <v>1757</v>
      </c>
      <c r="D254" t="s">
        <v>1758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35">
      <c r="A255" t="s">
        <v>1215</v>
      </c>
      <c r="B255" t="s">
        <v>1698</v>
      </c>
      <c r="C255" t="s">
        <v>1757</v>
      </c>
      <c r="D255" t="s">
        <v>1758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35">
      <c r="A256" t="s">
        <v>1699</v>
      </c>
      <c r="B256" t="s">
        <v>1700</v>
      </c>
      <c r="C256" t="s">
        <v>1757</v>
      </c>
      <c r="D256" t="s">
        <v>1758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35">
      <c r="A257" t="s">
        <v>1142</v>
      </c>
      <c r="B257" t="s">
        <v>1701</v>
      </c>
      <c r="C257" t="s">
        <v>1757</v>
      </c>
      <c r="D257" t="s">
        <v>1758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35">
      <c r="A258" t="s">
        <v>1702</v>
      </c>
      <c r="B258" t="s">
        <v>1703</v>
      </c>
      <c r="C258" t="s">
        <v>1757</v>
      </c>
      <c r="D258" t="s">
        <v>1758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35">
      <c r="A259" t="s">
        <v>1704</v>
      </c>
      <c r="B259" t="s">
        <v>1705</v>
      </c>
      <c r="C259" t="s">
        <v>1757</v>
      </c>
      <c r="D259" t="s">
        <v>1758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35">
      <c r="A260" t="s">
        <v>1706</v>
      </c>
      <c r="B260" t="s">
        <v>1707</v>
      </c>
      <c r="C260" t="s">
        <v>1757</v>
      </c>
      <c r="D260" t="s">
        <v>1758</v>
      </c>
    </row>
    <row r="261" spans="1:65" x14ac:dyDescent="0.35">
      <c r="A261" t="s">
        <v>1708</v>
      </c>
      <c r="B261" t="s">
        <v>1709</v>
      </c>
      <c r="C261" t="s">
        <v>1757</v>
      </c>
      <c r="D261" t="s">
        <v>1758</v>
      </c>
    </row>
    <row r="262" spans="1:65" x14ac:dyDescent="0.35">
      <c r="A262" t="s">
        <v>1710</v>
      </c>
      <c r="B262" t="s">
        <v>1711</v>
      </c>
      <c r="C262" t="s">
        <v>1757</v>
      </c>
      <c r="D262" t="s">
        <v>1758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35">
      <c r="A263" t="s">
        <v>1226</v>
      </c>
      <c r="B263" t="s">
        <v>1712</v>
      </c>
      <c r="C263" t="s">
        <v>1757</v>
      </c>
      <c r="D263" t="s">
        <v>1758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35">
      <c r="A264" t="s">
        <v>1022</v>
      </c>
      <c r="B264" t="s">
        <v>1713</v>
      </c>
      <c r="C264" t="s">
        <v>1757</v>
      </c>
      <c r="D264" t="s">
        <v>1758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35">
      <c r="A265" t="s">
        <v>1233</v>
      </c>
      <c r="B265" t="s">
        <v>1714</v>
      </c>
      <c r="C265" t="s">
        <v>1757</v>
      </c>
      <c r="D265" t="s">
        <v>1758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35">
      <c r="A266" t="s">
        <v>1715</v>
      </c>
      <c r="B266" t="s">
        <v>1716</v>
      </c>
      <c r="C266" t="s">
        <v>1757</v>
      </c>
      <c r="D266" t="s">
        <v>1758</v>
      </c>
    </row>
    <row r="267" spans="1:65" x14ac:dyDescent="0.35">
      <c r="A267" t="s">
        <v>1717</v>
      </c>
      <c r="B267" t="s">
        <v>1718</v>
      </c>
      <c r="C267" t="s">
        <v>1757</v>
      </c>
      <c r="D267" t="s">
        <v>1758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35">
      <c r="A268" t="s">
        <v>607</v>
      </c>
      <c r="B268" t="s">
        <v>1719</v>
      </c>
      <c r="C268" t="s">
        <v>1757</v>
      </c>
      <c r="D268" t="s">
        <v>1758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35">
      <c r="A269" t="s">
        <v>611</v>
      </c>
      <c r="B269" t="s">
        <v>1720</v>
      </c>
      <c r="C269" t="s">
        <v>1757</v>
      </c>
      <c r="D269" t="s">
        <v>1758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35">
      <c r="A270" t="s">
        <v>612</v>
      </c>
      <c r="B270" t="s">
        <v>1721</v>
      </c>
      <c r="C270" t="s">
        <v>1757</v>
      </c>
      <c r="D270" t="s">
        <v>1758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35"/>
    <row r="272" spans="1:65" s="1" customFormat="1" x14ac:dyDescent="0.35">
      <c r="BB272" s="1" t="s">
        <v>1722</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35">
      <c r="BM273" s="51" t="s">
        <v>1756</v>
      </c>
    </row>
    <row r="274" spans="8:65" s="1" customFormat="1" x14ac:dyDescent="0.35">
      <c r="I274" s="1" t="s">
        <v>1724</v>
      </c>
    </row>
    <row r="275" spans="8:65" s="1" customFormat="1" x14ac:dyDescent="0.35">
      <c r="H275">
        <v>2020</v>
      </c>
      <c r="I275" s="156">
        <f>BL77*$BM$272</f>
        <v>7.7207035615679338</v>
      </c>
    </row>
    <row r="276" spans="8:65" s="1" customFormat="1" x14ac:dyDescent="0.35">
      <c r="H276">
        <v>2021</v>
      </c>
      <c r="I276" s="156">
        <f>I275*$BM$272</f>
        <v>7.4511579357009721</v>
      </c>
    </row>
    <row r="277" spans="8:65" s="1" customFormat="1" x14ac:dyDescent="0.35">
      <c r="H277">
        <v>2022</v>
      </c>
      <c r="I277" s="156">
        <f t="shared" ref="I277:I295" si="1">I276*$BM$272</f>
        <v>7.1910227014964585</v>
      </c>
    </row>
    <row r="278" spans="8:65" s="1" customFormat="1" x14ac:dyDescent="0.35">
      <c r="H278">
        <v>2023</v>
      </c>
      <c r="I278" s="156">
        <f t="shared" si="1"/>
        <v>6.9399693228449468</v>
      </c>
    </row>
    <row r="279" spans="8:65" s="1" customFormat="1" x14ac:dyDescent="0.35">
      <c r="H279">
        <v>2024</v>
      </c>
      <c r="I279" s="156">
        <f t="shared" si="1"/>
        <v>6.6976807335076476</v>
      </c>
    </row>
    <row r="280" spans="8:65" s="1" customFormat="1" x14ac:dyDescent="0.35">
      <c r="H280">
        <v>2025</v>
      </c>
      <c r="I280" s="156">
        <f t="shared" si="1"/>
        <v>6.4638509366796786</v>
      </c>
    </row>
    <row r="281" spans="8:65" s="1" customFormat="1" x14ac:dyDescent="0.35">
      <c r="H281">
        <v>2026</v>
      </c>
      <c r="I281" s="156">
        <f t="shared" si="1"/>
        <v>6.2381846185333778</v>
      </c>
    </row>
    <row r="282" spans="8:65" s="1" customFormat="1" x14ac:dyDescent="0.35">
      <c r="H282">
        <v>2027</v>
      </c>
      <c r="I282" s="156">
        <f t="shared" si="1"/>
        <v>6.0203967752536194</v>
      </c>
    </row>
    <row r="283" spans="8:65" s="1" customFormat="1" x14ac:dyDescent="0.35">
      <c r="H283">
        <v>2028</v>
      </c>
      <c r="I283" s="156">
        <f t="shared" si="1"/>
        <v>5.8102123530940899</v>
      </c>
    </row>
    <row r="284" spans="8:65" s="1" customFormat="1" x14ac:dyDescent="0.35">
      <c r="H284">
        <v>2029</v>
      </c>
      <c r="I284" s="156">
        <f t="shared" si="1"/>
        <v>5.6073659009999428</v>
      </c>
    </row>
    <row r="285" spans="8:65" s="1" customFormat="1" x14ac:dyDescent="0.35">
      <c r="H285">
        <v>2030</v>
      </c>
      <c r="I285" s="156">
        <f t="shared" si="1"/>
        <v>5.4116012353581056</v>
      </c>
    </row>
    <row r="286" spans="8:65" s="1" customFormat="1" x14ac:dyDescent="0.35">
      <c r="H286">
        <v>2031</v>
      </c>
      <c r="I286" s="156">
        <f t="shared" si="1"/>
        <v>5.2226711164518447</v>
      </c>
    </row>
    <row r="287" spans="8:65" s="1" customFormat="1" x14ac:dyDescent="0.35">
      <c r="H287">
        <v>2032</v>
      </c>
      <c r="I287" s="156">
        <f t="shared" si="1"/>
        <v>5.0403369362109665</v>
      </c>
    </row>
    <row r="288" spans="8:65" s="1" customFormat="1" x14ac:dyDescent="0.35">
      <c r="H288">
        <v>2033</v>
      </c>
      <c r="I288" s="156">
        <f t="shared" si="1"/>
        <v>4.8643684168633019</v>
      </c>
    </row>
    <row r="289" spans="3:9" s="1" customFormat="1" x14ac:dyDescent="0.35">
      <c r="C289" s="49"/>
      <c r="D289" s="49"/>
      <c r="E289" s="49"/>
      <c r="H289">
        <v>2034</v>
      </c>
      <c r="I289" s="156">
        <f t="shared" si="1"/>
        <v>4.6945433201068836</v>
      </c>
    </row>
    <row r="290" spans="3:9" s="1" customFormat="1" x14ac:dyDescent="0.35">
      <c r="C290" s="49"/>
      <c r="D290" s="49"/>
      <c r="E290" s="49"/>
      <c r="H290">
        <v>2035</v>
      </c>
      <c r="I290" s="156">
        <f t="shared" si="1"/>
        <v>4.5306471664355215</v>
      </c>
    </row>
    <row r="291" spans="3:9" s="1" customFormat="1" x14ac:dyDescent="0.35">
      <c r="C291" s="49"/>
      <c r="D291" s="49"/>
      <c r="E291" s="49"/>
      <c r="H291">
        <v>2036</v>
      </c>
      <c r="I291" s="156">
        <f t="shared" si="1"/>
        <v>4.3724729642632996</v>
      </c>
    </row>
    <row r="292" spans="3:9" s="1" customFormat="1" x14ac:dyDescent="0.35">
      <c r="H292">
        <v>2037</v>
      </c>
      <c r="I292" s="156">
        <f t="shared" si="1"/>
        <v>4.2198209485058946</v>
      </c>
    </row>
    <row r="293" spans="3:9" s="1" customFormat="1" x14ac:dyDescent="0.35">
      <c r="H293">
        <v>2038</v>
      </c>
      <c r="I293" s="156">
        <f t="shared" si="1"/>
        <v>4.072498328288555</v>
      </c>
    </row>
    <row r="294" spans="3:9" s="1" customFormat="1" x14ac:dyDescent="0.35">
      <c r="H294">
        <v>2039</v>
      </c>
      <c r="I294" s="156">
        <f t="shared" si="1"/>
        <v>3.9303190434621129</v>
      </c>
    </row>
    <row r="295" spans="3:9" s="1" customFormat="1" x14ac:dyDescent="0.35">
      <c r="H295">
        <v>2040</v>
      </c>
      <c r="I295" s="156">
        <f t="shared" si="1"/>
        <v>3.7931035296195263</v>
      </c>
    </row>
    <row r="296" spans="3:9" s="1" customFormat="1" x14ac:dyDescent="0.3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4.5" x14ac:dyDescent="0.35"/>
  <cols>
    <col min="1" max="1" width="44.1796875" bestFit="1" customWidth="1"/>
    <col min="2" max="2" width="25.54296875" bestFit="1" customWidth="1"/>
    <col min="3" max="3" width="50.7265625" bestFit="1" customWidth="1"/>
    <col min="4" max="4" width="12.7265625" bestFit="1" customWidth="1"/>
    <col min="5" max="8" width="5" bestFit="1" customWidth="1"/>
    <col min="9" max="9" width="9.1796875" bestFit="1" customWidth="1"/>
    <col min="10" max="34" width="5" bestFit="1" customWidth="1"/>
    <col min="35" max="64" width="11.453125" bestFit="1" customWidth="1"/>
    <col min="65" max="65" width="13.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1759</v>
      </c>
      <c r="D5" t="s">
        <v>1760</v>
      </c>
    </row>
    <row r="6" spans="1:65" x14ac:dyDescent="0.35">
      <c r="A6" t="s">
        <v>1359</v>
      </c>
      <c r="B6" t="s">
        <v>1360</v>
      </c>
      <c r="C6" t="s">
        <v>1759</v>
      </c>
      <c r="D6" t="s">
        <v>1760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35">
      <c r="A7" t="s">
        <v>1144</v>
      </c>
      <c r="B7" t="s">
        <v>1361</v>
      </c>
      <c r="C7" t="s">
        <v>1759</v>
      </c>
      <c r="D7" t="s">
        <v>1760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35">
      <c r="A8" t="s">
        <v>1362</v>
      </c>
      <c r="B8" t="s">
        <v>1363</v>
      </c>
      <c r="C8" t="s">
        <v>1759</v>
      </c>
      <c r="D8" t="s">
        <v>1760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35">
      <c r="A9" t="s">
        <v>1083</v>
      </c>
      <c r="B9" t="s">
        <v>1364</v>
      </c>
      <c r="C9" t="s">
        <v>1759</v>
      </c>
      <c r="D9" t="s">
        <v>1760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35">
      <c r="A10" t="s">
        <v>1262</v>
      </c>
      <c r="B10" t="s">
        <v>1365</v>
      </c>
      <c r="C10" t="s">
        <v>1759</v>
      </c>
      <c r="D10" t="s">
        <v>1760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35">
      <c r="A11" t="s">
        <v>1366</v>
      </c>
      <c r="B11" t="s">
        <v>1367</v>
      </c>
      <c r="C11" t="s">
        <v>1759</v>
      </c>
      <c r="D11" t="s">
        <v>1760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35">
      <c r="A12" t="s">
        <v>1368</v>
      </c>
      <c r="B12" t="s">
        <v>1369</v>
      </c>
      <c r="C12" t="s">
        <v>1759</v>
      </c>
      <c r="D12" t="s">
        <v>1760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35">
      <c r="A13" t="s">
        <v>1134</v>
      </c>
      <c r="B13" t="s">
        <v>1370</v>
      </c>
      <c r="C13" t="s">
        <v>1759</v>
      </c>
      <c r="D13" t="s">
        <v>1760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35">
      <c r="A14" t="s">
        <v>1204</v>
      </c>
      <c r="B14" t="s">
        <v>1371</v>
      </c>
      <c r="C14" t="s">
        <v>1759</v>
      </c>
      <c r="D14" t="s">
        <v>1760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35">
      <c r="A15" t="s">
        <v>1118</v>
      </c>
      <c r="B15" t="s">
        <v>1372</v>
      </c>
      <c r="C15" t="s">
        <v>1759</v>
      </c>
      <c r="D15" t="s">
        <v>1760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35">
      <c r="A16" t="s">
        <v>1373</v>
      </c>
      <c r="B16" t="s">
        <v>1374</v>
      </c>
      <c r="C16" t="s">
        <v>1759</v>
      </c>
      <c r="D16" t="s">
        <v>1760</v>
      </c>
    </row>
    <row r="17" spans="1:64" x14ac:dyDescent="0.35">
      <c r="A17" t="s">
        <v>1177</v>
      </c>
      <c r="B17" t="s">
        <v>1375</v>
      </c>
      <c r="C17" t="s">
        <v>1759</v>
      </c>
      <c r="D17" t="s">
        <v>1760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35">
      <c r="A18" t="s">
        <v>1218</v>
      </c>
      <c r="B18" t="s">
        <v>1376</v>
      </c>
      <c r="C18" t="s">
        <v>1759</v>
      </c>
      <c r="D18" t="s">
        <v>1760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35">
      <c r="A19" t="s">
        <v>1275</v>
      </c>
      <c r="B19" t="s">
        <v>1377</v>
      </c>
      <c r="C19" t="s">
        <v>1759</v>
      </c>
      <c r="D19" t="s">
        <v>1760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35">
      <c r="A20" t="s">
        <v>1119</v>
      </c>
      <c r="B20" t="s">
        <v>1378</v>
      </c>
      <c r="C20" t="s">
        <v>1759</v>
      </c>
      <c r="D20" t="s">
        <v>1760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35">
      <c r="A21" t="s">
        <v>587</v>
      </c>
      <c r="B21" t="s">
        <v>1379</v>
      </c>
      <c r="C21" t="s">
        <v>1759</v>
      </c>
      <c r="D21" t="s">
        <v>1760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35">
      <c r="A22" t="s">
        <v>1276</v>
      </c>
      <c r="B22" t="s">
        <v>1380</v>
      </c>
      <c r="C22" t="s">
        <v>1759</v>
      </c>
      <c r="D22" t="s">
        <v>1760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35">
      <c r="A23" t="s">
        <v>1093</v>
      </c>
      <c r="B23" t="s">
        <v>1381</v>
      </c>
      <c r="C23" t="s">
        <v>1759</v>
      </c>
      <c r="D23" t="s">
        <v>1760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35">
      <c r="A24" t="s">
        <v>1094</v>
      </c>
      <c r="B24" t="s">
        <v>1382</v>
      </c>
      <c r="C24" t="s">
        <v>1759</v>
      </c>
      <c r="D24" t="s">
        <v>1760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35">
      <c r="A25" t="s">
        <v>1145</v>
      </c>
      <c r="B25" t="s">
        <v>1383</v>
      </c>
      <c r="C25" t="s">
        <v>1759</v>
      </c>
      <c r="D25" t="s">
        <v>1760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35">
      <c r="A26" t="s">
        <v>1240</v>
      </c>
      <c r="B26" t="s">
        <v>1384</v>
      </c>
      <c r="C26" t="s">
        <v>1759</v>
      </c>
      <c r="D26" t="s">
        <v>1760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35">
      <c r="A27" t="s">
        <v>1120</v>
      </c>
      <c r="B27" t="s">
        <v>1385</v>
      </c>
      <c r="C27" t="s">
        <v>1759</v>
      </c>
      <c r="D27" t="s">
        <v>1760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35">
      <c r="A28" t="s">
        <v>1386</v>
      </c>
      <c r="B28" t="s">
        <v>1387</v>
      </c>
      <c r="C28" t="s">
        <v>1759</v>
      </c>
      <c r="D28" t="s">
        <v>1760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35">
      <c r="A29" t="s">
        <v>1263</v>
      </c>
      <c r="B29" t="s">
        <v>1388</v>
      </c>
      <c r="C29" t="s">
        <v>1759</v>
      </c>
      <c r="D29" t="s">
        <v>1760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35">
      <c r="A30" t="s">
        <v>1239</v>
      </c>
      <c r="B30" t="s">
        <v>1389</v>
      </c>
      <c r="C30" t="s">
        <v>1759</v>
      </c>
      <c r="D30" t="s">
        <v>1760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35">
      <c r="A31" t="s">
        <v>1195</v>
      </c>
      <c r="B31" t="s">
        <v>1390</v>
      </c>
      <c r="C31" t="s">
        <v>1759</v>
      </c>
      <c r="D31" t="s">
        <v>1760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35">
      <c r="A32" t="s">
        <v>1391</v>
      </c>
      <c r="B32" t="s">
        <v>1392</v>
      </c>
      <c r="C32" t="s">
        <v>1759</v>
      </c>
      <c r="D32" t="s">
        <v>1760</v>
      </c>
    </row>
    <row r="33" spans="1:64" x14ac:dyDescent="0.35">
      <c r="A33" t="s">
        <v>1393</v>
      </c>
      <c r="B33" t="s">
        <v>1394</v>
      </c>
      <c r="C33" t="s">
        <v>1759</v>
      </c>
      <c r="D33" t="s">
        <v>1760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35">
      <c r="A34" t="s">
        <v>1206</v>
      </c>
      <c r="B34" t="s">
        <v>1395</v>
      </c>
      <c r="C34" t="s">
        <v>1759</v>
      </c>
      <c r="D34" t="s">
        <v>1760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35">
      <c r="A35" t="s">
        <v>1180</v>
      </c>
      <c r="B35" t="s">
        <v>1396</v>
      </c>
      <c r="C35" t="s">
        <v>1759</v>
      </c>
      <c r="D35" t="s">
        <v>1760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35">
      <c r="A36" t="s">
        <v>1164</v>
      </c>
      <c r="B36" t="s">
        <v>1397</v>
      </c>
      <c r="C36" t="s">
        <v>1759</v>
      </c>
      <c r="D36" t="s">
        <v>1760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35">
      <c r="A37" t="s">
        <v>1146</v>
      </c>
      <c r="B37" t="s">
        <v>1398</v>
      </c>
      <c r="C37" t="s">
        <v>1759</v>
      </c>
      <c r="D37" t="s">
        <v>1760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35">
      <c r="A38" t="s">
        <v>585</v>
      </c>
      <c r="B38" t="s">
        <v>1399</v>
      </c>
      <c r="C38" t="s">
        <v>1759</v>
      </c>
      <c r="D38" t="s">
        <v>1760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35">
      <c r="A39" t="s">
        <v>589</v>
      </c>
      <c r="B39" t="s">
        <v>1400</v>
      </c>
      <c r="C39" t="s">
        <v>1759</v>
      </c>
      <c r="D39" t="s">
        <v>1760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35">
      <c r="A40" t="s">
        <v>1283</v>
      </c>
      <c r="B40" t="s">
        <v>1401</v>
      </c>
      <c r="C40" t="s">
        <v>1759</v>
      </c>
      <c r="D40" t="s">
        <v>1760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35">
      <c r="A41" t="s">
        <v>1402</v>
      </c>
      <c r="B41" t="s">
        <v>1403</v>
      </c>
      <c r="C41" t="s">
        <v>1759</v>
      </c>
      <c r="D41" t="s">
        <v>1760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35">
      <c r="A42" t="s">
        <v>1281</v>
      </c>
      <c r="B42" t="s">
        <v>1404</v>
      </c>
      <c r="C42" t="s">
        <v>1759</v>
      </c>
      <c r="D42" t="s">
        <v>1760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35">
      <c r="A43" t="s">
        <v>1250</v>
      </c>
      <c r="B43" t="s">
        <v>1405</v>
      </c>
      <c r="C43" t="s">
        <v>1759</v>
      </c>
      <c r="D43" t="s">
        <v>1760</v>
      </c>
    </row>
    <row r="44" spans="1:64" x14ac:dyDescent="0.35">
      <c r="A44" t="s">
        <v>1207</v>
      </c>
      <c r="B44" t="s">
        <v>1406</v>
      </c>
      <c r="C44" t="s">
        <v>1759</v>
      </c>
      <c r="D44" t="s">
        <v>1760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35">
      <c r="A45" t="s">
        <v>1155</v>
      </c>
      <c r="B45" t="s">
        <v>1407</v>
      </c>
      <c r="C45" t="s">
        <v>1759</v>
      </c>
      <c r="D45" t="s">
        <v>1760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35">
      <c r="A46" t="s">
        <v>1408</v>
      </c>
      <c r="B46" t="s">
        <v>1409</v>
      </c>
      <c r="C46" t="s">
        <v>1759</v>
      </c>
      <c r="D46" t="s">
        <v>1760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35">
      <c r="A47" t="s">
        <v>1084</v>
      </c>
      <c r="B47" t="s">
        <v>1410</v>
      </c>
      <c r="C47" t="s">
        <v>1759</v>
      </c>
      <c r="D47" t="s">
        <v>1760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35">
      <c r="A48" t="s">
        <v>1411</v>
      </c>
      <c r="B48" t="s">
        <v>1412</v>
      </c>
      <c r="C48" t="s">
        <v>1759</v>
      </c>
      <c r="D48" t="s">
        <v>1760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35">
      <c r="A49" t="s">
        <v>1413</v>
      </c>
      <c r="B49" t="s">
        <v>1414</v>
      </c>
      <c r="C49" t="s">
        <v>1759</v>
      </c>
      <c r="D49" t="s">
        <v>1760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35">
      <c r="A50" t="s">
        <v>1208</v>
      </c>
      <c r="B50" t="s">
        <v>1415</v>
      </c>
      <c r="C50" t="s">
        <v>1759</v>
      </c>
      <c r="D50" t="s">
        <v>1760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35">
      <c r="A51" t="s">
        <v>1072</v>
      </c>
      <c r="B51" t="s">
        <v>1416</v>
      </c>
      <c r="C51" t="s">
        <v>1759</v>
      </c>
      <c r="D51" t="s">
        <v>1760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35">
      <c r="A52" t="s">
        <v>1095</v>
      </c>
      <c r="B52" t="s">
        <v>1417</v>
      </c>
      <c r="C52" t="s">
        <v>1759</v>
      </c>
      <c r="D52" t="s">
        <v>1760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35">
      <c r="A53" t="s">
        <v>1196</v>
      </c>
      <c r="B53" t="s">
        <v>1418</v>
      </c>
      <c r="C53" t="s">
        <v>1759</v>
      </c>
      <c r="D53" t="s">
        <v>1760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35">
      <c r="A54" t="s">
        <v>1419</v>
      </c>
      <c r="B54" t="s">
        <v>1420</v>
      </c>
      <c r="C54" t="s">
        <v>1759</v>
      </c>
      <c r="D54" t="s">
        <v>1760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35">
      <c r="A55" t="s">
        <v>1181</v>
      </c>
      <c r="B55" t="s">
        <v>1421</v>
      </c>
      <c r="C55" t="s">
        <v>1759</v>
      </c>
      <c r="D55" t="s">
        <v>1760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35">
      <c r="A56" t="s">
        <v>1422</v>
      </c>
      <c r="B56" t="s">
        <v>1423</v>
      </c>
      <c r="C56" t="s">
        <v>1759</v>
      </c>
      <c r="D56" t="s">
        <v>1760</v>
      </c>
    </row>
    <row r="57" spans="1:64" x14ac:dyDescent="0.35">
      <c r="A57" t="s">
        <v>1424</v>
      </c>
      <c r="B57" t="s">
        <v>1425</v>
      </c>
      <c r="C57" t="s">
        <v>1759</v>
      </c>
      <c r="D57" t="s">
        <v>1760</v>
      </c>
    </row>
    <row r="58" spans="1:64" x14ac:dyDescent="0.35">
      <c r="A58" t="s">
        <v>1121</v>
      </c>
      <c r="B58" t="s">
        <v>1426</v>
      </c>
      <c r="C58" t="s">
        <v>1759</v>
      </c>
      <c r="D58" t="s">
        <v>1760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35">
      <c r="A59" t="s">
        <v>1427</v>
      </c>
      <c r="B59" t="s">
        <v>1428</v>
      </c>
      <c r="C59" t="s">
        <v>1759</v>
      </c>
      <c r="D59" t="s">
        <v>1760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35">
      <c r="A60" t="s">
        <v>1278</v>
      </c>
      <c r="B60" t="s">
        <v>1429</v>
      </c>
      <c r="C60" t="s">
        <v>1759</v>
      </c>
      <c r="D60" t="s">
        <v>1760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35">
      <c r="A61" t="s">
        <v>1073</v>
      </c>
      <c r="B61" t="s">
        <v>1430</v>
      </c>
      <c r="C61" t="s">
        <v>1759</v>
      </c>
      <c r="D61" t="s">
        <v>1760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35">
      <c r="A62" t="s">
        <v>1431</v>
      </c>
      <c r="B62" t="s">
        <v>1432</v>
      </c>
      <c r="C62" t="s">
        <v>1759</v>
      </c>
      <c r="D62" t="s">
        <v>1760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35">
      <c r="A63" t="s">
        <v>1251</v>
      </c>
      <c r="B63" t="s">
        <v>1433</v>
      </c>
      <c r="C63" t="s">
        <v>1759</v>
      </c>
      <c r="D63" t="s">
        <v>1760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35">
      <c r="A64" t="s">
        <v>1183</v>
      </c>
      <c r="B64" t="s">
        <v>1434</v>
      </c>
      <c r="C64" t="s">
        <v>1759</v>
      </c>
      <c r="D64" t="s">
        <v>1760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35">
      <c r="A65" t="s">
        <v>1110</v>
      </c>
      <c r="B65" t="s">
        <v>1435</v>
      </c>
      <c r="C65" t="s">
        <v>1759</v>
      </c>
      <c r="D65" t="s">
        <v>1760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35">
      <c r="A66" t="s">
        <v>1436</v>
      </c>
      <c r="B66" t="s">
        <v>1437</v>
      </c>
      <c r="C66" t="s">
        <v>1759</v>
      </c>
      <c r="D66" t="s">
        <v>1760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35">
      <c r="A67" t="s">
        <v>1438</v>
      </c>
      <c r="B67" t="s">
        <v>1439</v>
      </c>
      <c r="C67" t="s">
        <v>1759</v>
      </c>
      <c r="D67" t="s">
        <v>1760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35">
      <c r="A68" t="s">
        <v>1440</v>
      </c>
      <c r="B68" t="s">
        <v>1441</v>
      </c>
      <c r="C68" t="s">
        <v>1759</v>
      </c>
      <c r="D68" t="s">
        <v>1760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35">
      <c r="A69" t="s">
        <v>1442</v>
      </c>
      <c r="B69" t="s">
        <v>1443</v>
      </c>
      <c r="C69" t="s">
        <v>1759</v>
      </c>
      <c r="D69" t="s">
        <v>1760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35">
      <c r="A70" t="s">
        <v>1444</v>
      </c>
      <c r="B70" t="s">
        <v>1445</v>
      </c>
      <c r="C70" t="s">
        <v>1759</v>
      </c>
      <c r="D70" t="s">
        <v>1760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35">
      <c r="A71" t="s">
        <v>1209</v>
      </c>
      <c r="B71" t="s">
        <v>1446</v>
      </c>
      <c r="C71" t="s">
        <v>1759</v>
      </c>
      <c r="D71" t="s">
        <v>1760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35">
      <c r="A72" t="s">
        <v>1447</v>
      </c>
      <c r="B72" t="s">
        <v>1448</v>
      </c>
      <c r="C72" t="s">
        <v>1759</v>
      </c>
      <c r="D72" t="s">
        <v>1760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35">
      <c r="A73" t="s">
        <v>1449</v>
      </c>
      <c r="B73" t="s">
        <v>1450</v>
      </c>
      <c r="C73" t="s">
        <v>1759</v>
      </c>
      <c r="D73" t="s">
        <v>1760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35">
      <c r="A74" t="s">
        <v>597</v>
      </c>
      <c r="B74" t="s">
        <v>1451</v>
      </c>
      <c r="C74" t="s">
        <v>1759</v>
      </c>
      <c r="D74" t="s">
        <v>1760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35">
      <c r="A75" t="s">
        <v>1273</v>
      </c>
      <c r="B75" t="s">
        <v>1452</v>
      </c>
      <c r="C75" t="s">
        <v>1759</v>
      </c>
      <c r="D75" t="s">
        <v>1760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35">
      <c r="A76" t="s">
        <v>1252</v>
      </c>
      <c r="B76" t="s">
        <v>1453</v>
      </c>
      <c r="C76" t="s">
        <v>1759</v>
      </c>
      <c r="D76" t="s">
        <v>1760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35">
      <c r="A77" t="s">
        <v>599</v>
      </c>
      <c r="B77" t="s">
        <v>931</v>
      </c>
      <c r="C77" t="s">
        <v>1759</v>
      </c>
      <c r="D77" t="s">
        <v>1760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35">
      <c r="A78" t="s">
        <v>1454</v>
      </c>
      <c r="B78" t="s">
        <v>1455</v>
      </c>
      <c r="C78" t="s">
        <v>1759</v>
      </c>
      <c r="D78" t="s">
        <v>1760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35">
      <c r="A79" t="s">
        <v>1456</v>
      </c>
      <c r="B79" t="s">
        <v>1457</v>
      </c>
      <c r="C79" t="s">
        <v>1759</v>
      </c>
      <c r="D79" t="s">
        <v>1760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35">
      <c r="A80" t="s">
        <v>1253</v>
      </c>
      <c r="B80" t="s">
        <v>1458</v>
      </c>
      <c r="C80" t="s">
        <v>1759</v>
      </c>
      <c r="D80" t="s">
        <v>1760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35">
      <c r="A81" t="s">
        <v>1222</v>
      </c>
      <c r="B81" t="s">
        <v>1459</v>
      </c>
      <c r="C81" t="s">
        <v>1759</v>
      </c>
      <c r="D81" t="s">
        <v>1760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35">
      <c r="A82" t="s">
        <v>1277</v>
      </c>
      <c r="B82" t="s">
        <v>1460</v>
      </c>
      <c r="C82" t="s">
        <v>1759</v>
      </c>
      <c r="D82" t="s">
        <v>1760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35">
      <c r="A83" t="s">
        <v>1461</v>
      </c>
      <c r="B83" t="s">
        <v>1462</v>
      </c>
      <c r="C83" t="s">
        <v>1759</v>
      </c>
      <c r="D83" t="s">
        <v>1760</v>
      </c>
    </row>
    <row r="84" spans="1:64" x14ac:dyDescent="0.35">
      <c r="A84" t="s">
        <v>1463</v>
      </c>
      <c r="B84" t="s">
        <v>1464</v>
      </c>
      <c r="C84" t="s">
        <v>1759</v>
      </c>
      <c r="D84" t="s">
        <v>1760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35">
      <c r="A85" t="s">
        <v>1088</v>
      </c>
      <c r="B85" t="s">
        <v>1465</v>
      </c>
      <c r="C85" t="s">
        <v>1759</v>
      </c>
      <c r="D85" t="s">
        <v>1760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35">
      <c r="A86" t="s">
        <v>1260</v>
      </c>
      <c r="B86" t="s">
        <v>1466</v>
      </c>
      <c r="C86" t="s">
        <v>1759</v>
      </c>
      <c r="D86" t="s">
        <v>1760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35">
      <c r="A87" t="s">
        <v>1122</v>
      </c>
      <c r="B87" t="s">
        <v>1467</v>
      </c>
      <c r="C87" t="s">
        <v>1759</v>
      </c>
      <c r="D87" t="s">
        <v>1760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35">
      <c r="A88" t="s">
        <v>1097</v>
      </c>
      <c r="B88" t="s">
        <v>1468</v>
      </c>
      <c r="C88" t="s">
        <v>1759</v>
      </c>
      <c r="D88" t="s">
        <v>1760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35">
      <c r="A89" t="s">
        <v>1469</v>
      </c>
      <c r="B89" t="s">
        <v>1470</v>
      </c>
      <c r="C89" t="s">
        <v>1759</v>
      </c>
      <c r="D89" t="s">
        <v>1760</v>
      </c>
    </row>
    <row r="90" spans="1:64" x14ac:dyDescent="0.35">
      <c r="A90" t="s">
        <v>1098</v>
      </c>
      <c r="B90" t="s">
        <v>1471</v>
      </c>
      <c r="C90" t="s">
        <v>1759</v>
      </c>
      <c r="D90" t="s">
        <v>1760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35">
      <c r="A91" t="s">
        <v>1472</v>
      </c>
      <c r="B91" t="s">
        <v>1473</v>
      </c>
      <c r="C91" t="s">
        <v>1759</v>
      </c>
      <c r="D91" t="s">
        <v>1760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35">
      <c r="A92" t="s">
        <v>1099</v>
      </c>
      <c r="B92" t="s">
        <v>1474</v>
      </c>
      <c r="C92" t="s">
        <v>1759</v>
      </c>
      <c r="D92" t="s">
        <v>1760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35">
      <c r="A93" t="s">
        <v>1087</v>
      </c>
      <c r="B93" t="s">
        <v>1475</v>
      </c>
      <c r="C93" t="s">
        <v>1759</v>
      </c>
      <c r="D93" t="s">
        <v>1760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35">
      <c r="A94" t="s">
        <v>1265</v>
      </c>
      <c r="B94" t="s">
        <v>1476</v>
      </c>
      <c r="C94" t="s">
        <v>1759</v>
      </c>
      <c r="D94" t="s">
        <v>1760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35">
      <c r="A95" t="s">
        <v>1184</v>
      </c>
      <c r="B95" t="s">
        <v>1477</v>
      </c>
      <c r="C95" t="s">
        <v>1759</v>
      </c>
      <c r="D95" t="s">
        <v>1760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35">
      <c r="A96" t="s">
        <v>1478</v>
      </c>
      <c r="B96" t="s">
        <v>1479</v>
      </c>
      <c r="C96" t="s">
        <v>1759</v>
      </c>
      <c r="D96" t="s">
        <v>1760</v>
      </c>
    </row>
    <row r="97" spans="1:64" x14ac:dyDescent="0.35">
      <c r="A97" t="s">
        <v>1198</v>
      </c>
      <c r="B97" t="s">
        <v>1480</v>
      </c>
      <c r="C97" t="s">
        <v>1759</v>
      </c>
      <c r="D97" t="s">
        <v>1760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35">
      <c r="A98" t="s">
        <v>1228</v>
      </c>
      <c r="B98" t="s">
        <v>1481</v>
      </c>
      <c r="C98" t="s">
        <v>1759</v>
      </c>
      <c r="D98" t="s">
        <v>1760</v>
      </c>
    </row>
    <row r="99" spans="1:64" x14ac:dyDescent="0.35">
      <c r="A99" t="s">
        <v>1211</v>
      </c>
      <c r="B99" t="s">
        <v>1482</v>
      </c>
      <c r="C99" t="s">
        <v>1759</v>
      </c>
      <c r="D99" t="s">
        <v>1760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35">
      <c r="A100" t="s">
        <v>1483</v>
      </c>
      <c r="B100" t="s">
        <v>1484</v>
      </c>
      <c r="C100" t="s">
        <v>1759</v>
      </c>
      <c r="D100" t="s">
        <v>1760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35">
      <c r="A101" t="s">
        <v>1485</v>
      </c>
      <c r="B101" t="s">
        <v>1486</v>
      </c>
      <c r="C101" t="s">
        <v>1759</v>
      </c>
      <c r="D101" t="s">
        <v>1760</v>
      </c>
    </row>
    <row r="102" spans="1:64" x14ac:dyDescent="0.35">
      <c r="A102" t="s">
        <v>1199</v>
      </c>
      <c r="B102" t="s">
        <v>1487</v>
      </c>
      <c r="C102" t="s">
        <v>1759</v>
      </c>
      <c r="D102" t="s">
        <v>1760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35">
      <c r="A103" t="s">
        <v>1488</v>
      </c>
      <c r="B103" t="s">
        <v>1489</v>
      </c>
      <c r="C103" t="s">
        <v>1759</v>
      </c>
      <c r="D103" t="s">
        <v>1760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35">
      <c r="A104" t="s">
        <v>1264</v>
      </c>
      <c r="B104" t="s">
        <v>1490</v>
      </c>
      <c r="C104" t="s">
        <v>1759</v>
      </c>
      <c r="D104" t="s">
        <v>1760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35">
      <c r="A105" t="s">
        <v>1186</v>
      </c>
      <c r="B105" t="s">
        <v>1491</v>
      </c>
      <c r="C105" t="s">
        <v>1759</v>
      </c>
      <c r="D105" t="s">
        <v>1760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35">
      <c r="A106" t="s">
        <v>1242</v>
      </c>
      <c r="B106" t="s">
        <v>1492</v>
      </c>
      <c r="C106" t="s">
        <v>1759</v>
      </c>
      <c r="D106" t="s">
        <v>1760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35">
      <c r="A107" t="s">
        <v>1493</v>
      </c>
      <c r="B107" t="s">
        <v>1494</v>
      </c>
      <c r="C107" t="s">
        <v>1759</v>
      </c>
      <c r="D107" t="s">
        <v>1760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35">
      <c r="A108" t="s">
        <v>1495</v>
      </c>
      <c r="B108" t="s">
        <v>1496</v>
      </c>
      <c r="C108" t="s">
        <v>1759</v>
      </c>
      <c r="D108" t="s">
        <v>1760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35">
      <c r="A109" t="s">
        <v>1497</v>
      </c>
      <c r="B109" t="s">
        <v>1498</v>
      </c>
      <c r="C109" t="s">
        <v>1759</v>
      </c>
      <c r="D109" t="s">
        <v>1760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35">
      <c r="A110" t="s">
        <v>1499</v>
      </c>
      <c r="B110" t="s">
        <v>1500</v>
      </c>
      <c r="C110" t="s">
        <v>1759</v>
      </c>
      <c r="D110" t="s">
        <v>1760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35">
      <c r="A111" t="s">
        <v>1166</v>
      </c>
      <c r="B111" t="s">
        <v>1501</v>
      </c>
      <c r="C111" t="s">
        <v>1759</v>
      </c>
      <c r="D111" t="s">
        <v>1760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35">
      <c r="A112" t="s">
        <v>1502</v>
      </c>
      <c r="B112" t="s">
        <v>1503</v>
      </c>
      <c r="C112" t="s">
        <v>1759</v>
      </c>
      <c r="D112" t="s">
        <v>1760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35">
      <c r="A113" t="s">
        <v>1504</v>
      </c>
      <c r="B113" t="s">
        <v>1505</v>
      </c>
      <c r="C113" t="s">
        <v>1759</v>
      </c>
      <c r="D113" t="s">
        <v>1760</v>
      </c>
    </row>
    <row r="114" spans="1:64" x14ac:dyDescent="0.35">
      <c r="A114" t="s">
        <v>1147</v>
      </c>
      <c r="B114" t="s">
        <v>1506</v>
      </c>
      <c r="C114" t="s">
        <v>1759</v>
      </c>
      <c r="D114" t="s">
        <v>1760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35">
      <c r="A115" t="s">
        <v>1507</v>
      </c>
      <c r="B115" t="s">
        <v>1508</v>
      </c>
      <c r="C115" t="s">
        <v>1759</v>
      </c>
      <c r="D115" t="s">
        <v>1760</v>
      </c>
    </row>
    <row r="116" spans="1:64" x14ac:dyDescent="0.35">
      <c r="A116" t="s">
        <v>1255</v>
      </c>
      <c r="B116" t="s">
        <v>1509</v>
      </c>
      <c r="C116" t="s">
        <v>1759</v>
      </c>
      <c r="D116" t="s">
        <v>1760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35">
      <c r="A117" t="s">
        <v>1510</v>
      </c>
      <c r="B117" t="s">
        <v>1511</v>
      </c>
      <c r="C117" t="s">
        <v>1759</v>
      </c>
      <c r="D117" t="s">
        <v>1760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35">
      <c r="A118" t="s">
        <v>1123</v>
      </c>
      <c r="B118" t="s">
        <v>1512</v>
      </c>
      <c r="C118" t="s">
        <v>1759</v>
      </c>
      <c r="D118" t="s">
        <v>1760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35">
      <c r="A119" t="s">
        <v>1254</v>
      </c>
      <c r="B119" t="s">
        <v>1513</v>
      </c>
      <c r="C119" t="s">
        <v>1759</v>
      </c>
      <c r="D119" t="s">
        <v>1760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35">
      <c r="A120" t="s">
        <v>1124</v>
      </c>
      <c r="B120" t="s">
        <v>1514</v>
      </c>
      <c r="C120" t="s">
        <v>1759</v>
      </c>
      <c r="D120" t="s">
        <v>1760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35">
      <c r="A121" t="s">
        <v>1266</v>
      </c>
      <c r="B121" t="s">
        <v>1515</v>
      </c>
      <c r="C121" t="s">
        <v>1759</v>
      </c>
      <c r="D121" t="s">
        <v>1760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35">
      <c r="A122" t="s">
        <v>1187</v>
      </c>
      <c r="B122" t="s">
        <v>1516</v>
      </c>
      <c r="C122" t="s">
        <v>1759</v>
      </c>
      <c r="D122" t="s">
        <v>1760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35">
      <c r="A123" t="s">
        <v>1125</v>
      </c>
      <c r="B123" t="s">
        <v>1517</v>
      </c>
      <c r="C123" t="s">
        <v>1759</v>
      </c>
      <c r="D123" t="s">
        <v>1760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35">
      <c r="A124" t="s">
        <v>1160</v>
      </c>
      <c r="B124" t="s">
        <v>1518</v>
      </c>
      <c r="C124" t="s">
        <v>1759</v>
      </c>
      <c r="D124" t="s">
        <v>1760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35">
      <c r="A125" t="s">
        <v>1138</v>
      </c>
      <c r="B125" t="s">
        <v>1519</v>
      </c>
      <c r="C125" t="s">
        <v>1759</v>
      </c>
      <c r="D125" t="s">
        <v>1760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35">
      <c r="A126" t="s">
        <v>1074</v>
      </c>
      <c r="B126" t="s">
        <v>1520</v>
      </c>
      <c r="C126" t="s">
        <v>1759</v>
      </c>
      <c r="D126" t="s">
        <v>1760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35">
      <c r="A127" t="s">
        <v>1521</v>
      </c>
      <c r="B127" t="s">
        <v>1522</v>
      </c>
      <c r="C127" t="s">
        <v>1759</v>
      </c>
      <c r="D127" t="s">
        <v>1760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35">
      <c r="A128" t="s">
        <v>1165</v>
      </c>
      <c r="B128" t="s">
        <v>1523</v>
      </c>
      <c r="C128" t="s">
        <v>1759</v>
      </c>
      <c r="D128" t="s">
        <v>1760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35">
      <c r="A129" t="s">
        <v>1229</v>
      </c>
      <c r="B129" t="s">
        <v>1524</v>
      </c>
      <c r="C129" t="s">
        <v>1759</v>
      </c>
      <c r="D129" t="s">
        <v>1760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35">
      <c r="A130" t="s">
        <v>1525</v>
      </c>
      <c r="B130" t="s">
        <v>1526</v>
      </c>
      <c r="C130" t="s">
        <v>1759</v>
      </c>
      <c r="D130" t="s">
        <v>1760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35">
      <c r="A131" t="s">
        <v>1527</v>
      </c>
      <c r="B131" t="s">
        <v>1528</v>
      </c>
      <c r="C131" t="s">
        <v>1759</v>
      </c>
      <c r="D131" t="s">
        <v>1760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35">
      <c r="A132" t="s">
        <v>1126</v>
      </c>
      <c r="B132" t="s">
        <v>1529</v>
      </c>
      <c r="C132" t="s">
        <v>1759</v>
      </c>
      <c r="D132" t="s">
        <v>1760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35">
      <c r="A133" t="s">
        <v>1530</v>
      </c>
      <c r="B133" t="s">
        <v>1531</v>
      </c>
      <c r="C133" t="s">
        <v>1759</v>
      </c>
      <c r="D133" t="s">
        <v>1760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35">
      <c r="A134" t="s">
        <v>1532</v>
      </c>
      <c r="B134" t="s">
        <v>1533</v>
      </c>
      <c r="C134" t="s">
        <v>1759</v>
      </c>
      <c r="D134" t="s">
        <v>1760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35">
      <c r="A135" t="s">
        <v>1127</v>
      </c>
      <c r="B135" t="s">
        <v>1534</v>
      </c>
      <c r="C135" t="s">
        <v>1759</v>
      </c>
      <c r="D135" t="s">
        <v>1760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35">
      <c r="A136" t="s">
        <v>1100</v>
      </c>
      <c r="B136" t="s">
        <v>1535</v>
      </c>
      <c r="C136" t="s">
        <v>1759</v>
      </c>
      <c r="D136" t="s">
        <v>1760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35">
      <c r="A137" t="s">
        <v>1112</v>
      </c>
      <c r="B137" t="s">
        <v>1536</v>
      </c>
      <c r="C137" t="s">
        <v>1759</v>
      </c>
      <c r="D137" t="s">
        <v>1760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35">
      <c r="A138" t="s">
        <v>1537</v>
      </c>
      <c r="B138" t="s">
        <v>1538</v>
      </c>
      <c r="C138" t="s">
        <v>1759</v>
      </c>
      <c r="D138" t="s">
        <v>1760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35">
      <c r="A139" t="s">
        <v>1539</v>
      </c>
      <c r="B139" t="s">
        <v>1540</v>
      </c>
      <c r="C139" t="s">
        <v>1759</v>
      </c>
      <c r="D139" t="s">
        <v>1760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35">
      <c r="A140" t="s">
        <v>1541</v>
      </c>
      <c r="B140" t="s">
        <v>1542</v>
      </c>
      <c r="C140" t="s">
        <v>1759</v>
      </c>
      <c r="D140" t="s">
        <v>1760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35">
      <c r="A141" t="s">
        <v>1543</v>
      </c>
      <c r="B141" t="s">
        <v>1544</v>
      </c>
      <c r="C141" t="s">
        <v>1759</v>
      </c>
      <c r="D141" t="s">
        <v>1760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35">
      <c r="A142" t="s">
        <v>1545</v>
      </c>
      <c r="B142" t="s">
        <v>1546</v>
      </c>
      <c r="C142" t="s">
        <v>1759</v>
      </c>
      <c r="D142" t="s">
        <v>1760</v>
      </c>
    </row>
    <row r="143" spans="1:64" x14ac:dyDescent="0.35">
      <c r="A143" t="s">
        <v>1152</v>
      </c>
      <c r="B143" t="s">
        <v>1547</v>
      </c>
      <c r="C143" t="s">
        <v>1759</v>
      </c>
      <c r="D143" t="s">
        <v>1760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35">
      <c r="A144" t="s">
        <v>1548</v>
      </c>
      <c r="B144" t="s">
        <v>1549</v>
      </c>
      <c r="C144" t="s">
        <v>1759</v>
      </c>
      <c r="D144" t="s">
        <v>1760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35">
      <c r="A145" t="s">
        <v>1550</v>
      </c>
      <c r="B145" t="s">
        <v>1551</v>
      </c>
      <c r="C145" t="s">
        <v>1759</v>
      </c>
      <c r="D145" t="s">
        <v>1760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35">
      <c r="A146" t="s">
        <v>1091</v>
      </c>
      <c r="B146" t="s">
        <v>1552</v>
      </c>
      <c r="C146" t="s">
        <v>1759</v>
      </c>
      <c r="D146" t="s">
        <v>1760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35">
      <c r="A147" t="s">
        <v>1553</v>
      </c>
      <c r="B147" t="s">
        <v>1554</v>
      </c>
      <c r="C147" t="s">
        <v>1759</v>
      </c>
      <c r="D147" t="s">
        <v>1760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35">
      <c r="A148" t="s">
        <v>1257</v>
      </c>
      <c r="B148" t="s">
        <v>1555</v>
      </c>
      <c r="C148" t="s">
        <v>1759</v>
      </c>
      <c r="D148" t="s">
        <v>1760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35">
      <c r="A149" t="s">
        <v>1279</v>
      </c>
      <c r="B149" t="s">
        <v>1556</v>
      </c>
      <c r="C149" t="s">
        <v>1759</v>
      </c>
      <c r="D149" t="s">
        <v>1760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35">
      <c r="A150" t="s">
        <v>1256</v>
      </c>
      <c r="B150" t="s">
        <v>1557</v>
      </c>
      <c r="C150" t="s">
        <v>1759</v>
      </c>
      <c r="D150" t="s">
        <v>1760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35">
      <c r="A151" t="s">
        <v>1558</v>
      </c>
      <c r="B151" t="s">
        <v>1559</v>
      </c>
      <c r="C151" t="s">
        <v>1759</v>
      </c>
      <c r="D151" t="s">
        <v>1760</v>
      </c>
    </row>
    <row r="152" spans="1:64" x14ac:dyDescent="0.35">
      <c r="A152" t="s">
        <v>1560</v>
      </c>
      <c r="B152" t="s">
        <v>1561</v>
      </c>
      <c r="C152" t="s">
        <v>1759</v>
      </c>
      <c r="D152" t="s">
        <v>1760</v>
      </c>
    </row>
    <row r="153" spans="1:64" x14ac:dyDescent="0.35">
      <c r="A153" t="s">
        <v>1113</v>
      </c>
      <c r="B153" t="s">
        <v>1562</v>
      </c>
      <c r="C153" t="s">
        <v>1759</v>
      </c>
      <c r="D153" t="s">
        <v>1760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35">
      <c r="A154" t="s">
        <v>1563</v>
      </c>
      <c r="B154" t="s">
        <v>1564</v>
      </c>
      <c r="C154" t="s">
        <v>1759</v>
      </c>
      <c r="D154" t="s">
        <v>1760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35">
      <c r="A155" t="s">
        <v>1565</v>
      </c>
      <c r="B155" t="s">
        <v>1566</v>
      </c>
      <c r="C155" t="s">
        <v>1759</v>
      </c>
      <c r="D155" t="s">
        <v>1760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35">
      <c r="A156" t="s">
        <v>1075</v>
      </c>
      <c r="B156" t="s">
        <v>1567</v>
      </c>
      <c r="C156" t="s">
        <v>1759</v>
      </c>
      <c r="D156" t="s">
        <v>1760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35">
      <c r="A157" t="s">
        <v>1149</v>
      </c>
      <c r="B157" t="s">
        <v>1568</v>
      </c>
      <c r="C157" t="s">
        <v>1759</v>
      </c>
      <c r="D157" t="s">
        <v>1760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35">
      <c r="A158" t="s">
        <v>1569</v>
      </c>
      <c r="B158" t="s">
        <v>1570</v>
      </c>
      <c r="C158" t="s">
        <v>1759</v>
      </c>
      <c r="D158" t="s">
        <v>1760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35">
      <c r="A159" t="s">
        <v>1200</v>
      </c>
      <c r="B159" t="s">
        <v>1571</v>
      </c>
      <c r="C159" t="s">
        <v>1759</v>
      </c>
      <c r="D159" t="s">
        <v>1760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35">
      <c r="A160" t="s">
        <v>1572</v>
      </c>
      <c r="B160" t="s">
        <v>1573</v>
      </c>
      <c r="C160" t="s">
        <v>1759</v>
      </c>
      <c r="D160" t="s">
        <v>1760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35">
      <c r="A161" t="s">
        <v>1574</v>
      </c>
      <c r="B161" t="s">
        <v>1575</v>
      </c>
      <c r="C161" t="s">
        <v>1759</v>
      </c>
      <c r="D161" t="s">
        <v>1760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35">
      <c r="A162" t="s">
        <v>1269</v>
      </c>
      <c r="B162" t="s">
        <v>1576</v>
      </c>
      <c r="C162" t="s">
        <v>1759</v>
      </c>
      <c r="D162" t="s">
        <v>1760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35">
      <c r="A163" t="s">
        <v>1101</v>
      </c>
      <c r="B163" t="s">
        <v>1577</v>
      </c>
      <c r="C163" t="s">
        <v>1759</v>
      </c>
      <c r="D163" t="s">
        <v>1760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35">
      <c r="A164" t="s">
        <v>1267</v>
      </c>
      <c r="B164" t="s">
        <v>1578</v>
      </c>
      <c r="C164" t="s">
        <v>1759</v>
      </c>
      <c r="D164" t="s">
        <v>1760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35">
      <c r="A165" t="s">
        <v>1169</v>
      </c>
      <c r="B165" t="s">
        <v>1579</v>
      </c>
      <c r="C165" t="s">
        <v>1759</v>
      </c>
      <c r="D165" t="s">
        <v>1760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35">
      <c r="A166" t="s">
        <v>1580</v>
      </c>
      <c r="B166" t="s">
        <v>1581</v>
      </c>
      <c r="C166" t="s">
        <v>1759</v>
      </c>
      <c r="D166" t="s">
        <v>1760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35">
      <c r="A167" t="s">
        <v>1268</v>
      </c>
      <c r="B167" t="s">
        <v>1582</v>
      </c>
      <c r="C167" t="s">
        <v>1759</v>
      </c>
      <c r="D167" t="s">
        <v>1760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35">
      <c r="A168" t="s">
        <v>1161</v>
      </c>
      <c r="B168" t="s">
        <v>1583</v>
      </c>
      <c r="C168" t="s">
        <v>1759</v>
      </c>
      <c r="D168" t="s">
        <v>1760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35">
      <c r="A169" t="s">
        <v>1584</v>
      </c>
      <c r="B169" t="s">
        <v>1585</v>
      </c>
      <c r="C169" t="s">
        <v>1759</v>
      </c>
      <c r="D169" t="s">
        <v>1760</v>
      </c>
    </row>
    <row r="170" spans="1:64" x14ac:dyDescent="0.35">
      <c r="A170" t="s">
        <v>601</v>
      </c>
      <c r="B170" t="s">
        <v>1586</v>
      </c>
      <c r="C170" t="s">
        <v>1759</v>
      </c>
      <c r="D170" t="s">
        <v>1760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35">
      <c r="A171" t="s">
        <v>1102</v>
      </c>
      <c r="B171" t="s">
        <v>1587</v>
      </c>
      <c r="C171" t="s">
        <v>1759</v>
      </c>
      <c r="D171" t="s">
        <v>1760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35">
      <c r="A172" t="s">
        <v>1076</v>
      </c>
      <c r="B172" t="s">
        <v>1588</v>
      </c>
      <c r="C172" t="s">
        <v>1759</v>
      </c>
      <c r="D172" t="s">
        <v>1760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35">
      <c r="A173" t="s">
        <v>884</v>
      </c>
      <c r="B173" t="s">
        <v>1589</v>
      </c>
      <c r="C173" t="s">
        <v>1759</v>
      </c>
      <c r="D173" t="s">
        <v>1760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35">
      <c r="A174" t="s">
        <v>1168</v>
      </c>
      <c r="B174" t="s">
        <v>1590</v>
      </c>
      <c r="C174" t="s">
        <v>1759</v>
      </c>
      <c r="D174" t="s">
        <v>1760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35">
      <c r="A175" t="s">
        <v>1591</v>
      </c>
      <c r="B175" t="s">
        <v>1592</v>
      </c>
      <c r="C175" t="s">
        <v>1759</v>
      </c>
      <c r="D175" t="s">
        <v>1760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35">
      <c r="A176" t="s">
        <v>603</v>
      </c>
      <c r="B176" t="s">
        <v>1593</v>
      </c>
      <c r="C176" t="s">
        <v>1759</v>
      </c>
      <c r="D176" t="s">
        <v>1760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35">
      <c r="A177" t="s">
        <v>1223</v>
      </c>
      <c r="B177" t="s">
        <v>1594</v>
      </c>
      <c r="C177" t="s">
        <v>1759</v>
      </c>
      <c r="D177" t="s">
        <v>1760</v>
      </c>
    </row>
    <row r="178" spans="1:64" x14ac:dyDescent="0.35">
      <c r="A178" t="s">
        <v>1103</v>
      </c>
      <c r="B178" t="s">
        <v>1595</v>
      </c>
      <c r="C178" t="s">
        <v>1759</v>
      </c>
      <c r="D178" t="s">
        <v>1760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35">
      <c r="A179" t="s">
        <v>1104</v>
      </c>
      <c r="B179" t="s">
        <v>1596</v>
      </c>
      <c r="C179" t="s">
        <v>1759</v>
      </c>
      <c r="D179" t="s">
        <v>1760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35">
      <c r="A180" t="s">
        <v>1201</v>
      </c>
      <c r="B180" t="s">
        <v>1597</v>
      </c>
      <c r="C180" t="s">
        <v>1759</v>
      </c>
      <c r="D180" t="s">
        <v>1760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35">
      <c r="A181" t="s">
        <v>1280</v>
      </c>
      <c r="B181" t="s">
        <v>1598</v>
      </c>
      <c r="C181" t="s">
        <v>1759</v>
      </c>
      <c r="D181" t="s">
        <v>1760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35">
      <c r="A182" t="s">
        <v>1258</v>
      </c>
      <c r="B182" t="s">
        <v>1599</v>
      </c>
      <c r="C182" t="s">
        <v>1759</v>
      </c>
      <c r="D182" t="s">
        <v>1760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35">
      <c r="A183" t="s">
        <v>1150</v>
      </c>
      <c r="B183" t="s">
        <v>1600</v>
      </c>
      <c r="C183" t="s">
        <v>1759</v>
      </c>
      <c r="D183" t="s">
        <v>1760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35">
      <c r="A184" t="s">
        <v>1601</v>
      </c>
      <c r="B184" t="s">
        <v>1602</v>
      </c>
      <c r="C184" t="s">
        <v>1759</v>
      </c>
      <c r="D184" t="s">
        <v>1760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35">
      <c r="A185" t="s">
        <v>1219</v>
      </c>
      <c r="B185" t="s">
        <v>1603</v>
      </c>
      <c r="C185" t="s">
        <v>1759</v>
      </c>
      <c r="D185" t="s">
        <v>1760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35">
      <c r="A186" t="s">
        <v>1604</v>
      </c>
      <c r="B186" t="s">
        <v>1605</v>
      </c>
      <c r="C186" t="s">
        <v>1759</v>
      </c>
      <c r="D186" t="s">
        <v>1760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35">
      <c r="A187" t="s">
        <v>1128</v>
      </c>
      <c r="B187" t="s">
        <v>1606</v>
      </c>
      <c r="C187" t="s">
        <v>1759</v>
      </c>
      <c r="D187" t="s">
        <v>1760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35">
      <c r="A188" t="s">
        <v>1607</v>
      </c>
      <c r="B188" t="s">
        <v>1608</v>
      </c>
      <c r="C188" t="s">
        <v>1759</v>
      </c>
      <c r="D188" t="s">
        <v>1760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35">
      <c r="A189" t="s">
        <v>1151</v>
      </c>
      <c r="B189" t="s">
        <v>1609</v>
      </c>
      <c r="C189" t="s">
        <v>1759</v>
      </c>
      <c r="D189" t="s">
        <v>1760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35">
      <c r="A190" t="s">
        <v>1202</v>
      </c>
      <c r="B190" t="s">
        <v>1610</v>
      </c>
      <c r="C190" t="s">
        <v>1759</v>
      </c>
      <c r="D190" t="s">
        <v>1760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35">
      <c r="A191" t="s">
        <v>1213</v>
      </c>
      <c r="B191" t="s">
        <v>1611</v>
      </c>
      <c r="C191" t="s">
        <v>1759</v>
      </c>
      <c r="D191" t="s">
        <v>1760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35">
      <c r="A192" t="s">
        <v>1170</v>
      </c>
      <c r="B192" t="s">
        <v>1612</v>
      </c>
      <c r="C192" t="s">
        <v>1759</v>
      </c>
      <c r="D192" t="s">
        <v>1760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35">
      <c r="A193" t="s">
        <v>1613</v>
      </c>
      <c r="B193" t="s">
        <v>1614</v>
      </c>
      <c r="C193" t="s">
        <v>1759</v>
      </c>
      <c r="D193" t="s">
        <v>1760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35">
      <c r="A194" t="s">
        <v>1224</v>
      </c>
      <c r="B194" t="s">
        <v>1615</v>
      </c>
      <c r="C194" t="s">
        <v>1759</v>
      </c>
      <c r="D194" t="s">
        <v>1760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35">
      <c r="A195" t="s">
        <v>1243</v>
      </c>
      <c r="B195" t="s">
        <v>1616</v>
      </c>
      <c r="C195" t="s">
        <v>1759</v>
      </c>
      <c r="D195" t="s">
        <v>1760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35">
      <c r="A196" t="s">
        <v>1617</v>
      </c>
      <c r="B196" t="s">
        <v>1618</v>
      </c>
      <c r="C196" t="s">
        <v>1759</v>
      </c>
      <c r="D196" t="s">
        <v>1760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35">
      <c r="A197" t="s">
        <v>1189</v>
      </c>
      <c r="B197" t="s">
        <v>1619</v>
      </c>
      <c r="C197" t="s">
        <v>1759</v>
      </c>
      <c r="D197" t="s">
        <v>1760</v>
      </c>
    </row>
    <row r="198" spans="1:64" x14ac:dyDescent="0.35">
      <c r="A198" t="s">
        <v>1620</v>
      </c>
      <c r="B198" t="s">
        <v>1621</v>
      </c>
      <c r="C198" t="s">
        <v>1759</v>
      </c>
      <c r="D198" t="s">
        <v>1760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35">
      <c r="A199" t="s">
        <v>1270</v>
      </c>
      <c r="B199" t="s">
        <v>1622</v>
      </c>
      <c r="C199" t="s">
        <v>1759</v>
      </c>
      <c r="D199" t="s">
        <v>1760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35">
      <c r="A200" t="s">
        <v>1212</v>
      </c>
      <c r="B200" t="s">
        <v>1623</v>
      </c>
      <c r="C200" t="s">
        <v>1759</v>
      </c>
      <c r="D200" t="s">
        <v>1760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35">
      <c r="A201" t="s">
        <v>1624</v>
      </c>
      <c r="B201" t="s">
        <v>1625</v>
      </c>
      <c r="C201" t="s">
        <v>1759</v>
      </c>
      <c r="D201" t="s">
        <v>1760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35">
      <c r="A202" t="s">
        <v>1626</v>
      </c>
      <c r="B202" t="s">
        <v>1627</v>
      </c>
      <c r="C202" t="s">
        <v>1759</v>
      </c>
      <c r="D202" t="s">
        <v>1760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35">
      <c r="A203" t="s">
        <v>1628</v>
      </c>
      <c r="B203" t="s">
        <v>1629</v>
      </c>
      <c r="C203" t="s">
        <v>1759</v>
      </c>
      <c r="D203" t="s">
        <v>1760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35">
      <c r="A204" t="s">
        <v>1232</v>
      </c>
      <c r="B204" t="s">
        <v>1630</v>
      </c>
      <c r="C204" t="s">
        <v>1759</v>
      </c>
      <c r="D204" t="s">
        <v>1760</v>
      </c>
    </row>
    <row r="205" spans="1:64" x14ac:dyDescent="0.35">
      <c r="A205" t="s">
        <v>1129</v>
      </c>
      <c r="B205" t="s">
        <v>1631</v>
      </c>
      <c r="C205" t="s">
        <v>1759</v>
      </c>
      <c r="D205" t="s">
        <v>1760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35">
      <c r="A206" t="s">
        <v>1245</v>
      </c>
      <c r="B206" t="s">
        <v>1632</v>
      </c>
      <c r="C206" t="s">
        <v>1759</v>
      </c>
      <c r="D206" t="s">
        <v>1760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35">
      <c r="A207" t="s">
        <v>1246</v>
      </c>
      <c r="B207" t="s">
        <v>1633</v>
      </c>
      <c r="C207" t="s">
        <v>1759</v>
      </c>
      <c r="D207" t="s">
        <v>1760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35">
      <c r="A208" t="s">
        <v>605</v>
      </c>
      <c r="B208" t="s">
        <v>1634</v>
      </c>
      <c r="C208" t="s">
        <v>1759</v>
      </c>
      <c r="D208" t="s">
        <v>1760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35">
      <c r="A209" t="s">
        <v>1635</v>
      </c>
      <c r="B209" t="s">
        <v>1636</v>
      </c>
      <c r="C209" t="s">
        <v>1759</v>
      </c>
      <c r="D209" t="s">
        <v>1760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35">
      <c r="A210" t="s">
        <v>1130</v>
      </c>
      <c r="B210" t="s">
        <v>1637</v>
      </c>
      <c r="C210" t="s">
        <v>1759</v>
      </c>
      <c r="D210" t="s">
        <v>1760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35">
      <c r="A211" t="s">
        <v>1114</v>
      </c>
      <c r="B211" t="s">
        <v>1638</v>
      </c>
      <c r="C211" t="s">
        <v>1759</v>
      </c>
      <c r="D211" t="s">
        <v>1760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35">
      <c r="A212" t="s">
        <v>1105</v>
      </c>
      <c r="B212" t="s">
        <v>1639</v>
      </c>
      <c r="C212" t="s">
        <v>1759</v>
      </c>
      <c r="D212" t="s">
        <v>1760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35">
      <c r="A213" t="s">
        <v>1171</v>
      </c>
      <c r="B213" t="s">
        <v>1640</v>
      </c>
      <c r="C213" t="s">
        <v>1759</v>
      </c>
      <c r="D213" t="s">
        <v>1760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35">
      <c r="A214" t="s">
        <v>1225</v>
      </c>
      <c r="B214" t="s">
        <v>1641</v>
      </c>
      <c r="C214" t="s">
        <v>1759</v>
      </c>
      <c r="D214" t="s">
        <v>1760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35">
      <c r="A215" t="s">
        <v>1106</v>
      </c>
      <c r="B215" t="s">
        <v>1642</v>
      </c>
      <c r="C215" t="s">
        <v>1759</v>
      </c>
      <c r="D215" t="s">
        <v>1760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35">
      <c r="A216" t="s">
        <v>1197</v>
      </c>
      <c r="B216" t="s">
        <v>1643</v>
      </c>
      <c r="C216" t="s">
        <v>1759</v>
      </c>
      <c r="D216" t="s">
        <v>1760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35">
      <c r="A217" t="s">
        <v>1644</v>
      </c>
      <c r="B217" t="s">
        <v>1645</v>
      </c>
      <c r="C217" t="s">
        <v>1759</v>
      </c>
      <c r="D217" t="s">
        <v>1760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35">
      <c r="A218" t="s">
        <v>1080</v>
      </c>
      <c r="B218" t="s">
        <v>1646</v>
      </c>
      <c r="C218" t="s">
        <v>1759</v>
      </c>
      <c r="D218" t="s">
        <v>1760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35">
      <c r="A219" t="s">
        <v>1271</v>
      </c>
      <c r="B219" t="s">
        <v>1647</v>
      </c>
      <c r="C219" t="s">
        <v>1759</v>
      </c>
      <c r="D219" t="s">
        <v>1760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35">
      <c r="A220" t="s">
        <v>1648</v>
      </c>
      <c r="B220" t="s">
        <v>1649</v>
      </c>
      <c r="C220" t="s">
        <v>1759</v>
      </c>
      <c r="D220" t="s">
        <v>1760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35">
      <c r="A221" t="s">
        <v>1081</v>
      </c>
      <c r="B221" t="s">
        <v>1650</v>
      </c>
      <c r="C221" t="s">
        <v>1759</v>
      </c>
      <c r="D221" t="s">
        <v>1760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35">
      <c r="A222" t="s">
        <v>1651</v>
      </c>
      <c r="B222" t="s">
        <v>1652</v>
      </c>
      <c r="C222" t="s">
        <v>1759</v>
      </c>
      <c r="D222" t="s">
        <v>1760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35">
      <c r="A223" t="s">
        <v>1653</v>
      </c>
      <c r="B223" t="s">
        <v>1654</v>
      </c>
      <c r="C223" t="s">
        <v>1759</v>
      </c>
      <c r="D223" t="s">
        <v>1760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35">
      <c r="A224" t="s">
        <v>1089</v>
      </c>
      <c r="B224" t="s">
        <v>1655</v>
      </c>
      <c r="C224" t="s">
        <v>1759</v>
      </c>
      <c r="D224" t="s">
        <v>1760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35">
      <c r="A225" t="s">
        <v>1214</v>
      </c>
      <c r="B225" t="s">
        <v>1656</v>
      </c>
      <c r="C225" t="s">
        <v>1759</v>
      </c>
      <c r="D225" t="s">
        <v>1760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35">
      <c r="A226" t="s">
        <v>1657</v>
      </c>
      <c r="B226" t="s">
        <v>1658</v>
      </c>
      <c r="C226" t="s">
        <v>1759</v>
      </c>
      <c r="D226" t="s">
        <v>1760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35">
      <c r="A227" t="s">
        <v>1272</v>
      </c>
      <c r="B227" t="s">
        <v>1659</v>
      </c>
      <c r="C227" t="s">
        <v>1759</v>
      </c>
      <c r="D227" t="s">
        <v>1760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35">
      <c r="A228" t="s">
        <v>1259</v>
      </c>
      <c r="B228" t="s">
        <v>1660</v>
      </c>
      <c r="C228" t="s">
        <v>1759</v>
      </c>
      <c r="D228" t="s">
        <v>1760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35">
      <c r="A229" t="s">
        <v>608</v>
      </c>
      <c r="B229" t="s">
        <v>1661</v>
      </c>
      <c r="C229" t="s">
        <v>1759</v>
      </c>
      <c r="D229" t="s">
        <v>1760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35">
      <c r="A230" t="s">
        <v>1662</v>
      </c>
      <c r="B230" t="s">
        <v>1663</v>
      </c>
      <c r="C230" t="s">
        <v>1759</v>
      </c>
      <c r="D230" t="s">
        <v>1760</v>
      </c>
    </row>
    <row r="231" spans="1:64" x14ac:dyDescent="0.35">
      <c r="A231" t="s">
        <v>1079</v>
      </c>
      <c r="B231" t="s">
        <v>1664</v>
      </c>
      <c r="C231" t="s">
        <v>1759</v>
      </c>
      <c r="D231" t="s">
        <v>1760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35">
      <c r="A232" t="s">
        <v>1132</v>
      </c>
      <c r="B232" t="s">
        <v>1665</v>
      </c>
      <c r="C232" t="s">
        <v>1759</v>
      </c>
      <c r="D232" t="s">
        <v>1760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35">
      <c r="A233" t="s">
        <v>1666</v>
      </c>
      <c r="B233" t="s">
        <v>1667</v>
      </c>
      <c r="C233" t="s">
        <v>1759</v>
      </c>
      <c r="D233" t="s">
        <v>1760</v>
      </c>
    </row>
    <row r="234" spans="1:64" x14ac:dyDescent="0.35">
      <c r="A234" t="s">
        <v>1085</v>
      </c>
      <c r="B234" t="s">
        <v>1668</v>
      </c>
      <c r="C234" t="s">
        <v>1759</v>
      </c>
      <c r="D234" t="s">
        <v>1760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35">
      <c r="A235" t="s">
        <v>1669</v>
      </c>
      <c r="B235" t="s">
        <v>1670</v>
      </c>
      <c r="C235" t="s">
        <v>1759</v>
      </c>
      <c r="D235" t="s">
        <v>1760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35">
      <c r="A236" t="s">
        <v>1671</v>
      </c>
      <c r="B236" t="s">
        <v>1672</v>
      </c>
      <c r="C236" t="s">
        <v>1759</v>
      </c>
      <c r="D236" t="s">
        <v>1760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35">
      <c r="A237" t="s">
        <v>1107</v>
      </c>
      <c r="B237" t="s">
        <v>1673</v>
      </c>
      <c r="C237" t="s">
        <v>1759</v>
      </c>
      <c r="D237" t="s">
        <v>1760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35">
      <c r="A238" t="s">
        <v>1172</v>
      </c>
      <c r="B238" t="s">
        <v>1674</v>
      </c>
      <c r="C238" t="s">
        <v>1759</v>
      </c>
      <c r="D238" t="s">
        <v>1760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35">
      <c r="A239" t="s">
        <v>1140</v>
      </c>
      <c r="B239" t="s">
        <v>1675</v>
      </c>
      <c r="C239" t="s">
        <v>1759</v>
      </c>
      <c r="D239" t="s">
        <v>1760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35">
      <c r="A240" t="s">
        <v>1141</v>
      </c>
      <c r="B240" t="s">
        <v>1676</v>
      </c>
      <c r="C240" t="s">
        <v>1759</v>
      </c>
      <c r="D240" t="s">
        <v>1760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35">
      <c r="A241" t="s">
        <v>1677</v>
      </c>
      <c r="B241" t="s">
        <v>1678</v>
      </c>
      <c r="C241" t="s">
        <v>1759</v>
      </c>
      <c r="D241" t="s">
        <v>1760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35">
      <c r="A242" t="s">
        <v>1173</v>
      </c>
      <c r="B242" t="s">
        <v>1679</v>
      </c>
      <c r="C242" t="s">
        <v>1759</v>
      </c>
      <c r="D242" t="s">
        <v>1760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35">
      <c r="A243" t="s">
        <v>1680</v>
      </c>
      <c r="B243" t="s">
        <v>1681</v>
      </c>
      <c r="C243" t="s">
        <v>1759</v>
      </c>
      <c r="D243" t="s">
        <v>1760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35">
      <c r="A244" t="s">
        <v>1234</v>
      </c>
      <c r="B244" t="s">
        <v>1682</v>
      </c>
      <c r="C244" t="s">
        <v>1759</v>
      </c>
      <c r="D244" t="s">
        <v>1760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35">
      <c r="A245" t="s">
        <v>1683</v>
      </c>
      <c r="B245" t="s">
        <v>1684</v>
      </c>
      <c r="C245" t="s">
        <v>1759</v>
      </c>
      <c r="D245" t="s">
        <v>1760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35">
      <c r="A246" t="s">
        <v>1685</v>
      </c>
      <c r="B246" t="s">
        <v>1686</v>
      </c>
      <c r="C246" t="s">
        <v>1759</v>
      </c>
      <c r="D246" t="s">
        <v>1760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35">
      <c r="A247" t="s">
        <v>1192</v>
      </c>
      <c r="B247" t="s">
        <v>1687</v>
      </c>
      <c r="C247" t="s">
        <v>1759</v>
      </c>
      <c r="D247" t="s">
        <v>1760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35">
      <c r="A248" t="s">
        <v>1115</v>
      </c>
      <c r="B248" t="s">
        <v>1688</v>
      </c>
      <c r="C248" t="s">
        <v>1759</v>
      </c>
      <c r="D248" t="s">
        <v>1760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35">
      <c r="A249" t="s">
        <v>1133</v>
      </c>
      <c r="B249" t="s">
        <v>1689</v>
      </c>
      <c r="C249" t="s">
        <v>1759</v>
      </c>
      <c r="D249" t="s">
        <v>1760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35">
      <c r="A250" t="s">
        <v>1690</v>
      </c>
      <c r="B250" t="s">
        <v>1691</v>
      </c>
      <c r="C250" t="s">
        <v>1759</v>
      </c>
      <c r="D250" t="s">
        <v>1760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35">
      <c r="A251" t="s">
        <v>1692</v>
      </c>
      <c r="B251" t="s">
        <v>1693</v>
      </c>
      <c r="C251" t="s">
        <v>1759</v>
      </c>
      <c r="D251" t="s">
        <v>1760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35">
      <c r="A252" t="s">
        <v>609</v>
      </c>
      <c r="B252" t="s">
        <v>1694</v>
      </c>
      <c r="C252" t="s">
        <v>1759</v>
      </c>
      <c r="D252" t="s">
        <v>1760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35">
      <c r="A253" t="s">
        <v>1248</v>
      </c>
      <c r="B253" t="s">
        <v>1695</v>
      </c>
      <c r="C253" t="s">
        <v>1759</v>
      </c>
      <c r="D253" t="s">
        <v>1760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35">
      <c r="A254" t="s">
        <v>1696</v>
      </c>
      <c r="B254" t="s">
        <v>1697</v>
      </c>
      <c r="C254" t="s">
        <v>1759</v>
      </c>
      <c r="D254" t="s">
        <v>1760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35">
      <c r="A255" t="s">
        <v>1215</v>
      </c>
      <c r="B255" t="s">
        <v>1698</v>
      </c>
      <c r="C255" t="s">
        <v>1759</v>
      </c>
      <c r="D255" t="s">
        <v>1760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35">
      <c r="A256" t="s">
        <v>1699</v>
      </c>
      <c r="B256" t="s">
        <v>1700</v>
      </c>
      <c r="C256" t="s">
        <v>1759</v>
      </c>
      <c r="D256" t="s">
        <v>1760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35">
      <c r="A257" t="s">
        <v>1142</v>
      </c>
      <c r="B257" t="s">
        <v>1701</v>
      </c>
      <c r="C257" t="s">
        <v>1759</v>
      </c>
      <c r="D257" t="s">
        <v>1760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35">
      <c r="A258" t="s">
        <v>1702</v>
      </c>
      <c r="B258" t="s">
        <v>1703</v>
      </c>
      <c r="C258" t="s">
        <v>1759</v>
      </c>
      <c r="D258" t="s">
        <v>1760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35">
      <c r="A259" t="s">
        <v>1704</v>
      </c>
      <c r="B259" t="s">
        <v>1705</v>
      </c>
      <c r="C259" t="s">
        <v>1759</v>
      </c>
      <c r="D259" t="s">
        <v>1760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35">
      <c r="A260" t="s">
        <v>1706</v>
      </c>
      <c r="B260" t="s">
        <v>1707</v>
      </c>
      <c r="C260" t="s">
        <v>1759</v>
      </c>
      <c r="D260" t="s">
        <v>1760</v>
      </c>
    </row>
    <row r="261" spans="1:65" x14ac:dyDescent="0.35">
      <c r="A261" t="s">
        <v>1708</v>
      </c>
      <c r="B261" t="s">
        <v>1709</v>
      </c>
      <c r="C261" t="s">
        <v>1759</v>
      </c>
      <c r="D261" t="s">
        <v>1760</v>
      </c>
    </row>
    <row r="262" spans="1:65" x14ac:dyDescent="0.35">
      <c r="A262" t="s">
        <v>1710</v>
      </c>
      <c r="B262" t="s">
        <v>1711</v>
      </c>
      <c r="C262" t="s">
        <v>1759</v>
      </c>
      <c r="D262" t="s">
        <v>1760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35">
      <c r="A263" t="s">
        <v>1226</v>
      </c>
      <c r="B263" t="s">
        <v>1712</v>
      </c>
      <c r="C263" t="s">
        <v>1759</v>
      </c>
      <c r="D263" t="s">
        <v>1760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35">
      <c r="A264" t="s">
        <v>1022</v>
      </c>
      <c r="B264" t="s">
        <v>1713</v>
      </c>
      <c r="C264" t="s">
        <v>1759</v>
      </c>
      <c r="D264" t="s">
        <v>1760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35">
      <c r="A265" t="s">
        <v>1233</v>
      </c>
      <c r="B265" t="s">
        <v>1714</v>
      </c>
      <c r="C265" t="s">
        <v>1759</v>
      </c>
      <c r="D265" t="s">
        <v>1760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35">
      <c r="A266" t="s">
        <v>1715</v>
      </c>
      <c r="B266" t="s">
        <v>1716</v>
      </c>
      <c r="C266" t="s">
        <v>1759</v>
      </c>
      <c r="D266" t="s">
        <v>1760</v>
      </c>
    </row>
    <row r="267" spans="1:65" x14ac:dyDescent="0.35">
      <c r="A267" t="s">
        <v>1717</v>
      </c>
      <c r="B267" t="s">
        <v>1718</v>
      </c>
      <c r="C267" t="s">
        <v>1759</v>
      </c>
      <c r="D267" t="s">
        <v>1760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35">
      <c r="A268" t="s">
        <v>607</v>
      </c>
      <c r="B268" t="s">
        <v>1719</v>
      </c>
      <c r="C268" t="s">
        <v>1759</v>
      </c>
      <c r="D268" t="s">
        <v>1760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35">
      <c r="A269" t="s">
        <v>611</v>
      </c>
      <c r="B269" t="s">
        <v>1720</v>
      </c>
      <c r="C269" t="s">
        <v>1759</v>
      </c>
      <c r="D269" t="s">
        <v>1760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35">
      <c r="A270" t="s">
        <v>612</v>
      </c>
      <c r="B270" t="s">
        <v>1721</v>
      </c>
      <c r="C270" t="s">
        <v>1759</v>
      </c>
      <c r="D270" t="s">
        <v>1760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35"/>
    <row r="272" spans="1:65" s="1" customFormat="1" x14ac:dyDescent="0.35">
      <c r="BB272" s="1" t="s">
        <v>1722</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35">
      <c r="BM273" s="51" t="s">
        <v>1761</v>
      </c>
    </row>
    <row r="274" spans="8:65" s="1" customFormat="1" x14ac:dyDescent="0.35">
      <c r="I274" s="1" t="s">
        <v>1724</v>
      </c>
    </row>
    <row r="275" spans="8:65" s="1" customFormat="1" x14ac:dyDescent="0.35">
      <c r="H275">
        <v>2020</v>
      </c>
      <c r="I275" s="156">
        <f>BL77*$BM$272</f>
        <v>8.5011494252873554</v>
      </c>
    </row>
    <row r="276" spans="8:65" s="1" customFormat="1" x14ac:dyDescent="0.35">
      <c r="H276">
        <v>2021</v>
      </c>
      <c r="I276" s="156">
        <f>I275*$BM$272</f>
        <v>8.403435064077156</v>
      </c>
    </row>
    <row r="277" spans="8:65" s="1" customFormat="1" x14ac:dyDescent="0.35">
      <c r="H277">
        <v>2022</v>
      </c>
      <c r="I277" s="156">
        <f t="shared" ref="I277:I295" si="1">I276*$BM$272</f>
        <v>8.3068438564440861</v>
      </c>
    </row>
    <row r="278" spans="8:65" s="1" customFormat="1" x14ac:dyDescent="0.35">
      <c r="H278">
        <v>2023</v>
      </c>
      <c r="I278" s="156">
        <f t="shared" si="1"/>
        <v>8.2113628925769131</v>
      </c>
    </row>
    <row r="279" spans="8:65" s="1" customFormat="1" x14ac:dyDescent="0.35">
      <c r="H279">
        <v>2024</v>
      </c>
      <c r="I279" s="156">
        <f t="shared" si="1"/>
        <v>8.1169794110530411</v>
      </c>
    </row>
    <row r="280" spans="8:65" s="1" customFormat="1" x14ac:dyDescent="0.35">
      <c r="H280">
        <v>2025</v>
      </c>
      <c r="I280" s="156">
        <f t="shared" si="1"/>
        <v>8.0236807971328918</v>
      </c>
    </row>
    <row r="281" spans="8:65" s="1" customFormat="1" x14ac:dyDescent="0.35">
      <c r="H281">
        <v>2026</v>
      </c>
      <c r="I281" s="156">
        <f t="shared" si="1"/>
        <v>7.9314545810738935</v>
      </c>
    </row>
    <row r="282" spans="8:65" s="1" customFormat="1" x14ac:dyDescent="0.35">
      <c r="H282">
        <v>2027</v>
      </c>
      <c r="I282" s="156">
        <f t="shared" si="1"/>
        <v>7.8402884364638492</v>
      </c>
    </row>
    <row r="283" spans="8:65" s="1" customFormat="1" x14ac:dyDescent="0.35">
      <c r="H283">
        <v>2028</v>
      </c>
      <c r="I283" s="156">
        <f t="shared" si="1"/>
        <v>7.7501701785734607</v>
      </c>
    </row>
    <row r="284" spans="8:65" s="1" customFormat="1" x14ac:dyDescent="0.35">
      <c r="H284">
        <v>2029</v>
      </c>
      <c r="I284" s="156">
        <f t="shared" si="1"/>
        <v>7.6610877627277887</v>
      </c>
    </row>
    <row r="285" spans="8:65" s="1" customFormat="1" x14ac:dyDescent="0.35">
      <c r="H285">
        <v>2030</v>
      </c>
      <c r="I285" s="156">
        <f t="shared" si="1"/>
        <v>7.5730292826964352</v>
      </c>
    </row>
    <row r="286" spans="8:65" s="1" customFormat="1" x14ac:dyDescent="0.35">
      <c r="H286">
        <v>2031</v>
      </c>
      <c r="I286" s="156">
        <f t="shared" si="1"/>
        <v>7.4859829691022233</v>
      </c>
    </row>
    <row r="287" spans="8:65" s="1" customFormat="1" x14ac:dyDescent="0.35">
      <c r="H287">
        <v>2032</v>
      </c>
      <c r="I287" s="156">
        <f t="shared" si="1"/>
        <v>7.3999371878481748</v>
      </c>
    </row>
    <row r="288" spans="8:65" s="1" customFormat="1" x14ac:dyDescent="0.35">
      <c r="H288">
        <v>2033</v>
      </c>
      <c r="I288" s="156">
        <f t="shared" si="1"/>
        <v>7.3148804385625636</v>
      </c>
    </row>
    <row r="289" spans="3:9" s="1" customFormat="1" x14ac:dyDescent="0.35">
      <c r="C289" s="49"/>
      <c r="D289" s="49"/>
      <c r="E289" s="49"/>
      <c r="H289">
        <v>2034</v>
      </c>
      <c r="I289" s="156">
        <f t="shared" si="1"/>
        <v>7.2308013530618442</v>
      </c>
    </row>
    <row r="290" spans="3:9" s="1" customFormat="1" x14ac:dyDescent="0.35">
      <c r="C290" s="49"/>
      <c r="D290" s="49"/>
      <c r="E290" s="49"/>
      <c r="H290">
        <v>2035</v>
      </c>
      <c r="I290" s="156">
        <f t="shared" si="1"/>
        <v>7.1476886938312481</v>
      </c>
    </row>
    <row r="291" spans="3:9" s="1" customFormat="1" x14ac:dyDescent="0.35">
      <c r="C291" s="49"/>
      <c r="D291" s="49"/>
      <c r="E291" s="49"/>
      <c r="H291">
        <v>2036</v>
      </c>
      <c r="I291" s="156">
        <f t="shared" si="1"/>
        <v>7.0655313525228429</v>
      </c>
    </row>
    <row r="292" spans="3:9" s="1" customFormat="1" x14ac:dyDescent="0.35">
      <c r="H292">
        <v>2037</v>
      </c>
      <c r="I292" s="156">
        <f t="shared" si="1"/>
        <v>6.9843183484708566</v>
      </c>
    </row>
    <row r="293" spans="3:9" s="1" customFormat="1" x14ac:dyDescent="0.35">
      <c r="H293">
        <v>2038</v>
      </c>
      <c r="I293" s="156">
        <f t="shared" si="1"/>
        <v>6.9040388272240651</v>
      </c>
    </row>
    <row r="294" spans="3:9" s="1" customFormat="1" x14ac:dyDescent="0.35">
      <c r="H294">
        <v>2039</v>
      </c>
      <c r="I294" s="156">
        <f t="shared" si="1"/>
        <v>6.8246820590950534</v>
      </c>
    </row>
    <row r="295" spans="3:9" s="1" customFormat="1" x14ac:dyDescent="0.35">
      <c r="H295">
        <v>2040</v>
      </c>
      <c r="I295" s="156">
        <f t="shared" si="1"/>
        <v>6.7462374377261449</v>
      </c>
    </row>
    <row r="296" spans="3:9" s="1" customFormat="1" x14ac:dyDescent="0.35"/>
  </sheetData>
  <pageMargins left="0.7" right="0.7" top="0.75" bottom="0.75" header="0.3" footer="0.3"/>
  <headerFooter alignWithMargins="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4.5" x14ac:dyDescent="0.35"/>
  <cols>
    <col min="1" max="1" width="44.1796875" bestFit="1" customWidth="1"/>
    <col min="2" max="2" width="25.54296875" bestFit="1" customWidth="1"/>
    <col min="3" max="3" width="44.453125" bestFit="1" customWidth="1"/>
    <col min="4" max="4" width="14.54296875" bestFit="1" customWidth="1"/>
    <col min="5" max="64" width="11.453125" bestFit="1" customWidth="1"/>
    <col min="65" max="65" width="7.7265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1762</v>
      </c>
      <c r="D5" t="s">
        <v>1763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35">
      <c r="A6" t="s">
        <v>1359</v>
      </c>
      <c r="B6" t="s">
        <v>1360</v>
      </c>
      <c r="C6" t="s">
        <v>1762</v>
      </c>
      <c r="D6" t="s">
        <v>1763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35">
      <c r="A7" t="s">
        <v>1144</v>
      </c>
      <c r="B7" t="s">
        <v>1361</v>
      </c>
      <c r="C7" t="s">
        <v>1762</v>
      </c>
      <c r="D7" t="s">
        <v>1763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35">
      <c r="A8" t="s">
        <v>1362</v>
      </c>
      <c r="B8" t="s">
        <v>1363</v>
      </c>
      <c r="C8" t="s">
        <v>1762</v>
      </c>
      <c r="D8" t="s">
        <v>1763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35">
      <c r="A9" t="s">
        <v>1083</v>
      </c>
      <c r="B9" t="s">
        <v>1364</v>
      </c>
      <c r="C9" t="s">
        <v>1762</v>
      </c>
      <c r="D9" t="s">
        <v>1763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35">
      <c r="A10" t="s">
        <v>1262</v>
      </c>
      <c r="B10" t="s">
        <v>1365</v>
      </c>
      <c r="C10" t="s">
        <v>1762</v>
      </c>
      <c r="D10" t="s">
        <v>1763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35">
      <c r="A11" t="s">
        <v>1366</v>
      </c>
      <c r="B11" t="s">
        <v>1367</v>
      </c>
      <c r="C11" t="s">
        <v>1762</v>
      </c>
      <c r="D11" t="s">
        <v>1763</v>
      </c>
    </row>
    <row r="12" spans="1:65" x14ac:dyDescent="0.35">
      <c r="A12" t="s">
        <v>1368</v>
      </c>
      <c r="B12" t="s">
        <v>1369</v>
      </c>
      <c r="C12" t="s">
        <v>1762</v>
      </c>
      <c r="D12" t="s">
        <v>1763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35">
      <c r="A13" t="s">
        <v>1134</v>
      </c>
      <c r="B13" t="s">
        <v>1370</v>
      </c>
      <c r="C13" t="s">
        <v>1762</v>
      </c>
      <c r="D13" t="s">
        <v>1763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35">
      <c r="A14" t="s">
        <v>1204</v>
      </c>
      <c r="B14" t="s">
        <v>1371</v>
      </c>
      <c r="C14" t="s">
        <v>1762</v>
      </c>
      <c r="D14" t="s">
        <v>1763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35">
      <c r="A15" t="s">
        <v>1118</v>
      </c>
      <c r="B15" t="s">
        <v>1372</v>
      </c>
      <c r="C15" t="s">
        <v>1762</v>
      </c>
      <c r="D15" t="s">
        <v>1763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35">
      <c r="A16" t="s">
        <v>1373</v>
      </c>
      <c r="B16" t="s">
        <v>1374</v>
      </c>
      <c r="C16" t="s">
        <v>1762</v>
      </c>
      <c r="D16" t="s">
        <v>1763</v>
      </c>
    </row>
    <row r="17" spans="1:64" x14ac:dyDescent="0.35">
      <c r="A17" t="s">
        <v>1177</v>
      </c>
      <c r="B17" t="s">
        <v>1375</v>
      </c>
      <c r="C17" t="s">
        <v>1762</v>
      </c>
      <c r="D17" t="s">
        <v>1763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35">
      <c r="A18" t="s">
        <v>1218</v>
      </c>
      <c r="B18" t="s">
        <v>1376</v>
      </c>
      <c r="C18" t="s">
        <v>1762</v>
      </c>
      <c r="D18" t="s">
        <v>1763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35">
      <c r="A19" t="s">
        <v>1275</v>
      </c>
      <c r="B19" t="s">
        <v>1377</v>
      </c>
      <c r="C19" t="s">
        <v>1762</v>
      </c>
      <c r="D19" t="s">
        <v>1763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35">
      <c r="A20" t="s">
        <v>1119</v>
      </c>
      <c r="B20" t="s">
        <v>1378</v>
      </c>
      <c r="C20" t="s">
        <v>1762</v>
      </c>
      <c r="D20" t="s">
        <v>1763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35">
      <c r="A21" t="s">
        <v>587</v>
      </c>
      <c r="B21" t="s">
        <v>1379</v>
      </c>
      <c r="C21" t="s">
        <v>1762</v>
      </c>
      <c r="D21" t="s">
        <v>1763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35">
      <c r="A22" t="s">
        <v>1276</v>
      </c>
      <c r="B22" t="s">
        <v>1380</v>
      </c>
      <c r="C22" t="s">
        <v>1762</v>
      </c>
      <c r="D22" t="s">
        <v>1763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35">
      <c r="A23" t="s">
        <v>1093</v>
      </c>
      <c r="B23" t="s">
        <v>1381</v>
      </c>
      <c r="C23" t="s">
        <v>1762</v>
      </c>
      <c r="D23" t="s">
        <v>1763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35">
      <c r="A24" t="s">
        <v>1094</v>
      </c>
      <c r="B24" t="s">
        <v>1382</v>
      </c>
      <c r="C24" t="s">
        <v>1762</v>
      </c>
      <c r="D24" t="s">
        <v>1763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35">
      <c r="A25" t="s">
        <v>1145</v>
      </c>
      <c r="B25" t="s">
        <v>1383</v>
      </c>
      <c r="C25" t="s">
        <v>1762</v>
      </c>
      <c r="D25" t="s">
        <v>1763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35">
      <c r="A26" t="s">
        <v>1240</v>
      </c>
      <c r="B26" t="s">
        <v>1384</v>
      </c>
      <c r="C26" t="s">
        <v>1762</v>
      </c>
      <c r="D26" t="s">
        <v>1763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35">
      <c r="A27" t="s">
        <v>1120</v>
      </c>
      <c r="B27" t="s">
        <v>1385</v>
      </c>
      <c r="C27" t="s">
        <v>1762</v>
      </c>
      <c r="D27" t="s">
        <v>1763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35">
      <c r="A28" t="s">
        <v>1386</v>
      </c>
      <c r="B28" t="s">
        <v>1387</v>
      </c>
      <c r="C28" t="s">
        <v>1762</v>
      </c>
      <c r="D28" t="s">
        <v>1763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35">
      <c r="A29" t="s">
        <v>1263</v>
      </c>
      <c r="B29" t="s">
        <v>1388</v>
      </c>
      <c r="C29" t="s">
        <v>1762</v>
      </c>
      <c r="D29" t="s">
        <v>1763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35">
      <c r="A30" t="s">
        <v>1239</v>
      </c>
      <c r="B30" t="s">
        <v>1389</v>
      </c>
      <c r="C30" t="s">
        <v>1762</v>
      </c>
      <c r="D30" t="s">
        <v>1763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35">
      <c r="A31" t="s">
        <v>1195</v>
      </c>
      <c r="B31" t="s">
        <v>1390</v>
      </c>
      <c r="C31" t="s">
        <v>1762</v>
      </c>
      <c r="D31" t="s">
        <v>1763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35">
      <c r="A32" t="s">
        <v>1391</v>
      </c>
      <c r="B32" t="s">
        <v>1392</v>
      </c>
      <c r="C32" t="s">
        <v>1762</v>
      </c>
      <c r="D32" t="s">
        <v>1763</v>
      </c>
    </row>
    <row r="33" spans="1:64" x14ac:dyDescent="0.35">
      <c r="A33" t="s">
        <v>1393</v>
      </c>
      <c r="B33" t="s">
        <v>1394</v>
      </c>
      <c r="C33" t="s">
        <v>1762</v>
      </c>
      <c r="D33" t="s">
        <v>1763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35">
      <c r="A34" t="s">
        <v>1206</v>
      </c>
      <c r="B34" t="s">
        <v>1395</v>
      </c>
      <c r="C34" t="s">
        <v>1762</v>
      </c>
      <c r="D34" t="s">
        <v>1763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35">
      <c r="A35" t="s">
        <v>1180</v>
      </c>
      <c r="B35" t="s">
        <v>1396</v>
      </c>
      <c r="C35" t="s">
        <v>1762</v>
      </c>
      <c r="D35" t="s">
        <v>1763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35">
      <c r="A36" t="s">
        <v>1164</v>
      </c>
      <c r="B36" t="s">
        <v>1397</v>
      </c>
      <c r="C36" t="s">
        <v>1762</v>
      </c>
      <c r="D36" t="s">
        <v>1763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35">
      <c r="A37" t="s">
        <v>1146</v>
      </c>
      <c r="B37" t="s">
        <v>1398</v>
      </c>
      <c r="C37" t="s">
        <v>1762</v>
      </c>
      <c r="D37" t="s">
        <v>1763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35">
      <c r="A38" t="s">
        <v>585</v>
      </c>
      <c r="B38" t="s">
        <v>1399</v>
      </c>
      <c r="C38" t="s">
        <v>1762</v>
      </c>
      <c r="D38" t="s">
        <v>1763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35">
      <c r="A39" t="s">
        <v>589</v>
      </c>
      <c r="B39" t="s">
        <v>1400</v>
      </c>
      <c r="C39" t="s">
        <v>1762</v>
      </c>
      <c r="D39" t="s">
        <v>1763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35">
      <c r="A40" t="s">
        <v>1283</v>
      </c>
      <c r="B40" t="s">
        <v>1401</v>
      </c>
      <c r="C40" t="s">
        <v>1762</v>
      </c>
      <c r="D40" t="s">
        <v>1763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35">
      <c r="A41" t="s">
        <v>1402</v>
      </c>
      <c r="B41" t="s">
        <v>1403</v>
      </c>
      <c r="C41" t="s">
        <v>1762</v>
      </c>
      <c r="D41" t="s">
        <v>1763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35">
      <c r="A42" t="s">
        <v>1281</v>
      </c>
      <c r="B42" t="s">
        <v>1404</v>
      </c>
      <c r="C42" t="s">
        <v>1762</v>
      </c>
      <c r="D42" t="s">
        <v>1763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35">
      <c r="A43" t="s">
        <v>1250</v>
      </c>
      <c r="B43" t="s">
        <v>1405</v>
      </c>
      <c r="C43" t="s">
        <v>1762</v>
      </c>
      <c r="D43" t="s">
        <v>1763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35">
      <c r="A44" t="s">
        <v>1207</v>
      </c>
      <c r="B44" t="s">
        <v>1406</v>
      </c>
      <c r="C44" t="s">
        <v>1762</v>
      </c>
      <c r="D44" t="s">
        <v>1763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35">
      <c r="A45" t="s">
        <v>1155</v>
      </c>
      <c r="B45" t="s">
        <v>1407</v>
      </c>
      <c r="C45" t="s">
        <v>1762</v>
      </c>
      <c r="D45" t="s">
        <v>1763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35">
      <c r="A46" t="s">
        <v>1408</v>
      </c>
      <c r="B46" t="s">
        <v>1409</v>
      </c>
      <c r="C46" t="s">
        <v>1762</v>
      </c>
      <c r="D46" t="s">
        <v>1763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35">
      <c r="A47" t="s">
        <v>1084</v>
      </c>
      <c r="B47" t="s">
        <v>1410</v>
      </c>
      <c r="C47" t="s">
        <v>1762</v>
      </c>
      <c r="D47" t="s">
        <v>1763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35">
      <c r="A48" t="s">
        <v>1411</v>
      </c>
      <c r="B48" t="s">
        <v>1412</v>
      </c>
      <c r="C48" t="s">
        <v>1762</v>
      </c>
      <c r="D48" t="s">
        <v>1763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35">
      <c r="A49" t="s">
        <v>1413</v>
      </c>
      <c r="B49" t="s">
        <v>1414</v>
      </c>
      <c r="C49" t="s">
        <v>1762</v>
      </c>
      <c r="D49" t="s">
        <v>1763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35">
      <c r="A50" t="s">
        <v>1208</v>
      </c>
      <c r="B50" t="s">
        <v>1415</v>
      </c>
      <c r="C50" t="s">
        <v>1762</v>
      </c>
      <c r="D50" t="s">
        <v>1763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35">
      <c r="A51" t="s">
        <v>1072</v>
      </c>
      <c r="B51" t="s">
        <v>1416</v>
      </c>
      <c r="C51" t="s">
        <v>1762</v>
      </c>
      <c r="D51" t="s">
        <v>1763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35">
      <c r="A52" t="s">
        <v>1095</v>
      </c>
      <c r="B52" t="s">
        <v>1417</v>
      </c>
      <c r="C52" t="s">
        <v>1762</v>
      </c>
      <c r="D52" t="s">
        <v>1763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35">
      <c r="A53" t="s">
        <v>1196</v>
      </c>
      <c r="B53" t="s">
        <v>1418</v>
      </c>
      <c r="C53" t="s">
        <v>1762</v>
      </c>
      <c r="D53" t="s">
        <v>1763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35">
      <c r="A54" t="s">
        <v>1419</v>
      </c>
      <c r="B54" t="s">
        <v>1420</v>
      </c>
      <c r="C54" t="s">
        <v>1762</v>
      </c>
      <c r="D54" t="s">
        <v>1763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35">
      <c r="A55" t="s">
        <v>1181</v>
      </c>
      <c r="B55" t="s">
        <v>1421</v>
      </c>
      <c r="C55" t="s">
        <v>1762</v>
      </c>
      <c r="D55" t="s">
        <v>1763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35">
      <c r="A56" t="s">
        <v>1422</v>
      </c>
      <c r="B56" t="s">
        <v>1423</v>
      </c>
      <c r="C56" t="s">
        <v>1762</v>
      </c>
      <c r="D56" t="s">
        <v>1763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35">
      <c r="A57" t="s">
        <v>1424</v>
      </c>
      <c r="B57" t="s">
        <v>1425</v>
      </c>
      <c r="C57" t="s">
        <v>1762</v>
      </c>
      <c r="D57" t="s">
        <v>1763</v>
      </c>
    </row>
    <row r="58" spans="1:64" x14ac:dyDescent="0.35">
      <c r="A58" t="s">
        <v>1121</v>
      </c>
      <c r="B58" t="s">
        <v>1426</v>
      </c>
      <c r="C58" t="s">
        <v>1762</v>
      </c>
      <c r="D58" t="s">
        <v>1763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35">
      <c r="A59" t="s">
        <v>1427</v>
      </c>
      <c r="B59" t="s">
        <v>1428</v>
      </c>
      <c r="C59" t="s">
        <v>1762</v>
      </c>
      <c r="D59" t="s">
        <v>1763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35">
      <c r="A60" t="s">
        <v>1278</v>
      </c>
      <c r="B60" t="s">
        <v>1429</v>
      </c>
      <c r="C60" t="s">
        <v>1762</v>
      </c>
      <c r="D60" t="s">
        <v>1763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35">
      <c r="A61" t="s">
        <v>1073</v>
      </c>
      <c r="B61" t="s">
        <v>1430</v>
      </c>
      <c r="C61" t="s">
        <v>1762</v>
      </c>
      <c r="D61" t="s">
        <v>1763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35">
      <c r="A62" t="s">
        <v>1431</v>
      </c>
      <c r="B62" t="s">
        <v>1432</v>
      </c>
      <c r="C62" t="s">
        <v>1762</v>
      </c>
      <c r="D62" t="s">
        <v>1763</v>
      </c>
      <c r="AI62">
        <v>113.320444611404</v>
      </c>
      <c r="AS62">
        <v>105</v>
      </c>
    </row>
    <row r="63" spans="1:64" x14ac:dyDescent="0.35">
      <c r="A63" t="s">
        <v>1251</v>
      </c>
      <c r="B63" t="s">
        <v>1433</v>
      </c>
      <c r="C63" t="s">
        <v>1762</v>
      </c>
      <c r="D63" t="s">
        <v>1763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35">
      <c r="A64" t="s">
        <v>1183</v>
      </c>
      <c r="B64" t="s">
        <v>1434</v>
      </c>
      <c r="C64" t="s">
        <v>1762</v>
      </c>
      <c r="D64" t="s">
        <v>1763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35">
      <c r="A65" t="s">
        <v>1110</v>
      </c>
      <c r="B65" t="s">
        <v>1435</v>
      </c>
      <c r="C65" t="s">
        <v>1762</v>
      </c>
      <c r="D65" t="s">
        <v>1763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35">
      <c r="A66" t="s">
        <v>1436</v>
      </c>
      <c r="B66" t="s">
        <v>1437</v>
      </c>
      <c r="C66" t="s">
        <v>1762</v>
      </c>
      <c r="D66" t="s">
        <v>1763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35">
      <c r="A67" t="s">
        <v>1438</v>
      </c>
      <c r="B67" t="s">
        <v>1439</v>
      </c>
      <c r="C67" t="s">
        <v>1762</v>
      </c>
      <c r="D67" t="s">
        <v>1763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35">
      <c r="A68" t="s">
        <v>1440</v>
      </c>
      <c r="B68" t="s">
        <v>1441</v>
      </c>
      <c r="C68" t="s">
        <v>1762</v>
      </c>
      <c r="D68" t="s">
        <v>1763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35">
      <c r="A69" t="s">
        <v>1442</v>
      </c>
      <c r="B69" t="s">
        <v>1443</v>
      </c>
      <c r="C69" t="s">
        <v>1762</v>
      </c>
      <c r="D69" t="s">
        <v>1763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35">
      <c r="A70" t="s">
        <v>1444</v>
      </c>
      <c r="B70" t="s">
        <v>1445</v>
      </c>
      <c r="C70" t="s">
        <v>1762</v>
      </c>
      <c r="D70" t="s">
        <v>1763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35">
      <c r="A71" t="s">
        <v>1209</v>
      </c>
      <c r="B71" t="s">
        <v>1446</v>
      </c>
      <c r="C71" t="s">
        <v>1762</v>
      </c>
      <c r="D71" t="s">
        <v>1763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35">
      <c r="A72" t="s">
        <v>1447</v>
      </c>
      <c r="B72" t="s">
        <v>1448</v>
      </c>
      <c r="C72" t="s">
        <v>1762</v>
      </c>
      <c r="D72" t="s">
        <v>1763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35">
      <c r="A73" t="s">
        <v>1449</v>
      </c>
      <c r="B73" t="s">
        <v>1450</v>
      </c>
      <c r="C73" t="s">
        <v>1762</v>
      </c>
      <c r="D73" t="s">
        <v>1763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35">
      <c r="A74" t="s">
        <v>597</v>
      </c>
      <c r="B74" t="s">
        <v>1451</v>
      </c>
      <c r="C74" t="s">
        <v>1762</v>
      </c>
      <c r="D74" t="s">
        <v>1763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35">
      <c r="A75" t="s">
        <v>1273</v>
      </c>
      <c r="B75" t="s">
        <v>1452</v>
      </c>
      <c r="C75" t="s">
        <v>1762</v>
      </c>
      <c r="D75" t="s">
        <v>1763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35">
      <c r="A76" t="s">
        <v>1252</v>
      </c>
      <c r="B76" t="s">
        <v>1453</v>
      </c>
      <c r="C76" t="s">
        <v>1762</v>
      </c>
      <c r="D76" t="s">
        <v>1763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35">
      <c r="A77" t="s">
        <v>599</v>
      </c>
      <c r="B77" t="s">
        <v>931</v>
      </c>
      <c r="C77" t="s">
        <v>1762</v>
      </c>
      <c r="D77" t="s">
        <v>1763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35">
      <c r="A78" t="s">
        <v>1454</v>
      </c>
      <c r="B78" t="s">
        <v>1455</v>
      </c>
      <c r="C78" t="s">
        <v>1762</v>
      </c>
      <c r="D78" t="s">
        <v>1763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35">
      <c r="A79" t="s">
        <v>1456</v>
      </c>
      <c r="B79" t="s">
        <v>1457</v>
      </c>
      <c r="C79" t="s">
        <v>1762</v>
      </c>
      <c r="D79" t="s">
        <v>1763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35">
      <c r="A80" t="s">
        <v>1253</v>
      </c>
      <c r="B80" t="s">
        <v>1458</v>
      </c>
      <c r="C80" t="s">
        <v>1762</v>
      </c>
      <c r="D80" t="s">
        <v>1763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35">
      <c r="A81" t="s">
        <v>1222</v>
      </c>
      <c r="B81" t="s">
        <v>1459</v>
      </c>
      <c r="C81" t="s">
        <v>1762</v>
      </c>
      <c r="D81" t="s">
        <v>1763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35">
      <c r="A82" t="s">
        <v>1277</v>
      </c>
      <c r="B82" t="s">
        <v>1460</v>
      </c>
      <c r="C82" t="s">
        <v>1762</v>
      </c>
      <c r="D82" t="s">
        <v>1763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35">
      <c r="A83" t="s">
        <v>1461</v>
      </c>
      <c r="B83" t="s">
        <v>1462</v>
      </c>
      <c r="C83" t="s">
        <v>1762</v>
      </c>
      <c r="D83" t="s">
        <v>1763</v>
      </c>
    </row>
    <row r="84" spans="1:64" x14ac:dyDescent="0.35">
      <c r="A84" t="s">
        <v>1463</v>
      </c>
      <c r="B84" t="s">
        <v>1464</v>
      </c>
      <c r="C84" t="s">
        <v>1762</v>
      </c>
      <c r="D84" t="s">
        <v>1763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35">
      <c r="A85" t="s">
        <v>1088</v>
      </c>
      <c r="B85" t="s">
        <v>1465</v>
      </c>
      <c r="C85" t="s">
        <v>1762</v>
      </c>
      <c r="D85" t="s">
        <v>1763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35">
      <c r="A86" t="s">
        <v>1260</v>
      </c>
      <c r="B86" t="s">
        <v>1466</v>
      </c>
      <c r="C86" t="s">
        <v>1762</v>
      </c>
      <c r="D86" t="s">
        <v>1763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35">
      <c r="A87" t="s">
        <v>1122</v>
      </c>
      <c r="B87" t="s">
        <v>1467</v>
      </c>
      <c r="C87" t="s">
        <v>1762</v>
      </c>
      <c r="D87" t="s">
        <v>1763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35">
      <c r="A88" t="s">
        <v>1097</v>
      </c>
      <c r="B88" t="s">
        <v>1468</v>
      </c>
      <c r="C88" t="s">
        <v>1762</v>
      </c>
      <c r="D88" t="s">
        <v>1763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35">
      <c r="A89" t="s">
        <v>1469</v>
      </c>
      <c r="B89" t="s">
        <v>1470</v>
      </c>
      <c r="C89" t="s">
        <v>1762</v>
      </c>
      <c r="D89" t="s">
        <v>1763</v>
      </c>
    </row>
    <row r="90" spans="1:64" x14ac:dyDescent="0.35">
      <c r="A90" t="s">
        <v>1098</v>
      </c>
      <c r="B90" t="s">
        <v>1471</v>
      </c>
      <c r="C90" t="s">
        <v>1762</v>
      </c>
      <c r="D90" t="s">
        <v>1763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35">
      <c r="A91" t="s">
        <v>1472</v>
      </c>
      <c r="B91" t="s">
        <v>1473</v>
      </c>
      <c r="C91" t="s">
        <v>1762</v>
      </c>
      <c r="D91" t="s">
        <v>1763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35">
      <c r="A92" t="s">
        <v>1099</v>
      </c>
      <c r="B92" t="s">
        <v>1474</v>
      </c>
      <c r="C92" t="s">
        <v>1762</v>
      </c>
      <c r="D92" t="s">
        <v>1763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35">
      <c r="A93" t="s">
        <v>1087</v>
      </c>
      <c r="B93" t="s">
        <v>1475</v>
      </c>
      <c r="C93" t="s">
        <v>1762</v>
      </c>
      <c r="D93" t="s">
        <v>1763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35">
      <c r="A94" t="s">
        <v>1265</v>
      </c>
      <c r="B94" t="s">
        <v>1476</v>
      </c>
      <c r="C94" t="s">
        <v>1762</v>
      </c>
      <c r="D94" t="s">
        <v>1763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35">
      <c r="A95" t="s">
        <v>1184</v>
      </c>
      <c r="B95" t="s">
        <v>1477</v>
      </c>
      <c r="C95" t="s">
        <v>1762</v>
      </c>
      <c r="D95" t="s">
        <v>1763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35">
      <c r="A96" t="s">
        <v>1478</v>
      </c>
      <c r="B96" t="s">
        <v>1479</v>
      </c>
      <c r="C96" t="s">
        <v>1762</v>
      </c>
      <c r="D96" t="s">
        <v>1763</v>
      </c>
      <c r="AQ96">
        <v>196.58066841752901</v>
      </c>
      <c r="AR96">
        <v>202.680412371134</v>
      </c>
      <c r="AS96">
        <v>185.568065506653</v>
      </c>
      <c r="AT96">
        <v>179.56561639645199</v>
      </c>
    </row>
    <row r="97" spans="1:64" x14ac:dyDescent="0.35">
      <c r="A97" t="s">
        <v>1198</v>
      </c>
      <c r="B97" t="s">
        <v>1480</v>
      </c>
      <c r="C97" t="s">
        <v>1762</v>
      </c>
      <c r="D97" t="s">
        <v>1763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35">
      <c r="A98" t="s">
        <v>1228</v>
      </c>
      <c r="B98" t="s">
        <v>1481</v>
      </c>
      <c r="C98" t="s">
        <v>1762</v>
      </c>
      <c r="D98" t="s">
        <v>1763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35">
      <c r="A99" t="s">
        <v>1211</v>
      </c>
      <c r="B99" t="s">
        <v>1482</v>
      </c>
      <c r="C99" t="s">
        <v>1762</v>
      </c>
      <c r="D99" t="s">
        <v>1763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35">
      <c r="A100" t="s">
        <v>1483</v>
      </c>
      <c r="B100" t="s">
        <v>1484</v>
      </c>
      <c r="C100" t="s">
        <v>1762</v>
      </c>
      <c r="D100" t="s">
        <v>1763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35">
      <c r="A101" t="s">
        <v>1485</v>
      </c>
      <c r="B101" t="s">
        <v>1486</v>
      </c>
      <c r="C101" t="s">
        <v>1762</v>
      </c>
      <c r="D101" t="s">
        <v>1763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35">
      <c r="A102" t="s">
        <v>1199</v>
      </c>
      <c r="B102" t="s">
        <v>1487</v>
      </c>
      <c r="C102" t="s">
        <v>1762</v>
      </c>
      <c r="D102" t="s">
        <v>1763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35">
      <c r="A103" t="s">
        <v>1488</v>
      </c>
      <c r="B103" t="s">
        <v>1489</v>
      </c>
      <c r="C103" t="s">
        <v>1762</v>
      </c>
      <c r="D103" t="s">
        <v>1763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35">
      <c r="A104" t="s">
        <v>1264</v>
      </c>
      <c r="B104" t="s">
        <v>1490</v>
      </c>
      <c r="C104" t="s">
        <v>1762</v>
      </c>
      <c r="D104" t="s">
        <v>1763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35">
      <c r="A105" t="s">
        <v>1186</v>
      </c>
      <c r="B105" t="s">
        <v>1491</v>
      </c>
      <c r="C105" t="s">
        <v>1762</v>
      </c>
      <c r="D105" t="s">
        <v>1763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35">
      <c r="A106" t="s">
        <v>1242</v>
      </c>
      <c r="B106" t="s">
        <v>1492</v>
      </c>
      <c r="C106" t="s">
        <v>1762</v>
      </c>
      <c r="D106" t="s">
        <v>1763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35">
      <c r="A107" t="s">
        <v>1493</v>
      </c>
      <c r="B107" t="s">
        <v>1494</v>
      </c>
      <c r="C107" t="s">
        <v>1762</v>
      </c>
      <c r="D107" t="s">
        <v>1763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35">
      <c r="A108" t="s">
        <v>1495</v>
      </c>
      <c r="B108" t="s">
        <v>1496</v>
      </c>
      <c r="C108" t="s">
        <v>1762</v>
      </c>
      <c r="D108" t="s">
        <v>1763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35">
      <c r="A109" t="s">
        <v>1497</v>
      </c>
      <c r="B109" t="s">
        <v>1498</v>
      </c>
      <c r="C109" t="s">
        <v>1762</v>
      </c>
      <c r="D109" t="s">
        <v>1763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35">
      <c r="A110" t="s">
        <v>1499</v>
      </c>
      <c r="B110" t="s">
        <v>1500</v>
      </c>
      <c r="C110" t="s">
        <v>1762</v>
      </c>
      <c r="D110" t="s">
        <v>1763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35">
      <c r="A111" t="s">
        <v>1166</v>
      </c>
      <c r="B111" t="s">
        <v>1501</v>
      </c>
      <c r="C111" t="s">
        <v>1762</v>
      </c>
      <c r="D111" t="s">
        <v>1763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35">
      <c r="A112" t="s">
        <v>1502</v>
      </c>
      <c r="B112" t="s">
        <v>1503</v>
      </c>
      <c r="C112" t="s">
        <v>1762</v>
      </c>
      <c r="D112" t="s">
        <v>1763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35">
      <c r="A113" t="s">
        <v>1504</v>
      </c>
      <c r="B113" t="s">
        <v>1505</v>
      </c>
      <c r="C113" t="s">
        <v>1762</v>
      </c>
      <c r="D113" t="s">
        <v>1763</v>
      </c>
    </row>
    <row r="114" spans="1:64" x14ac:dyDescent="0.35">
      <c r="A114" t="s">
        <v>1147</v>
      </c>
      <c r="B114" t="s">
        <v>1506</v>
      </c>
      <c r="C114" t="s">
        <v>1762</v>
      </c>
      <c r="D114" t="s">
        <v>1763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35">
      <c r="A115" t="s">
        <v>1507</v>
      </c>
      <c r="B115" t="s">
        <v>1508</v>
      </c>
      <c r="C115" t="s">
        <v>1762</v>
      </c>
      <c r="D115" t="s">
        <v>1763</v>
      </c>
    </row>
    <row r="116" spans="1:64" x14ac:dyDescent="0.35">
      <c r="A116" t="s">
        <v>1255</v>
      </c>
      <c r="B116" t="s">
        <v>1509</v>
      </c>
      <c r="C116" t="s">
        <v>1762</v>
      </c>
      <c r="D116" t="s">
        <v>1763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35">
      <c r="A117" t="s">
        <v>1510</v>
      </c>
      <c r="B117" t="s">
        <v>1511</v>
      </c>
      <c r="C117" t="s">
        <v>1762</v>
      </c>
      <c r="D117" t="s">
        <v>1763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35">
      <c r="A118" t="s">
        <v>1123</v>
      </c>
      <c r="B118" t="s">
        <v>1512</v>
      </c>
      <c r="C118" t="s">
        <v>1762</v>
      </c>
      <c r="D118" t="s">
        <v>1763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35">
      <c r="A119" t="s">
        <v>1254</v>
      </c>
      <c r="B119" t="s">
        <v>1513</v>
      </c>
      <c r="C119" t="s">
        <v>1762</v>
      </c>
      <c r="D119" t="s">
        <v>1763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35">
      <c r="A120" t="s">
        <v>1124</v>
      </c>
      <c r="B120" t="s">
        <v>1514</v>
      </c>
      <c r="C120" t="s">
        <v>1762</v>
      </c>
      <c r="D120" t="s">
        <v>1763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35">
      <c r="A121" t="s">
        <v>1266</v>
      </c>
      <c r="B121" t="s">
        <v>1515</v>
      </c>
      <c r="C121" t="s">
        <v>1762</v>
      </c>
      <c r="D121" t="s">
        <v>1763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35">
      <c r="A122" t="s">
        <v>1187</v>
      </c>
      <c r="B122" t="s">
        <v>1516</v>
      </c>
      <c r="C122" t="s">
        <v>1762</v>
      </c>
      <c r="D122" t="s">
        <v>1763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35">
      <c r="A123" t="s">
        <v>1125</v>
      </c>
      <c r="B123" t="s">
        <v>1517</v>
      </c>
      <c r="C123" t="s">
        <v>1762</v>
      </c>
      <c r="D123" t="s">
        <v>1763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35">
      <c r="A124" t="s">
        <v>1160</v>
      </c>
      <c r="B124" t="s">
        <v>1518</v>
      </c>
      <c r="C124" t="s">
        <v>1762</v>
      </c>
      <c r="D124" t="s">
        <v>1763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35">
      <c r="A125" t="s">
        <v>1138</v>
      </c>
      <c r="B125" t="s">
        <v>1519</v>
      </c>
      <c r="C125" t="s">
        <v>1762</v>
      </c>
      <c r="D125" t="s">
        <v>1763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35">
      <c r="A126" t="s">
        <v>1074</v>
      </c>
      <c r="B126" t="s">
        <v>1520</v>
      </c>
      <c r="C126" t="s">
        <v>1762</v>
      </c>
      <c r="D126" t="s">
        <v>1763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35">
      <c r="A127" t="s">
        <v>1521</v>
      </c>
      <c r="B127" t="s">
        <v>1522</v>
      </c>
      <c r="C127" t="s">
        <v>1762</v>
      </c>
      <c r="D127" t="s">
        <v>1763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35">
      <c r="A128" t="s">
        <v>1165</v>
      </c>
      <c r="B128" t="s">
        <v>1523</v>
      </c>
      <c r="C128" t="s">
        <v>1762</v>
      </c>
      <c r="D128" t="s">
        <v>1763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35">
      <c r="A129" t="s">
        <v>1229</v>
      </c>
      <c r="B129" t="s">
        <v>1524</v>
      </c>
      <c r="C129" t="s">
        <v>1762</v>
      </c>
      <c r="D129" t="s">
        <v>1763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35">
      <c r="A130" t="s">
        <v>1525</v>
      </c>
      <c r="B130" t="s">
        <v>1526</v>
      </c>
      <c r="C130" t="s">
        <v>1762</v>
      </c>
      <c r="D130" t="s">
        <v>1763</v>
      </c>
      <c r="AI130">
        <v>164.692978104546</v>
      </c>
      <c r="AS130">
        <v>148</v>
      </c>
    </row>
    <row r="131" spans="1:64" x14ac:dyDescent="0.35">
      <c r="A131" t="s">
        <v>1527</v>
      </c>
      <c r="B131" t="s">
        <v>1528</v>
      </c>
      <c r="C131" t="s">
        <v>1762</v>
      </c>
      <c r="D131" t="s">
        <v>1763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35">
      <c r="A132" t="s">
        <v>1126</v>
      </c>
      <c r="B132" t="s">
        <v>1529</v>
      </c>
      <c r="C132" t="s">
        <v>1762</v>
      </c>
      <c r="D132" t="s">
        <v>1763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35">
      <c r="A133" t="s">
        <v>1530</v>
      </c>
      <c r="B133" t="s">
        <v>1531</v>
      </c>
      <c r="C133" t="s">
        <v>1762</v>
      </c>
      <c r="D133" t="s">
        <v>1763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35">
      <c r="A134" t="s">
        <v>1532</v>
      </c>
      <c r="B134" t="s">
        <v>1533</v>
      </c>
      <c r="C134" t="s">
        <v>1762</v>
      </c>
      <c r="D134" t="s">
        <v>1763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35">
      <c r="A135" t="s">
        <v>1127</v>
      </c>
      <c r="B135" t="s">
        <v>1534</v>
      </c>
      <c r="C135" t="s">
        <v>1762</v>
      </c>
      <c r="D135" t="s">
        <v>1763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35">
      <c r="A136" t="s">
        <v>1100</v>
      </c>
      <c r="B136" t="s">
        <v>1535</v>
      </c>
      <c r="C136" t="s">
        <v>1762</v>
      </c>
      <c r="D136" t="s">
        <v>1763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35">
      <c r="A137" t="s">
        <v>1112</v>
      </c>
      <c r="B137" t="s">
        <v>1536</v>
      </c>
      <c r="C137" t="s">
        <v>1762</v>
      </c>
      <c r="D137" t="s">
        <v>1763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35">
      <c r="A138" t="s">
        <v>1537</v>
      </c>
      <c r="B138" t="s">
        <v>1538</v>
      </c>
      <c r="C138" t="s">
        <v>1762</v>
      </c>
      <c r="D138" t="s">
        <v>1763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35">
      <c r="A139" t="s">
        <v>1539</v>
      </c>
      <c r="B139" t="s">
        <v>1540</v>
      </c>
      <c r="C139" t="s">
        <v>1762</v>
      </c>
      <c r="D139" t="s">
        <v>1763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35">
      <c r="A140" t="s">
        <v>1541</v>
      </c>
      <c r="B140" t="s">
        <v>1542</v>
      </c>
      <c r="C140" t="s">
        <v>1762</v>
      </c>
      <c r="D140" t="s">
        <v>1763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35">
      <c r="A141" t="s">
        <v>1543</v>
      </c>
      <c r="B141" t="s">
        <v>1544</v>
      </c>
      <c r="C141" t="s">
        <v>1762</v>
      </c>
      <c r="D141" t="s">
        <v>1763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35">
      <c r="A142" t="s">
        <v>1545</v>
      </c>
      <c r="B142" t="s">
        <v>1546</v>
      </c>
      <c r="C142" t="s">
        <v>1762</v>
      </c>
      <c r="D142" t="s">
        <v>1763</v>
      </c>
    </row>
    <row r="143" spans="1:64" x14ac:dyDescent="0.35">
      <c r="A143" t="s">
        <v>1152</v>
      </c>
      <c r="B143" t="s">
        <v>1547</v>
      </c>
      <c r="C143" t="s">
        <v>1762</v>
      </c>
      <c r="D143" t="s">
        <v>1763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35">
      <c r="A144" t="s">
        <v>1548</v>
      </c>
      <c r="B144" t="s">
        <v>1549</v>
      </c>
      <c r="C144" t="s">
        <v>1762</v>
      </c>
      <c r="D144" t="s">
        <v>1763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35">
      <c r="A145" t="s">
        <v>1550</v>
      </c>
      <c r="B145" t="s">
        <v>1551</v>
      </c>
      <c r="C145" t="s">
        <v>1762</v>
      </c>
      <c r="D145" t="s">
        <v>1763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35">
      <c r="A146" t="s">
        <v>1091</v>
      </c>
      <c r="B146" t="s">
        <v>1552</v>
      </c>
      <c r="C146" t="s">
        <v>1762</v>
      </c>
      <c r="D146" t="s">
        <v>1763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35">
      <c r="A147" t="s">
        <v>1553</v>
      </c>
      <c r="B147" t="s">
        <v>1554</v>
      </c>
      <c r="C147" t="s">
        <v>1762</v>
      </c>
      <c r="D147" t="s">
        <v>1763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35">
      <c r="A148" t="s">
        <v>1257</v>
      </c>
      <c r="B148" t="s">
        <v>1555</v>
      </c>
      <c r="C148" t="s">
        <v>1762</v>
      </c>
      <c r="D148" t="s">
        <v>1763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35">
      <c r="A149" t="s">
        <v>1279</v>
      </c>
      <c r="B149" t="s">
        <v>1556</v>
      </c>
      <c r="C149" t="s">
        <v>1762</v>
      </c>
      <c r="D149" t="s">
        <v>1763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35">
      <c r="A150" t="s">
        <v>1256</v>
      </c>
      <c r="B150" t="s">
        <v>1557</v>
      </c>
      <c r="C150" t="s">
        <v>1762</v>
      </c>
      <c r="D150" t="s">
        <v>1763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35">
      <c r="A151" t="s">
        <v>1558</v>
      </c>
      <c r="B151" t="s">
        <v>1559</v>
      </c>
      <c r="C151" t="s">
        <v>1762</v>
      </c>
      <c r="D151" t="s">
        <v>1763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35">
      <c r="A152" t="s">
        <v>1560</v>
      </c>
      <c r="B152" t="s">
        <v>1561</v>
      </c>
      <c r="C152" t="s">
        <v>1762</v>
      </c>
      <c r="D152" t="s">
        <v>1763</v>
      </c>
    </row>
    <row r="153" spans="1:64" x14ac:dyDescent="0.35">
      <c r="A153" t="s">
        <v>1113</v>
      </c>
      <c r="B153" t="s">
        <v>1562</v>
      </c>
      <c r="C153" t="s">
        <v>1762</v>
      </c>
      <c r="D153" t="s">
        <v>1763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35">
      <c r="A154" t="s">
        <v>1563</v>
      </c>
      <c r="B154" t="s">
        <v>1564</v>
      </c>
      <c r="C154" t="s">
        <v>1762</v>
      </c>
      <c r="D154" t="s">
        <v>1763</v>
      </c>
    </row>
    <row r="155" spans="1:64" x14ac:dyDescent="0.35">
      <c r="A155" t="s">
        <v>1565</v>
      </c>
      <c r="B155" t="s">
        <v>1566</v>
      </c>
      <c r="C155" t="s">
        <v>1762</v>
      </c>
      <c r="D155" t="s">
        <v>1763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35">
      <c r="A156" t="s">
        <v>1075</v>
      </c>
      <c r="B156" t="s">
        <v>1567</v>
      </c>
      <c r="C156" t="s">
        <v>1762</v>
      </c>
      <c r="D156" t="s">
        <v>1763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35">
      <c r="A157" t="s">
        <v>1149</v>
      </c>
      <c r="B157" t="s">
        <v>1568</v>
      </c>
      <c r="C157" t="s">
        <v>1762</v>
      </c>
      <c r="D157" t="s">
        <v>1763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35">
      <c r="A158" t="s">
        <v>1569</v>
      </c>
      <c r="B158" t="s">
        <v>1570</v>
      </c>
      <c r="C158" t="s">
        <v>1762</v>
      </c>
      <c r="D158" t="s">
        <v>1763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35">
      <c r="A159" t="s">
        <v>1200</v>
      </c>
      <c r="B159" t="s">
        <v>1571</v>
      </c>
      <c r="C159" t="s">
        <v>1762</v>
      </c>
      <c r="D159" t="s">
        <v>1763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35">
      <c r="A160" t="s">
        <v>1572</v>
      </c>
      <c r="B160" t="s">
        <v>1573</v>
      </c>
      <c r="C160" t="s">
        <v>1762</v>
      </c>
      <c r="D160" t="s">
        <v>1763</v>
      </c>
      <c r="AS160">
        <v>230</v>
      </c>
    </row>
    <row r="161" spans="1:64" x14ac:dyDescent="0.35">
      <c r="A161" t="s">
        <v>1574</v>
      </c>
      <c r="B161" t="s">
        <v>1575</v>
      </c>
      <c r="C161" t="s">
        <v>1762</v>
      </c>
      <c r="D161" t="s">
        <v>1763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35">
      <c r="A162" t="s">
        <v>1269</v>
      </c>
      <c r="B162" t="s">
        <v>1576</v>
      </c>
      <c r="C162" t="s">
        <v>1762</v>
      </c>
      <c r="D162" t="s">
        <v>1763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35">
      <c r="A163" t="s">
        <v>1101</v>
      </c>
      <c r="B163" t="s">
        <v>1577</v>
      </c>
      <c r="C163" t="s">
        <v>1762</v>
      </c>
      <c r="D163" t="s">
        <v>1763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35">
      <c r="A164" t="s">
        <v>1267</v>
      </c>
      <c r="B164" t="s">
        <v>1578</v>
      </c>
      <c r="C164" t="s">
        <v>1762</v>
      </c>
      <c r="D164" t="s">
        <v>1763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35">
      <c r="A165" t="s">
        <v>1169</v>
      </c>
      <c r="B165" t="s">
        <v>1579</v>
      </c>
      <c r="C165" t="s">
        <v>1762</v>
      </c>
      <c r="D165" t="s">
        <v>1763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35">
      <c r="A166" t="s">
        <v>1580</v>
      </c>
      <c r="B166" t="s">
        <v>1581</v>
      </c>
      <c r="C166" t="s">
        <v>1762</v>
      </c>
      <c r="D166" t="s">
        <v>1763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35">
      <c r="A167" t="s">
        <v>1268</v>
      </c>
      <c r="B167" t="s">
        <v>1582</v>
      </c>
      <c r="C167" t="s">
        <v>1762</v>
      </c>
      <c r="D167" t="s">
        <v>1763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35">
      <c r="A168" t="s">
        <v>1161</v>
      </c>
      <c r="B168" t="s">
        <v>1583</v>
      </c>
      <c r="C168" t="s">
        <v>1762</v>
      </c>
      <c r="D168" t="s">
        <v>1763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35">
      <c r="A169" t="s">
        <v>1584</v>
      </c>
      <c r="B169" t="s">
        <v>1585</v>
      </c>
      <c r="C169" t="s">
        <v>1762</v>
      </c>
      <c r="D169" t="s">
        <v>1763</v>
      </c>
    </row>
    <row r="170" spans="1:64" x14ac:dyDescent="0.35">
      <c r="A170" t="s">
        <v>601</v>
      </c>
      <c r="B170" t="s">
        <v>1586</v>
      </c>
      <c r="C170" t="s">
        <v>1762</v>
      </c>
      <c r="D170" t="s">
        <v>1763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35">
      <c r="A171" t="s">
        <v>1102</v>
      </c>
      <c r="B171" t="s">
        <v>1587</v>
      </c>
      <c r="C171" t="s">
        <v>1762</v>
      </c>
      <c r="D171" t="s">
        <v>1763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35">
      <c r="A172" t="s">
        <v>1076</v>
      </c>
      <c r="B172" t="s">
        <v>1588</v>
      </c>
      <c r="C172" t="s">
        <v>1762</v>
      </c>
      <c r="D172" t="s">
        <v>1763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35">
      <c r="A173" t="s">
        <v>884</v>
      </c>
      <c r="B173" t="s">
        <v>1589</v>
      </c>
      <c r="C173" t="s">
        <v>1762</v>
      </c>
      <c r="D173" t="s">
        <v>1763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35">
      <c r="A174" t="s">
        <v>1168</v>
      </c>
      <c r="B174" t="s">
        <v>1590</v>
      </c>
      <c r="C174" t="s">
        <v>1762</v>
      </c>
      <c r="D174" t="s">
        <v>1763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35">
      <c r="A175" t="s">
        <v>1591</v>
      </c>
      <c r="B175" t="s">
        <v>1592</v>
      </c>
      <c r="C175" t="s">
        <v>1762</v>
      </c>
      <c r="D175" t="s">
        <v>1763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35">
      <c r="A176" t="s">
        <v>603</v>
      </c>
      <c r="B176" t="s">
        <v>1593</v>
      </c>
      <c r="C176" t="s">
        <v>1762</v>
      </c>
      <c r="D176" t="s">
        <v>1763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35">
      <c r="A177" t="s">
        <v>1223</v>
      </c>
      <c r="B177" t="s">
        <v>1594</v>
      </c>
      <c r="C177" t="s">
        <v>1762</v>
      </c>
      <c r="D177" t="s">
        <v>1763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35">
      <c r="A178" t="s">
        <v>1103</v>
      </c>
      <c r="B178" t="s">
        <v>1595</v>
      </c>
      <c r="C178" t="s">
        <v>1762</v>
      </c>
      <c r="D178" t="s">
        <v>1763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35">
      <c r="A179" t="s">
        <v>1104</v>
      </c>
      <c r="B179" t="s">
        <v>1596</v>
      </c>
      <c r="C179" t="s">
        <v>1762</v>
      </c>
      <c r="D179" t="s">
        <v>1763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35">
      <c r="A180" t="s">
        <v>1201</v>
      </c>
      <c r="B180" t="s">
        <v>1597</v>
      </c>
      <c r="C180" t="s">
        <v>1762</v>
      </c>
      <c r="D180" t="s">
        <v>1763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35">
      <c r="A181" t="s">
        <v>1280</v>
      </c>
      <c r="B181" t="s">
        <v>1598</v>
      </c>
      <c r="C181" t="s">
        <v>1762</v>
      </c>
      <c r="D181" t="s">
        <v>1763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35">
      <c r="A182" t="s">
        <v>1258</v>
      </c>
      <c r="B182" t="s">
        <v>1599</v>
      </c>
      <c r="C182" t="s">
        <v>1762</v>
      </c>
      <c r="D182" t="s">
        <v>1763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35">
      <c r="A183" t="s">
        <v>1150</v>
      </c>
      <c r="B183" t="s">
        <v>1600</v>
      </c>
      <c r="C183" t="s">
        <v>1762</v>
      </c>
      <c r="D183" t="s">
        <v>1763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35">
      <c r="A184" t="s">
        <v>1601</v>
      </c>
      <c r="B184" t="s">
        <v>1602</v>
      </c>
      <c r="C184" t="s">
        <v>1762</v>
      </c>
      <c r="D184" t="s">
        <v>1763</v>
      </c>
    </row>
    <row r="185" spans="1:64" x14ac:dyDescent="0.35">
      <c r="A185" t="s">
        <v>1219</v>
      </c>
      <c r="B185" t="s">
        <v>1603</v>
      </c>
      <c r="C185" t="s">
        <v>1762</v>
      </c>
      <c r="D185" t="s">
        <v>1763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35">
      <c r="A186" t="s">
        <v>1604</v>
      </c>
      <c r="B186" t="s">
        <v>1605</v>
      </c>
      <c r="C186" t="s">
        <v>1762</v>
      </c>
      <c r="D186" t="s">
        <v>1763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35">
      <c r="A187" t="s">
        <v>1128</v>
      </c>
      <c r="B187" t="s">
        <v>1606</v>
      </c>
      <c r="C187" t="s">
        <v>1762</v>
      </c>
      <c r="D187" t="s">
        <v>1763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35">
      <c r="A188" t="s">
        <v>1607</v>
      </c>
      <c r="B188" t="s">
        <v>1608</v>
      </c>
      <c r="C188" t="s">
        <v>1762</v>
      </c>
      <c r="D188" t="s">
        <v>1763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35">
      <c r="A189" t="s">
        <v>1151</v>
      </c>
      <c r="B189" t="s">
        <v>1609</v>
      </c>
      <c r="C189" t="s">
        <v>1762</v>
      </c>
      <c r="D189" t="s">
        <v>1763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35">
      <c r="A190" t="s">
        <v>1202</v>
      </c>
      <c r="B190" t="s">
        <v>1610</v>
      </c>
      <c r="C190" t="s">
        <v>1762</v>
      </c>
      <c r="D190" t="s">
        <v>1763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35">
      <c r="A191" t="s">
        <v>1213</v>
      </c>
      <c r="B191" t="s">
        <v>1611</v>
      </c>
      <c r="C191" t="s">
        <v>1762</v>
      </c>
      <c r="D191" t="s">
        <v>1763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35">
      <c r="A192" t="s">
        <v>1170</v>
      </c>
      <c r="B192" t="s">
        <v>1612</v>
      </c>
      <c r="C192" t="s">
        <v>1762</v>
      </c>
      <c r="D192" t="s">
        <v>1763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35">
      <c r="A193" t="s">
        <v>1613</v>
      </c>
      <c r="B193" t="s">
        <v>1614</v>
      </c>
      <c r="C193" t="s">
        <v>1762</v>
      </c>
      <c r="D193" t="s">
        <v>1763</v>
      </c>
    </row>
    <row r="194" spans="1:64" x14ac:dyDescent="0.35">
      <c r="A194" t="s">
        <v>1224</v>
      </c>
      <c r="B194" t="s">
        <v>1615</v>
      </c>
      <c r="C194" t="s">
        <v>1762</v>
      </c>
      <c r="D194" t="s">
        <v>1763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35">
      <c r="A195" t="s">
        <v>1243</v>
      </c>
      <c r="B195" t="s">
        <v>1616</v>
      </c>
      <c r="C195" t="s">
        <v>1762</v>
      </c>
      <c r="D195" t="s">
        <v>1763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35">
      <c r="A196" t="s">
        <v>1617</v>
      </c>
      <c r="B196" t="s">
        <v>1618</v>
      </c>
      <c r="C196" t="s">
        <v>1762</v>
      </c>
      <c r="D196" t="s">
        <v>1763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35">
      <c r="A197" t="s">
        <v>1189</v>
      </c>
      <c r="B197" t="s">
        <v>1619</v>
      </c>
      <c r="C197" t="s">
        <v>1762</v>
      </c>
      <c r="D197" t="s">
        <v>1763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35">
      <c r="A198" t="s">
        <v>1620</v>
      </c>
      <c r="B198" t="s">
        <v>1621</v>
      </c>
      <c r="C198" t="s">
        <v>1762</v>
      </c>
      <c r="D198" t="s">
        <v>1763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35">
      <c r="A199" t="s">
        <v>1270</v>
      </c>
      <c r="B199" t="s">
        <v>1622</v>
      </c>
      <c r="C199" t="s">
        <v>1762</v>
      </c>
      <c r="D199" t="s">
        <v>1763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35">
      <c r="A200" t="s">
        <v>1212</v>
      </c>
      <c r="B200" t="s">
        <v>1623</v>
      </c>
      <c r="C200" t="s">
        <v>1762</v>
      </c>
      <c r="D200" t="s">
        <v>1763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35">
      <c r="A201" t="s">
        <v>1624</v>
      </c>
      <c r="B201" t="s">
        <v>1625</v>
      </c>
      <c r="C201" t="s">
        <v>1762</v>
      </c>
      <c r="D201" t="s">
        <v>1763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35">
      <c r="A202" t="s">
        <v>1626</v>
      </c>
      <c r="B202" t="s">
        <v>1627</v>
      </c>
      <c r="C202" t="s">
        <v>1762</v>
      </c>
      <c r="D202" t="s">
        <v>1763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35">
      <c r="A203" t="s">
        <v>1628</v>
      </c>
      <c r="B203" t="s">
        <v>1629</v>
      </c>
      <c r="C203" t="s">
        <v>1762</v>
      </c>
      <c r="D203" t="s">
        <v>1763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35">
      <c r="A204" t="s">
        <v>1232</v>
      </c>
      <c r="B204" t="s">
        <v>1630</v>
      </c>
      <c r="C204" t="s">
        <v>1762</v>
      </c>
      <c r="D204" t="s">
        <v>1763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35">
      <c r="A205" t="s">
        <v>1129</v>
      </c>
      <c r="B205" t="s">
        <v>1631</v>
      </c>
      <c r="C205" t="s">
        <v>1762</v>
      </c>
      <c r="D205" t="s">
        <v>1763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35">
      <c r="A206" t="s">
        <v>1245</v>
      </c>
      <c r="B206" t="s">
        <v>1632</v>
      </c>
      <c r="C206" t="s">
        <v>1762</v>
      </c>
      <c r="D206" t="s">
        <v>1763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35">
      <c r="A207" t="s">
        <v>1246</v>
      </c>
      <c r="B207" t="s">
        <v>1633</v>
      </c>
      <c r="C207" t="s">
        <v>1762</v>
      </c>
      <c r="D207" t="s">
        <v>1763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35">
      <c r="A208" t="s">
        <v>605</v>
      </c>
      <c r="B208" t="s">
        <v>1634</v>
      </c>
      <c r="C208" t="s">
        <v>1762</v>
      </c>
      <c r="D208" t="s">
        <v>1763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35">
      <c r="A209" t="s">
        <v>1635</v>
      </c>
      <c r="B209" t="s">
        <v>1636</v>
      </c>
      <c r="C209" t="s">
        <v>1762</v>
      </c>
      <c r="D209" t="s">
        <v>1763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35">
      <c r="A210" t="s">
        <v>1130</v>
      </c>
      <c r="B210" t="s">
        <v>1637</v>
      </c>
      <c r="C210" t="s">
        <v>1762</v>
      </c>
      <c r="D210" t="s">
        <v>1763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35">
      <c r="A211" t="s">
        <v>1114</v>
      </c>
      <c r="B211" t="s">
        <v>1638</v>
      </c>
      <c r="C211" t="s">
        <v>1762</v>
      </c>
      <c r="D211" t="s">
        <v>1763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35">
      <c r="A212" t="s">
        <v>1105</v>
      </c>
      <c r="B212" t="s">
        <v>1639</v>
      </c>
      <c r="C212" t="s">
        <v>1762</v>
      </c>
      <c r="D212" t="s">
        <v>1763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35">
      <c r="A213" t="s">
        <v>1171</v>
      </c>
      <c r="B213" t="s">
        <v>1640</v>
      </c>
      <c r="C213" t="s">
        <v>1762</v>
      </c>
      <c r="D213" t="s">
        <v>1763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35">
      <c r="A214" t="s">
        <v>1225</v>
      </c>
      <c r="B214" t="s">
        <v>1641</v>
      </c>
      <c r="C214" t="s">
        <v>1762</v>
      </c>
      <c r="D214" t="s">
        <v>1763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35">
      <c r="A215" t="s">
        <v>1106</v>
      </c>
      <c r="B215" t="s">
        <v>1642</v>
      </c>
      <c r="C215" t="s">
        <v>1762</v>
      </c>
      <c r="D215" t="s">
        <v>1763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35">
      <c r="A216" t="s">
        <v>1197</v>
      </c>
      <c r="B216" t="s">
        <v>1643</v>
      </c>
      <c r="C216" t="s">
        <v>1762</v>
      </c>
      <c r="D216" t="s">
        <v>1763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35">
      <c r="A217" t="s">
        <v>1644</v>
      </c>
      <c r="B217" t="s">
        <v>1645</v>
      </c>
      <c r="C217" t="s">
        <v>1762</v>
      </c>
      <c r="D217" t="s">
        <v>1763</v>
      </c>
    </row>
    <row r="218" spans="1:64" x14ac:dyDescent="0.35">
      <c r="A218" t="s">
        <v>1080</v>
      </c>
      <c r="B218" t="s">
        <v>1646</v>
      </c>
      <c r="C218" t="s">
        <v>1762</v>
      </c>
      <c r="D218" t="s">
        <v>1763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35">
      <c r="A219" t="s">
        <v>1271</v>
      </c>
      <c r="B219" t="s">
        <v>1647</v>
      </c>
      <c r="C219" t="s">
        <v>1762</v>
      </c>
      <c r="D219" t="s">
        <v>1763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35">
      <c r="A220" t="s">
        <v>1648</v>
      </c>
      <c r="B220" t="s">
        <v>1649</v>
      </c>
      <c r="C220" t="s">
        <v>1762</v>
      </c>
      <c r="D220" t="s">
        <v>1763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35">
      <c r="A221" t="s">
        <v>1081</v>
      </c>
      <c r="B221" t="s">
        <v>1650</v>
      </c>
      <c r="C221" t="s">
        <v>1762</v>
      </c>
      <c r="D221" t="s">
        <v>1763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35">
      <c r="A222" t="s">
        <v>1651</v>
      </c>
      <c r="B222" t="s">
        <v>1652</v>
      </c>
      <c r="C222" t="s">
        <v>1762</v>
      </c>
      <c r="D222" t="s">
        <v>1763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35">
      <c r="A223" t="s">
        <v>1653</v>
      </c>
      <c r="B223" t="s">
        <v>1654</v>
      </c>
      <c r="C223" t="s">
        <v>1762</v>
      </c>
      <c r="D223" t="s">
        <v>1763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35">
      <c r="A224" t="s">
        <v>1089</v>
      </c>
      <c r="B224" t="s">
        <v>1655</v>
      </c>
      <c r="C224" t="s">
        <v>1762</v>
      </c>
      <c r="D224" t="s">
        <v>1763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35">
      <c r="A225" t="s">
        <v>1214</v>
      </c>
      <c r="B225" t="s">
        <v>1656</v>
      </c>
      <c r="C225" t="s">
        <v>1762</v>
      </c>
      <c r="D225" t="s">
        <v>1763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35">
      <c r="A226" t="s">
        <v>1657</v>
      </c>
      <c r="B226" t="s">
        <v>1658</v>
      </c>
      <c r="C226" t="s">
        <v>1762</v>
      </c>
      <c r="D226" t="s">
        <v>1763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35">
      <c r="A227" t="s">
        <v>1272</v>
      </c>
      <c r="B227" t="s">
        <v>1659</v>
      </c>
      <c r="C227" t="s">
        <v>1762</v>
      </c>
      <c r="D227" t="s">
        <v>1763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35">
      <c r="A228" t="s">
        <v>1259</v>
      </c>
      <c r="B228" t="s">
        <v>1660</v>
      </c>
      <c r="C228" t="s">
        <v>1762</v>
      </c>
      <c r="D228" t="s">
        <v>1763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35">
      <c r="A229" t="s">
        <v>608</v>
      </c>
      <c r="B229" t="s">
        <v>1661</v>
      </c>
      <c r="C229" t="s">
        <v>1762</v>
      </c>
      <c r="D229" t="s">
        <v>1763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35">
      <c r="A230" t="s">
        <v>1662</v>
      </c>
      <c r="B230" t="s">
        <v>1663</v>
      </c>
      <c r="C230" t="s">
        <v>1762</v>
      </c>
      <c r="D230" t="s">
        <v>1763</v>
      </c>
    </row>
    <row r="231" spans="1:64" x14ac:dyDescent="0.35">
      <c r="A231" t="s">
        <v>1079</v>
      </c>
      <c r="B231" t="s">
        <v>1664</v>
      </c>
      <c r="C231" t="s">
        <v>1762</v>
      </c>
      <c r="D231" t="s">
        <v>1763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35">
      <c r="A232" t="s">
        <v>1132</v>
      </c>
      <c r="B232" t="s">
        <v>1665</v>
      </c>
      <c r="C232" t="s">
        <v>1762</v>
      </c>
      <c r="D232" t="s">
        <v>1763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35">
      <c r="A233" t="s">
        <v>1666</v>
      </c>
      <c r="B233" t="s">
        <v>1667</v>
      </c>
      <c r="C233" t="s">
        <v>1762</v>
      </c>
      <c r="D233" t="s">
        <v>1763</v>
      </c>
    </row>
    <row r="234" spans="1:64" x14ac:dyDescent="0.35">
      <c r="A234" t="s">
        <v>1085</v>
      </c>
      <c r="B234" t="s">
        <v>1668</v>
      </c>
      <c r="C234" t="s">
        <v>1762</v>
      </c>
      <c r="D234" t="s">
        <v>1763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35">
      <c r="A235" t="s">
        <v>1669</v>
      </c>
      <c r="B235" t="s">
        <v>1670</v>
      </c>
      <c r="C235" t="s">
        <v>1762</v>
      </c>
      <c r="D235" t="s">
        <v>1763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35">
      <c r="A236" t="s">
        <v>1671</v>
      </c>
      <c r="B236" t="s">
        <v>1672</v>
      </c>
      <c r="C236" t="s">
        <v>1762</v>
      </c>
      <c r="D236" t="s">
        <v>1763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35">
      <c r="A237" t="s">
        <v>1107</v>
      </c>
      <c r="B237" t="s">
        <v>1673</v>
      </c>
      <c r="C237" t="s">
        <v>1762</v>
      </c>
      <c r="D237" t="s">
        <v>1763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35">
      <c r="A238" t="s">
        <v>1172</v>
      </c>
      <c r="B238" t="s">
        <v>1674</v>
      </c>
      <c r="C238" t="s">
        <v>1762</v>
      </c>
      <c r="D238" t="s">
        <v>1763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35">
      <c r="A239" t="s">
        <v>1140</v>
      </c>
      <c r="B239" t="s">
        <v>1675</v>
      </c>
      <c r="C239" t="s">
        <v>1762</v>
      </c>
      <c r="D239" t="s">
        <v>1763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35">
      <c r="A240" t="s">
        <v>1141</v>
      </c>
      <c r="B240" t="s">
        <v>1676</v>
      </c>
      <c r="C240" t="s">
        <v>1762</v>
      </c>
      <c r="D240" t="s">
        <v>1763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35">
      <c r="A241" t="s">
        <v>1677</v>
      </c>
      <c r="B241" t="s">
        <v>1678</v>
      </c>
      <c r="C241" t="s">
        <v>1762</v>
      </c>
      <c r="D241" t="s">
        <v>1763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35">
      <c r="A242" t="s">
        <v>1173</v>
      </c>
      <c r="B242" t="s">
        <v>1679</v>
      </c>
      <c r="C242" t="s">
        <v>1762</v>
      </c>
      <c r="D242" t="s">
        <v>1763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35">
      <c r="A243" t="s">
        <v>1680</v>
      </c>
      <c r="B243" t="s">
        <v>1681</v>
      </c>
      <c r="C243" t="s">
        <v>1762</v>
      </c>
      <c r="D243" t="s">
        <v>1763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35">
      <c r="A244" t="s">
        <v>1234</v>
      </c>
      <c r="B244" t="s">
        <v>1682</v>
      </c>
      <c r="C244" t="s">
        <v>1762</v>
      </c>
      <c r="D244" t="s">
        <v>1763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35">
      <c r="A245" t="s">
        <v>1683</v>
      </c>
      <c r="B245" t="s">
        <v>1684</v>
      </c>
      <c r="C245" t="s">
        <v>1762</v>
      </c>
      <c r="D245" t="s">
        <v>1763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35">
      <c r="A246" t="s">
        <v>1685</v>
      </c>
      <c r="B246" t="s">
        <v>1686</v>
      </c>
      <c r="C246" t="s">
        <v>1762</v>
      </c>
      <c r="D246" t="s">
        <v>1763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35">
      <c r="A247" t="s">
        <v>1192</v>
      </c>
      <c r="B247" t="s">
        <v>1687</v>
      </c>
      <c r="C247" t="s">
        <v>1762</v>
      </c>
      <c r="D247" t="s">
        <v>1763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35">
      <c r="A248" t="s">
        <v>1115</v>
      </c>
      <c r="B248" t="s">
        <v>1688</v>
      </c>
      <c r="C248" t="s">
        <v>1762</v>
      </c>
      <c r="D248" t="s">
        <v>1763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35">
      <c r="A249" t="s">
        <v>1133</v>
      </c>
      <c r="B249" t="s">
        <v>1689</v>
      </c>
      <c r="C249" t="s">
        <v>1762</v>
      </c>
      <c r="D249" t="s">
        <v>1763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35">
      <c r="A250" t="s">
        <v>1690</v>
      </c>
      <c r="B250" t="s">
        <v>1691</v>
      </c>
      <c r="C250" t="s">
        <v>1762</v>
      </c>
      <c r="D250" t="s">
        <v>1763</v>
      </c>
    </row>
    <row r="251" spans="1:64" x14ac:dyDescent="0.35">
      <c r="A251" t="s">
        <v>1692</v>
      </c>
      <c r="B251" t="s">
        <v>1693</v>
      </c>
      <c r="C251" t="s">
        <v>1762</v>
      </c>
      <c r="D251" t="s">
        <v>1763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35">
      <c r="A252" t="s">
        <v>609</v>
      </c>
      <c r="B252" t="s">
        <v>1694</v>
      </c>
      <c r="C252" t="s">
        <v>1762</v>
      </c>
      <c r="D252" t="s">
        <v>1763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35">
      <c r="A253" t="s">
        <v>1248</v>
      </c>
      <c r="B253" t="s">
        <v>1695</v>
      </c>
      <c r="C253" t="s">
        <v>1762</v>
      </c>
      <c r="D253" t="s">
        <v>1763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35">
      <c r="A254" t="s">
        <v>1696</v>
      </c>
      <c r="B254" t="s">
        <v>1697</v>
      </c>
      <c r="C254" t="s">
        <v>1762</v>
      </c>
      <c r="D254" t="s">
        <v>1763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35">
      <c r="A255" t="s">
        <v>1215</v>
      </c>
      <c r="B255" t="s">
        <v>1698</v>
      </c>
      <c r="C255" t="s">
        <v>1762</v>
      </c>
      <c r="D255" t="s">
        <v>1763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35">
      <c r="A256" t="s">
        <v>1699</v>
      </c>
      <c r="B256" t="s">
        <v>1700</v>
      </c>
      <c r="C256" t="s">
        <v>1762</v>
      </c>
      <c r="D256" t="s">
        <v>1763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35">
      <c r="A257" t="s">
        <v>1142</v>
      </c>
      <c r="B257" t="s">
        <v>1701</v>
      </c>
      <c r="C257" t="s">
        <v>1762</v>
      </c>
      <c r="D257" t="s">
        <v>1763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35">
      <c r="A258" t="s">
        <v>1702</v>
      </c>
      <c r="B258" t="s">
        <v>1703</v>
      </c>
      <c r="C258" t="s">
        <v>1762</v>
      </c>
      <c r="D258" t="s">
        <v>1763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35">
      <c r="A259" t="s">
        <v>1704</v>
      </c>
      <c r="B259" t="s">
        <v>1705</v>
      </c>
      <c r="C259" t="s">
        <v>1762</v>
      </c>
      <c r="D259" t="s">
        <v>1763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35">
      <c r="A260" t="s">
        <v>1706</v>
      </c>
      <c r="B260" t="s">
        <v>1707</v>
      </c>
      <c r="C260" t="s">
        <v>1762</v>
      </c>
      <c r="D260" t="s">
        <v>1763</v>
      </c>
    </row>
    <row r="261" spans="1:65" x14ac:dyDescent="0.35">
      <c r="A261" t="s">
        <v>1708</v>
      </c>
      <c r="B261" t="s">
        <v>1709</v>
      </c>
      <c r="C261" t="s">
        <v>1762</v>
      </c>
      <c r="D261" t="s">
        <v>1763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35">
      <c r="A262" t="s">
        <v>1710</v>
      </c>
      <c r="B262" t="s">
        <v>1711</v>
      </c>
      <c r="C262" t="s">
        <v>1762</v>
      </c>
      <c r="D262" t="s">
        <v>1763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35">
      <c r="A263" t="s">
        <v>1226</v>
      </c>
      <c r="B263" t="s">
        <v>1712</v>
      </c>
      <c r="C263" t="s">
        <v>1762</v>
      </c>
      <c r="D263" t="s">
        <v>1763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35">
      <c r="A264" t="s">
        <v>1022</v>
      </c>
      <c r="B264" t="s">
        <v>1713</v>
      </c>
      <c r="C264" t="s">
        <v>1762</v>
      </c>
      <c r="D264" t="s">
        <v>1763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35">
      <c r="A265" t="s">
        <v>1233</v>
      </c>
      <c r="B265" t="s">
        <v>1714</v>
      </c>
      <c r="C265" t="s">
        <v>1762</v>
      </c>
      <c r="D265" t="s">
        <v>1763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35">
      <c r="A266" t="s">
        <v>1715</v>
      </c>
      <c r="B266" t="s">
        <v>1716</v>
      </c>
      <c r="C266" t="s">
        <v>1762</v>
      </c>
      <c r="D266" t="s">
        <v>1763</v>
      </c>
    </row>
    <row r="267" spans="1:65" x14ac:dyDescent="0.35">
      <c r="A267" t="s">
        <v>1717</v>
      </c>
      <c r="B267" t="s">
        <v>1718</v>
      </c>
      <c r="C267" t="s">
        <v>1762</v>
      </c>
      <c r="D267" t="s">
        <v>1763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35">
      <c r="A268" t="s">
        <v>607</v>
      </c>
      <c r="B268" t="s">
        <v>1719</v>
      </c>
      <c r="C268" t="s">
        <v>1762</v>
      </c>
      <c r="D268" t="s">
        <v>1763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35">
      <c r="A269" t="s">
        <v>611</v>
      </c>
      <c r="B269" t="s">
        <v>1720</v>
      </c>
      <c r="C269" t="s">
        <v>1762</v>
      </c>
      <c r="D269" t="s">
        <v>1763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35">
      <c r="A270" t="s">
        <v>612</v>
      </c>
      <c r="B270" t="s">
        <v>1721</v>
      </c>
      <c r="C270" t="s">
        <v>1762</v>
      </c>
      <c r="D270" t="s">
        <v>1763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35"/>
    <row r="272" spans="1:65" s="1" customFormat="1" x14ac:dyDescent="0.35">
      <c r="BB272" s="1" t="s">
        <v>1722</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35">
      <c r="BM273" s="51" t="s">
        <v>2124</v>
      </c>
    </row>
    <row r="274" spans="8:65" s="1" customFormat="1" x14ac:dyDescent="0.35">
      <c r="I274" s="1" t="s">
        <v>1724</v>
      </c>
    </row>
    <row r="275" spans="8:65" s="1" customFormat="1" x14ac:dyDescent="0.35">
      <c r="H275">
        <v>2020</v>
      </c>
      <c r="I275" s="156">
        <f>BL77*$BM$272</f>
        <v>177.49377387123394</v>
      </c>
    </row>
    <row r="276" spans="8:65" s="1" customFormat="1" x14ac:dyDescent="0.35">
      <c r="H276">
        <v>2021</v>
      </c>
      <c r="I276" s="156">
        <f>I275*$BM$272</f>
        <v>173.95743704129566</v>
      </c>
    </row>
    <row r="277" spans="8:65" s="1" customFormat="1" x14ac:dyDescent="0.35">
      <c r="H277">
        <v>2022</v>
      </c>
      <c r="I277" s="156">
        <f t="shared" ref="I277:I295" si="1">I276*$BM$272</f>
        <v>170.49155720769039</v>
      </c>
    </row>
    <row r="278" spans="8:65" s="1" customFormat="1" x14ac:dyDescent="0.35">
      <c r="H278">
        <v>2023</v>
      </c>
      <c r="I278" s="156">
        <f t="shared" si="1"/>
        <v>167.09473060472189</v>
      </c>
    </row>
    <row r="279" spans="8:65" s="1" customFormat="1" x14ac:dyDescent="0.35">
      <c r="H279">
        <v>2024</v>
      </c>
      <c r="I279" s="156">
        <f t="shared" si="1"/>
        <v>163.76558143493313</v>
      </c>
    </row>
    <row r="280" spans="8:65" s="1" customFormat="1" x14ac:dyDescent="0.35">
      <c r="H280">
        <v>2025</v>
      </c>
      <c r="I280" s="156">
        <f t="shared" si="1"/>
        <v>160.50276131187488</v>
      </c>
    </row>
    <row r="281" spans="8:65" s="1" customFormat="1" x14ac:dyDescent="0.35">
      <c r="H281">
        <v>2026</v>
      </c>
      <c r="I281" s="156">
        <f t="shared" si="1"/>
        <v>157.30494871397642</v>
      </c>
    </row>
    <row r="282" spans="8:65" s="1" customFormat="1" x14ac:dyDescent="0.35">
      <c r="H282">
        <v>2027</v>
      </c>
      <c r="I282" s="156">
        <f t="shared" si="1"/>
        <v>154.17084844929698</v>
      </c>
    </row>
    <row r="283" spans="8:65" s="1" customFormat="1" x14ac:dyDescent="0.35">
      <c r="H283">
        <v>2028</v>
      </c>
      <c r="I283" s="156">
        <f t="shared" si="1"/>
        <v>151.09919113094165</v>
      </c>
    </row>
    <row r="284" spans="8:65" s="1" customFormat="1" x14ac:dyDescent="0.35">
      <c r="H284">
        <v>2029</v>
      </c>
      <c r="I284" s="156">
        <f t="shared" si="1"/>
        <v>148.08873266292869</v>
      </c>
    </row>
    <row r="285" spans="8:65" s="1" customFormat="1" x14ac:dyDescent="0.35">
      <c r="H285">
        <v>2030</v>
      </c>
      <c r="I285" s="156">
        <f t="shared" si="1"/>
        <v>145.13825373630044</v>
      </c>
    </row>
    <row r="286" spans="8:65" s="1" customFormat="1" x14ac:dyDescent="0.35">
      <c r="H286">
        <v>2031</v>
      </c>
      <c r="I286" s="156">
        <f t="shared" si="1"/>
        <v>142.24655933527342</v>
      </c>
    </row>
    <row r="287" spans="8:65" s="1" customFormat="1" x14ac:dyDescent="0.35">
      <c r="H287">
        <v>2032</v>
      </c>
      <c r="I287" s="156">
        <f t="shared" si="1"/>
        <v>139.4124782532279</v>
      </c>
    </row>
    <row r="288" spans="8:65" s="1" customFormat="1" x14ac:dyDescent="0.35">
      <c r="H288">
        <v>2033</v>
      </c>
      <c r="I288" s="156">
        <f t="shared" si="1"/>
        <v>136.63486261834078</v>
      </c>
    </row>
    <row r="289" spans="3:9" s="1" customFormat="1" x14ac:dyDescent="0.35">
      <c r="C289" s="49"/>
      <c r="D289" s="49"/>
      <c r="E289" s="49"/>
      <c r="H289">
        <v>2034</v>
      </c>
      <c r="I289" s="156">
        <f t="shared" si="1"/>
        <v>133.91258742866944</v>
      </c>
    </row>
    <row r="290" spans="3:9" s="1" customFormat="1" x14ac:dyDescent="0.35">
      <c r="C290" s="49"/>
      <c r="D290" s="49"/>
      <c r="E290" s="49"/>
      <c r="H290">
        <v>2035</v>
      </c>
      <c r="I290" s="156">
        <f t="shared" si="1"/>
        <v>131.24455009649864</v>
      </c>
    </row>
    <row r="291" spans="3:9" s="1" customFormat="1" x14ac:dyDescent="0.35">
      <c r="C291" s="49"/>
      <c r="D291" s="49"/>
      <c r="E291" s="49"/>
      <c r="H291">
        <v>2036</v>
      </c>
      <c r="I291" s="156">
        <f t="shared" si="1"/>
        <v>128.62967000176565</v>
      </c>
    </row>
    <row r="292" spans="3:9" s="1" customFormat="1" x14ac:dyDescent="0.35">
      <c r="H292">
        <v>2037</v>
      </c>
      <c r="I292" s="156">
        <f t="shared" si="1"/>
        <v>126.0668880543828</v>
      </c>
    </row>
    <row r="293" spans="3:9" s="1" customFormat="1" x14ac:dyDescent="0.35">
      <c r="H293">
        <v>2038</v>
      </c>
      <c r="I293" s="156">
        <f t="shared" si="1"/>
        <v>123.55516626528025</v>
      </c>
    </row>
    <row r="294" spans="3:9" s="1" customFormat="1" x14ac:dyDescent="0.35">
      <c r="H294">
        <v>2039</v>
      </c>
      <c r="I294" s="156">
        <f t="shared" si="1"/>
        <v>121.0934873259951</v>
      </c>
    </row>
    <row r="295" spans="3:9" s="1" customFormat="1" x14ac:dyDescent="0.35">
      <c r="H295">
        <v>2040</v>
      </c>
      <c r="I295" s="156">
        <f t="shared" si="1"/>
        <v>118.68085419663674</v>
      </c>
    </row>
    <row r="296" spans="3:9" s="1" customFormat="1" x14ac:dyDescent="0.3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4.5" x14ac:dyDescent="0.35"/>
  <cols>
    <col min="1" max="1" width="44.1796875" bestFit="1" customWidth="1"/>
    <col min="2" max="2" width="25.54296875" bestFit="1" customWidth="1"/>
    <col min="3" max="3" width="41.1796875" bestFit="1" customWidth="1"/>
    <col min="4" max="4" width="15.54296875" bestFit="1" customWidth="1"/>
    <col min="5" max="64" width="11.453125" bestFit="1" customWidth="1"/>
    <col min="65" max="65" width="10.81640625" customWidth="1"/>
  </cols>
  <sheetData>
    <row r="1" spans="1:65" x14ac:dyDescent="0.35">
      <c r="A1" t="s">
        <v>1288</v>
      </c>
      <c r="B1" t="s">
        <v>1289</v>
      </c>
    </row>
    <row r="2" spans="1:65" x14ac:dyDescent="0.35">
      <c r="A2" t="s">
        <v>1290</v>
      </c>
      <c r="B2" s="4">
        <v>44407</v>
      </c>
    </row>
    <row r="4" spans="1:65" x14ac:dyDescent="0.35">
      <c r="A4" t="s">
        <v>1291</v>
      </c>
      <c r="B4" t="s">
        <v>1292</v>
      </c>
      <c r="C4" t="s">
        <v>1293</v>
      </c>
      <c r="D4" t="s">
        <v>1294</v>
      </c>
      <c r="E4" t="s">
        <v>1295</v>
      </c>
      <c r="F4" t="s">
        <v>1296</v>
      </c>
      <c r="G4" t="s">
        <v>1297</v>
      </c>
      <c r="H4" t="s">
        <v>1298</v>
      </c>
      <c r="I4" t="s">
        <v>1299</v>
      </c>
      <c r="J4" t="s">
        <v>1300</v>
      </c>
      <c r="K4" t="s">
        <v>1301</v>
      </c>
      <c r="L4" t="s">
        <v>1302</v>
      </c>
      <c r="M4" t="s">
        <v>1303</v>
      </c>
      <c r="N4" t="s">
        <v>1304</v>
      </c>
      <c r="O4" t="s">
        <v>1305</v>
      </c>
      <c r="P4" t="s">
        <v>1306</v>
      </c>
      <c r="Q4" t="s">
        <v>1307</v>
      </c>
      <c r="R4" t="s">
        <v>1308</v>
      </c>
      <c r="S4" t="s">
        <v>1309</v>
      </c>
      <c r="T4" t="s">
        <v>1310</v>
      </c>
      <c r="U4" t="s">
        <v>1311</v>
      </c>
      <c r="V4" t="s">
        <v>1312</v>
      </c>
      <c r="W4" t="s">
        <v>1313</v>
      </c>
      <c r="X4" t="s">
        <v>1314</v>
      </c>
      <c r="Y4" t="s">
        <v>1315</v>
      </c>
      <c r="Z4" t="s">
        <v>1316</v>
      </c>
      <c r="AA4" t="s">
        <v>1317</v>
      </c>
      <c r="AB4" t="s">
        <v>1318</v>
      </c>
      <c r="AC4" t="s">
        <v>1319</v>
      </c>
      <c r="AD4" t="s">
        <v>1320</v>
      </c>
      <c r="AE4" t="s">
        <v>1321</v>
      </c>
      <c r="AF4" t="s">
        <v>1322</v>
      </c>
      <c r="AG4" t="s">
        <v>1323</v>
      </c>
      <c r="AH4" t="s">
        <v>1324</v>
      </c>
      <c r="AI4" t="s">
        <v>1325</v>
      </c>
      <c r="AJ4" t="s">
        <v>1326</v>
      </c>
      <c r="AK4" t="s">
        <v>1327</v>
      </c>
      <c r="AL4" t="s">
        <v>1328</v>
      </c>
      <c r="AM4" t="s">
        <v>1329</v>
      </c>
      <c r="AN4" t="s">
        <v>1330</v>
      </c>
      <c r="AO4" t="s">
        <v>1331</v>
      </c>
      <c r="AP4" t="s">
        <v>1332</v>
      </c>
      <c r="AQ4" t="s">
        <v>1333</v>
      </c>
      <c r="AR4" t="s">
        <v>1334</v>
      </c>
      <c r="AS4" t="s">
        <v>1335</v>
      </c>
      <c r="AT4" t="s">
        <v>1336</v>
      </c>
      <c r="AU4" t="s">
        <v>1337</v>
      </c>
      <c r="AV4" t="s">
        <v>1338</v>
      </c>
      <c r="AW4" t="s">
        <v>1339</v>
      </c>
      <c r="AX4" t="s">
        <v>1340</v>
      </c>
      <c r="AY4" t="s">
        <v>1341</v>
      </c>
      <c r="AZ4" t="s">
        <v>1342</v>
      </c>
      <c r="BA4" t="s">
        <v>1343</v>
      </c>
      <c r="BB4" t="s">
        <v>1344</v>
      </c>
      <c r="BC4" t="s">
        <v>1345</v>
      </c>
      <c r="BD4" t="s">
        <v>1346</v>
      </c>
      <c r="BE4" t="s">
        <v>1347</v>
      </c>
      <c r="BF4" t="s">
        <v>1348</v>
      </c>
      <c r="BG4" t="s">
        <v>1349</v>
      </c>
      <c r="BH4" t="s">
        <v>1350</v>
      </c>
      <c r="BI4" t="s">
        <v>1351</v>
      </c>
      <c r="BJ4" t="s">
        <v>1352</v>
      </c>
      <c r="BK4" t="s">
        <v>1353</v>
      </c>
      <c r="BL4" t="s">
        <v>1354</v>
      </c>
      <c r="BM4" t="s">
        <v>1355</v>
      </c>
    </row>
    <row r="5" spans="1:65" x14ac:dyDescent="0.35">
      <c r="A5" t="s">
        <v>1178</v>
      </c>
      <c r="B5" t="s">
        <v>1356</v>
      </c>
      <c r="C5" t="s">
        <v>1765</v>
      </c>
      <c r="D5" t="s">
        <v>1766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35">
      <c r="A6" t="s">
        <v>1359</v>
      </c>
      <c r="B6" t="s">
        <v>1360</v>
      </c>
      <c r="C6" t="s">
        <v>1765</v>
      </c>
      <c r="D6" t="s">
        <v>1766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35">
      <c r="A7" t="s">
        <v>1144</v>
      </c>
      <c r="B7" t="s">
        <v>1361</v>
      </c>
      <c r="C7" t="s">
        <v>1765</v>
      </c>
      <c r="D7" t="s">
        <v>1766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35">
      <c r="A8" t="s">
        <v>1362</v>
      </c>
      <c r="B8" t="s">
        <v>1363</v>
      </c>
      <c r="C8" t="s">
        <v>1765</v>
      </c>
      <c r="D8" t="s">
        <v>1766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35">
      <c r="A9" t="s">
        <v>1083</v>
      </c>
      <c r="B9" t="s">
        <v>1364</v>
      </c>
      <c r="C9" t="s">
        <v>1765</v>
      </c>
      <c r="D9" t="s">
        <v>1766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35">
      <c r="A10" t="s">
        <v>1262</v>
      </c>
      <c r="B10" t="s">
        <v>1365</v>
      </c>
      <c r="C10" t="s">
        <v>1765</v>
      </c>
      <c r="D10" t="s">
        <v>1766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35">
      <c r="A11" t="s">
        <v>1366</v>
      </c>
      <c r="B11" t="s">
        <v>1367</v>
      </c>
      <c r="C11" t="s">
        <v>1765</v>
      </c>
      <c r="D11" t="s">
        <v>1766</v>
      </c>
    </row>
    <row r="12" spans="1:65" x14ac:dyDescent="0.35">
      <c r="A12" t="s">
        <v>1368</v>
      </c>
      <c r="B12" t="s">
        <v>1369</v>
      </c>
      <c r="C12" t="s">
        <v>1765</v>
      </c>
      <c r="D12" t="s">
        <v>1766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35">
      <c r="A13" t="s">
        <v>1134</v>
      </c>
      <c r="B13" t="s">
        <v>1370</v>
      </c>
      <c r="C13" t="s">
        <v>1765</v>
      </c>
      <c r="D13" t="s">
        <v>1766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35">
      <c r="A14" t="s">
        <v>1204</v>
      </c>
      <c r="B14" t="s">
        <v>1371</v>
      </c>
      <c r="C14" t="s">
        <v>1765</v>
      </c>
      <c r="D14" t="s">
        <v>1766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35">
      <c r="A15" t="s">
        <v>1118</v>
      </c>
      <c r="B15" t="s">
        <v>1372</v>
      </c>
      <c r="C15" t="s">
        <v>1765</v>
      </c>
      <c r="D15" t="s">
        <v>1766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35">
      <c r="A16" t="s">
        <v>1373</v>
      </c>
      <c r="B16" t="s">
        <v>1374</v>
      </c>
      <c r="C16" t="s">
        <v>1765</v>
      </c>
      <c r="D16" t="s">
        <v>1766</v>
      </c>
    </row>
    <row r="17" spans="1:64" x14ac:dyDescent="0.35">
      <c r="A17" t="s">
        <v>1177</v>
      </c>
      <c r="B17" t="s">
        <v>1375</v>
      </c>
      <c r="C17" t="s">
        <v>1765</v>
      </c>
      <c r="D17" t="s">
        <v>1766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35">
      <c r="A18" t="s">
        <v>1218</v>
      </c>
      <c r="B18" t="s">
        <v>1376</v>
      </c>
      <c r="C18" t="s">
        <v>1765</v>
      </c>
      <c r="D18" t="s">
        <v>1766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35">
      <c r="A19" t="s">
        <v>1275</v>
      </c>
      <c r="B19" t="s">
        <v>1377</v>
      </c>
      <c r="C19" t="s">
        <v>1765</v>
      </c>
      <c r="D19" t="s">
        <v>1766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35">
      <c r="A20" t="s">
        <v>1119</v>
      </c>
      <c r="B20" t="s">
        <v>1378</v>
      </c>
      <c r="C20" t="s">
        <v>1765</v>
      </c>
      <c r="D20" t="s">
        <v>1766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35">
      <c r="A21" t="s">
        <v>587</v>
      </c>
      <c r="B21" t="s">
        <v>1379</v>
      </c>
      <c r="C21" t="s">
        <v>1765</v>
      </c>
      <c r="D21" t="s">
        <v>1766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35">
      <c r="A22" t="s">
        <v>1276</v>
      </c>
      <c r="B22" t="s">
        <v>1380</v>
      </c>
      <c r="C22" t="s">
        <v>1765</v>
      </c>
      <c r="D22" t="s">
        <v>1766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35">
      <c r="A23" t="s">
        <v>1093</v>
      </c>
      <c r="B23" t="s">
        <v>1381</v>
      </c>
      <c r="C23" t="s">
        <v>1765</v>
      </c>
      <c r="D23" t="s">
        <v>1766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35">
      <c r="A24" t="s">
        <v>1094</v>
      </c>
      <c r="B24" t="s">
        <v>1382</v>
      </c>
      <c r="C24" t="s">
        <v>1765</v>
      </c>
      <c r="D24" t="s">
        <v>1766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35">
      <c r="A25" t="s">
        <v>1145</v>
      </c>
      <c r="B25" t="s">
        <v>1383</v>
      </c>
      <c r="C25" t="s">
        <v>1765</v>
      </c>
      <c r="D25" t="s">
        <v>1766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35">
      <c r="A26" t="s">
        <v>1240</v>
      </c>
      <c r="B26" t="s">
        <v>1384</v>
      </c>
      <c r="C26" t="s">
        <v>1765</v>
      </c>
      <c r="D26" t="s">
        <v>1766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35">
      <c r="A27" t="s">
        <v>1120</v>
      </c>
      <c r="B27" t="s">
        <v>1385</v>
      </c>
      <c r="C27" t="s">
        <v>1765</v>
      </c>
      <c r="D27" t="s">
        <v>1766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35">
      <c r="A28" t="s">
        <v>1386</v>
      </c>
      <c r="B28" t="s">
        <v>1387</v>
      </c>
      <c r="C28" t="s">
        <v>1765</v>
      </c>
      <c r="D28" t="s">
        <v>1766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35">
      <c r="A29" t="s">
        <v>1263</v>
      </c>
      <c r="B29" t="s">
        <v>1388</v>
      </c>
      <c r="C29" t="s">
        <v>1765</v>
      </c>
      <c r="D29" t="s">
        <v>1766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35">
      <c r="A30" t="s">
        <v>1239</v>
      </c>
      <c r="B30" t="s">
        <v>1389</v>
      </c>
      <c r="C30" t="s">
        <v>1765</v>
      </c>
      <c r="D30" t="s">
        <v>1766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35">
      <c r="A31" t="s">
        <v>1195</v>
      </c>
      <c r="B31" t="s">
        <v>1390</v>
      </c>
      <c r="C31" t="s">
        <v>1765</v>
      </c>
      <c r="D31" t="s">
        <v>1766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35">
      <c r="A32" t="s">
        <v>1391</v>
      </c>
      <c r="B32" t="s">
        <v>1392</v>
      </c>
      <c r="C32" t="s">
        <v>1765</v>
      </c>
      <c r="D32" t="s">
        <v>1766</v>
      </c>
    </row>
    <row r="33" spans="1:64" x14ac:dyDescent="0.35">
      <c r="A33" t="s">
        <v>1393</v>
      </c>
      <c r="B33" t="s">
        <v>1394</v>
      </c>
      <c r="C33" t="s">
        <v>1765</v>
      </c>
      <c r="D33" t="s">
        <v>1766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35">
      <c r="A34" t="s">
        <v>1206</v>
      </c>
      <c r="B34" t="s">
        <v>1395</v>
      </c>
      <c r="C34" t="s">
        <v>1765</v>
      </c>
      <c r="D34" t="s">
        <v>1766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35">
      <c r="A35" t="s">
        <v>1180</v>
      </c>
      <c r="B35" t="s">
        <v>1396</v>
      </c>
      <c r="C35" t="s">
        <v>1765</v>
      </c>
      <c r="D35" t="s">
        <v>1766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35">
      <c r="A36" t="s">
        <v>1164</v>
      </c>
      <c r="B36" t="s">
        <v>1397</v>
      </c>
      <c r="C36" t="s">
        <v>1765</v>
      </c>
      <c r="D36" t="s">
        <v>1766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35">
      <c r="A37" t="s">
        <v>1146</v>
      </c>
      <c r="B37" t="s">
        <v>1398</v>
      </c>
      <c r="C37" t="s">
        <v>1765</v>
      </c>
      <c r="D37" t="s">
        <v>1766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35">
      <c r="A38" t="s">
        <v>585</v>
      </c>
      <c r="B38" t="s">
        <v>1399</v>
      </c>
      <c r="C38" t="s">
        <v>1765</v>
      </c>
      <c r="D38" t="s">
        <v>1766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35">
      <c r="A39" t="s">
        <v>589</v>
      </c>
      <c r="B39" t="s">
        <v>1400</v>
      </c>
      <c r="C39" t="s">
        <v>1765</v>
      </c>
      <c r="D39" t="s">
        <v>1766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35">
      <c r="A40" t="s">
        <v>1283</v>
      </c>
      <c r="B40" t="s">
        <v>1401</v>
      </c>
      <c r="C40" t="s">
        <v>1765</v>
      </c>
      <c r="D40" t="s">
        <v>1766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35">
      <c r="A41" t="s">
        <v>1402</v>
      </c>
      <c r="B41" t="s">
        <v>1403</v>
      </c>
      <c r="C41" t="s">
        <v>1765</v>
      </c>
      <c r="D41" t="s">
        <v>1766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35">
      <c r="A42" t="s">
        <v>1281</v>
      </c>
      <c r="B42" t="s">
        <v>1404</v>
      </c>
      <c r="C42" t="s">
        <v>1765</v>
      </c>
      <c r="D42" t="s">
        <v>1766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35">
      <c r="A43" t="s">
        <v>1250</v>
      </c>
      <c r="B43" t="s">
        <v>1405</v>
      </c>
      <c r="C43" t="s">
        <v>1765</v>
      </c>
      <c r="D43" t="s">
        <v>1766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35">
      <c r="A44" t="s">
        <v>1207</v>
      </c>
      <c r="B44" t="s">
        <v>1406</v>
      </c>
      <c r="C44" t="s">
        <v>1765</v>
      </c>
      <c r="D44" t="s">
        <v>1766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35">
      <c r="A45" t="s">
        <v>1155</v>
      </c>
      <c r="B45" t="s">
        <v>1407</v>
      </c>
      <c r="C45" t="s">
        <v>1765</v>
      </c>
      <c r="D45" t="s">
        <v>1766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35">
      <c r="A46" t="s">
        <v>1408</v>
      </c>
      <c r="B46" t="s">
        <v>1409</v>
      </c>
      <c r="C46" t="s">
        <v>1765</v>
      </c>
      <c r="D46" t="s">
        <v>1766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35">
      <c r="A47" t="s">
        <v>1084</v>
      </c>
      <c r="B47" t="s">
        <v>1410</v>
      </c>
      <c r="C47" t="s">
        <v>1765</v>
      </c>
      <c r="D47" t="s">
        <v>1766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35">
      <c r="A48" t="s">
        <v>1411</v>
      </c>
      <c r="B48" t="s">
        <v>1412</v>
      </c>
      <c r="C48" t="s">
        <v>1765</v>
      </c>
      <c r="D48" t="s">
        <v>1766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35">
      <c r="A49" t="s">
        <v>1413</v>
      </c>
      <c r="B49" t="s">
        <v>1414</v>
      </c>
      <c r="C49" t="s">
        <v>1765</v>
      </c>
      <c r="D49" t="s">
        <v>1766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35">
      <c r="A50" t="s">
        <v>1208</v>
      </c>
      <c r="B50" t="s">
        <v>1415</v>
      </c>
      <c r="C50" t="s">
        <v>1765</v>
      </c>
      <c r="D50" t="s">
        <v>1766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35">
      <c r="A51" t="s">
        <v>1072</v>
      </c>
      <c r="B51" t="s">
        <v>1416</v>
      </c>
      <c r="C51" t="s">
        <v>1765</v>
      </c>
      <c r="D51" t="s">
        <v>1766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35">
      <c r="A52" t="s">
        <v>1095</v>
      </c>
      <c r="B52" t="s">
        <v>1417</v>
      </c>
      <c r="C52" t="s">
        <v>1765</v>
      </c>
      <c r="D52" t="s">
        <v>1766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35">
      <c r="A53" t="s">
        <v>1196</v>
      </c>
      <c r="B53" t="s">
        <v>1418</v>
      </c>
      <c r="C53" t="s">
        <v>1765</v>
      </c>
      <c r="D53" t="s">
        <v>1766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35">
      <c r="A54" t="s">
        <v>1419</v>
      </c>
      <c r="B54" t="s">
        <v>1420</v>
      </c>
      <c r="C54" t="s">
        <v>1765</v>
      </c>
      <c r="D54" t="s">
        <v>1766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35">
      <c r="A55" t="s">
        <v>1181</v>
      </c>
      <c r="B55" t="s">
        <v>1421</v>
      </c>
      <c r="C55" t="s">
        <v>1765</v>
      </c>
      <c r="D55" t="s">
        <v>1766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35">
      <c r="A56" t="s">
        <v>1422</v>
      </c>
      <c r="B56" t="s">
        <v>1423</v>
      </c>
      <c r="C56" t="s">
        <v>1765</v>
      </c>
      <c r="D56" t="s">
        <v>1766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35">
      <c r="A57" t="s">
        <v>1424</v>
      </c>
      <c r="B57" t="s">
        <v>1425</v>
      </c>
      <c r="C57" t="s">
        <v>1765</v>
      </c>
      <c r="D57" t="s">
        <v>1766</v>
      </c>
    </row>
    <row r="58" spans="1:64" x14ac:dyDescent="0.35">
      <c r="A58" t="s">
        <v>1121</v>
      </c>
      <c r="B58" t="s">
        <v>1426</v>
      </c>
      <c r="C58" t="s">
        <v>1765</v>
      </c>
      <c r="D58" t="s">
        <v>1766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35">
      <c r="A59" t="s">
        <v>1427</v>
      </c>
      <c r="B59" t="s">
        <v>1428</v>
      </c>
      <c r="C59" t="s">
        <v>1765</v>
      </c>
      <c r="D59" t="s">
        <v>1766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35">
      <c r="A60" t="s">
        <v>1278</v>
      </c>
      <c r="B60" t="s">
        <v>1429</v>
      </c>
      <c r="C60" t="s">
        <v>1765</v>
      </c>
      <c r="D60" t="s">
        <v>1766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35">
      <c r="A61" t="s">
        <v>1073</v>
      </c>
      <c r="B61" t="s">
        <v>1430</v>
      </c>
      <c r="C61" t="s">
        <v>1765</v>
      </c>
      <c r="D61" t="s">
        <v>1766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35">
      <c r="A62" t="s">
        <v>1431</v>
      </c>
      <c r="B62" t="s">
        <v>1432</v>
      </c>
      <c r="C62" t="s">
        <v>1765</v>
      </c>
      <c r="D62" t="s">
        <v>1766</v>
      </c>
      <c r="AI62">
        <v>154.17685339798601</v>
      </c>
      <c r="AS62">
        <v>183</v>
      </c>
    </row>
    <row r="63" spans="1:64" x14ac:dyDescent="0.35">
      <c r="A63" t="s">
        <v>1251</v>
      </c>
      <c r="B63" t="s">
        <v>1433</v>
      </c>
      <c r="C63" t="s">
        <v>1765</v>
      </c>
      <c r="D63" t="s">
        <v>1766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35">
      <c r="A64" t="s">
        <v>1183</v>
      </c>
      <c r="B64" t="s">
        <v>1434</v>
      </c>
      <c r="C64" t="s">
        <v>1765</v>
      </c>
      <c r="D64" t="s">
        <v>1766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35">
      <c r="A65" t="s">
        <v>1110</v>
      </c>
      <c r="B65" t="s">
        <v>1435</v>
      </c>
      <c r="C65" t="s">
        <v>1765</v>
      </c>
      <c r="D65" t="s">
        <v>1766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35">
      <c r="A66" t="s">
        <v>1436</v>
      </c>
      <c r="B66" t="s">
        <v>1437</v>
      </c>
      <c r="C66" t="s">
        <v>1765</v>
      </c>
      <c r="D66" t="s">
        <v>1766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35">
      <c r="A67" t="s">
        <v>1438</v>
      </c>
      <c r="B67" t="s">
        <v>1439</v>
      </c>
      <c r="C67" t="s">
        <v>1765</v>
      </c>
      <c r="D67" t="s">
        <v>1766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35">
      <c r="A68" t="s">
        <v>1440</v>
      </c>
      <c r="B68" t="s">
        <v>1441</v>
      </c>
      <c r="C68" t="s">
        <v>1765</v>
      </c>
      <c r="D68" t="s">
        <v>1766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35">
      <c r="A69" t="s">
        <v>1442</v>
      </c>
      <c r="B69" t="s">
        <v>1443</v>
      </c>
      <c r="C69" t="s">
        <v>1765</v>
      </c>
      <c r="D69" t="s">
        <v>1766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35">
      <c r="A70" t="s">
        <v>1444</v>
      </c>
      <c r="B70" t="s">
        <v>1445</v>
      </c>
      <c r="C70" t="s">
        <v>1765</v>
      </c>
      <c r="D70" t="s">
        <v>1766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35">
      <c r="A71" t="s">
        <v>1209</v>
      </c>
      <c r="B71" t="s">
        <v>1446</v>
      </c>
      <c r="C71" t="s">
        <v>1765</v>
      </c>
      <c r="D71" t="s">
        <v>1766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35">
      <c r="A72" t="s">
        <v>1447</v>
      </c>
      <c r="B72" t="s">
        <v>1448</v>
      </c>
      <c r="C72" t="s">
        <v>1765</v>
      </c>
      <c r="D72" t="s">
        <v>1766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35">
      <c r="A73" t="s">
        <v>1449</v>
      </c>
      <c r="B73" t="s">
        <v>1450</v>
      </c>
      <c r="C73" t="s">
        <v>1765</v>
      </c>
      <c r="D73" t="s">
        <v>1766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35">
      <c r="A74" t="s">
        <v>597</v>
      </c>
      <c r="B74" t="s">
        <v>1451</v>
      </c>
      <c r="C74" t="s">
        <v>1765</v>
      </c>
      <c r="D74" t="s">
        <v>1766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35">
      <c r="A75" t="s">
        <v>1273</v>
      </c>
      <c r="B75" t="s">
        <v>1452</v>
      </c>
      <c r="C75" t="s">
        <v>1765</v>
      </c>
      <c r="D75" t="s">
        <v>1766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35">
      <c r="A76" t="s">
        <v>1252</v>
      </c>
      <c r="B76" t="s">
        <v>1453</v>
      </c>
      <c r="C76" t="s">
        <v>1765</v>
      </c>
      <c r="D76" t="s">
        <v>1766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35">
      <c r="A77" t="s">
        <v>599</v>
      </c>
      <c r="B77" t="s">
        <v>931</v>
      </c>
      <c r="C77" t="s">
        <v>1765</v>
      </c>
      <c r="D77" t="s">
        <v>1766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35">
      <c r="A78" t="s">
        <v>1454</v>
      </c>
      <c r="B78" t="s">
        <v>1455</v>
      </c>
      <c r="C78" t="s">
        <v>1765</v>
      </c>
      <c r="D78" t="s">
        <v>1766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35">
      <c r="A79" t="s">
        <v>1456</v>
      </c>
      <c r="B79" t="s">
        <v>1457</v>
      </c>
      <c r="C79" t="s">
        <v>1765</v>
      </c>
      <c r="D79" t="s">
        <v>1766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35">
      <c r="A80" t="s">
        <v>1253</v>
      </c>
      <c r="B80" t="s">
        <v>1458</v>
      </c>
      <c r="C80" t="s">
        <v>1765</v>
      </c>
      <c r="D80" t="s">
        <v>1766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35">
      <c r="A81" t="s">
        <v>1222</v>
      </c>
      <c r="B81" t="s">
        <v>1459</v>
      </c>
      <c r="C81" t="s">
        <v>1765</v>
      </c>
      <c r="D81" t="s">
        <v>1766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35">
      <c r="A82" t="s">
        <v>1277</v>
      </c>
      <c r="B82" t="s">
        <v>1460</v>
      </c>
      <c r="C82" t="s">
        <v>1765</v>
      </c>
      <c r="D82" t="s">
        <v>1766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35">
      <c r="A83" t="s">
        <v>1461</v>
      </c>
      <c r="B83" t="s">
        <v>1462</v>
      </c>
      <c r="C83" t="s">
        <v>1765</v>
      </c>
      <c r="D83" t="s">
        <v>1766</v>
      </c>
    </row>
    <row r="84" spans="1:64" x14ac:dyDescent="0.35">
      <c r="A84" t="s">
        <v>1463</v>
      </c>
      <c r="B84" t="s">
        <v>1464</v>
      </c>
      <c r="C84" t="s">
        <v>1765</v>
      </c>
      <c r="D84" t="s">
        <v>1766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35">
      <c r="A85" t="s">
        <v>1088</v>
      </c>
      <c r="B85" t="s">
        <v>1465</v>
      </c>
      <c r="C85" t="s">
        <v>1765</v>
      </c>
      <c r="D85" t="s">
        <v>1766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35">
      <c r="A86" t="s">
        <v>1260</v>
      </c>
      <c r="B86" t="s">
        <v>1466</v>
      </c>
      <c r="C86" t="s">
        <v>1765</v>
      </c>
      <c r="D86" t="s">
        <v>1766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35">
      <c r="A87" t="s">
        <v>1122</v>
      </c>
      <c r="B87" t="s">
        <v>1467</v>
      </c>
      <c r="C87" t="s">
        <v>1765</v>
      </c>
      <c r="D87" t="s">
        <v>1766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35">
      <c r="A88" t="s">
        <v>1097</v>
      </c>
      <c r="B88" t="s">
        <v>1468</v>
      </c>
      <c r="C88" t="s">
        <v>1765</v>
      </c>
      <c r="D88" t="s">
        <v>1766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35">
      <c r="A89" t="s">
        <v>1469</v>
      </c>
      <c r="B89" t="s">
        <v>1470</v>
      </c>
      <c r="C89" t="s">
        <v>1765</v>
      </c>
      <c r="D89" t="s">
        <v>1766</v>
      </c>
    </row>
    <row r="90" spans="1:64" x14ac:dyDescent="0.35">
      <c r="A90" t="s">
        <v>1098</v>
      </c>
      <c r="B90" t="s">
        <v>1471</v>
      </c>
      <c r="C90" t="s">
        <v>1765</v>
      </c>
      <c r="D90" t="s">
        <v>1766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35">
      <c r="A91" t="s">
        <v>1472</v>
      </c>
      <c r="B91" t="s">
        <v>1473</v>
      </c>
      <c r="C91" t="s">
        <v>1765</v>
      </c>
      <c r="D91" t="s">
        <v>1766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35">
      <c r="A92" t="s">
        <v>1099</v>
      </c>
      <c r="B92" t="s">
        <v>1474</v>
      </c>
      <c r="C92" t="s">
        <v>1765</v>
      </c>
      <c r="D92" t="s">
        <v>1766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35">
      <c r="A93" t="s">
        <v>1087</v>
      </c>
      <c r="B93" t="s">
        <v>1475</v>
      </c>
      <c r="C93" t="s">
        <v>1765</v>
      </c>
      <c r="D93" t="s">
        <v>1766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35">
      <c r="A94" t="s">
        <v>1265</v>
      </c>
      <c r="B94" t="s">
        <v>1476</v>
      </c>
      <c r="C94" t="s">
        <v>1765</v>
      </c>
      <c r="D94" t="s">
        <v>1766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35">
      <c r="A95" t="s">
        <v>1184</v>
      </c>
      <c r="B95" t="s">
        <v>1477</v>
      </c>
      <c r="C95" t="s">
        <v>1765</v>
      </c>
      <c r="D95" t="s">
        <v>1766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35">
      <c r="A96" t="s">
        <v>1478</v>
      </c>
      <c r="B96" t="s">
        <v>1479</v>
      </c>
      <c r="C96" t="s">
        <v>1765</v>
      </c>
      <c r="D96" t="s">
        <v>1766</v>
      </c>
      <c r="AQ96">
        <v>271.90385858122602</v>
      </c>
      <c r="AR96">
        <v>280.94445600166398</v>
      </c>
      <c r="AS96">
        <v>273.811994189666</v>
      </c>
      <c r="AT96">
        <v>261.03169670602898</v>
      </c>
    </row>
    <row r="97" spans="1:64" x14ac:dyDescent="0.35">
      <c r="A97" t="s">
        <v>1198</v>
      </c>
      <c r="B97" t="s">
        <v>1480</v>
      </c>
      <c r="C97" t="s">
        <v>1765</v>
      </c>
      <c r="D97" t="s">
        <v>1766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35">
      <c r="A98" t="s">
        <v>1228</v>
      </c>
      <c r="B98" t="s">
        <v>1481</v>
      </c>
      <c r="C98" t="s">
        <v>1765</v>
      </c>
      <c r="D98" t="s">
        <v>1766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35">
      <c r="A99" t="s">
        <v>1211</v>
      </c>
      <c r="B99" t="s">
        <v>1482</v>
      </c>
      <c r="C99" t="s">
        <v>1765</v>
      </c>
      <c r="D99" t="s">
        <v>1766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35">
      <c r="A100" t="s">
        <v>1483</v>
      </c>
      <c r="B100" t="s">
        <v>1484</v>
      </c>
      <c r="C100" t="s">
        <v>1765</v>
      </c>
      <c r="D100" t="s">
        <v>1766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35">
      <c r="A101" t="s">
        <v>1485</v>
      </c>
      <c r="B101" t="s">
        <v>1486</v>
      </c>
      <c r="C101" t="s">
        <v>1765</v>
      </c>
      <c r="D101" t="s">
        <v>1766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35">
      <c r="A102" t="s">
        <v>1199</v>
      </c>
      <c r="B102" t="s">
        <v>1487</v>
      </c>
      <c r="C102" t="s">
        <v>1765</v>
      </c>
      <c r="D102" t="s">
        <v>1766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35">
      <c r="A103" t="s">
        <v>1488</v>
      </c>
      <c r="B103" t="s">
        <v>1489</v>
      </c>
      <c r="C103" t="s">
        <v>1765</v>
      </c>
      <c r="D103" t="s">
        <v>1766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35">
      <c r="A104" t="s">
        <v>1264</v>
      </c>
      <c r="B104" t="s">
        <v>1490</v>
      </c>
      <c r="C104" t="s">
        <v>1765</v>
      </c>
      <c r="D104" t="s">
        <v>1766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35">
      <c r="A105" t="s">
        <v>1186</v>
      </c>
      <c r="B105" t="s">
        <v>1491</v>
      </c>
      <c r="C105" t="s">
        <v>1765</v>
      </c>
      <c r="D105" t="s">
        <v>1766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35">
      <c r="A106" t="s">
        <v>1242</v>
      </c>
      <c r="B106" t="s">
        <v>1492</v>
      </c>
      <c r="C106" t="s">
        <v>1765</v>
      </c>
      <c r="D106" t="s">
        <v>1766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35">
      <c r="A107" t="s">
        <v>1493</v>
      </c>
      <c r="B107" t="s">
        <v>1494</v>
      </c>
      <c r="C107" t="s">
        <v>1765</v>
      </c>
      <c r="D107" t="s">
        <v>1766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35">
      <c r="A108" t="s">
        <v>1495</v>
      </c>
      <c r="B108" t="s">
        <v>1496</v>
      </c>
      <c r="C108" t="s">
        <v>1765</v>
      </c>
      <c r="D108" t="s">
        <v>1766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35">
      <c r="A109" t="s">
        <v>1497</v>
      </c>
      <c r="B109" t="s">
        <v>1498</v>
      </c>
      <c r="C109" t="s">
        <v>1765</v>
      </c>
      <c r="D109" t="s">
        <v>1766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35">
      <c r="A110" t="s">
        <v>1499</v>
      </c>
      <c r="B110" t="s">
        <v>1500</v>
      </c>
      <c r="C110" t="s">
        <v>1765</v>
      </c>
      <c r="D110" t="s">
        <v>1766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35">
      <c r="A111" t="s">
        <v>1166</v>
      </c>
      <c r="B111" t="s">
        <v>1501</v>
      </c>
      <c r="C111" t="s">
        <v>1765</v>
      </c>
      <c r="D111" t="s">
        <v>1766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35">
      <c r="A112" t="s">
        <v>1502</v>
      </c>
      <c r="B112" t="s">
        <v>1503</v>
      </c>
      <c r="C112" t="s">
        <v>1765</v>
      </c>
      <c r="D112" t="s">
        <v>1766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35">
      <c r="A113" t="s">
        <v>1504</v>
      </c>
      <c r="B113" t="s">
        <v>1505</v>
      </c>
      <c r="C113" t="s">
        <v>1765</v>
      </c>
      <c r="D113" t="s">
        <v>1766</v>
      </c>
    </row>
    <row r="114" spans="1:64" x14ac:dyDescent="0.35">
      <c r="A114" t="s">
        <v>1147</v>
      </c>
      <c r="B114" t="s">
        <v>1506</v>
      </c>
      <c r="C114" t="s">
        <v>1765</v>
      </c>
      <c r="D114" t="s">
        <v>1766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35">
      <c r="A115" t="s">
        <v>1507</v>
      </c>
      <c r="B115" t="s">
        <v>1508</v>
      </c>
      <c r="C115" t="s">
        <v>1765</v>
      </c>
      <c r="D115" t="s">
        <v>1766</v>
      </c>
    </row>
    <row r="116" spans="1:64" x14ac:dyDescent="0.35">
      <c r="A116" t="s">
        <v>1255</v>
      </c>
      <c r="B116" t="s">
        <v>1509</v>
      </c>
      <c r="C116" t="s">
        <v>1765</v>
      </c>
      <c r="D116" t="s">
        <v>1766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35">
      <c r="A117" t="s">
        <v>1510</v>
      </c>
      <c r="B117" t="s">
        <v>1511</v>
      </c>
      <c r="C117" t="s">
        <v>1765</v>
      </c>
      <c r="D117" t="s">
        <v>1766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35">
      <c r="A118" t="s">
        <v>1123</v>
      </c>
      <c r="B118" t="s">
        <v>1512</v>
      </c>
      <c r="C118" t="s">
        <v>1765</v>
      </c>
      <c r="D118" t="s">
        <v>1766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35">
      <c r="A119" t="s">
        <v>1254</v>
      </c>
      <c r="B119" t="s">
        <v>1513</v>
      </c>
      <c r="C119" t="s">
        <v>1765</v>
      </c>
      <c r="D119" t="s">
        <v>1766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35">
      <c r="A120" t="s">
        <v>1124</v>
      </c>
      <c r="B120" t="s">
        <v>1514</v>
      </c>
      <c r="C120" t="s">
        <v>1765</v>
      </c>
      <c r="D120" t="s">
        <v>1766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35">
      <c r="A121" t="s">
        <v>1266</v>
      </c>
      <c r="B121" t="s">
        <v>1515</v>
      </c>
      <c r="C121" t="s">
        <v>1765</v>
      </c>
      <c r="D121" t="s">
        <v>1766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35">
      <c r="A122" t="s">
        <v>1187</v>
      </c>
      <c r="B122" t="s">
        <v>1516</v>
      </c>
      <c r="C122" t="s">
        <v>1765</v>
      </c>
      <c r="D122" t="s">
        <v>1766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35">
      <c r="A123" t="s">
        <v>1125</v>
      </c>
      <c r="B123" t="s">
        <v>1517</v>
      </c>
      <c r="C123" t="s">
        <v>1765</v>
      </c>
      <c r="D123" t="s">
        <v>1766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35">
      <c r="A124" t="s">
        <v>1160</v>
      </c>
      <c r="B124" t="s">
        <v>1518</v>
      </c>
      <c r="C124" t="s">
        <v>1765</v>
      </c>
      <c r="D124" t="s">
        <v>1766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35">
      <c r="A125" t="s">
        <v>1138</v>
      </c>
      <c r="B125" t="s">
        <v>1519</v>
      </c>
      <c r="C125" t="s">
        <v>1765</v>
      </c>
      <c r="D125" t="s">
        <v>1766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35">
      <c r="A126" t="s">
        <v>1074</v>
      </c>
      <c r="B126" t="s">
        <v>1520</v>
      </c>
      <c r="C126" t="s">
        <v>1765</v>
      </c>
      <c r="D126" t="s">
        <v>1766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35">
      <c r="A127" t="s">
        <v>1521</v>
      </c>
      <c r="B127" t="s">
        <v>1522</v>
      </c>
      <c r="C127" t="s">
        <v>1765</v>
      </c>
      <c r="D127" t="s">
        <v>1766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35">
      <c r="A128" t="s">
        <v>1165</v>
      </c>
      <c r="B128" t="s">
        <v>1523</v>
      </c>
      <c r="C128" t="s">
        <v>1765</v>
      </c>
      <c r="D128" t="s">
        <v>1766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35">
      <c r="A129" t="s">
        <v>1229</v>
      </c>
      <c r="B129" t="s">
        <v>1524</v>
      </c>
      <c r="C129" t="s">
        <v>1765</v>
      </c>
      <c r="D129" t="s">
        <v>1766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35">
      <c r="A130" t="s">
        <v>1525</v>
      </c>
      <c r="B130" t="s">
        <v>1526</v>
      </c>
      <c r="C130" t="s">
        <v>1765</v>
      </c>
      <c r="D130" t="s">
        <v>1766</v>
      </c>
      <c r="AI130">
        <v>226.567960142533</v>
      </c>
      <c r="AS130">
        <v>243</v>
      </c>
    </row>
    <row r="131" spans="1:64" x14ac:dyDescent="0.35">
      <c r="A131" t="s">
        <v>1527</v>
      </c>
      <c r="B131" t="s">
        <v>1528</v>
      </c>
      <c r="C131" t="s">
        <v>1765</v>
      </c>
      <c r="D131" t="s">
        <v>1766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35">
      <c r="A132" t="s">
        <v>1126</v>
      </c>
      <c r="B132" t="s">
        <v>1529</v>
      </c>
      <c r="C132" t="s">
        <v>1765</v>
      </c>
      <c r="D132" t="s">
        <v>1766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35">
      <c r="A133" t="s">
        <v>1530</v>
      </c>
      <c r="B133" t="s">
        <v>1531</v>
      </c>
      <c r="C133" t="s">
        <v>1765</v>
      </c>
      <c r="D133" t="s">
        <v>1766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35">
      <c r="A134" t="s">
        <v>1532</v>
      </c>
      <c r="B134" t="s">
        <v>1533</v>
      </c>
      <c r="C134" t="s">
        <v>1765</v>
      </c>
      <c r="D134" t="s">
        <v>1766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35">
      <c r="A135" t="s">
        <v>1127</v>
      </c>
      <c r="B135" t="s">
        <v>1534</v>
      </c>
      <c r="C135" t="s">
        <v>1765</v>
      </c>
      <c r="D135" t="s">
        <v>1766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35">
      <c r="A136" t="s">
        <v>1100</v>
      </c>
      <c r="B136" t="s">
        <v>1535</v>
      </c>
      <c r="C136" t="s">
        <v>1765</v>
      </c>
      <c r="D136" t="s">
        <v>1766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35">
      <c r="A137" t="s">
        <v>1112</v>
      </c>
      <c r="B137" t="s">
        <v>1536</v>
      </c>
      <c r="C137" t="s">
        <v>1765</v>
      </c>
      <c r="D137" t="s">
        <v>1766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35">
      <c r="A138" t="s">
        <v>1537</v>
      </c>
      <c r="B138" t="s">
        <v>1538</v>
      </c>
      <c r="C138" t="s">
        <v>1765</v>
      </c>
      <c r="D138" t="s">
        <v>1766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35">
      <c r="A139" t="s">
        <v>1539</v>
      </c>
      <c r="B139" t="s">
        <v>1540</v>
      </c>
      <c r="C139" t="s">
        <v>1765</v>
      </c>
      <c r="D139" t="s">
        <v>1766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35">
      <c r="A140" t="s">
        <v>1541</v>
      </c>
      <c r="B140" t="s">
        <v>1542</v>
      </c>
      <c r="C140" t="s">
        <v>1765</v>
      </c>
      <c r="D140" t="s">
        <v>1766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35">
      <c r="A141" t="s">
        <v>1543</v>
      </c>
      <c r="B141" t="s">
        <v>1544</v>
      </c>
      <c r="C141" t="s">
        <v>1765</v>
      </c>
      <c r="D141" t="s">
        <v>1766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35">
      <c r="A142" t="s">
        <v>1545</v>
      </c>
      <c r="B142" t="s">
        <v>1546</v>
      </c>
      <c r="C142" t="s">
        <v>1765</v>
      </c>
      <c r="D142" t="s">
        <v>1766</v>
      </c>
    </row>
    <row r="143" spans="1:64" x14ac:dyDescent="0.35">
      <c r="A143" t="s">
        <v>1152</v>
      </c>
      <c r="B143" t="s">
        <v>1547</v>
      </c>
      <c r="C143" t="s">
        <v>1765</v>
      </c>
      <c r="D143" t="s">
        <v>1766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35">
      <c r="A144" t="s">
        <v>1548</v>
      </c>
      <c r="B144" t="s">
        <v>1549</v>
      </c>
      <c r="C144" t="s">
        <v>1765</v>
      </c>
      <c r="D144" t="s">
        <v>1766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35">
      <c r="A145" t="s">
        <v>1550</v>
      </c>
      <c r="B145" t="s">
        <v>1551</v>
      </c>
      <c r="C145" t="s">
        <v>1765</v>
      </c>
      <c r="D145" t="s">
        <v>1766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35">
      <c r="A146" t="s">
        <v>1091</v>
      </c>
      <c r="B146" t="s">
        <v>1552</v>
      </c>
      <c r="C146" t="s">
        <v>1765</v>
      </c>
      <c r="D146" t="s">
        <v>1766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35">
      <c r="A147" t="s">
        <v>1553</v>
      </c>
      <c r="B147" t="s">
        <v>1554</v>
      </c>
      <c r="C147" t="s">
        <v>1765</v>
      </c>
      <c r="D147" t="s">
        <v>1766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35">
      <c r="A148" t="s">
        <v>1257</v>
      </c>
      <c r="B148" t="s">
        <v>1555</v>
      </c>
      <c r="C148" t="s">
        <v>1765</v>
      </c>
      <c r="D148" t="s">
        <v>1766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35">
      <c r="A149" t="s">
        <v>1279</v>
      </c>
      <c r="B149" t="s">
        <v>1556</v>
      </c>
      <c r="C149" t="s">
        <v>1765</v>
      </c>
      <c r="D149" t="s">
        <v>1766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35">
      <c r="A150" t="s">
        <v>1256</v>
      </c>
      <c r="B150" t="s">
        <v>1557</v>
      </c>
      <c r="C150" t="s">
        <v>1765</v>
      </c>
      <c r="D150" t="s">
        <v>1766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35">
      <c r="A151" t="s">
        <v>1558</v>
      </c>
      <c r="B151" t="s">
        <v>1559</v>
      </c>
      <c r="C151" t="s">
        <v>1765</v>
      </c>
      <c r="D151" t="s">
        <v>1766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35">
      <c r="A152" t="s">
        <v>1560</v>
      </c>
      <c r="B152" t="s">
        <v>1561</v>
      </c>
      <c r="C152" t="s">
        <v>1765</v>
      </c>
      <c r="D152" t="s">
        <v>1766</v>
      </c>
    </row>
    <row r="153" spans="1:64" x14ac:dyDescent="0.35">
      <c r="A153" t="s">
        <v>1113</v>
      </c>
      <c r="B153" t="s">
        <v>1562</v>
      </c>
      <c r="C153" t="s">
        <v>1765</v>
      </c>
      <c r="D153" t="s">
        <v>1766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35">
      <c r="A154" t="s">
        <v>1563</v>
      </c>
      <c r="B154" t="s">
        <v>1564</v>
      </c>
      <c r="C154" t="s">
        <v>1765</v>
      </c>
      <c r="D154" t="s">
        <v>1766</v>
      </c>
    </row>
    <row r="155" spans="1:64" x14ac:dyDescent="0.35">
      <c r="A155" t="s">
        <v>1565</v>
      </c>
      <c r="B155" t="s">
        <v>1566</v>
      </c>
      <c r="C155" t="s">
        <v>1765</v>
      </c>
      <c r="D155" t="s">
        <v>1766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35">
      <c r="A156" t="s">
        <v>1075</v>
      </c>
      <c r="B156" t="s">
        <v>1567</v>
      </c>
      <c r="C156" t="s">
        <v>1765</v>
      </c>
      <c r="D156" t="s">
        <v>1766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35">
      <c r="A157" t="s">
        <v>1149</v>
      </c>
      <c r="B157" t="s">
        <v>1568</v>
      </c>
      <c r="C157" t="s">
        <v>1765</v>
      </c>
      <c r="D157" t="s">
        <v>1766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35">
      <c r="A158" t="s">
        <v>1569</v>
      </c>
      <c r="B158" t="s">
        <v>1570</v>
      </c>
      <c r="C158" t="s">
        <v>1765</v>
      </c>
      <c r="D158" t="s">
        <v>1766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35">
      <c r="A159" t="s">
        <v>1200</v>
      </c>
      <c r="B159" t="s">
        <v>1571</v>
      </c>
      <c r="C159" t="s">
        <v>1765</v>
      </c>
      <c r="D159" t="s">
        <v>1766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35">
      <c r="A160" t="s">
        <v>1572</v>
      </c>
      <c r="B160" t="s">
        <v>1573</v>
      </c>
      <c r="C160" t="s">
        <v>1765</v>
      </c>
      <c r="D160" t="s">
        <v>1766</v>
      </c>
      <c r="AS160">
        <v>302</v>
      </c>
    </row>
    <row r="161" spans="1:64" x14ac:dyDescent="0.35">
      <c r="A161" t="s">
        <v>1574</v>
      </c>
      <c r="B161" t="s">
        <v>1575</v>
      </c>
      <c r="C161" t="s">
        <v>1765</v>
      </c>
      <c r="D161" t="s">
        <v>1766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35">
      <c r="A162" t="s">
        <v>1269</v>
      </c>
      <c r="B162" t="s">
        <v>1576</v>
      </c>
      <c r="C162" t="s">
        <v>1765</v>
      </c>
      <c r="D162" t="s">
        <v>1766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35">
      <c r="A163" t="s">
        <v>1101</v>
      </c>
      <c r="B163" t="s">
        <v>1577</v>
      </c>
      <c r="C163" t="s">
        <v>1765</v>
      </c>
      <c r="D163" t="s">
        <v>1766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35">
      <c r="A164" t="s">
        <v>1267</v>
      </c>
      <c r="B164" t="s">
        <v>1578</v>
      </c>
      <c r="C164" t="s">
        <v>1765</v>
      </c>
      <c r="D164" t="s">
        <v>1766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35">
      <c r="A165" t="s">
        <v>1169</v>
      </c>
      <c r="B165" t="s">
        <v>1579</v>
      </c>
      <c r="C165" t="s">
        <v>1765</v>
      </c>
      <c r="D165" t="s">
        <v>1766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35">
      <c r="A166" t="s">
        <v>1580</v>
      </c>
      <c r="B166" t="s">
        <v>1581</v>
      </c>
      <c r="C166" t="s">
        <v>1765</v>
      </c>
      <c r="D166" t="s">
        <v>1766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35">
      <c r="A167" t="s">
        <v>1268</v>
      </c>
      <c r="B167" t="s">
        <v>1582</v>
      </c>
      <c r="C167" t="s">
        <v>1765</v>
      </c>
      <c r="D167" t="s">
        <v>1766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35">
      <c r="A168" t="s">
        <v>1161</v>
      </c>
      <c r="B168" t="s">
        <v>1583</v>
      </c>
      <c r="C168" t="s">
        <v>1765</v>
      </c>
      <c r="D168" t="s">
        <v>1766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35">
      <c r="A169" t="s">
        <v>1584</v>
      </c>
      <c r="B169" t="s">
        <v>1585</v>
      </c>
      <c r="C169" t="s">
        <v>1765</v>
      </c>
      <c r="D169" t="s">
        <v>1766</v>
      </c>
    </row>
    <row r="170" spans="1:64" x14ac:dyDescent="0.35">
      <c r="A170" t="s">
        <v>601</v>
      </c>
      <c r="B170" t="s">
        <v>1586</v>
      </c>
      <c r="C170" t="s">
        <v>1765</v>
      </c>
      <c r="D170" t="s">
        <v>1766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35">
      <c r="A171" t="s">
        <v>1102</v>
      </c>
      <c r="B171" t="s">
        <v>1587</v>
      </c>
      <c r="C171" t="s">
        <v>1765</v>
      </c>
      <c r="D171" t="s">
        <v>1766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35">
      <c r="A172" t="s">
        <v>1076</v>
      </c>
      <c r="B172" t="s">
        <v>1588</v>
      </c>
      <c r="C172" t="s">
        <v>1765</v>
      </c>
      <c r="D172" t="s">
        <v>1766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35">
      <c r="A173" t="s">
        <v>884</v>
      </c>
      <c r="B173" t="s">
        <v>1589</v>
      </c>
      <c r="C173" t="s">
        <v>1765</v>
      </c>
      <c r="D173" t="s">
        <v>1766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35">
      <c r="A174" t="s">
        <v>1168</v>
      </c>
      <c r="B174" t="s">
        <v>1590</v>
      </c>
      <c r="C174" t="s">
        <v>1765</v>
      </c>
      <c r="D174" t="s">
        <v>1766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35">
      <c r="A175" t="s">
        <v>1591</v>
      </c>
      <c r="B175" t="s">
        <v>1592</v>
      </c>
      <c r="C175" t="s">
        <v>1765</v>
      </c>
      <c r="D175" t="s">
        <v>1766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35">
      <c r="A176" t="s">
        <v>603</v>
      </c>
      <c r="B176" t="s">
        <v>1593</v>
      </c>
      <c r="C176" t="s">
        <v>1765</v>
      </c>
      <c r="D176" t="s">
        <v>1766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35">
      <c r="A177" t="s">
        <v>1223</v>
      </c>
      <c r="B177" t="s">
        <v>1594</v>
      </c>
      <c r="C177" t="s">
        <v>1765</v>
      </c>
      <c r="D177" t="s">
        <v>1766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35">
      <c r="A178" t="s">
        <v>1103</v>
      </c>
      <c r="B178" t="s">
        <v>1595</v>
      </c>
      <c r="C178" t="s">
        <v>1765</v>
      </c>
      <c r="D178" t="s">
        <v>1766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35">
      <c r="A179" t="s">
        <v>1104</v>
      </c>
      <c r="B179" t="s">
        <v>1596</v>
      </c>
      <c r="C179" t="s">
        <v>1765</v>
      </c>
      <c r="D179" t="s">
        <v>1766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35">
      <c r="A180" t="s">
        <v>1201</v>
      </c>
      <c r="B180" t="s">
        <v>1597</v>
      </c>
      <c r="C180" t="s">
        <v>1765</v>
      </c>
      <c r="D180" t="s">
        <v>1766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35">
      <c r="A181" t="s">
        <v>1280</v>
      </c>
      <c r="B181" t="s">
        <v>1598</v>
      </c>
      <c r="C181" t="s">
        <v>1765</v>
      </c>
      <c r="D181" t="s">
        <v>1766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35">
      <c r="A182" t="s">
        <v>1258</v>
      </c>
      <c r="B182" t="s">
        <v>1599</v>
      </c>
      <c r="C182" t="s">
        <v>1765</v>
      </c>
      <c r="D182" t="s">
        <v>1766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35">
      <c r="A183" t="s">
        <v>1150</v>
      </c>
      <c r="B183" t="s">
        <v>1600</v>
      </c>
      <c r="C183" t="s">
        <v>1765</v>
      </c>
      <c r="D183" t="s">
        <v>1766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35">
      <c r="A184" t="s">
        <v>1601</v>
      </c>
      <c r="B184" t="s">
        <v>1602</v>
      </c>
      <c r="C184" t="s">
        <v>1765</v>
      </c>
      <c r="D184" t="s">
        <v>1766</v>
      </c>
    </row>
    <row r="185" spans="1:64" x14ac:dyDescent="0.35">
      <c r="A185" t="s">
        <v>1219</v>
      </c>
      <c r="B185" t="s">
        <v>1603</v>
      </c>
      <c r="C185" t="s">
        <v>1765</v>
      </c>
      <c r="D185" t="s">
        <v>1766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35">
      <c r="A186" t="s">
        <v>1604</v>
      </c>
      <c r="B186" t="s">
        <v>1605</v>
      </c>
      <c r="C186" t="s">
        <v>1765</v>
      </c>
      <c r="D186" t="s">
        <v>1766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35">
      <c r="A187" t="s">
        <v>1128</v>
      </c>
      <c r="B187" t="s">
        <v>1606</v>
      </c>
      <c r="C187" t="s">
        <v>1765</v>
      </c>
      <c r="D187" t="s">
        <v>1766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35">
      <c r="A188" t="s">
        <v>1607</v>
      </c>
      <c r="B188" t="s">
        <v>1608</v>
      </c>
      <c r="C188" t="s">
        <v>1765</v>
      </c>
      <c r="D188" t="s">
        <v>1766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35">
      <c r="A189" t="s">
        <v>1151</v>
      </c>
      <c r="B189" t="s">
        <v>1609</v>
      </c>
      <c r="C189" t="s">
        <v>1765</v>
      </c>
      <c r="D189" t="s">
        <v>1766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35">
      <c r="A190" t="s">
        <v>1202</v>
      </c>
      <c r="B190" t="s">
        <v>1610</v>
      </c>
      <c r="C190" t="s">
        <v>1765</v>
      </c>
      <c r="D190" t="s">
        <v>1766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35">
      <c r="A191" t="s">
        <v>1213</v>
      </c>
      <c r="B191" t="s">
        <v>1611</v>
      </c>
      <c r="C191" t="s">
        <v>1765</v>
      </c>
      <c r="D191" t="s">
        <v>1766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35">
      <c r="A192" t="s">
        <v>1170</v>
      </c>
      <c r="B192" t="s">
        <v>1612</v>
      </c>
      <c r="C192" t="s">
        <v>1765</v>
      </c>
      <c r="D192" t="s">
        <v>1766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35">
      <c r="A193" t="s">
        <v>1613</v>
      </c>
      <c r="B193" t="s">
        <v>1614</v>
      </c>
      <c r="C193" t="s">
        <v>1765</v>
      </c>
      <c r="D193" t="s">
        <v>1766</v>
      </c>
    </row>
    <row r="194" spans="1:64" x14ac:dyDescent="0.35">
      <c r="A194" t="s">
        <v>1224</v>
      </c>
      <c r="B194" t="s">
        <v>1615</v>
      </c>
      <c r="C194" t="s">
        <v>1765</v>
      </c>
      <c r="D194" t="s">
        <v>1766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35">
      <c r="A195" t="s">
        <v>1243</v>
      </c>
      <c r="B195" t="s">
        <v>1616</v>
      </c>
      <c r="C195" t="s">
        <v>1765</v>
      </c>
      <c r="D195" t="s">
        <v>1766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35">
      <c r="A196" t="s">
        <v>1617</v>
      </c>
      <c r="B196" t="s">
        <v>1618</v>
      </c>
      <c r="C196" t="s">
        <v>1765</v>
      </c>
      <c r="D196" t="s">
        <v>1766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35">
      <c r="A197" t="s">
        <v>1189</v>
      </c>
      <c r="B197" t="s">
        <v>1619</v>
      </c>
      <c r="C197" t="s">
        <v>1765</v>
      </c>
      <c r="D197" t="s">
        <v>1766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35">
      <c r="A198" t="s">
        <v>1620</v>
      </c>
      <c r="B198" t="s">
        <v>1621</v>
      </c>
      <c r="C198" t="s">
        <v>1765</v>
      </c>
      <c r="D198" t="s">
        <v>1766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35">
      <c r="A199" t="s">
        <v>1270</v>
      </c>
      <c r="B199" t="s">
        <v>1622</v>
      </c>
      <c r="C199" t="s">
        <v>1765</v>
      </c>
      <c r="D199" t="s">
        <v>1766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35">
      <c r="A200" t="s">
        <v>1212</v>
      </c>
      <c r="B200" t="s">
        <v>1623</v>
      </c>
      <c r="C200" t="s">
        <v>1765</v>
      </c>
      <c r="D200" t="s">
        <v>1766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35">
      <c r="A201" t="s">
        <v>1624</v>
      </c>
      <c r="B201" t="s">
        <v>1625</v>
      </c>
      <c r="C201" t="s">
        <v>1765</v>
      </c>
      <c r="D201" t="s">
        <v>1766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35">
      <c r="A202" t="s">
        <v>1626</v>
      </c>
      <c r="B202" t="s">
        <v>1627</v>
      </c>
      <c r="C202" t="s">
        <v>1765</v>
      </c>
      <c r="D202" t="s">
        <v>1766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35">
      <c r="A203" t="s">
        <v>1628</v>
      </c>
      <c r="B203" t="s">
        <v>1629</v>
      </c>
      <c r="C203" t="s">
        <v>1765</v>
      </c>
      <c r="D203" t="s">
        <v>1766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35">
      <c r="A204" t="s">
        <v>1232</v>
      </c>
      <c r="B204" t="s">
        <v>1630</v>
      </c>
      <c r="C204" t="s">
        <v>1765</v>
      </c>
      <c r="D204" t="s">
        <v>1766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35">
      <c r="A205" t="s">
        <v>1129</v>
      </c>
      <c r="B205" t="s">
        <v>1631</v>
      </c>
      <c r="C205" t="s">
        <v>1765</v>
      </c>
      <c r="D205" t="s">
        <v>1766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35">
      <c r="A206" t="s">
        <v>1245</v>
      </c>
      <c r="B206" t="s">
        <v>1632</v>
      </c>
      <c r="C206" t="s">
        <v>1765</v>
      </c>
      <c r="D206" t="s">
        <v>1766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35">
      <c r="A207" t="s">
        <v>1246</v>
      </c>
      <c r="B207" t="s">
        <v>1633</v>
      </c>
      <c r="C207" t="s">
        <v>1765</v>
      </c>
      <c r="D207" t="s">
        <v>1766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35">
      <c r="A208" t="s">
        <v>605</v>
      </c>
      <c r="B208" t="s">
        <v>1634</v>
      </c>
      <c r="C208" t="s">
        <v>1765</v>
      </c>
      <c r="D208" t="s">
        <v>1766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35">
      <c r="A209" t="s">
        <v>1635</v>
      </c>
      <c r="B209" t="s">
        <v>1636</v>
      </c>
      <c r="C209" t="s">
        <v>1765</v>
      </c>
      <c r="D209" t="s">
        <v>1766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35">
      <c r="A210" t="s">
        <v>1130</v>
      </c>
      <c r="B210" t="s">
        <v>1637</v>
      </c>
      <c r="C210" t="s">
        <v>1765</v>
      </c>
      <c r="D210" t="s">
        <v>1766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35">
      <c r="A211" t="s">
        <v>1114</v>
      </c>
      <c r="B211" t="s">
        <v>1638</v>
      </c>
      <c r="C211" t="s">
        <v>1765</v>
      </c>
      <c r="D211" t="s">
        <v>1766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35">
      <c r="A212" t="s">
        <v>1105</v>
      </c>
      <c r="B212" t="s">
        <v>1639</v>
      </c>
      <c r="C212" t="s">
        <v>1765</v>
      </c>
      <c r="D212" t="s">
        <v>1766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35">
      <c r="A213" t="s">
        <v>1171</v>
      </c>
      <c r="B213" t="s">
        <v>1640</v>
      </c>
      <c r="C213" t="s">
        <v>1765</v>
      </c>
      <c r="D213" t="s">
        <v>1766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35">
      <c r="A214" t="s">
        <v>1225</v>
      </c>
      <c r="B214" t="s">
        <v>1641</v>
      </c>
      <c r="C214" t="s">
        <v>1765</v>
      </c>
      <c r="D214" t="s">
        <v>1766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35">
      <c r="A215" t="s">
        <v>1106</v>
      </c>
      <c r="B215" t="s">
        <v>1642</v>
      </c>
      <c r="C215" t="s">
        <v>1765</v>
      </c>
      <c r="D215" t="s">
        <v>1766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35">
      <c r="A216" t="s">
        <v>1197</v>
      </c>
      <c r="B216" t="s">
        <v>1643</v>
      </c>
      <c r="C216" t="s">
        <v>1765</v>
      </c>
      <c r="D216" t="s">
        <v>1766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35">
      <c r="A217" t="s">
        <v>1644</v>
      </c>
      <c r="B217" t="s">
        <v>1645</v>
      </c>
      <c r="C217" t="s">
        <v>1765</v>
      </c>
      <c r="D217" t="s">
        <v>1766</v>
      </c>
    </row>
    <row r="218" spans="1:64" x14ac:dyDescent="0.35">
      <c r="A218" t="s">
        <v>1080</v>
      </c>
      <c r="B218" t="s">
        <v>1646</v>
      </c>
      <c r="C218" t="s">
        <v>1765</v>
      </c>
      <c r="D218" t="s">
        <v>1766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35">
      <c r="A219" t="s">
        <v>1271</v>
      </c>
      <c r="B219" t="s">
        <v>1647</v>
      </c>
      <c r="C219" t="s">
        <v>1765</v>
      </c>
      <c r="D219" t="s">
        <v>1766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35">
      <c r="A220" t="s">
        <v>1648</v>
      </c>
      <c r="B220" t="s">
        <v>1649</v>
      </c>
      <c r="C220" t="s">
        <v>1765</v>
      </c>
      <c r="D220" t="s">
        <v>1766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35">
      <c r="A221" t="s">
        <v>1081</v>
      </c>
      <c r="B221" t="s">
        <v>1650</v>
      </c>
      <c r="C221" t="s">
        <v>1765</v>
      </c>
      <c r="D221" t="s">
        <v>1766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35">
      <c r="A222" t="s">
        <v>1651</v>
      </c>
      <c r="B222" t="s">
        <v>1652</v>
      </c>
      <c r="C222" t="s">
        <v>1765</v>
      </c>
      <c r="D222" t="s">
        <v>1766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35">
      <c r="A223" t="s">
        <v>1653</v>
      </c>
      <c r="B223" t="s">
        <v>1654</v>
      </c>
      <c r="C223" t="s">
        <v>1765</v>
      </c>
      <c r="D223" t="s">
        <v>1766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35">
      <c r="A224" t="s">
        <v>1089</v>
      </c>
      <c r="B224" t="s">
        <v>1655</v>
      </c>
      <c r="C224" t="s">
        <v>1765</v>
      </c>
      <c r="D224" t="s">
        <v>1766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35">
      <c r="A225" t="s">
        <v>1214</v>
      </c>
      <c r="B225" t="s">
        <v>1656</v>
      </c>
      <c r="C225" t="s">
        <v>1765</v>
      </c>
      <c r="D225" t="s">
        <v>1766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35">
      <c r="A226" t="s">
        <v>1657</v>
      </c>
      <c r="B226" t="s">
        <v>1658</v>
      </c>
      <c r="C226" t="s">
        <v>1765</v>
      </c>
      <c r="D226" t="s">
        <v>1766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35">
      <c r="A227" t="s">
        <v>1272</v>
      </c>
      <c r="B227" t="s">
        <v>1659</v>
      </c>
      <c r="C227" t="s">
        <v>1765</v>
      </c>
      <c r="D227" t="s">
        <v>1766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35">
      <c r="A228" t="s">
        <v>1259</v>
      </c>
      <c r="B228" t="s">
        <v>1660</v>
      </c>
      <c r="C228" t="s">
        <v>1765</v>
      </c>
      <c r="D228" t="s">
        <v>1766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35">
      <c r="A229" t="s">
        <v>608</v>
      </c>
      <c r="B229" t="s">
        <v>1661</v>
      </c>
      <c r="C229" t="s">
        <v>1765</v>
      </c>
      <c r="D229" t="s">
        <v>1766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35">
      <c r="A230" t="s">
        <v>1662</v>
      </c>
      <c r="B230" t="s">
        <v>1663</v>
      </c>
      <c r="C230" t="s">
        <v>1765</v>
      </c>
      <c r="D230" t="s">
        <v>1766</v>
      </c>
    </row>
    <row r="231" spans="1:64" x14ac:dyDescent="0.35">
      <c r="A231" t="s">
        <v>1079</v>
      </c>
      <c r="B231" t="s">
        <v>1664</v>
      </c>
      <c r="C231" t="s">
        <v>1765</v>
      </c>
      <c r="D231" t="s">
        <v>1766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35">
      <c r="A232" t="s">
        <v>1132</v>
      </c>
      <c r="B232" t="s">
        <v>1665</v>
      </c>
      <c r="C232" t="s">
        <v>1765</v>
      </c>
      <c r="D232" t="s">
        <v>1766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35">
      <c r="A233" t="s">
        <v>1666</v>
      </c>
      <c r="B233" t="s">
        <v>1667</v>
      </c>
      <c r="C233" t="s">
        <v>1765</v>
      </c>
      <c r="D233" t="s">
        <v>1766</v>
      </c>
    </row>
    <row r="234" spans="1:64" x14ac:dyDescent="0.35">
      <c r="A234" t="s">
        <v>1085</v>
      </c>
      <c r="B234" t="s">
        <v>1668</v>
      </c>
      <c r="C234" t="s">
        <v>1765</v>
      </c>
      <c r="D234" t="s">
        <v>1766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35">
      <c r="A235" t="s">
        <v>1669</v>
      </c>
      <c r="B235" t="s">
        <v>1670</v>
      </c>
      <c r="C235" t="s">
        <v>1765</v>
      </c>
      <c r="D235" t="s">
        <v>1766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35">
      <c r="A236" t="s">
        <v>1671</v>
      </c>
      <c r="B236" t="s">
        <v>1672</v>
      </c>
      <c r="C236" t="s">
        <v>1765</v>
      </c>
      <c r="D236" t="s">
        <v>1766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35">
      <c r="A237" t="s">
        <v>1107</v>
      </c>
      <c r="B237" t="s">
        <v>1673</v>
      </c>
      <c r="C237" t="s">
        <v>1765</v>
      </c>
      <c r="D237" t="s">
        <v>1766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35">
      <c r="A238" t="s">
        <v>1172</v>
      </c>
      <c r="B238" t="s">
        <v>1674</v>
      </c>
      <c r="C238" t="s">
        <v>1765</v>
      </c>
      <c r="D238" t="s">
        <v>1766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35">
      <c r="A239" t="s">
        <v>1140</v>
      </c>
      <c r="B239" t="s">
        <v>1675</v>
      </c>
      <c r="C239" t="s">
        <v>1765</v>
      </c>
      <c r="D239" t="s">
        <v>1766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35">
      <c r="A240" t="s">
        <v>1141</v>
      </c>
      <c r="B240" t="s">
        <v>1676</v>
      </c>
      <c r="C240" t="s">
        <v>1765</v>
      </c>
      <c r="D240" t="s">
        <v>1766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35">
      <c r="A241" t="s">
        <v>1677</v>
      </c>
      <c r="B241" t="s">
        <v>1678</v>
      </c>
      <c r="C241" t="s">
        <v>1765</v>
      </c>
      <c r="D241" t="s">
        <v>1766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35">
      <c r="A242" t="s">
        <v>1173</v>
      </c>
      <c r="B242" t="s">
        <v>1679</v>
      </c>
      <c r="C242" t="s">
        <v>1765</v>
      </c>
      <c r="D242" t="s">
        <v>1766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35">
      <c r="A243" t="s">
        <v>1680</v>
      </c>
      <c r="B243" t="s">
        <v>1681</v>
      </c>
      <c r="C243" t="s">
        <v>1765</v>
      </c>
      <c r="D243" t="s">
        <v>1766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35">
      <c r="A244" t="s">
        <v>1234</v>
      </c>
      <c r="B244" t="s">
        <v>1682</v>
      </c>
      <c r="C244" t="s">
        <v>1765</v>
      </c>
      <c r="D244" t="s">
        <v>1766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35">
      <c r="A245" t="s">
        <v>1683</v>
      </c>
      <c r="B245" t="s">
        <v>1684</v>
      </c>
      <c r="C245" t="s">
        <v>1765</v>
      </c>
      <c r="D245" t="s">
        <v>1766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35">
      <c r="A246" t="s">
        <v>1685</v>
      </c>
      <c r="B246" t="s">
        <v>1686</v>
      </c>
      <c r="C246" t="s">
        <v>1765</v>
      </c>
      <c r="D246" t="s">
        <v>1766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35">
      <c r="A247" t="s">
        <v>1192</v>
      </c>
      <c r="B247" t="s">
        <v>1687</v>
      </c>
      <c r="C247" t="s">
        <v>1765</v>
      </c>
      <c r="D247" t="s">
        <v>1766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35">
      <c r="A248" t="s">
        <v>1115</v>
      </c>
      <c r="B248" t="s">
        <v>1688</v>
      </c>
      <c r="C248" t="s">
        <v>1765</v>
      </c>
      <c r="D248" t="s">
        <v>1766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35">
      <c r="A249" t="s">
        <v>1133</v>
      </c>
      <c r="B249" t="s">
        <v>1689</v>
      </c>
      <c r="C249" t="s">
        <v>1765</v>
      </c>
      <c r="D249" t="s">
        <v>1766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35">
      <c r="A250" t="s">
        <v>1690</v>
      </c>
      <c r="B250" t="s">
        <v>1691</v>
      </c>
      <c r="C250" t="s">
        <v>1765</v>
      </c>
      <c r="D250" t="s">
        <v>1766</v>
      </c>
    </row>
    <row r="251" spans="1:64" x14ac:dyDescent="0.35">
      <c r="A251" t="s">
        <v>1692</v>
      </c>
      <c r="B251" t="s">
        <v>1693</v>
      </c>
      <c r="C251" t="s">
        <v>1765</v>
      </c>
      <c r="D251" t="s">
        <v>1766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35">
      <c r="A252" t="s">
        <v>609</v>
      </c>
      <c r="B252" t="s">
        <v>1694</v>
      </c>
      <c r="C252" t="s">
        <v>1765</v>
      </c>
      <c r="D252" t="s">
        <v>1766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35">
      <c r="A253" t="s">
        <v>1248</v>
      </c>
      <c r="B253" t="s">
        <v>1695</v>
      </c>
      <c r="C253" t="s">
        <v>1765</v>
      </c>
      <c r="D253" t="s">
        <v>1766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35">
      <c r="A254" t="s">
        <v>1696</v>
      </c>
      <c r="B254" t="s">
        <v>1697</v>
      </c>
      <c r="C254" t="s">
        <v>1765</v>
      </c>
      <c r="D254" t="s">
        <v>1766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35">
      <c r="A255" t="s">
        <v>1215</v>
      </c>
      <c r="B255" t="s">
        <v>1698</v>
      </c>
      <c r="C255" t="s">
        <v>1765</v>
      </c>
      <c r="D255" t="s">
        <v>1766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35">
      <c r="A256" t="s">
        <v>1699</v>
      </c>
      <c r="B256" t="s">
        <v>1700</v>
      </c>
      <c r="C256" t="s">
        <v>1765</v>
      </c>
      <c r="D256" t="s">
        <v>1766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35">
      <c r="A257" t="s">
        <v>1142</v>
      </c>
      <c r="B257" t="s">
        <v>1701</v>
      </c>
      <c r="C257" t="s">
        <v>1765</v>
      </c>
      <c r="D257" t="s">
        <v>1766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35">
      <c r="A258" t="s">
        <v>1702</v>
      </c>
      <c r="B258" t="s">
        <v>1703</v>
      </c>
      <c r="C258" t="s">
        <v>1765</v>
      </c>
      <c r="D258" t="s">
        <v>1766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35">
      <c r="A259" t="s">
        <v>1704</v>
      </c>
      <c r="B259" t="s">
        <v>1705</v>
      </c>
      <c r="C259" t="s">
        <v>1765</v>
      </c>
      <c r="D259" t="s">
        <v>1766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35">
      <c r="A260" t="s">
        <v>1706</v>
      </c>
      <c r="B260" t="s">
        <v>1707</v>
      </c>
      <c r="C260" t="s">
        <v>1765</v>
      </c>
      <c r="D260" t="s">
        <v>1766</v>
      </c>
    </row>
    <row r="261" spans="1:65" x14ac:dyDescent="0.35">
      <c r="A261" t="s">
        <v>1708</v>
      </c>
      <c r="B261" t="s">
        <v>1709</v>
      </c>
      <c r="C261" t="s">
        <v>1765</v>
      </c>
      <c r="D261" t="s">
        <v>1766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35">
      <c r="A262" t="s">
        <v>1710</v>
      </c>
      <c r="B262" t="s">
        <v>1711</v>
      </c>
      <c r="C262" t="s">
        <v>1765</v>
      </c>
      <c r="D262" t="s">
        <v>1766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35">
      <c r="A263" t="s">
        <v>1226</v>
      </c>
      <c r="B263" t="s">
        <v>1712</v>
      </c>
      <c r="C263" t="s">
        <v>1765</v>
      </c>
      <c r="D263" t="s">
        <v>1766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35">
      <c r="A264" t="s">
        <v>1022</v>
      </c>
      <c r="B264" t="s">
        <v>1713</v>
      </c>
      <c r="C264" t="s">
        <v>1765</v>
      </c>
      <c r="D264" t="s">
        <v>1766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35">
      <c r="A265" t="s">
        <v>1233</v>
      </c>
      <c r="B265" t="s">
        <v>1714</v>
      </c>
      <c r="C265" t="s">
        <v>1765</v>
      </c>
      <c r="D265" t="s">
        <v>1766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35">
      <c r="A266" t="s">
        <v>1715</v>
      </c>
      <c r="B266" t="s">
        <v>1716</v>
      </c>
      <c r="C266" t="s">
        <v>1765</v>
      </c>
      <c r="D266" t="s">
        <v>1766</v>
      </c>
    </row>
    <row r="267" spans="1:65" x14ac:dyDescent="0.35">
      <c r="A267" t="s">
        <v>1717</v>
      </c>
      <c r="B267" t="s">
        <v>1718</v>
      </c>
      <c r="C267" t="s">
        <v>1765</v>
      </c>
      <c r="D267" t="s">
        <v>1766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35">
      <c r="A268" t="s">
        <v>607</v>
      </c>
      <c r="B268" t="s">
        <v>1719</v>
      </c>
      <c r="C268" t="s">
        <v>1765</v>
      </c>
      <c r="D268" t="s">
        <v>1766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35">
      <c r="A269" t="s">
        <v>611</v>
      </c>
      <c r="B269" t="s">
        <v>1720</v>
      </c>
      <c r="C269" t="s">
        <v>1765</v>
      </c>
      <c r="D269" t="s">
        <v>1766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35">
      <c r="A270" t="s">
        <v>612</v>
      </c>
      <c r="B270" t="s">
        <v>1721</v>
      </c>
      <c r="C270" t="s">
        <v>1765</v>
      </c>
      <c r="D270" t="s">
        <v>1766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35"/>
    <row r="272" spans="1:65" s="1" customFormat="1" x14ac:dyDescent="0.35">
      <c r="BB272" s="1" t="s">
        <v>1722</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35">
      <c r="BM273" s="51" t="s">
        <v>1764</v>
      </c>
    </row>
    <row r="274" spans="8:65" s="1" customFormat="1" x14ac:dyDescent="0.35">
      <c r="I274" s="1" t="s">
        <v>1724</v>
      </c>
    </row>
    <row r="275" spans="8:65" s="1" customFormat="1" x14ac:dyDescent="0.35">
      <c r="H275">
        <v>2020</v>
      </c>
      <c r="I275" s="156">
        <f>BL77*$BM$272</f>
        <v>229.62535887096067</v>
      </c>
    </row>
    <row r="276" spans="8:65" s="1" customFormat="1" x14ac:dyDescent="0.35">
      <c r="H276">
        <v>2021</v>
      </c>
      <c r="I276" s="156">
        <f>I275*$BM$272</f>
        <v>226.13751275531047</v>
      </c>
    </row>
    <row r="277" spans="8:65" s="1" customFormat="1" x14ac:dyDescent="0.35">
      <c r="H277">
        <v>2022</v>
      </c>
      <c r="I277" s="156">
        <f t="shared" ref="I277:I295" si="1">I276*$BM$272</f>
        <v>222.70264454500256</v>
      </c>
    </row>
    <row r="278" spans="8:65" s="1" customFormat="1" x14ac:dyDescent="0.35">
      <c r="H278">
        <v>2023</v>
      </c>
      <c r="I278" s="156">
        <f t="shared" si="1"/>
        <v>219.31994954328101</v>
      </c>
    </row>
    <row r="279" spans="8:65" s="1" customFormat="1" x14ac:dyDescent="0.35">
      <c r="H279">
        <v>2024</v>
      </c>
      <c r="I279" s="156">
        <f t="shared" si="1"/>
        <v>215.98863527616209</v>
      </c>
    </row>
    <row r="280" spans="8:65" s="1" customFormat="1" x14ac:dyDescent="0.35">
      <c r="H280">
        <v>2025</v>
      </c>
      <c r="I280" s="156">
        <f t="shared" si="1"/>
        <v>212.70792130677907</v>
      </c>
    </row>
    <row r="281" spans="8:65" s="1" customFormat="1" x14ac:dyDescent="0.35">
      <c r="H281">
        <v>2026</v>
      </c>
      <c r="I281" s="156">
        <f t="shared" si="1"/>
        <v>209.4770390525469</v>
      </c>
    </row>
    <row r="282" spans="8:65" s="1" customFormat="1" x14ac:dyDescent="0.35">
      <c r="H282">
        <v>2027</v>
      </c>
      <c r="I282" s="156">
        <f t="shared" si="1"/>
        <v>206.29523160510416</v>
      </c>
    </row>
    <row r="283" spans="8:65" s="1" customFormat="1" x14ac:dyDescent="0.35">
      <c r="H283">
        <v>2028</v>
      </c>
      <c r="I283" s="156">
        <f t="shared" si="1"/>
        <v>203.16175355298986</v>
      </c>
    </row>
    <row r="284" spans="8:65" s="1" customFormat="1" x14ac:dyDescent="0.35">
      <c r="H284">
        <v>2029</v>
      </c>
      <c r="I284" s="156">
        <f t="shared" si="1"/>
        <v>200.0758708070137</v>
      </c>
    </row>
    <row r="285" spans="8:65" s="1" customFormat="1" x14ac:dyDescent="0.35">
      <c r="H285">
        <v>2030</v>
      </c>
      <c r="I285" s="156">
        <f t="shared" si="1"/>
        <v>197.0368604282788</v>
      </c>
    </row>
    <row r="286" spans="8:65" s="1" customFormat="1" x14ac:dyDescent="0.35">
      <c r="H286">
        <v>2031</v>
      </c>
      <c r="I286" s="156">
        <f t="shared" si="1"/>
        <v>194.04401045881667</v>
      </c>
    </row>
    <row r="287" spans="8:65" s="1" customFormat="1" x14ac:dyDescent="0.35">
      <c r="H287">
        <v>2032</v>
      </c>
      <c r="I287" s="156">
        <f t="shared" si="1"/>
        <v>191.09661975479472</v>
      </c>
    </row>
    <row r="288" spans="8:65" s="1" customFormat="1" x14ac:dyDescent="0.35">
      <c r="H288">
        <v>2033</v>
      </c>
      <c r="I288" s="156">
        <f t="shared" si="1"/>
        <v>188.19399782225722</v>
      </c>
    </row>
    <row r="289" spans="3:9" s="1" customFormat="1" x14ac:dyDescent="0.35">
      <c r="C289" s="49"/>
      <c r="D289" s="49"/>
      <c r="E289" s="49"/>
      <c r="H289">
        <v>2034</v>
      </c>
      <c r="I289" s="156">
        <f t="shared" si="1"/>
        <v>185.33546465536119</v>
      </c>
    </row>
    <row r="290" spans="3:9" s="1" customFormat="1" x14ac:dyDescent="0.35">
      <c r="C290" s="49"/>
      <c r="D290" s="49"/>
      <c r="E290" s="49"/>
      <c r="H290">
        <v>2035</v>
      </c>
      <c r="I290" s="156">
        <f t="shared" si="1"/>
        <v>182.52035057706948</v>
      </c>
    </row>
    <row r="291" spans="3:9" s="1" customFormat="1" x14ac:dyDescent="0.35">
      <c r="C291" s="49"/>
      <c r="D291" s="49"/>
      <c r="E291" s="49"/>
      <c r="H291">
        <v>2036</v>
      </c>
      <c r="I291" s="156">
        <f t="shared" si="1"/>
        <v>179.74799608226348</v>
      </c>
    </row>
    <row r="292" spans="3:9" s="1" customFormat="1" x14ac:dyDescent="0.35">
      <c r="H292">
        <v>2037</v>
      </c>
      <c r="I292" s="156">
        <f t="shared" si="1"/>
        <v>177.01775168323897</v>
      </c>
    </row>
    <row r="293" spans="3:9" s="1" customFormat="1" x14ac:dyDescent="0.35">
      <c r="H293">
        <v>2038</v>
      </c>
      <c r="I293" s="156">
        <f t="shared" si="1"/>
        <v>174.32897775754867</v>
      </c>
    </row>
    <row r="294" spans="3:9" s="1" customFormat="1" x14ac:dyDescent="0.35">
      <c r="H294">
        <v>2039</v>
      </c>
      <c r="I294" s="156">
        <f t="shared" si="1"/>
        <v>171.68104439815596</v>
      </c>
    </row>
    <row r="295" spans="3:9" s="1" customFormat="1" x14ac:dyDescent="0.35">
      <c r="H295">
        <v>2040</v>
      </c>
      <c r="I295" s="156">
        <f t="shared" si="1"/>
        <v>169.07333126586477</v>
      </c>
    </row>
    <row r="296" spans="3:9" s="1" customFormat="1" x14ac:dyDescent="0.35"/>
  </sheetData>
  <pageMargins left="0.7" right="0.7" top="0.75" bottom="0.75" header="0.3" footer="0.3"/>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1</vt:i4>
      </vt:variant>
    </vt:vector>
  </HeadingPairs>
  <TitlesOfParts>
    <vt:vector size="52" baseType="lpstr">
      <vt:lpstr>Scenarios_retain</vt:lpstr>
      <vt:lpstr>To Do or Upgrade</vt:lpstr>
      <vt:lpstr>Read Me</vt:lpstr>
      <vt:lpstr>Scenarios</vt:lpstr>
      <vt:lpstr>TotalPop</vt:lpstr>
      <vt:lpstr>StochasticParamaters</vt:lpstr>
      <vt:lpstr>PopValues</vt:lpstr>
      <vt:lpstr>SeasonalityCurves</vt:lpstr>
      <vt:lpstr>SeasonalityOffsets</vt:lpstr>
      <vt:lpstr>AggregateDALYs</vt:lpstr>
      <vt:lpstr>AgeSpecific Fertility</vt:lpstr>
      <vt:lpstr>RuralUrban Mortality</vt:lpstr>
      <vt:lpstr>Age band mort calcs</vt:lpstr>
      <vt:lpstr>Data dictionary Scenarios</vt:lpstr>
      <vt:lpstr>Ratios</vt:lpstr>
      <vt:lpstr>Services summary</vt:lpstr>
      <vt:lpstr>Tasks_previous</vt:lpstr>
      <vt:lpstr>Tasks_previous (2)</vt:lpstr>
      <vt:lpstr>TaskValues</vt:lpstr>
      <vt:lpstr>TV_Comprehensive</vt:lpstr>
      <vt:lpstr>TV_Basic</vt:lpstr>
      <vt:lpstr>lookups</vt:lpstr>
      <vt:lpstr>Staffing Models</vt:lpstr>
      <vt:lpstr>Prevalences</vt:lpstr>
      <vt:lpstr>DALYs </vt:lpstr>
      <vt:lpstr>CEA</vt:lpstr>
      <vt:lpstr>Work time</vt:lpstr>
      <vt:lpstr>Ssn TB</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Brittany Hagedorn</cp:lastModifiedBy>
  <cp:revision/>
  <dcterms:created xsi:type="dcterms:W3CDTF">2021-08-19T16:16:53Z</dcterms:created>
  <dcterms:modified xsi:type="dcterms:W3CDTF">2022-03-18T21:18:12Z</dcterms:modified>
  <cp:category/>
  <cp:contentStatus/>
</cp:coreProperties>
</file>