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el\Source\Ethiopia-HEP-Capacity-Analysis\pacehrh\tests\simple_config\"/>
    </mc:Choice>
  </mc:AlternateContent>
  <xr:revisionPtr revIDLastSave="0" documentId="13_ncr:1_{0F4BE423-A4B9-44E8-88E6-F91305A4DF62}" xr6:coauthVersionLast="47" xr6:coauthVersionMax="47" xr10:uidLastSave="{00000000-0000-0000-0000-000000000000}"/>
  <bookViews>
    <workbookView xWindow="5340" yWindow="0" windowWidth="21600" windowHeight="10200" tabRatio="830" activeTab="6" xr2:uid="{2F49C92C-A2E5-4A6B-9429-02A43E12B5B0}"/>
  </bookViews>
  <sheets>
    <sheet name="Scenarios" sheetId="80" r:id="rId1"/>
    <sheet name="Flat_Population" sheetId="89" r:id="rId2"/>
    <sheet name="Flat_Rates" sheetId="90" r:id="rId3"/>
    <sheet name="Rise_Rates" sheetId="93" r:id="rId4"/>
    <sheet name="Flat_StochasticParms" sheetId="91" r:id="rId5"/>
    <sheet name="Lookup" sheetId="94" r:id="rId6"/>
    <sheet name="Bad_Lookup" sheetId="95" r:id="rId7"/>
    <sheet name="TEST_StochasticParms" sheetId="76" r:id="rId8"/>
    <sheet name="TEST_TotalPop" sheetId="74" r:id="rId9"/>
    <sheet name="TEST_PopValues_Const" sheetId="77" r:id="rId10"/>
    <sheet name="TEST_TaskValues" sheetId="78" r:id="rId11"/>
    <sheet name="TEST_TaskValues_1" sheetId="81" r:id="rId12"/>
    <sheet name="EXP_PopValues" sheetId="84" r:id="rId13"/>
    <sheet name="newPopValues" sheetId="88" r:id="rId14"/>
    <sheet name="TEST_SeasonalityCurves_1" sheetId="82" r:id="rId15"/>
    <sheet name="PopValues" sheetId="56" r:id="rId16"/>
    <sheet name="TaskValues" sheetId="57" r:id="rId17"/>
    <sheet name="StochasticParameters" sheetId="72" r:id="rId18"/>
    <sheet name="SeasonalityCurves" sheetId="58" r:id="rId19"/>
    <sheet name="SeasonalityOffsets" sheetId="66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16" hidden="1">TaskValues!$A$1:$S$103</definedName>
    <definedName name="hours" localSheetId="6">#REF!</definedName>
    <definedName name="hours" localSheetId="5">#REF!</definedName>
    <definedName name="hours" localSheetId="0">#REF!</definedName>
    <definedName name="hours">#REF!</definedName>
    <definedName name="select_pop" localSheetId="6">#REF!</definedName>
    <definedName name="select_pop" localSheetId="5">#REF!</definedName>
    <definedName name="select_pop" localSheetId="0">#REF!</definedName>
    <definedName name="select_pop">#REF!</definedName>
    <definedName name="select_pop_2">'[1]Inputs Assump'!$C$4</definedName>
    <definedName name="total_pop" localSheetId="6">[2]Demographics_Total!$CZ$3</definedName>
    <definedName name="total_pop" localSheetId="5">[2]Demographics_Total!$CZ$3</definedName>
    <definedName name="total_pop" localSheetId="0">[2]Demographics_Total!$CZ$3</definedName>
    <definedName name="total_pop">#REF!</definedName>
    <definedName name="total_pop_2">[2]Demographics_Total!$CZ$3</definedName>
    <definedName name="total_pop2" localSheetId="6">[3]Demographics_Total!$CZ$3</definedName>
    <definedName name="total_pop2" localSheetId="5">[3]Demographics_Total!$CZ$3</definedName>
    <definedName name="total_pop2" localSheetId="0">[4]Demographics_Total!$CZ$3</definedName>
    <definedName name="total_pop2">[5]Demographics_Total!$CZ$3</definedName>
    <definedName name="weeks" localSheetId="6">#REF!</definedName>
    <definedName name="weeks" localSheetId="5">#REF!</definedName>
    <definedName name="weeks" localSheetId="0">#REF!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3" l="1"/>
  <c r="G4" i="90"/>
  <c r="B10" i="91"/>
  <c r="D102" i="89" l="1"/>
  <c r="D101" i="89"/>
  <c r="D100" i="89"/>
  <c r="D99" i="89"/>
  <c r="D98" i="89"/>
  <c r="D97" i="89"/>
  <c r="D96" i="89"/>
  <c r="D95" i="89"/>
  <c r="D94" i="89"/>
  <c r="D93" i="89"/>
  <c r="D92" i="89"/>
  <c r="D91" i="89"/>
  <c r="D90" i="89"/>
  <c r="D89" i="89"/>
  <c r="D88" i="89"/>
  <c r="D87" i="89"/>
  <c r="D86" i="89"/>
  <c r="D85" i="89"/>
  <c r="D84" i="89"/>
  <c r="D83" i="89"/>
  <c r="D82" i="89"/>
  <c r="D81" i="89"/>
  <c r="D80" i="89"/>
  <c r="D79" i="89"/>
  <c r="D78" i="89"/>
  <c r="D77" i="89"/>
  <c r="D76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3" i="89"/>
  <c r="D62" i="89"/>
  <c r="D61" i="89"/>
  <c r="D60" i="89"/>
  <c r="D59" i="89"/>
  <c r="D58" i="89"/>
  <c r="D57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D39" i="89"/>
  <c r="D38" i="89"/>
  <c r="D37" i="89"/>
  <c r="D36" i="89"/>
  <c r="D35" i="89"/>
  <c r="D34" i="89"/>
  <c r="D33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B3" i="82"/>
  <c r="B4" i="82"/>
  <c r="B5" i="82"/>
  <c r="B6" i="82"/>
  <c r="B7" i="82"/>
  <c r="B8" i="82"/>
  <c r="B9" i="82"/>
  <c r="B10" i="82"/>
  <c r="B11" i="82"/>
  <c r="B12" i="82"/>
  <c r="B13" i="82"/>
  <c r="B2" i="82"/>
  <c r="H3" i="82"/>
  <c r="H12" i="82"/>
  <c r="G13" i="82"/>
  <c r="E13" i="82"/>
  <c r="F13" i="82" s="1"/>
  <c r="G12" i="82"/>
  <c r="E12" i="82"/>
  <c r="F12" i="82" s="1"/>
  <c r="H9" i="82"/>
  <c r="G11" i="82"/>
  <c r="E11" i="82"/>
  <c r="F11" i="82" s="1"/>
  <c r="G10" i="82"/>
  <c r="E10" i="82"/>
  <c r="F10" i="82" s="1"/>
  <c r="G9" i="82"/>
  <c r="E9" i="82"/>
  <c r="F9" i="82" s="1"/>
  <c r="H6" i="82"/>
  <c r="G8" i="82"/>
  <c r="E8" i="82"/>
  <c r="F8" i="82" s="1"/>
  <c r="G7" i="82"/>
  <c r="E7" i="82"/>
  <c r="F7" i="82" s="1"/>
  <c r="G6" i="82"/>
  <c r="E6" i="82"/>
  <c r="F6" i="82" s="1"/>
  <c r="G5" i="82"/>
  <c r="E5" i="82"/>
  <c r="F5" i="82" s="1"/>
  <c r="G4" i="82"/>
  <c r="E4" i="82"/>
  <c r="F4" i="82" s="1"/>
  <c r="G3" i="82"/>
  <c r="E3" i="82"/>
  <c r="F3" i="82" s="1"/>
  <c r="G2" i="82"/>
  <c r="E2" i="82"/>
  <c r="F2" i="82" s="1"/>
  <c r="B10" i="76"/>
  <c r="D3" i="74"/>
  <c r="D4" i="74"/>
  <c r="D5" i="74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D37" i="74"/>
  <c r="D38" i="74"/>
  <c r="D39" i="74"/>
  <c r="D40" i="74"/>
  <c r="D41" i="74"/>
  <c r="D42" i="74"/>
  <c r="D43" i="74"/>
  <c r="D44" i="74"/>
  <c r="D45" i="74"/>
  <c r="D46" i="74"/>
  <c r="D47" i="74"/>
  <c r="D48" i="74"/>
  <c r="D49" i="74"/>
  <c r="D50" i="74"/>
  <c r="D51" i="74"/>
  <c r="D52" i="74"/>
  <c r="D53" i="74"/>
  <c r="D54" i="74"/>
  <c r="D55" i="74"/>
  <c r="D56" i="74"/>
  <c r="D57" i="74"/>
  <c r="D58" i="74"/>
  <c r="D59" i="74"/>
  <c r="D60" i="74"/>
  <c r="D61" i="74"/>
  <c r="D62" i="74"/>
  <c r="D63" i="74"/>
  <c r="D64" i="74"/>
  <c r="D65" i="74"/>
  <c r="D66" i="74"/>
  <c r="D67" i="74"/>
  <c r="D68" i="74"/>
  <c r="D69" i="74"/>
  <c r="D70" i="74"/>
  <c r="D71" i="74"/>
  <c r="D72" i="74"/>
  <c r="D73" i="74"/>
  <c r="D74" i="74"/>
  <c r="D75" i="74"/>
  <c r="D76" i="74"/>
  <c r="D77" i="74"/>
  <c r="D78" i="74"/>
  <c r="D79" i="74"/>
  <c r="D80" i="74"/>
  <c r="D81" i="74"/>
  <c r="D82" i="74"/>
  <c r="D83" i="74"/>
  <c r="D84" i="74"/>
  <c r="D85" i="74"/>
  <c r="D86" i="74"/>
  <c r="D87" i="74"/>
  <c r="D88" i="74"/>
  <c r="D89" i="74"/>
  <c r="D90" i="74"/>
  <c r="D91" i="74"/>
  <c r="D92" i="74"/>
  <c r="D93" i="74"/>
  <c r="D94" i="74"/>
  <c r="D95" i="74"/>
  <c r="D96" i="74"/>
  <c r="D97" i="74"/>
  <c r="D98" i="74"/>
  <c r="D99" i="74"/>
  <c r="D100" i="74"/>
  <c r="D101" i="74"/>
  <c r="D102" i="74"/>
  <c r="D2" i="74"/>
  <c r="O49" i="57"/>
  <c r="O48" i="57"/>
  <c r="O47" i="57"/>
  <c r="M49" i="57"/>
  <c r="M48" i="57"/>
  <c r="M47" i="57"/>
  <c r="S49" i="57"/>
  <c r="R49" i="57"/>
  <c r="S48" i="57"/>
  <c r="R48" i="57"/>
  <c r="S47" i="57"/>
  <c r="R47" i="57"/>
  <c r="S55" i="57"/>
  <c r="S61" i="57" s="1"/>
  <c r="R55" i="57"/>
  <c r="R61" i="57" s="1"/>
  <c r="S51" i="57"/>
  <c r="S53" i="57" s="1"/>
  <c r="S59" i="57" s="1"/>
  <c r="R51" i="57"/>
  <c r="R53" i="57" s="1"/>
  <c r="R59" i="57" s="1"/>
  <c r="S50" i="57"/>
  <c r="S52" i="57" s="1"/>
  <c r="S58" i="57" s="1"/>
  <c r="R50" i="57"/>
  <c r="R52" i="57" s="1"/>
  <c r="R58" i="57" s="1"/>
  <c r="R86" i="57"/>
  <c r="R87" i="57" s="1"/>
  <c r="S86" i="57"/>
  <c r="S87" i="57" s="1"/>
  <c r="O93" i="57"/>
  <c r="O92" i="57"/>
  <c r="O91" i="57"/>
  <c r="N93" i="57"/>
  <c r="N92" i="57"/>
  <c r="N91" i="57"/>
  <c r="M93" i="57"/>
  <c r="M92" i="57"/>
  <c r="M91" i="57"/>
  <c r="L93" i="57"/>
  <c r="L92" i="57"/>
  <c r="L91" i="57"/>
  <c r="F93" i="57"/>
  <c r="F92" i="57"/>
  <c r="F91" i="57"/>
  <c r="S93" i="57"/>
  <c r="R93" i="57"/>
  <c r="S92" i="57"/>
  <c r="R92" i="57"/>
  <c r="N82" i="57"/>
  <c r="N81" i="57"/>
  <c r="M84" i="57"/>
  <c r="F85" i="57"/>
  <c r="F84" i="57"/>
  <c r="F83" i="57"/>
  <c r="F82" i="57"/>
  <c r="F80" i="57"/>
  <c r="S85" i="57"/>
  <c r="R85" i="57"/>
  <c r="S83" i="57"/>
  <c r="R83" i="57"/>
  <c r="S81" i="57"/>
  <c r="R81" i="57"/>
  <c r="D80" i="57"/>
  <c r="D81" i="57"/>
  <c r="O69" i="57"/>
  <c r="M69" i="57"/>
  <c r="L69" i="57"/>
  <c r="F69" i="57"/>
  <c r="Q43" i="57"/>
  <c r="S43" i="57"/>
  <c r="R43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M35" i="57"/>
  <c r="M34" i="57"/>
  <c r="M33" i="57"/>
  <c r="L33" i="57"/>
  <c r="M32" i="57"/>
  <c r="L32" i="57"/>
  <c r="M31" i="57"/>
  <c r="L31" i="57"/>
  <c r="M30" i="57"/>
  <c r="L30" i="57"/>
  <c r="M29" i="57"/>
  <c r="L29" i="57"/>
  <c r="M28" i="57"/>
  <c r="L28" i="57"/>
  <c r="M27" i="57"/>
  <c r="L27" i="57"/>
  <c r="M26" i="57"/>
  <c r="L26" i="57"/>
  <c r="M25" i="57"/>
  <c r="L25" i="57"/>
  <c r="M24" i="57"/>
  <c r="L24" i="57"/>
  <c r="M23" i="57"/>
  <c r="L23" i="57"/>
  <c r="M22" i="57"/>
  <c r="L22" i="57"/>
  <c r="M21" i="57"/>
  <c r="L21" i="57"/>
  <c r="M20" i="57"/>
  <c r="L20" i="57"/>
  <c r="M19" i="57"/>
  <c r="L19" i="57"/>
  <c r="H32" i="57"/>
  <c r="H27" i="57"/>
  <c r="H26" i="57"/>
  <c r="H24" i="57"/>
  <c r="H23" i="57"/>
  <c r="H22" i="57"/>
  <c r="H19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O37" i="57"/>
  <c r="O36" i="57"/>
  <c r="B10" i="72"/>
  <c r="D82" i="57"/>
  <c r="S56" i="57"/>
  <c r="P39" i="57"/>
  <c r="P38" i="57"/>
  <c r="O41" i="57"/>
  <c r="O40" i="57"/>
  <c r="L37" i="57"/>
  <c r="L77" i="57"/>
  <c r="H77" i="57"/>
  <c r="H83" i="57" s="1"/>
  <c r="H60" i="57"/>
  <c r="O54" i="57"/>
  <c r="H54" i="57"/>
  <c r="H50" i="57"/>
  <c r="H51" i="57" s="1"/>
  <c r="H52" i="57" s="1"/>
  <c r="H53" i="57" s="1"/>
  <c r="H55" i="57" s="1"/>
  <c r="H8" i="57"/>
  <c r="H25" i="57"/>
  <c r="L17" i="57"/>
  <c r="S18" i="57"/>
  <c r="S35" i="57" s="1"/>
  <c r="R18" i="57"/>
  <c r="R35" i="57" s="1"/>
  <c r="F16" i="57"/>
  <c r="S16" i="57"/>
  <c r="S33" i="57" s="1"/>
  <c r="R16" i="57"/>
  <c r="R33" i="57" s="1"/>
  <c r="H16" i="57"/>
  <c r="S3" i="57"/>
  <c r="S20" i="57" s="1"/>
  <c r="S4" i="57"/>
  <c r="S21" i="57" s="1"/>
  <c r="S5" i="57"/>
  <c r="S22" i="57" s="1"/>
  <c r="S6" i="57"/>
  <c r="S23" i="57" s="1"/>
  <c r="S8" i="57"/>
  <c r="S25" i="57" s="1"/>
  <c r="S9" i="57"/>
  <c r="S26" i="57" s="1"/>
  <c r="S10" i="57"/>
  <c r="S27" i="57" s="1"/>
  <c r="S11" i="57"/>
  <c r="S28" i="57" s="1"/>
  <c r="S12" i="57"/>
  <c r="S29" i="57" s="1"/>
  <c r="S13" i="57"/>
  <c r="S30" i="57" s="1"/>
  <c r="S14" i="57"/>
  <c r="S31" i="57" s="1"/>
  <c r="S15" i="57"/>
  <c r="S32" i="57" s="1"/>
  <c r="S17" i="57"/>
  <c r="S34" i="57" s="1"/>
  <c r="S36" i="57"/>
  <c r="S38" i="57"/>
  <c r="S37" i="57"/>
  <c r="S39" i="57"/>
  <c r="S42" i="57"/>
  <c r="S44" i="57"/>
  <c r="S45" i="57"/>
  <c r="S46" i="57"/>
  <c r="S62" i="57"/>
  <c r="S63" i="57"/>
  <c r="S64" i="57"/>
  <c r="S65" i="57"/>
  <c r="S66" i="57"/>
  <c r="S67" i="57"/>
  <c r="S68" i="57"/>
  <c r="S69" i="57" s="1"/>
  <c r="S70" i="57"/>
  <c r="S71" i="57"/>
  <c r="S72" i="57"/>
  <c r="S73" i="57"/>
  <c r="S74" i="57"/>
  <c r="S80" i="57" s="1"/>
  <c r="S75" i="57"/>
  <c r="S76" i="57"/>
  <c r="S82" i="57" s="1"/>
  <c r="S77" i="57"/>
  <c r="S79" i="57"/>
  <c r="S89" i="57"/>
  <c r="S90" i="57"/>
  <c r="S94" i="57"/>
  <c r="S95" i="57"/>
  <c r="S96" i="57"/>
  <c r="S97" i="57"/>
  <c r="S98" i="57"/>
  <c r="S99" i="57"/>
  <c r="S100" i="57"/>
  <c r="S101" i="57"/>
  <c r="S102" i="57"/>
  <c r="S103" i="57"/>
  <c r="S2" i="57"/>
  <c r="S19" i="57" s="1"/>
  <c r="R3" i="57"/>
  <c r="R20" i="57" s="1"/>
  <c r="R4" i="57"/>
  <c r="R21" i="57" s="1"/>
  <c r="R5" i="57"/>
  <c r="R22" i="57" s="1"/>
  <c r="R6" i="57"/>
  <c r="R23" i="57" s="1"/>
  <c r="R8" i="57"/>
  <c r="R25" i="57" s="1"/>
  <c r="R9" i="57"/>
  <c r="R26" i="57" s="1"/>
  <c r="R10" i="57"/>
  <c r="R27" i="57" s="1"/>
  <c r="R11" i="57"/>
  <c r="R28" i="57" s="1"/>
  <c r="R12" i="57"/>
  <c r="R29" i="57" s="1"/>
  <c r="R13" i="57"/>
  <c r="R30" i="57" s="1"/>
  <c r="R14" i="57"/>
  <c r="R31" i="57" s="1"/>
  <c r="R15" i="57"/>
  <c r="R32" i="57" s="1"/>
  <c r="R17" i="57"/>
  <c r="R34" i="57" s="1"/>
  <c r="R36" i="57"/>
  <c r="R38" i="57"/>
  <c r="R37" i="57"/>
  <c r="R39" i="57"/>
  <c r="R42" i="57"/>
  <c r="R44" i="57"/>
  <c r="R45" i="57"/>
  <c r="R46" i="57"/>
  <c r="R62" i="57"/>
  <c r="R63" i="57"/>
  <c r="R64" i="57"/>
  <c r="R65" i="57"/>
  <c r="R66" i="57"/>
  <c r="R67" i="57"/>
  <c r="R68" i="57"/>
  <c r="R69" i="57" s="1"/>
  <c r="R70" i="57"/>
  <c r="R71" i="57"/>
  <c r="R72" i="57"/>
  <c r="R73" i="57"/>
  <c r="R74" i="57"/>
  <c r="R80" i="57" s="1"/>
  <c r="R75" i="57"/>
  <c r="R76" i="57"/>
  <c r="R82" i="57" s="1"/>
  <c r="R77" i="57"/>
  <c r="R79" i="57"/>
  <c r="R89" i="57"/>
  <c r="R90" i="57"/>
  <c r="R94" i="57"/>
  <c r="R95" i="57"/>
  <c r="R96" i="57"/>
  <c r="R97" i="57"/>
  <c r="R98" i="57"/>
  <c r="R99" i="57"/>
  <c r="R100" i="57"/>
  <c r="R101" i="57"/>
  <c r="R102" i="57"/>
  <c r="R103" i="57"/>
  <c r="R2" i="57"/>
  <c r="R19" i="57" s="1"/>
  <c r="J44" i="57"/>
  <c r="J47" i="57" s="1"/>
  <c r="S78" i="57"/>
  <c r="S84" i="57" s="1"/>
  <c r="S60" i="57"/>
  <c r="H44" i="57"/>
  <c r="H47" i="57" s="1"/>
  <c r="L34" i="57"/>
  <c r="L18" i="57"/>
  <c r="H17" i="57"/>
  <c r="H33" i="57"/>
  <c r="F33" i="57"/>
  <c r="F17" i="57"/>
  <c r="N98" i="57"/>
  <c r="N97" i="57"/>
  <c r="H90" i="57"/>
  <c r="H93" i="57" s="1"/>
  <c r="H29" i="57"/>
  <c r="H89" i="57"/>
  <c r="H92" i="57" s="1"/>
  <c r="H103" i="57"/>
  <c r="N102" i="57"/>
  <c r="H100" i="57"/>
  <c r="H87" i="57"/>
  <c r="H86" i="57"/>
  <c r="H91" i="57"/>
  <c r="J77" i="57"/>
  <c r="H74" i="57"/>
  <c r="H80" i="57" s="1"/>
  <c r="O72" i="57"/>
  <c r="O73" i="57"/>
  <c r="N73" i="57"/>
  <c r="M72" i="57"/>
  <c r="H72" i="57"/>
  <c r="H73" i="57" s="1"/>
  <c r="F72" i="57"/>
  <c r="F73" i="57"/>
  <c r="F75" i="57"/>
  <c r="F81" i="57"/>
  <c r="E72" i="57"/>
  <c r="E73" i="57"/>
  <c r="D72" i="57"/>
  <c r="D74" i="57"/>
  <c r="C72" i="57"/>
  <c r="C73" i="57"/>
  <c r="B72" i="57"/>
  <c r="B73" i="57"/>
  <c r="H68" i="57"/>
  <c r="H69" i="57" s="1"/>
  <c r="N67" i="57"/>
  <c r="H65" i="57"/>
  <c r="H64" i="57"/>
  <c r="O63" i="57"/>
  <c r="O83" i="57"/>
  <c r="O56" i="57"/>
  <c r="O60" i="57"/>
  <c r="O61" i="57"/>
  <c r="O82" i="57"/>
  <c r="M63" i="57"/>
  <c r="M83" i="57"/>
  <c r="M56" i="57"/>
  <c r="M57" i="57"/>
  <c r="M80" i="57"/>
  <c r="L63" i="57"/>
  <c r="L83" i="57"/>
  <c r="M61" i="57"/>
  <c r="O52" i="57"/>
  <c r="O53" i="57"/>
  <c r="M53" i="57"/>
  <c r="M52" i="57"/>
  <c r="L50" i="57"/>
  <c r="L51" i="57" s="1"/>
  <c r="L52" i="57" s="1"/>
  <c r="L53" i="57" s="1"/>
  <c r="L55" i="57" s="1"/>
  <c r="L56" i="57" s="1"/>
  <c r="L57" i="57" s="1"/>
  <c r="L58" i="57" s="1"/>
  <c r="L59" i="57" s="1"/>
  <c r="L61" i="57" s="1"/>
  <c r="L44" i="57"/>
  <c r="L47" i="57" s="1"/>
  <c r="L48" i="57" s="1"/>
  <c r="L49" i="57" s="1"/>
  <c r="H45" i="57"/>
  <c r="H46" i="57" s="1"/>
  <c r="H49" i="57" s="1"/>
  <c r="O57" i="57"/>
  <c r="O80" i="57"/>
  <c r="M66" i="57"/>
  <c r="M85" i="57"/>
  <c r="M58" i="57"/>
  <c r="M59" i="57"/>
  <c r="O66" i="57"/>
  <c r="D73" i="57"/>
  <c r="D75" i="57"/>
  <c r="D76" i="57"/>
  <c r="H28" i="57"/>
  <c r="L35" i="57"/>
  <c r="L41" i="57"/>
  <c r="L40" i="57"/>
  <c r="F34" i="57"/>
  <c r="F18" i="57"/>
  <c r="F35" i="57"/>
  <c r="H34" i="57"/>
  <c r="H18" i="57"/>
  <c r="H35" i="57"/>
  <c r="R78" i="57"/>
  <c r="R84" i="57" s="1"/>
  <c r="R60" i="57"/>
  <c r="H99" i="57"/>
  <c r="H102" i="57"/>
  <c r="O85" i="57"/>
  <c r="O58" i="57"/>
  <c r="O59" i="57"/>
  <c r="O81" i="57"/>
  <c r="O67" i="57"/>
  <c r="O84" i="57"/>
  <c r="H76" i="57"/>
  <c r="H82" i="57" s="1"/>
  <c r="H70" i="57"/>
  <c r="H71" i="57" s="1"/>
  <c r="H56" i="57"/>
  <c r="H57" i="57" s="1"/>
  <c r="H58" i="57" s="1"/>
  <c r="H59" i="57" s="1"/>
  <c r="H61" i="57" s="1"/>
  <c r="J62" i="57"/>
  <c r="J63" i="57" s="1"/>
  <c r="J83" i="57"/>
  <c r="H62" i="57"/>
  <c r="H63" i="57" s="1"/>
  <c r="H94" i="57"/>
  <c r="H30" i="57"/>
  <c r="H95" i="57"/>
  <c r="H31" i="57"/>
  <c r="H97" i="57"/>
  <c r="H20" i="57"/>
  <c r="H98" i="57"/>
  <c r="H21" i="57"/>
  <c r="H66" i="57"/>
  <c r="H85" i="57"/>
  <c r="H67" i="57"/>
  <c r="S7" i="57"/>
  <c r="S24" i="57" s="1"/>
  <c r="R7" i="57"/>
  <c r="R24" i="57" s="1"/>
  <c r="L71" i="57"/>
  <c r="L72" i="57"/>
  <c r="L73" i="57"/>
  <c r="L82" i="57"/>
  <c r="L81" i="57"/>
  <c r="L80" i="57"/>
  <c r="L75" i="57"/>
  <c r="L65" i="57"/>
  <c r="L66" i="57"/>
  <c r="L67" i="57"/>
  <c r="L85" i="57"/>
  <c r="L78" i="57"/>
  <c r="L84" i="57" s="1"/>
  <c r="L45" i="57" l="1"/>
  <c r="L46" i="57" s="1"/>
  <c r="H78" i="57"/>
  <c r="H84" i="57" s="1"/>
  <c r="H48" i="57"/>
  <c r="H13" i="82"/>
  <c r="H10" i="82"/>
  <c r="H11" i="82" s="1"/>
  <c r="R56" i="57"/>
  <c r="H4" i="82"/>
  <c r="H7" i="82"/>
  <c r="H8" i="82" s="1"/>
  <c r="S57" i="57"/>
  <c r="R57" i="57"/>
  <c r="R88" i="57"/>
  <c r="R91" i="57" s="1"/>
  <c r="H75" i="57"/>
  <c r="H81" i="57" s="1"/>
  <c r="S88" i="57"/>
  <c r="S91" i="57" s="1"/>
  <c r="H2" i="82" l="1"/>
  <c r="H5" i="82"/>
</calcChain>
</file>

<file path=xl/sharedStrings.xml><?xml version="1.0" encoding="utf-8"?>
<sst xmlns="http://schemas.openxmlformats.org/spreadsheetml/2006/main" count="2401" uniqueCount="427">
  <si>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</si>
  <si>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</si>
  <si>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</si>
  <si>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</si>
  <si>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</si>
  <si>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</si>
  <si>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</si>
  <si>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</si>
  <si>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</si>
  <si>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</si>
  <si>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</si>
  <si>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</si>
  <si>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</si>
  <si>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</si>
  <si>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</si>
  <si>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</si>
  <si>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Notes</t>
  </si>
  <si>
    <t>National</t>
  </si>
  <si>
    <t>Rural</t>
  </si>
  <si>
    <t>Description</t>
  </si>
  <si>
    <t>Age</t>
  </si>
  <si>
    <t>Male</t>
  </si>
  <si>
    <t>Female</t>
  </si>
  <si>
    <t>Total</t>
  </si>
  <si>
    <t>&lt;1</t>
  </si>
  <si>
    <t>Parameter</t>
  </si>
  <si>
    <t>Value2020</t>
  </si>
  <si>
    <t>AnnualChange</t>
  </si>
  <si>
    <t>Fertility rate per woman</t>
  </si>
  <si>
    <t>Years of fertility</t>
  </si>
  <si>
    <t>Annual birth rate per adult woman</t>
  </si>
  <si>
    <t>Annual birth rate per adolescent 15-19</t>
  </si>
  <si>
    <t>Annual birth rate per adolescent 20-29</t>
  </si>
  <si>
    <t>Annual birth rate per adolescent 30-39</t>
  </si>
  <si>
    <t>Annual birth rate per adolescent 40-49</t>
  </si>
  <si>
    <t>Mortality infants</t>
  </si>
  <si>
    <t>Mortality 1-4yr</t>
  </si>
  <si>
    <t>Mortality 5-9yr</t>
  </si>
  <si>
    <t>Mortality 10-14yr</t>
  </si>
  <si>
    <t>Mortality 15-19yr</t>
  </si>
  <si>
    <t>Mortality 20-24yr</t>
  </si>
  <si>
    <t>Mortality adultF</t>
  </si>
  <si>
    <t>Mortality adultM</t>
  </si>
  <si>
    <t>Indicator</t>
  </si>
  <si>
    <t>CommonName</t>
  </si>
  <si>
    <t>ClinicalOrNon</t>
  </si>
  <si>
    <t>ClinicalCat</t>
  </si>
  <si>
    <t>ServiceCat</t>
  </si>
  <si>
    <t>RelevantPop</t>
  </si>
  <si>
    <t>Geography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</si>
  <si>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</si>
  <si>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</si>
  <si>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</si>
  <si>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</si>
  <si>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</si>
  <si>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</si>
  <si>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</si>
  <si>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</si>
  <si>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</si>
  <si>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FTEratio</t>
  </si>
  <si>
    <t>FH.MC.1</t>
  </si>
  <si>
    <t>ANC</t>
  </si>
  <si>
    <t>Clinical</t>
  </si>
  <si>
    <t>Adult Preventive</t>
  </si>
  <si>
    <t>births</t>
  </si>
  <si>
    <t>FH.MC.2</t>
  </si>
  <si>
    <t>SBA</t>
  </si>
  <si>
    <t>FH.MC.3</t>
  </si>
  <si>
    <t>Newborn</t>
  </si>
  <si>
    <t>Child Preventive</t>
  </si>
  <si>
    <t>FH.MC.4</t>
  </si>
  <si>
    <t>Counseling</t>
  </si>
  <si>
    <t>FH.MC.5</t>
  </si>
  <si>
    <t>Postnatal</t>
  </si>
  <si>
    <t>FH.MC.6</t>
  </si>
  <si>
    <t>Pneumonia</t>
  </si>
  <si>
    <t>Child Acute</t>
  </si>
  <si>
    <t>1-4</t>
  </si>
  <si>
    <t>FH.MC.7</t>
  </si>
  <si>
    <t>Diarrhea</t>
  </si>
  <si>
    <t>FH.MC.8</t>
  </si>
  <si>
    <t>Parasites</t>
  </si>
  <si>
    <t>Prevalence</t>
  </si>
  <si>
    <t>FH.Im.1</t>
  </si>
  <si>
    <t>RI birth</t>
  </si>
  <si>
    <t>FH.Im.2</t>
  </si>
  <si>
    <t>RI 1st year</t>
  </si>
  <si>
    <t>1 yo</t>
  </si>
  <si>
    <t>FH.Im.3</t>
  </si>
  <si>
    <t>RI 2nd year</t>
  </si>
  <si>
    <t>2 yo</t>
  </si>
  <si>
    <t>FH.Im.4</t>
  </si>
  <si>
    <t>RI Td CBA</t>
  </si>
  <si>
    <t>FH.Im.5</t>
  </si>
  <si>
    <t>RI HPV</t>
  </si>
  <si>
    <t>15 yo girls</t>
  </si>
  <si>
    <t>FH.N.1</t>
  </si>
  <si>
    <t>Well child check</t>
  </si>
  <si>
    <t>FH.N.2</t>
  </si>
  <si>
    <t>Malnutrition</t>
  </si>
  <si>
    <t>Travel</t>
  </si>
  <si>
    <t>Non-productive</t>
  </si>
  <si>
    <t>-</t>
  </si>
  <si>
    <t>MHH</t>
  </si>
  <si>
    <t>MHH and outreach</t>
  </si>
  <si>
    <t>DPC.TB.1</t>
  </si>
  <si>
    <t>TB test initiation</t>
  </si>
  <si>
    <t>Adult Acute</t>
  </si>
  <si>
    <t>Tuberculosis</t>
  </si>
  <si>
    <t>adults 18+</t>
  </si>
  <si>
    <t>Positivity</t>
  </si>
  <si>
    <t>DPC.TB.2</t>
  </si>
  <si>
    <t>TB case followup</t>
  </si>
  <si>
    <t>TB contact tracing</t>
  </si>
  <si>
    <t>Public Health</t>
  </si>
  <si>
    <t>Malaria RDT</t>
  </si>
  <si>
    <t>Treat &amp; refer</t>
  </si>
  <si>
    <t>1-18</t>
  </si>
  <si>
    <t>DPC.M.3</t>
  </si>
  <si>
    <t>Contact tracing</t>
  </si>
  <si>
    <t>all</t>
  </si>
  <si>
    <t>DPC.FA.1</t>
  </si>
  <si>
    <t>First aid</t>
  </si>
  <si>
    <t>First Aid</t>
  </si>
  <si>
    <t>Not all require care</t>
  </si>
  <si>
    <t>DPC.H.1</t>
  </si>
  <si>
    <t>Hypertension dx</t>
  </si>
  <si>
    <t>Adult Chronic</t>
  </si>
  <si>
    <t>NCDs</t>
  </si>
  <si>
    <t>50 yo adults</t>
  </si>
  <si>
    <t>Assumed incidence same as prev</t>
  </si>
  <si>
    <t>DPC.H.2</t>
  </si>
  <si>
    <t>Hypertension followup</t>
  </si>
  <si>
    <t>DPC.CVD.1</t>
  </si>
  <si>
    <t>CVD referrals</t>
  </si>
  <si>
    <t>DPC.D.1</t>
  </si>
  <si>
    <t>Diabetes dx</t>
  </si>
  <si>
    <t>Diabetes followup</t>
  </si>
  <si>
    <t>DPC.MH.2</t>
  </si>
  <si>
    <t>Mental health dx</t>
  </si>
  <si>
    <t>Mental health</t>
  </si>
  <si>
    <t>30 yo adults</t>
  </si>
  <si>
    <t>DPC.MH.3</t>
  </si>
  <si>
    <t>Mental health followup</t>
  </si>
  <si>
    <t>DPC.NTD.3</t>
  </si>
  <si>
    <t>NTD symptom treatment</t>
  </si>
  <si>
    <t>NTDs (LF)</t>
  </si>
  <si>
    <t>DPC.HIV.1</t>
  </si>
  <si>
    <t>HIV dx</t>
  </si>
  <si>
    <t>HIV</t>
  </si>
  <si>
    <t>Incidence new cases</t>
  </si>
  <si>
    <t>DPC.HIV.3</t>
  </si>
  <si>
    <t>HIV counseling</t>
  </si>
  <si>
    <t>DPC.HIV.2</t>
  </si>
  <si>
    <t>HIV premarital</t>
  </si>
  <si>
    <t>18 yo women</t>
  </si>
  <si>
    <t>Consult first time</t>
  </si>
  <si>
    <t>Consult postpartum</t>
  </si>
  <si>
    <t>all eligible pop</t>
  </si>
  <si>
    <t>Consult switch</t>
  </si>
  <si>
    <t>women 15-49</t>
  </si>
  <si>
    <t>Calc rate</t>
  </si>
  <si>
    <t>Consult discontinue</t>
  </si>
  <si>
    <t>FH.FP.2</t>
  </si>
  <si>
    <t>Oral / Pills</t>
  </si>
  <si>
    <t>Prevalence calc</t>
  </si>
  <si>
    <t>FH.FP.3</t>
  </si>
  <si>
    <t>Injection</t>
  </si>
  <si>
    <t>FH.FP.4</t>
  </si>
  <si>
    <t>Condoms</t>
  </si>
  <si>
    <t>FH.FP.5</t>
  </si>
  <si>
    <t>IUCD</t>
  </si>
  <si>
    <t>FH.FP.6</t>
  </si>
  <si>
    <t>Implants</t>
  </si>
  <si>
    <t>Month</t>
  </si>
  <si>
    <t>Births Urban</t>
  </si>
  <si>
    <t>Births Rural</t>
  </si>
  <si>
    <t>Births National</t>
  </si>
  <si>
    <t>Malaria Rural</t>
  </si>
  <si>
    <t>Malaria Urban</t>
  </si>
  <si>
    <t>TB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</si>
  <si>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</si>
  <si>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</si>
  <si>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</si>
  <si>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</si>
  <si>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</si>
  <si>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</si>
  <si>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</si>
  <si>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</si>
  <si>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</si>
  <si>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</si>
  <si>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</si>
  <si>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</si>
  <si>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</si>
  <si>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</si>
  <si>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</si>
  <si>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</si>
  <si>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</si>
  <si>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</si>
  <si>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Antenatal care</t>
  </si>
  <si>
    <t>Births</t>
  </si>
  <si>
    <t>Assisted delivery</t>
  </si>
  <si>
    <t>Newborn care</t>
  </si>
  <si>
    <t>Counseling &amp; monitoring post-birth</t>
  </si>
  <si>
    <t>Postnatal care</t>
  </si>
  <si>
    <t>At/near birth</t>
  </si>
  <si>
    <t>1st year visits</t>
  </si>
  <si>
    <t>2nd year visits</t>
  </si>
  <si>
    <t>Td</t>
  </si>
  <si>
    <t>Weight &amp; height tracking</t>
  </si>
  <si>
    <t>Diagnosis malnutrition</t>
  </si>
  <si>
    <t>FH.N.3</t>
  </si>
  <si>
    <t>Treatment malnutrition</t>
  </si>
  <si>
    <t>FH.N.4</t>
  </si>
  <si>
    <t>Followup malnutrition</t>
  </si>
  <si>
    <t>Malaria testing</t>
  </si>
  <si>
    <t>TB sample collection &amp; result return</t>
  </si>
  <si>
    <t>Follow up &amp; referrals for treatment-resistent</t>
  </si>
  <si>
    <t>DPC.TB.3</t>
  </si>
  <si>
    <t>DPC.D.2</t>
  </si>
  <si>
    <t>M</t>
  </si>
  <si>
    <t>F</t>
  </si>
  <si>
    <t>Mortality</t>
  </si>
  <si>
    <t>Addis Ababa</t>
  </si>
  <si>
    <t/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</si>
  <si>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</si>
  <si>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</si>
  <si>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</si>
  <si>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</si>
  <si>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</si>
  <si>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</si>
  <si>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</si>
  <si>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</si>
  <si>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</si>
  <si>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Annual birth rate per woman 25-29</t>
  </si>
  <si>
    <t>Annual birth rate per woman 20-24</t>
  </si>
  <si>
    <t>Annual birth rate per woman 30-34</t>
  </si>
  <si>
    <t>Annual birth rate per woman 35-39</t>
  </si>
  <si>
    <t>Annual birth rate per woman 40-44</t>
  </si>
  <si>
    <t>Annual birth rate per woman 45-49</t>
  </si>
  <si>
    <t>DALYs_per</t>
  </si>
  <si>
    <t>DALYs_attr</t>
  </si>
  <si>
    <t>Malnutrition treatment</t>
  </si>
  <si>
    <t>Malnutrition diagnose</t>
  </si>
  <si>
    <t>Malnutrition followup</t>
  </si>
  <si>
    <t>FH.FP.1A</t>
  </si>
  <si>
    <t>FH.FP.1B</t>
  </si>
  <si>
    <t>FH.FP.1C</t>
  </si>
  <si>
    <t>FH.FP.1D</t>
  </si>
  <si>
    <t>DPC.M.1AdTP</t>
  </si>
  <si>
    <t>DPC.M.2AdTP</t>
  </si>
  <si>
    <t>DPC.M.1ChTP</t>
  </si>
  <si>
    <t>DPC.M.2ChTP</t>
  </si>
  <si>
    <t>DPC.M.1neg</t>
  </si>
  <si>
    <t>True negatives</t>
  </si>
  <si>
    <t>time per 1k pop</t>
  </si>
  <si>
    <t>Administration</t>
  </si>
  <si>
    <t>Record keeping</t>
  </si>
  <si>
    <t>Model households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</si>
  <si>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</si>
  <si>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</si>
  <si>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</si>
  <si>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</si>
  <si>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</si>
  <si>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</si>
  <si>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</si>
  <si>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</si>
  <si>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</si>
  <si>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</si>
  <si>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</si>
  <si>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notes to self</t>
  </si>
  <si>
    <t>ratio based on 2019 fertility rate variability among provinces, selected a conservative value when excluding Addis</t>
  </si>
  <si>
    <t>based on stdev 2019 calc variability among provinces, selected a conservative value when excluding Addis</t>
  </si>
  <si>
    <t>This is based on malaria stdev calculation, plus inspection of the birth rate uncertainty from DHS. 20-30% seems in the right ballpark and high variance is okay, given the unclear seasonal patterns in some areas.</t>
  </si>
  <si>
    <t>Ignore_nationalrates</t>
  </si>
  <si>
    <t>Ignore_ruralrates</t>
  </si>
  <si>
    <t>Ignore_nationalDelta</t>
  </si>
  <si>
    <t>Ignore_ruraldelta</t>
  </si>
  <si>
    <t>DHS</t>
  </si>
  <si>
    <t>Source for col DG</t>
  </si>
  <si>
    <t>DHS, up to age 49 only</t>
  </si>
  <si>
    <t>time per 100 pop</t>
  </si>
  <si>
    <t>Offset5</t>
  </si>
  <si>
    <t>Offset6</t>
  </si>
  <si>
    <t>Annual birth rate per woman 20-29</t>
  </si>
  <si>
    <t>Annual birth rate per woman 30-39</t>
  </si>
  <si>
    <t>Annual birth rate per woman 40-49</t>
  </si>
  <si>
    <t>Mortality 20-34yr</t>
  </si>
  <si>
    <t>Mortality 35-49yr F</t>
  </si>
  <si>
    <t>Mortality 50-59yr F</t>
  </si>
  <si>
    <t>Mortality 60-74yr F</t>
  </si>
  <si>
    <t>Mortality 75+ F</t>
  </si>
  <si>
    <t>Mortality 35-49yr M</t>
  </si>
  <si>
    <t>Mortality 50-59yr M</t>
  </si>
  <si>
    <t>Mortality 60-74yr M</t>
  </si>
  <si>
    <t>Mortality 75+ M</t>
  </si>
  <si>
    <t>Ignore1</t>
  </si>
  <si>
    <t>Ignore2</t>
  </si>
  <si>
    <t>Label</t>
  </si>
  <si>
    <t>Sex</t>
  </si>
  <si>
    <t>InitValue</t>
  </si>
  <si>
    <t>ChangeRate</t>
  </si>
  <si>
    <t>BandStart</t>
  </si>
  <si>
    <t>BandEnd</t>
  </si>
  <si>
    <t>Fertility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</si>
  <si>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</si>
  <si>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</si>
  <si>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</si>
  <si>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</si>
  <si>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</si>
  <si>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</si>
  <si>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</si>
  <si>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Mortality35_49F</t>
  </si>
  <si>
    <t>Mortality50_59F</t>
  </si>
  <si>
    <t>Mortality60_74F</t>
  </si>
  <si>
    <t>Mortality75+F</t>
  </si>
  <si>
    <t>Mortality35_49M</t>
  </si>
  <si>
    <t>Mortality50_59M</t>
  </si>
  <si>
    <t>Mortality60_74M</t>
  </si>
  <si>
    <t>Mortality75+M</t>
  </si>
  <si>
    <t>sheet_TaskValues</t>
  </si>
  <si>
    <t>sheet_PopValues</t>
  </si>
  <si>
    <t>sheet_SeasonalityCurves</t>
  </si>
  <si>
    <t>PopValues</t>
  </si>
  <si>
    <t>SeasonalityCurves</t>
  </si>
  <si>
    <t>TEST_TaskValues_1</t>
  </si>
  <si>
    <t>Task.1</t>
  </si>
  <si>
    <t>Sample Task 1</t>
  </si>
  <si>
    <t>Task.2</t>
  </si>
  <si>
    <t>Sample Task 2</t>
  </si>
  <si>
    <t>TEST_CustomSheets_1</t>
  </si>
  <si>
    <t>TEST_PopValues_Const</t>
  </si>
  <si>
    <t>TEST_SeasonalityCurves_1</t>
  </si>
  <si>
    <t>sheet_Cadre</t>
  </si>
  <si>
    <t>DeliveryModel</t>
  </si>
  <si>
    <t>Geography_dontedit</t>
  </si>
  <si>
    <t>ComprehensiveModel</t>
  </si>
  <si>
    <t>TV_Comprehensive</t>
  </si>
  <si>
    <t>Cadres_Comprehensive</t>
  </si>
  <si>
    <t>Comprehensive</t>
  </si>
  <si>
    <t>BasicModel</t>
  </si>
  <si>
    <t>TV_Basic</t>
  </si>
  <si>
    <t>Cadres_Basic</t>
  </si>
  <si>
    <t>Basic</t>
  </si>
  <si>
    <t>MergedModel</t>
  </si>
  <si>
    <t>TV_Merged</t>
  </si>
  <si>
    <t>Cadres_Merged</t>
  </si>
  <si>
    <t>Merged</t>
  </si>
  <si>
    <t>ValueCode</t>
  </si>
  <si>
    <t>Annual birth rate male</t>
  </si>
  <si>
    <t>BR0000</t>
  </si>
  <si>
    <t>Age specific fertility rate: 0-14</t>
  </si>
  <si>
    <t>BR0014</t>
  </si>
  <si>
    <t>BR1519</t>
  </si>
  <si>
    <t>BR2024</t>
  </si>
  <si>
    <t>BR2529</t>
  </si>
  <si>
    <t>BR3034</t>
  </si>
  <si>
    <t>BR3539</t>
  </si>
  <si>
    <t>BR4044</t>
  </si>
  <si>
    <t>BR4549</t>
  </si>
  <si>
    <t>Age specific fertility rate: 50-100</t>
  </si>
  <si>
    <t>BR5000</t>
  </si>
  <si>
    <t>Mortality infants F</t>
  </si>
  <si>
    <t>MortalityInfantsF</t>
  </si>
  <si>
    <t>DR0000F</t>
  </si>
  <si>
    <t>Mortality 1-4yr F</t>
  </si>
  <si>
    <t>Mortality1_4F</t>
  </si>
  <si>
    <t>DR0104F</t>
  </si>
  <si>
    <t>Mortality 5-9yr F</t>
  </si>
  <si>
    <t>Mortality5_9F</t>
  </si>
  <si>
    <t>DR0509F</t>
  </si>
  <si>
    <t>Mortality 10-14yr F</t>
  </si>
  <si>
    <t>Mortality10_14F</t>
  </si>
  <si>
    <t>DR1014F</t>
  </si>
  <si>
    <t>Mortality 15-19yr F</t>
  </si>
  <si>
    <t>Mortality15_19F</t>
  </si>
  <si>
    <t>DR1519F</t>
  </si>
  <si>
    <t>Mortality 20-34yr F</t>
  </si>
  <si>
    <t>Mortality20_34F</t>
  </si>
  <si>
    <t>DR2034F</t>
  </si>
  <si>
    <t>DR3549F</t>
  </si>
  <si>
    <t>DR5059F</t>
  </si>
  <si>
    <t>DR6074F</t>
  </si>
  <si>
    <t>DR7500F</t>
  </si>
  <si>
    <t>Mortality infants M</t>
  </si>
  <si>
    <t>MortalityInfantsM</t>
  </si>
  <si>
    <t>DR0000M</t>
  </si>
  <si>
    <t>Mortality 1-4yr M</t>
  </si>
  <si>
    <t>Mortality1_4M</t>
  </si>
  <si>
    <t>DR0104M</t>
  </si>
  <si>
    <t>Mortality 5-9yr M</t>
  </si>
  <si>
    <t>Mortality5_9M</t>
  </si>
  <si>
    <t>DR0509M</t>
  </si>
  <si>
    <t>Mortality 10-14yr M</t>
  </si>
  <si>
    <t>Mortality10_14M</t>
  </si>
  <si>
    <t>DR1014M</t>
  </si>
  <si>
    <t>Mortality 15-19yr M</t>
  </si>
  <si>
    <t>Mortality15_19M</t>
  </si>
  <si>
    <t>DR1519M</t>
  </si>
  <si>
    <t>Mortality 20-34yr M</t>
  </si>
  <si>
    <t>Mortality20_34M</t>
  </si>
  <si>
    <t>DR2034M</t>
  </si>
  <si>
    <t>DR3549M</t>
  </si>
  <si>
    <t>DR5059M</t>
  </si>
  <si>
    <t>DR6074M</t>
  </si>
  <si>
    <t>DR7500M</t>
  </si>
  <si>
    <t>Age specific fertility rate: 15-49</t>
  </si>
  <si>
    <t>AnnualBirthRate15_49</t>
  </si>
  <si>
    <t>Mortality  F</t>
  </si>
  <si>
    <t>MortalityF</t>
  </si>
  <si>
    <t>Mortality M</t>
  </si>
  <si>
    <t>MortalityM</t>
  </si>
  <si>
    <t>Clinical Category</t>
  </si>
  <si>
    <t>Service Category</t>
  </si>
  <si>
    <t>Relevant Population Labels</t>
  </si>
  <si>
    <t>Starting Age</t>
  </si>
  <si>
    <t>Ending Age</t>
  </si>
  <si>
    <t>Preventive</t>
  </si>
  <si>
    <t>Chronic</t>
  </si>
  <si>
    <t>Sexual health</t>
  </si>
  <si>
    <t>Acute</t>
  </si>
  <si>
    <t>NTDs</t>
  </si>
  <si>
    <t>0-0</t>
  </si>
  <si>
    <t>0-100</t>
  </si>
  <si>
    <t>35-55</t>
  </si>
  <si>
    <t>xxx_Female</t>
  </si>
  <si>
    <t>yyy_Male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</si>
</sst>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  <numFmt numFmtId="166" formatCode="_(* #,##0.0000000_);_(* \(#,##0.0000000\);_(* &quot;-&quot;??_);_(@_)"/>
    <numFmt numFmtId="167" formatCode="_(* #,##0.00000000_);_(* \(#,##0.00000000\);_(* &quot;-&quot;??_);_(@_)"/>
    <numFmt numFmtId="168" formatCode="0.000000000"/>
    <numFmt numFmtId="169" formatCode="0.0000"/>
    <numFmt numFmtId="170" formatCode="0.000"/>
    <numFmt numFmtId="171" formatCode="0.00000000"/>
    <numFmt numFmtId="172" formatCode="_(* #,##0.00000_);_(* \(#,##0.00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strike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6" fillId="0" borderId="0"/>
    <xf numFmtId="0" fontId="8" fillId="0" borderId="2">
      <alignment vertical="top" wrapText="1"/>
    </xf>
    <xf numFmtId="0" fontId="9" fillId="0" borderId="3">
      <alignment vertical="top"/>
    </xf>
    <xf numFmtId="0" fontId="11" fillId="0" borderId="0"/>
  </cellStyleXfs>
  <cellXfs count="48">
    <xf numFmtId="0" fontId="0" fillId="0" borderId="0" xfId="0"/>
    <xf numFmtId="0" fontId="0" fillId="3" borderId="0" xfId="0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7" fillId="0" borderId="0" xfId="0" applyFont="1"/>
    <xf numFmtId="166" fontId="4" fillId="0" borderId="0" xfId="0" applyNumberFormat="1" applyFont="1"/>
    <xf numFmtId="0" fontId="4" fillId="2" borderId="1" xfId="0" applyFont="1" applyFill="1" applyBorder="1"/>
    <xf numFmtId="0" fontId="4" fillId="3" borderId="0" xfId="0" applyFont="1" applyFill="1"/>
    <xf numFmtId="0" fontId="4" fillId="0" borderId="0" xfId="0" quotePrefix="1" applyFont="1"/>
    <xf numFmtId="0" fontId="4" fillId="5" borderId="0" xfId="0" applyFont="1" applyFill="1"/>
    <xf numFmtId="0" fontId="4" fillId="3" borderId="0" xfId="0" quotePrefix="1" applyFont="1" applyFill="1"/>
    <xf numFmtId="169" fontId="4" fillId="5" borderId="0" xfId="0" applyNumberFormat="1" applyFont="1" applyFill="1"/>
    <xf numFmtId="170" fontId="4" fillId="0" borderId="0" xfId="0" applyNumberFormat="1" applyFont="1"/>
    <xf numFmtId="170" fontId="4" fillId="0" borderId="0" xfId="0" quotePrefix="1" applyNumberFormat="1" applyFont="1"/>
    <xf numFmtId="166" fontId="4" fillId="5" borderId="0" xfId="0" applyNumberFormat="1" applyFont="1" applyFill="1"/>
    <xf numFmtId="169" fontId="4" fillId="0" borderId="0" xfId="0" applyNumberFormat="1" applyFont="1"/>
    <xf numFmtId="43" fontId="4" fillId="0" borderId="0" xfId="1" applyFont="1"/>
    <xf numFmtId="16" fontId="4" fillId="0" borderId="0" xfId="0" quotePrefix="1" applyNumberFormat="1" applyFont="1"/>
    <xf numFmtId="165" fontId="4" fillId="0" borderId="0" xfId="0" applyNumberFormat="1" applyFont="1"/>
    <xf numFmtId="167" fontId="4" fillId="0" borderId="0" xfId="0" applyNumberFormat="1" applyFont="1"/>
    <xf numFmtId="171" fontId="4" fillId="0" borderId="0" xfId="0" applyNumberFormat="1" applyFont="1"/>
    <xf numFmtId="43" fontId="4" fillId="2" borderId="1" xfId="1" applyFont="1" applyFill="1" applyBorder="1"/>
    <xf numFmtId="165" fontId="4" fillId="0" borderId="0" xfId="1" applyNumberFormat="1" applyFont="1"/>
    <xf numFmtId="165" fontId="4" fillId="0" borderId="0" xfId="1" applyNumberFormat="1" applyFont="1" applyFill="1"/>
    <xf numFmtId="43" fontId="4" fillId="3" borderId="0" xfId="1" applyFont="1" applyFill="1"/>
    <xf numFmtId="164" fontId="4" fillId="0" borderId="0" xfId="1" applyNumberFormat="1" applyFont="1" applyFill="1"/>
    <xf numFmtId="0" fontId="4" fillId="3" borderId="0" xfId="1" applyNumberFormat="1" applyFont="1" applyFill="1"/>
    <xf numFmtId="164" fontId="0" fillId="0" borderId="0" xfId="1" applyNumberFormat="1" applyFont="1"/>
    <xf numFmtId="43" fontId="4" fillId="0" borderId="0" xfId="0" applyNumberFormat="1" applyFont="1"/>
    <xf numFmtId="172" fontId="0" fillId="0" borderId="0" xfId="0" applyNumberFormat="1"/>
    <xf numFmtId="0" fontId="10" fillId="0" borderId="0" xfId="0" applyFont="1"/>
    <xf numFmtId="172" fontId="0" fillId="0" borderId="0" xfId="1" applyNumberFormat="1" applyFont="1"/>
    <xf numFmtId="164" fontId="0" fillId="0" borderId="0" xfId="0" applyNumberFormat="1"/>
    <xf numFmtId="167" fontId="10" fillId="5" borderId="0" xfId="0" applyNumberFormat="1" applyFont="1" applyFill="1"/>
    <xf numFmtId="165" fontId="4" fillId="2" borderId="1" xfId="1" applyNumberFormat="1" applyFont="1" applyFill="1" applyBorder="1"/>
    <xf numFmtId="164" fontId="0" fillId="0" borderId="0" xfId="1" applyNumberFormat="1" applyFont="1" applyFill="1"/>
    <xf numFmtId="167" fontId="0" fillId="0" borderId="0" xfId="1" applyNumberFormat="1" applyFont="1"/>
    <xf numFmtId="169" fontId="4" fillId="3" borderId="0" xfId="0" applyNumberFormat="1" applyFont="1" applyFill="1"/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12" fillId="0" borderId="0" xfId="0" applyFont="1"/>
    <xf numFmtId="0" fontId="13" fillId="0" borderId="1" xfId="0" applyFont="1" applyBorder="1"/>
  </cellXfs>
  <cellStyles count="8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</cellStyles>
  <dxfs count="0"/>
  <tableStyles count="0" defaultTableStyle="TableStyleMedium2" defaultPivotStyle="PivotStyleLight16"/>
  <colors>
    <mruColors>
      <color rgb="FF3333CC"/>
      <color rgb="FF000000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rlesel/Source/ethiopia-hep-capacity/config/R%20Model%20Input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rui_han_gatesfoundation_org/Documents/Documents/GitHub/Ethiopia-HEP-Capacity-Analysis/config/Projection%20file%20demo%20v1.1%20debu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Documents/GitHub/Ethiopia-HEP-Capacity-Analysis/config/Projection%20file%20demo%20v1.1%20debu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mgf-my.sharepoint.com/personal/brittany_hagedorn_gatesfoundation_org/Documents/Projects/HEP%20capacity%20projection/Model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_TotalPop"/>
      <sheetName val="TEST_PopValues_Const"/>
      <sheetName val="TEST_StochasticParms"/>
      <sheetName val="TEST_TaskValues"/>
      <sheetName val="TEST_TaskValues_1"/>
      <sheetName val="TEST_PopValues"/>
      <sheetName val="To Do or Upgrade"/>
      <sheetName val="TEST_SeasonalityCurves_1"/>
      <sheetName val="Scenarios"/>
      <sheetName val="Data dictionary Scenarios"/>
      <sheetName val="TotalPop"/>
      <sheetName val="Lookup"/>
      <sheetName val="PopValues"/>
      <sheetName val="TaskValues"/>
      <sheetName val="StochasticParamaters"/>
      <sheetName val="AgeSpecific Fertility"/>
      <sheetName val="RuralUrban Mortality"/>
      <sheetName val="Fertility mod check"/>
      <sheetName val="Ratios"/>
      <sheetName val="SeasonalityCurves"/>
      <sheetName val="SeasonalityOffsets"/>
      <sheetName val="Services summary"/>
      <sheetName val="AggregateDALYs"/>
      <sheetName val="Prevalences"/>
      <sheetName val="DALYs "/>
      <sheetName val="CEA"/>
      <sheetName val="Work time"/>
      <sheetName val="Ssn TB"/>
      <sheetName val="Sheet2"/>
      <sheetName val="Ssn Malaria"/>
      <sheetName val="Ssn Nutr"/>
      <sheetName val="Ssn Measles"/>
      <sheetName val="Sheet21"/>
      <sheetName val="Services ref"/>
      <sheetName val="Coverage impacts"/>
      <sheetName val="Inputs Assump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fertility"/>
      <sheetName val="fertility 15-19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Demographics_InCalc"/>
      <sheetName val="Births"/>
      <sheetName val="Mort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>
        <row r="4">
          <cell r="C4" t="str">
            <v>Total national</v>
          </cell>
        </row>
      </sheetData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s_retain"/>
      <sheetName val="To Do or Upgrade"/>
      <sheetName val="Read Me"/>
      <sheetName val="Scenarios"/>
      <sheetName val="RegionSelect"/>
      <sheetName val="TotalPop"/>
      <sheetName val="StochasticParameters"/>
      <sheetName val="PopValues"/>
      <sheetName val="newPopValues"/>
      <sheetName val="SeasonalityCurves"/>
      <sheetName val="SeasonalityOffsets"/>
      <sheetName val="TV_Comprehensive"/>
      <sheetName val="TV_Merged"/>
      <sheetName val="Cadres_Comprehensive"/>
      <sheetName val="TV_Basic"/>
      <sheetName val="TaskValues_ref"/>
      <sheetName val="Cadres_Basic"/>
      <sheetName val="Cadres_Merged"/>
      <sheetName val="Staffing Models"/>
      <sheetName val="RegionalData"/>
      <sheetName val="Work time"/>
      <sheetName val="AgeSpecific Fertility"/>
      <sheetName val="RuralUrban Mortality"/>
      <sheetName val="Age band mort calcs"/>
      <sheetName val="Data dictionary Scenarios"/>
      <sheetName val="Ratios"/>
      <sheetName val="Services summary"/>
      <sheetName val="Tasks_previous"/>
      <sheetName val="TaskValues"/>
      <sheetName val="Tasks_previous (2)"/>
      <sheetName val="lookups"/>
      <sheetName val="Prevalences"/>
      <sheetName val="DALYs "/>
      <sheetName val="CEA"/>
      <sheetName val="Ssn TB"/>
      <sheetName val="Ssn Births"/>
      <sheetName val="Ssn Diarrhea"/>
      <sheetName val="Ssn Malaria"/>
      <sheetName val="Ssn Nutr"/>
      <sheetName val="Ssn Measles"/>
      <sheetName val="Staffing"/>
      <sheetName val="Services ref"/>
      <sheetName val="Coverage impacts"/>
      <sheetName val="Demographics_Total"/>
      <sheetName val="Pop M"/>
      <sheetName val="Pop F"/>
      <sheetName val="TB Incidence"/>
      <sheetName val="Malaria Incid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AggregateDALYs"/>
      <sheetName val="PopValues_retain"/>
      <sheetName val="NCD age group"/>
      <sheetName val="Fertility Mortality Rates"/>
      <sheetName val="Lookup"/>
      <sheetName val="PopRegional2020"/>
      <sheetName val="Pop_female_2020"/>
      <sheetName val="Pop_male_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3">
          <cell r="CZ3">
            <v>24715222.24724872</v>
          </cell>
        </row>
      </sheetData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40520-4F76-4419-93E2-7D7580B57233}">
  <sheetPr>
    <tabColor theme="9" tint="-0.249977111117893"/>
  </sheetPr>
  <dimension ref="A1:Q5"/>
  <sheetViews>
    <sheetView topLeftCell="G1" workbookViewId="0">
      <selection activeCell="L4" sqref="L4"/>
    </sheetView>
  </sheetViews>
  <sheetFormatPr defaultColWidth="16.85546875" defaultRowHeight="15" x14ac:dyDescent="0.25"/>
  <cols>
    <col min="1" max="1" width="25.5703125" bestFit="1" customWidth="1"/>
    <col min="2" max="3" width="7.85546875" customWidth="1"/>
    <col min="4" max="4" width="9.85546875" bestFit="1" customWidth="1"/>
    <col min="5" max="5" width="8.5703125" bestFit="1" customWidth="1"/>
    <col min="6" max="10" width="14.28515625" customWidth="1"/>
    <col min="11" max="11" width="18.140625" bestFit="1" customWidth="1"/>
    <col min="12" max="12" width="21.85546875" bestFit="1" customWidth="1"/>
    <col min="13" max="13" width="24.5703125" bestFit="1" customWidth="1"/>
    <col min="14" max="14" width="31.5703125" bestFit="1" customWidth="1"/>
  </cols>
  <sheetData>
    <row r="1" spans="1:17" ht="30" x14ac:dyDescent="0.25">
      <c r="A1" s="44" t="s">
        <v>6</v>
      </c>
      <c r="B1" s="44" t="s">
        <v>7</v>
      </c>
      <c r="C1" s="44" t="s">
        <v>8</v>
      </c>
      <c r="D1" s="44" t="s">
        <v>9</v>
      </c>
      <c r="E1" s="44" t="s">
        <v>10</v>
      </c>
      <c r="F1" s="44" t="s">
        <v>11</v>
      </c>
      <c r="G1" s="44" t="s">
        <v>12</v>
      </c>
      <c r="H1" s="44" t="s">
        <v>13</v>
      </c>
      <c r="I1" s="44" t="s">
        <v>14</v>
      </c>
      <c r="J1" s="44" t="s">
        <v>15</v>
      </c>
      <c r="K1" s="44" t="s">
        <v>320</v>
      </c>
      <c r="L1" s="44" t="s">
        <v>321</v>
      </c>
      <c r="M1" s="44" t="s">
        <v>322</v>
      </c>
      <c r="N1" s="44" t="s">
        <v>333</v>
      </c>
      <c r="O1" s="44" t="s">
        <v>334</v>
      </c>
      <c r="P1" s="45" t="s">
        <v>335</v>
      </c>
      <c r="Q1" s="44" t="s">
        <v>16</v>
      </c>
    </row>
    <row r="2" spans="1:17" x14ac:dyDescent="0.25">
      <c r="A2" s="3" t="s">
        <v>336</v>
      </c>
      <c r="B2" s="3">
        <v>48</v>
      </c>
      <c r="C2" s="3">
        <v>32</v>
      </c>
      <c r="D2" s="3">
        <v>5000</v>
      </c>
      <c r="E2" s="3" t="s">
        <v>17</v>
      </c>
      <c r="F2" s="3" t="b">
        <v>1</v>
      </c>
      <c r="G2" s="3" t="b">
        <v>1</v>
      </c>
      <c r="H2" s="3" t="b">
        <v>1</v>
      </c>
      <c r="I2" s="3" t="b">
        <v>1</v>
      </c>
      <c r="J2" s="3" t="b">
        <v>1</v>
      </c>
      <c r="K2" t="s">
        <v>337</v>
      </c>
      <c r="L2" t="s">
        <v>323</v>
      </c>
      <c r="M2" t="s">
        <v>324</v>
      </c>
      <c r="N2" t="s">
        <v>338</v>
      </c>
      <c r="O2" t="s">
        <v>339</v>
      </c>
      <c r="P2" s="2" t="s">
        <v>223</v>
      </c>
      <c r="Q2" s="3"/>
    </row>
    <row r="3" spans="1:17" x14ac:dyDescent="0.25">
      <c r="A3" t="s">
        <v>340</v>
      </c>
      <c r="B3" s="3">
        <v>48</v>
      </c>
      <c r="C3" s="3">
        <v>32</v>
      </c>
      <c r="D3" s="3">
        <v>5000</v>
      </c>
      <c r="E3" s="3" t="s">
        <v>17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t="s">
        <v>341</v>
      </c>
      <c r="L3" t="s">
        <v>323</v>
      </c>
      <c r="M3" t="s">
        <v>324</v>
      </c>
      <c r="N3" t="s">
        <v>342</v>
      </c>
      <c r="O3" t="s">
        <v>343</v>
      </c>
      <c r="P3" s="2" t="s">
        <v>223</v>
      </c>
    </row>
    <row r="4" spans="1:17" x14ac:dyDescent="0.25">
      <c r="A4" t="s">
        <v>344</v>
      </c>
      <c r="B4" s="3">
        <v>48</v>
      </c>
      <c r="C4" s="3">
        <v>32</v>
      </c>
      <c r="D4" s="3">
        <v>5000</v>
      </c>
      <c r="E4" s="3" t="s">
        <v>17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t="s">
        <v>345</v>
      </c>
      <c r="L4" t="s">
        <v>323</v>
      </c>
      <c r="M4" t="s">
        <v>324</v>
      </c>
      <c r="N4" t="s">
        <v>346</v>
      </c>
      <c r="O4" t="s">
        <v>347</v>
      </c>
      <c r="P4" s="2" t="s">
        <v>223</v>
      </c>
    </row>
    <row r="5" spans="1:17" x14ac:dyDescent="0.25">
      <c r="A5" s="3" t="s">
        <v>330</v>
      </c>
      <c r="B5" s="3">
        <v>48</v>
      </c>
      <c r="C5" s="3">
        <v>32</v>
      </c>
      <c r="D5" s="3">
        <v>2500</v>
      </c>
      <c r="E5" s="3" t="s">
        <v>17</v>
      </c>
      <c r="F5" s="3" t="b">
        <v>0</v>
      </c>
      <c r="G5" s="3" t="b">
        <v>0</v>
      </c>
      <c r="H5" s="3" t="b">
        <v>0</v>
      </c>
      <c r="I5" s="3" t="b">
        <v>0</v>
      </c>
      <c r="J5" s="3" t="b">
        <v>0</v>
      </c>
      <c r="K5" t="s">
        <v>325</v>
      </c>
      <c r="L5" t="s">
        <v>331</v>
      </c>
      <c r="M5" t="s">
        <v>332</v>
      </c>
      <c r="N5" t="s">
        <v>346</v>
      </c>
      <c r="O5" t="s">
        <v>347</v>
      </c>
      <c r="P5" s="2" t="s">
        <v>223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7145-A7A2-400E-A46D-7F405050A633}">
  <sheetPr>
    <tabColor rgb="FFFF0000"/>
  </sheetPr>
  <dimension ref="A1:C30"/>
  <sheetViews>
    <sheetView topLeftCell="A7" workbookViewId="0">
      <selection activeCell="C4" sqref="C4:C30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4" bestFit="1" customWidth="1"/>
  </cols>
  <sheetData>
    <row r="1" spans="1:3" x14ac:dyDescent="0.25">
      <c r="A1" t="s">
        <v>25</v>
      </c>
      <c r="B1" t="s">
        <v>26</v>
      </c>
      <c r="C1" t="s">
        <v>27</v>
      </c>
    </row>
    <row r="2" spans="1:3" x14ac:dyDescent="0.25">
      <c r="A2" t="s">
        <v>28</v>
      </c>
      <c r="B2">
        <v>4.0484955677198515</v>
      </c>
      <c r="C2">
        <v>1</v>
      </c>
    </row>
    <row r="3" spans="1:3" x14ac:dyDescent="0.25">
      <c r="A3" t="s">
        <v>29</v>
      </c>
      <c r="B3">
        <v>30</v>
      </c>
      <c r="C3">
        <v>30</v>
      </c>
    </row>
    <row r="4" spans="1:3" x14ac:dyDescent="0.25">
      <c r="A4" t="s">
        <v>30</v>
      </c>
      <c r="B4">
        <v>0.12294985225732839</v>
      </c>
      <c r="C4">
        <v>1</v>
      </c>
    </row>
    <row r="5" spans="1:3" x14ac:dyDescent="0.25">
      <c r="A5" t="s">
        <v>31</v>
      </c>
      <c r="B5">
        <v>7.1999999999999995E-2</v>
      </c>
      <c r="C5">
        <v>1</v>
      </c>
    </row>
    <row r="6" spans="1:3" x14ac:dyDescent="0.25">
      <c r="A6" t="s">
        <v>284</v>
      </c>
      <c r="B6">
        <v>0.19850000000000001</v>
      </c>
      <c r="C6">
        <v>1</v>
      </c>
    </row>
    <row r="7" spans="1:3" x14ac:dyDescent="0.25">
      <c r="A7" t="s">
        <v>285</v>
      </c>
      <c r="B7">
        <v>0.14050000000000001</v>
      </c>
      <c r="C7">
        <v>1</v>
      </c>
    </row>
    <row r="8" spans="1:3" x14ac:dyDescent="0.25">
      <c r="A8" t="s">
        <v>286</v>
      </c>
      <c r="B8">
        <v>3.15E-2</v>
      </c>
      <c r="C8">
        <v>1</v>
      </c>
    </row>
    <row r="9" spans="1:3" x14ac:dyDescent="0.25">
      <c r="A9" t="s">
        <v>35</v>
      </c>
      <c r="B9">
        <v>44.870649522800001</v>
      </c>
      <c r="C9">
        <v>1</v>
      </c>
    </row>
    <row r="10" spans="1:3" x14ac:dyDescent="0.25">
      <c r="A10" t="s">
        <v>36</v>
      </c>
      <c r="B10">
        <v>3.5500000000000007</v>
      </c>
      <c r="C10">
        <v>1</v>
      </c>
    </row>
    <row r="11" spans="1:3" x14ac:dyDescent="0.25">
      <c r="A11" t="s">
        <v>37</v>
      </c>
      <c r="B11">
        <v>1.1800000000000002</v>
      </c>
      <c r="C11">
        <v>1</v>
      </c>
    </row>
    <row r="12" spans="1:3" x14ac:dyDescent="0.25">
      <c r="A12" t="s">
        <v>38</v>
      </c>
      <c r="B12">
        <v>0.96</v>
      </c>
      <c r="C12">
        <v>1</v>
      </c>
    </row>
    <row r="13" spans="1:3" x14ac:dyDescent="0.25">
      <c r="A13" t="s">
        <v>39</v>
      </c>
      <c r="B13">
        <v>1.6</v>
      </c>
      <c r="C13">
        <v>1</v>
      </c>
    </row>
    <row r="14" spans="1:3" x14ac:dyDescent="0.25">
      <c r="A14" t="s">
        <v>287</v>
      </c>
      <c r="B14">
        <v>1.72</v>
      </c>
      <c r="C14">
        <v>1</v>
      </c>
    </row>
    <row r="15" spans="1:3" x14ac:dyDescent="0.25">
      <c r="A15" t="s">
        <v>41</v>
      </c>
      <c r="B15">
        <v>3.9443060860274208</v>
      </c>
      <c r="C15">
        <v>1</v>
      </c>
    </row>
    <row r="16" spans="1:3" x14ac:dyDescent="0.25">
      <c r="A16" t="s">
        <v>42</v>
      </c>
      <c r="B16">
        <v>5.1027857526880149</v>
      </c>
      <c r="C16">
        <v>1</v>
      </c>
    </row>
    <row r="17" spans="1:3" x14ac:dyDescent="0.25">
      <c r="A17" t="s">
        <v>235</v>
      </c>
      <c r="B17">
        <v>0.19500000000000001</v>
      </c>
      <c r="C17">
        <v>1</v>
      </c>
    </row>
    <row r="18" spans="1:3" x14ac:dyDescent="0.25">
      <c r="A18" t="s">
        <v>234</v>
      </c>
      <c r="B18">
        <v>0.20200000000000001</v>
      </c>
      <c r="C18">
        <v>1</v>
      </c>
    </row>
    <row r="19" spans="1:3" x14ac:dyDescent="0.25">
      <c r="A19" t="s">
        <v>236</v>
      </c>
      <c r="B19">
        <v>0.16200000000000001</v>
      </c>
      <c r="C19">
        <v>1</v>
      </c>
    </row>
    <row r="20" spans="1:3" x14ac:dyDescent="0.25">
      <c r="A20" t="s">
        <v>237</v>
      </c>
      <c r="B20">
        <v>0.11899999999999999</v>
      </c>
      <c r="C20">
        <v>1</v>
      </c>
    </row>
    <row r="21" spans="1:3" x14ac:dyDescent="0.25">
      <c r="A21" t="s">
        <v>238</v>
      </c>
      <c r="B21">
        <v>4.9000000000000002E-2</v>
      </c>
      <c r="C21">
        <v>1</v>
      </c>
    </row>
    <row r="22" spans="1:3" x14ac:dyDescent="0.25">
      <c r="A22" t="s">
        <v>239</v>
      </c>
      <c r="B22">
        <v>1.4E-2</v>
      </c>
      <c r="C22">
        <v>1</v>
      </c>
    </row>
    <row r="23" spans="1:3" x14ac:dyDescent="0.25">
      <c r="A23" t="s">
        <v>288</v>
      </c>
      <c r="B23">
        <v>4.6410387643786963</v>
      </c>
      <c r="C23">
        <v>1</v>
      </c>
    </row>
    <row r="24" spans="1:3" x14ac:dyDescent="0.25">
      <c r="A24" t="s">
        <v>289</v>
      </c>
      <c r="B24">
        <v>7.8897658994437831</v>
      </c>
      <c r="C24">
        <v>1</v>
      </c>
    </row>
    <row r="25" spans="1:3" x14ac:dyDescent="0.25">
      <c r="A25" t="s">
        <v>290</v>
      </c>
      <c r="B25">
        <v>22.091344518442593</v>
      </c>
      <c r="C25">
        <v>1</v>
      </c>
    </row>
    <row r="26" spans="1:3" x14ac:dyDescent="0.25">
      <c r="A26" t="s">
        <v>291</v>
      </c>
      <c r="B26">
        <v>243.00478970286852</v>
      </c>
      <c r="C26">
        <v>1</v>
      </c>
    </row>
    <row r="27" spans="1:3" x14ac:dyDescent="0.25">
      <c r="A27" t="s">
        <v>292</v>
      </c>
      <c r="B27">
        <v>6.3527026636382198</v>
      </c>
      <c r="C27">
        <v>1</v>
      </c>
    </row>
    <row r="28" spans="1:3" x14ac:dyDescent="0.25">
      <c r="A28" t="s">
        <v>293</v>
      </c>
      <c r="B28">
        <v>12.070135060912618</v>
      </c>
      <c r="C28">
        <v>1</v>
      </c>
    </row>
    <row r="29" spans="1:3" x14ac:dyDescent="0.25">
      <c r="A29" t="s">
        <v>294</v>
      </c>
      <c r="B29">
        <v>31.382351158372806</v>
      </c>
      <c r="C29">
        <v>1</v>
      </c>
    </row>
    <row r="30" spans="1:3" x14ac:dyDescent="0.25">
      <c r="A30" t="s">
        <v>295</v>
      </c>
      <c r="B30">
        <v>273.02645507784337</v>
      </c>
      <c r="C3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FC64-DD10-4E27-BDEE-F8164111A157}">
  <sheetPr>
    <tabColor rgb="FFFF0000"/>
  </sheetPr>
  <dimension ref="A1:U103"/>
  <sheetViews>
    <sheetView workbookViewId="0">
      <selection activeCell="A2" sqref="A2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60</v>
      </c>
      <c r="C2" t="s">
        <v>61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65</v>
      </c>
      <c r="C3" t="s">
        <v>66</v>
      </c>
      <c r="E3" t="s">
        <v>62</v>
      </c>
      <c r="F3" t="s">
        <v>63</v>
      </c>
      <c r="G3" t="s">
        <v>0</v>
      </c>
      <c r="H3" t="s">
        <v>64</v>
      </c>
      <c r="I3" t="s">
        <v>17</v>
      </c>
      <c r="J3">
        <v>1</v>
      </c>
      <c r="N3">
        <v>1</v>
      </c>
      <c r="O3">
        <v>1</v>
      </c>
      <c r="Q3">
        <v>120</v>
      </c>
      <c r="T3">
        <v>0.29204871475613614</v>
      </c>
      <c r="U3">
        <v>7.3012178689034035E-2</v>
      </c>
    </row>
    <row r="4" spans="1:21" x14ac:dyDescent="0.25">
      <c r="B4" t="s">
        <v>67</v>
      </c>
      <c r="C4" t="s">
        <v>68</v>
      </c>
      <c r="E4" t="s">
        <v>62</v>
      </c>
      <c r="F4" t="s">
        <v>69</v>
      </c>
      <c r="G4" t="s">
        <v>0</v>
      </c>
      <c r="H4" t="s">
        <v>64</v>
      </c>
      <c r="I4" t="s">
        <v>17</v>
      </c>
      <c r="J4">
        <v>1</v>
      </c>
      <c r="N4">
        <v>1</v>
      </c>
      <c r="T4" t="s">
        <v>224</v>
      </c>
      <c r="U4" t="s">
        <v>224</v>
      </c>
    </row>
    <row r="5" spans="1:21" x14ac:dyDescent="0.25">
      <c r="B5" t="s">
        <v>70</v>
      </c>
      <c r="C5" t="s">
        <v>71</v>
      </c>
      <c r="E5" t="s">
        <v>62</v>
      </c>
      <c r="F5" t="s">
        <v>63</v>
      </c>
      <c r="G5" t="s">
        <v>0</v>
      </c>
      <c r="H5" t="s">
        <v>64</v>
      </c>
      <c r="I5" t="s">
        <v>17</v>
      </c>
      <c r="J5">
        <v>1</v>
      </c>
      <c r="N5">
        <v>1</v>
      </c>
      <c r="O5">
        <v>2</v>
      </c>
      <c r="Q5">
        <v>60</v>
      </c>
      <c r="T5">
        <v>0.83442489930324593</v>
      </c>
      <c r="U5">
        <v>0.83442489930324593</v>
      </c>
    </row>
    <row r="6" spans="1:21" x14ac:dyDescent="0.25">
      <c r="B6" t="s">
        <v>72</v>
      </c>
      <c r="C6" t="s">
        <v>73</v>
      </c>
      <c r="E6" t="s">
        <v>62</v>
      </c>
      <c r="F6" t="s">
        <v>63</v>
      </c>
      <c r="G6" t="s">
        <v>0</v>
      </c>
      <c r="H6" t="s">
        <v>64</v>
      </c>
      <c r="I6" t="s">
        <v>17</v>
      </c>
      <c r="J6">
        <v>1</v>
      </c>
      <c r="N6">
        <v>1</v>
      </c>
      <c r="O6">
        <v>2</v>
      </c>
      <c r="Q6">
        <v>60</v>
      </c>
      <c r="T6">
        <v>0.11473342365419609</v>
      </c>
      <c r="U6">
        <v>0.11473342365419609</v>
      </c>
    </row>
    <row r="7" spans="1:21" x14ac:dyDescent="0.25">
      <c r="B7" t="s">
        <v>74</v>
      </c>
      <c r="C7" t="s">
        <v>75</v>
      </c>
      <c r="E7" t="s">
        <v>62</v>
      </c>
      <c r="F7" t="s">
        <v>76</v>
      </c>
      <c r="G7" t="s">
        <v>2</v>
      </c>
      <c r="H7" t="s">
        <v>77</v>
      </c>
      <c r="I7" t="s">
        <v>17</v>
      </c>
      <c r="J7">
        <v>2</v>
      </c>
      <c r="N7">
        <v>0.98</v>
      </c>
      <c r="O7">
        <v>1</v>
      </c>
      <c r="Q7">
        <v>5</v>
      </c>
      <c r="T7">
        <v>2.124297891012453E-2</v>
      </c>
      <c r="U7">
        <v>2.124297891012453E-2</v>
      </c>
    </row>
    <row r="8" spans="1:21" x14ac:dyDescent="0.25">
      <c r="B8" t="s">
        <v>78</v>
      </c>
      <c r="C8" t="s">
        <v>79</v>
      </c>
      <c r="E8" t="s">
        <v>62</v>
      </c>
      <c r="F8" t="s">
        <v>76</v>
      </c>
      <c r="G8" t="s">
        <v>2</v>
      </c>
      <c r="H8" t="s">
        <v>77</v>
      </c>
      <c r="I8" t="s">
        <v>17</v>
      </c>
      <c r="J8">
        <v>3</v>
      </c>
      <c r="N8">
        <v>0.98</v>
      </c>
      <c r="O8">
        <v>1</v>
      </c>
      <c r="Q8">
        <v>5</v>
      </c>
      <c r="T8">
        <v>2.3E-2</v>
      </c>
      <c r="U8">
        <v>2.3E-2</v>
      </c>
    </row>
    <row r="9" spans="1:21" x14ac:dyDescent="0.25">
      <c r="B9" t="s">
        <v>80</v>
      </c>
      <c r="C9" t="s">
        <v>81</v>
      </c>
      <c r="E9" t="s">
        <v>62</v>
      </c>
      <c r="F9" t="s">
        <v>76</v>
      </c>
      <c r="G9" t="s">
        <v>2</v>
      </c>
      <c r="H9" t="s">
        <v>77</v>
      </c>
      <c r="I9" t="s">
        <v>17</v>
      </c>
      <c r="J9">
        <v>0.46029999999999999</v>
      </c>
      <c r="K9" t="s">
        <v>82</v>
      </c>
      <c r="N9">
        <v>1</v>
      </c>
      <c r="O9">
        <v>2</v>
      </c>
      <c r="Q9">
        <v>5</v>
      </c>
      <c r="T9">
        <v>0.14500000000000002</v>
      </c>
      <c r="U9">
        <v>0.14500000000000002</v>
      </c>
    </row>
    <row r="10" spans="1:21" x14ac:dyDescent="0.25">
      <c r="B10" t="s">
        <v>83</v>
      </c>
      <c r="C10" t="s">
        <v>84</v>
      </c>
      <c r="E10" t="s">
        <v>62</v>
      </c>
      <c r="F10" t="s">
        <v>69</v>
      </c>
      <c r="G10" t="s">
        <v>3</v>
      </c>
      <c r="H10" t="s">
        <v>64</v>
      </c>
      <c r="I10" t="s">
        <v>17</v>
      </c>
      <c r="J10">
        <v>1</v>
      </c>
      <c r="N10">
        <v>1</v>
      </c>
      <c r="O10">
        <v>1</v>
      </c>
      <c r="Q10">
        <v>0</v>
      </c>
      <c r="T10">
        <v>7.4195673431245293E-2</v>
      </c>
      <c r="U10">
        <v>7.4195673431245293E-2</v>
      </c>
    </row>
    <row r="11" spans="1:21" x14ac:dyDescent="0.25">
      <c r="B11" t="s">
        <v>85</v>
      </c>
      <c r="C11" t="s">
        <v>86</v>
      </c>
      <c r="E11" t="s">
        <v>62</v>
      </c>
      <c r="F11" t="s">
        <v>69</v>
      </c>
      <c r="G11" t="s">
        <v>3</v>
      </c>
      <c r="H11" t="s">
        <v>87</v>
      </c>
      <c r="I11" t="s">
        <v>17</v>
      </c>
      <c r="J11">
        <v>1</v>
      </c>
      <c r="N11">
        <v>1</v>
      </c>
      <c r="O11">
        <v>4</v>
      </c>
      <c r="Q11">
        <v>5</v>
      </c>
      <c r="T11">
        <v>2.8409800837628687</v>
      </c>
      <c r="U11">
        <v>2.8409800837628687</v>
      </c>
    </row>
    <row r="12" spans="1:21" x14ac:dyDescent="0.25">
      <c r="B12" t="s">
        <v>88</v>
      </c>
      <c r="C12" t="s">
        <v>89</v>
      </c>
      <c r="E12" t="s">
        <v>62</v>
      </c>
      <c r="F12" t="s">
        <v>69</v>
      </c>
      <c r="G12" t="s">
        <v>3</v>
      </c>
      <c r="H12" t="s">
        <v>90</v>
      </c>
      <c r="I12" t="s">
        <v>17</v>
      </c>
      <c r="J12">
        <v>1</v>
      </c>
      <c r="N12">
        <v>1</v>
      </c>
      <c r="O12">
        <v>1</v>
      </c>
      <c r="Q12">
        <v>5</v>
      </c>
      <c r="T12">
        <v>0.32413649864778804</v>
      </c>
      <c r="U12">
        <v>0.32413649864778804</v>
      </c>
    </row>
    <row r="13" spans="1:21" x14ac:dyDescent="0.25">
      <c r="B13" t="s">
        <v>91</v>
      </c>
      <c r="C13" t="s">
        <v>92</v>
      </c>
      <c r="E13" t="s">
        <v>62</v>
      </c>
      <c r="F13" t="s">
        <v>69</v>
      </c>
      <c r="G13" t="s">
        <v>3</v>
      </c>
      <c r="H13" t="s">
        <v>64</v>
      </c>
      <c r="I13" t="s">
        <v>17</v>
      </c>
      <c r="J13">
        <v>1</v>
      </c>
      <c r="N13">
        <v>1</v>
      </c>
      <c r="O13">
        <v>2</v>
      </c>
      <c r="Q13">
        <v>0</v>
      </c>
      <c r="T13">
        <v>4.7904191616766463E-2</v>
      </c>
      <c r="U13">
        <v>4.7904191616766463E-2</v>
      </c>
    </row>
    <row r="14" spans="1:21" x14ac:dyDescent="0.25">
      <c r="B14" t="s">
        <v>93</v>
      </c>
      <c r="C14" t="s">
        <v>94</v>
      </c>
      <c r="E14" t="s">
        <v>62</v>
      </c>
      <c r="F14" t="s">
        <v>69</v>
      </c>
      <c r="G14" t="s">
        <v>3</v>
      </c>
      <c r="H14" t="s">
        <v>95</v>
      </c>
      <c r="I14" t="s">
        <v>17</v>
      </c>
      <c r="J14">
        <v>1</v>
      </c>
      <c r="N14">
        <v>1</v>
      </c>
      <c r="O14">
        <v>2</v>
      </c>
      <c r="Q14">
        <v>0</v>
      </c>
      <c r="T14">
        <v>0.34184059999999999</v>
      </c>
      <c r="U14">
        <v>0.34184059999999999</v>
      </c>
    </row>
    <row r="15" spans="1:21" x14ac:dyDescent="0.25">
      <c r="B15" t="s">
        <v>96</v>
      </c>
      <c r="C15" t="s">
        <v>97</v>
      </c>
      <c r="E15" t="s">
        <v>62</v>
      </c>
      <c r="F15" t="s">
        <v>69</v>
      </c>
      <c r="G15" t="s">
        <v>5</v>
      </c>
      <c r="H15" t="s">
        <v>77</v>
      </c>
      <c r="I15" t="s">
        <v>17</v>
      </c>
      <c r="J15">
        <v>1</v>
      </c>
      <c r="N15">
        <v>1</v>
      </c>
      <c r="O15">
        <v>6</v>
      </c>
      <c r="Q15">
        <v>5</v>
      </c>
      <c r="T15" t="s">
        <v>224</v>
      </c>
      <c r="U15" t="s">
        <v>224</v>
      </c>
    </row>
    <row r="16" spans="1:21" x14ac:dyDescent="0.25">
      <c r="B16" t="s">
        <v>98</v>
      </c>
      <c r="C16" t="s">
        <v>243</v>
      </c>
      <c r="E16" t="s">
        <v>62</v>
      </c>
      <c r="F16" t="s">
        <v>76</v>
      </c>
      <c r="G16" t="s">
        <v>5</v>
      </c>
      <c r="H16" t="s">
        <v>77</v>
      </c>
      <c r="I16" t="s">
        <v>17</v>
      </c>
      <c r="J16">
        <v>9.5000000000000001E-2</v>
      </c>
      <c r="K16" t="s">
        <v>82</v>
      </c>
      <c r="N16">
        <v>0.98</v>
      </c>
      <c r="T16" t="s">
        <v>224</v>
      </c>
      <c r="U16" t="s">
        <v>224</v>
      </c>
    </row>
    <row r="17" spans="2:21" x14ac:dyDescent="0.25">
      <c r="B17" t="s">
        <v>211</v>
      </c>
      <c r="C17" t="s">
        <v>242</v>
      </c>
      <c r="E17" t="s">
        <v>62</v>
      </c>
      <c r="F17" t="s">
        <v>76</v>
      </c>
      <c r="G17" t="s">
        <v>5</v>
      </c>
      <c r="H17" t="s">
        <v>77</v>
      </c>
      <c r="I17" t="s">
        <v>17</v>
      </c>
      <c r="J17">
        <v>9.5000000000000001E-2</v>
      </c>
      <c r="K17" t="s">
        <v>82</v>
      </c>
      <c r="N17">
        <v>0.98</v>
      </c>
      <c r="O17">
        <v>4</v>
      </c>
      <c r="Q17">
        <v>5</v>
      </c>
      <c r="T17">
        <v>6.4682320441988947</v>
      </c>
      <c r="U17">
        <v>1.6170580110497237</v>
      </c>
    </row>
    <row r="18" spans="2:21" x14ac:dyDescent="0.25">
      <c r="B18" t="s">
        <v>213</v>
      </c>
      <c r="C18" t="s">
        <v>244</v>
      </c>
      <c r="E18" t="s">
        <v>62</v>
      </c>
      <c r="F18" t="s">
        <v>76</v>
      </c>
      <c r="G18" t="s">
        <v>5</v>
      </c>
      <c r="H18" t="s">
        <v>77</v>
      </c>
      <c r="I18" t="s">
        <v>17</v>
      </c>
      <c r="J18">
        <v>9.5000000000000001E-2</v>
      </c>
      <c r="K18" t="s">
        <v>82</v>
      </c>
      <c r="N18">
        <v>0.98</v>
      </c>
      <c r="T18" t="s">
        <v>224</v>
      </c>
      <c r="U18" t="s">
        <v>224</v>
      </c>
    </row>
    <row r="19" spans="2:21" x14ac:dyDescent="0.25">
      <c r="B19" t="s">
        <v>60</v>
      </c>
      <c r="C19" t="s">
        <v>61</v>
      </c>
      <c r="E19" t="s">
        <v>62</v>
      </c>
      <c r="F19" t="s">
        <v>63</v>
      </c>
      <c r="G19" t="s">
        <v>0</v>
      </c>
      <c r="H19" t="s">
        <v>64</v>
      </c>
      <c r="I19" t="s">
        <v>18</v>
      </c>
      <c r="J19">
        <v>1</v>
      </c>
      <c r="N19">
        <v>1</v>
      </c>
      <c r="O19">
        <v>4</v>
      </c>
      <c r="Q19">
        <v>10</v>
      </c>
      <c r="T19">
        <v>0.10430311241290574</v>
      </c>
      <c r="U19">
        <v>0.10430311241290574</v>
      </c>
    </row>
    <row r="20" spans="2:21" x14ac:dyDescent="0.25">
      <c r="B20" t="s">
        <v>65</v>
      </c>
      <c r="C20" t="s">
        <v>66</v>
      </c>
      <c r="E20" t="s">
        <v>62</v>
      </c>
      <c r="F20" t="s">
        <v>63</v>
      </c>
      <c r="G20" t="s">
        <v>0</v>
      </c>
      <c r="H20" t="s">
        <v>64</v>
      </c>
      <c r="I20" t="s">
        <v>18</v>
      </c>
      <c r="J20">
        <v>1</v>
      </c>
      <c r="N20">
        <v>1</v>
      </c>
      <c r="O20">
        <v>1</v>
      </c>
      <c r="Q20">
        <v>120</v>
      </c>
      <c r="T20">
        <v>0.29204871475613614</v>
      </c>
      <c r="U20">
        <v>7.3012178689034035E-2</v>
      </c>
    </row>
    <row r="21" spans="2:21" x14ac:dyDescent="0.25">
      <c r="B21" t="s">
        <v>67</v>
      </c>
      <c r="C21" t="s">
        <v>68</v>
      </c>
      <c r="E21" t="s">
        <v>62</v>
      </c>
      <c r="F21" t="s">
        <v>69</v>
      </c>
      <c r="G21" t="s">
        <v>0</v>
      </c>
      <c r="H21" t="s">
        <v>64</v>
      </c>
      <c r="I21" t="s">
        <v>18</v>
      </c>
      <c r="J21">
        <v>1</v>
      </c>
      <c r="N21">
        <v>1</v>
      </c>
      <c r="O21">
        <v>0</v>
      </c>
      <c r="Q21">
        <v>0</v>
      </c>
      <c r="T21" t="s">
        <v>224</v>
      </c>
      <c r="U21" t="s">
        <v>224</v>
      </c>
    </row>
    <row r="22" spans="2:21" x14ac:dyDescent="0.25">
      <c r="B22" t="s">
        <v>70</v>
      </c>
      <c r="C22" t="s">
        <v>71</v>
      </c>
      <c r="E22" t="s">
        <v>62</v>
      </c>
      <c r="F22" t="s">
        <v>63</v>
      </c>
      <c r="G22" t="s">
        <v>0</v>
      </c>
      <c r="H22" t="s">
        <v>64</v>
      </c>
      <c r="I22" t="s">
        <v>18</v>
      </c>
      <c r="J22">
        <v>1</v>
      </c>
      <c r="N22">
        <v>1</v>
      </c>
      <c r="O22">
        <v>2</v>
      </c>
      <c r="Q22">
        <v>60</v>
      </c>
      <c r="T22">
        <v>0.83442489930324593</v>
      </c>
      <c r="U22">
        <v>0.83442489930324593</v>
      </c>
    </row>
    <row r="23" spans="2:21" x14ac:dyDescent="0.25">
      <c r="B23" t="s">
        <v>72</v>
      </c>
      <c r="C23" t="s">
        <v>73</v>
      </c>
      <c r="E23" t="s">
        <v>62</v>
      </c>
      <c r="F23" t="s">
        <v>63</v>
      </c>
      <c r="G23" t="s">
        <v>0</v>
      </c>
      <c r="H23" t="s">
        <v>64</v>
      </c>
      <c r="I23" t="s">
        <v>18</v>
      </c>
      <c r="J23">
        <v>1</v>
      </c>
      <c r="N23">
        <v>1</v>
      </c>
      <c r="O23">
        <v>2</v>
      </c>
      <c r="Q23">
        <v>60</v>
      </c>
      <c r="T23">
        <v>0.11473342365419609</v>
      </c>
      <c r="U23">
        <v>0.11473342365419609</v>
      </c>
    </row>
    <row r="24" spans="2:21" x14ac:dyDescent="0.25">
      <c r="B24" t="s">
        <v>74</v>
      </c>
      <c r="C24" t="s">
        <v>75</v>
      </c>
      <c r="E24" t="s">
        <v>62</v>
      </c>
      <c r="F24" t="s">
        <v>76</v>
      </c>
      <c r="G24" t="s">
        <v>2</v>
      </c>
      <c r="H24" t="s">
        <v>77</v>
      </c>
      <c r="I24" t="s">
        <v>18</v>
      </c>
      <c r="J24">
        <v>2</v>
      </c>
      <c r="N24">
        <v>0.98</v>
      </c>
      <c r="O24">
        <v>1</v>
      </c>
      <c r="Q24">
        <v>5</v>
      </c>
      <c r="T24">
        <v>2.124297891012453E-2</v>
      </c>
      <c r="U24">
        <v>2.124297891012453E-2</v>
      </c>
    </row>
    <row r="25" spans="2:21" x14ac:dyDescent="0.25">
      <c r="B25" t="s">
        <v>78</v>
      </c>
      <c r="C25" t="s">
        <v>79</v>
      </c>
      <c r="E25" t="s">
        <v>62</v>
      </c>
      <c r="F25" t="s">
        <v>76</v>
      </c>
      <c r="G25" t="s">
        <v>2</v>
      </c>
      <c r="H25" t="s">
        <v>77</v>
      </c>
      <c r="I25" t="s">
        <v>18</v>
      </c>
      <c r="J25">
        <v>3</v>
      </c>
      <c r="N25">
        <v>0.98</v>
      </c>
      <c r="O25">
        <v>1</v>
      </c>
      <c r="Q25">
        <v>5</v>
      </c>
      <c r="T25">
        <v>2.3E-2</v>
      </c>
      <c r="U25">
        <v>2.3E-2</v>
      </c>
    </row>
    <row r="26" spans="2:21" x14ac:dyDescent="0.25">
      <c r="B26" t="s">
        <v>80</v>
      </c>
      <c r="C26" t="s">
        <v>81</v>
      </c>
      <c r="E26" t="s">
        <v>62</v>
      </c>
      <c r="F26" t="s">
        <v>76</v>
      </c>
      <c r="G26" t="s">
        <v>2</v>
      </c>
      <c r="H26" t="s">
        <v>77</v>
      </c>
      <c r="I26" t="s">
        <v>18</v>
      </c>
      <c r="J26">
        <v>0.46029999999999999</v>
      </c>
      <c r="K26" t="s">
        <v>82</v>
      </c>
      <c r="N26">
        <v>1</v>
      </c>
      <c r="O26">
        <v>2</v>
      </c>
      <c r="Q26">
        <v>5</v>
      </c>
      <c r="T26">
        <v>0.14500000000000002</v>
      </c>
      <c r="U26">
        <v>0.14500000000000002</v>
      </c>
    </row>
    <row r="27" spans="2:21" x14ac:dyDescent="0.25">
      <c r="B27" t="s">
        <v>83</v>
      </c>
      <c r="C27" t="s">
        <v>84</v>
      </c>
      <c r="E27" t="s">
        <v>62</v>
      </c>
      <c r="F27" t="s">
        <v>69</v>
      </c>
      <c r="G27" t="s">
        <v>3</v>
      </c>
      <c r="H27" t="s">
        <v>64</v>
      </c>
      <c r="I27" t="s">
        <v>18</v>
      </c>
      <c r="J27">
        <v>1</v>
      </c>
      <c r="N27">
        <v>1</v>
      </c>
      <c r="O27">
        <v>1</v>
      </c>
      <c r="Q27">
        <v>0</v>
      </c>
      <c r="T27">
        <v>7.4195673431245293E-2</v>
      </c>
      <c r="U27">
        <v>7.4195673431245293E-2</v>
      </c>
    </row>
    <row r="28" spans="2:21" x14ac:dyDescent="0.25">
      <c r="B28" t="s">
        <v>85</v>
      </c>
      <c r="C28" t="s">
        <v>86</v>
      </c>
      <c r="E28" t="s">
        <v>62</v>
      </c>
      <c r="F28" t="s">
        <v>69</v>
      </c>
      <c r="G28" t="s">
        <v>3</v>
      </c>
      <c r="H28" t="s">
        <v>87</v>
      </c>
      <c r="I28" t="s">
        <v>18</v>
      </c>
      <c r="J28">
        <v>1</v>
      </c>
      <c r="N28">
        <v>1</v>
      </c>
      <c r="O28">
        <v>4</v>
      </c>
      <c r="Q28">
        <v>5</v>
      </c>
      <c r="T28">
        <v>2.8409800837628687</v>
      </c>
      <c r="U28">
        <v>2.8409800837628687</v>
      </c>
    </row>
    <row r="29" spans="2:21" x14ac:dyDescent="0.25">
      <c r="B29" t="s">
        <v>88</v>
      </c>
      <c r="C29" t="s">
        <v>89</v>
      </c>
      <c r="E29" t="s">
        <v>62</v>
      </c>
      <c r="F29" t="s">
        <v>69</v>
      </c>
      <c r="G29" t="s">
        <v>3</v>
      </c>
      <c r="H29" t="s">
        <v>90</v>
      </c>
      <c r="I29" t="s">
        <v>18</v>
      </c>
      <c r="J29">
        <v>1</v>
      </c>
      <c r="N29">
        <v>1</v>
      </c>
      <c r="O29">
        <v>1</v>
      </c>
      <c r="Q29">
        <v>5</v>
      </c>
      <c r="T29">
        <v>0.32413649864778804</v>
      </c>
      <c r="U29">
        <v>0.32413649864778804</v>
      </c>
    </row>
    <row r="30" spans="2:21" x14ac:dyDescent="0.25">
      <c r="B30" t="s">
        <v>91</v>
      </c>
      <c r="C30" t="s">
        <v>92</v>
      </c>
      <c r="E30" t="s">
        <v>62</v>
      </c>
      <c r="F30" t="s">
        <v>69</v>
      </c>
      <c r="G30" t="s">
        <v>3</v>
      </c>
      <c r="H30" t="s">
        <v>64</v>
      </c>
      <c r="I30" t="s">
        <v>18</v>
      </c>
      <c r="J30">
        <v>1</v>
      </c>
      <c r="N30">
        <v>1</v>
      </c>
      <c r="O30">
        <v>2</v>
      </c>
      <c r="Q30">
        <v>0</v>
      </c>
      <c r="T30">
        <v>4.7904191616766463E-2</v>
      </c>
      <c r="U30">
        <v>4.7904191616766463E-2</v>
      </c>
    </row>
    <row r="31" spans="2:21" x14ac:dyDescent="0.25">
      <c r="B31" t="s">
        <v>93</v>
      </c>
      <c r="C31" t="s">
        <v>94</v>
      </c>
      <c r="E31" t="s">
        <v>62</v>
      </c>
      <c r="F31" t="s">
        <v>69</v>
      </c>
      <c r="G31" t="s">
        <v>3</v>
      </c>
      <c r="H31" t="s">
        <v>95</v>
      </c>
      <c r="I31" t="s">
        <v>18</v>
      </c>
      <c r="J31">
        <v>1</v>
      </c>
      <c r="N31">
        <v>1</v>
      </c>
      <c r="O31">
        <v>2</v>
      </c>
      <c r="Q31">
        <v>0</v>
      </c>
      <c r="T31">
        <v>0.34184059999999999</v>
      </c>
      <c r="U31">
        <v>0.34184059999999999</v>
      </c>
    </row>
    <row r="32" spans="2:21" x14ac:dyDescent="0.25">
      <c r="B32" t="s">
        <v>96</v>
      </c>
      <c r="C32" t="s">
        <v>97</v>
      </c>
      <c r="E32" t="s">
        <v>62</v>
      </c>
      <c r="F32" t="s">
        <v>69</v>
      </c>
      <c r="G32" t="s">
        <v>5</v>
      </c>
      <c r="H32" t="s">
        <v>77</v>
      </c>
      <c r="I32" t="s">
        <v>18</v>
      </c>
      <c r="J32">
        <v>1</v>
      </c>
      <c r="N32">
        <v>1</v>
      </c>
      <c r="O32">
        <v>6</v>
      </c>
      <c r="Q32">
        <v>5</v>
      </c>
      <c r="T32" t="s">
        <v>224</v>
      </c>
      <c r="U32" t="s">
        <v>224</v>
      </c>
    </row>
    <row r="33" spans="2:21" x14ac:dyDescent="0.25">
      <c r="B33" t="s">
        <v>98</v>
      </c>
      <c r="C33" t="s">
        <v>243</v>
      </c>
      <c r="E33" t="s">
        <v>62</v>
      </c>
      <c r="F33" t="s">
        <v>76</v>
      </c>
      <c r="G33" t="s">
        <v>5</v>
      </c>
      <c r="H33" t="s">
        <v>77</v>
      </c>
      <c r="I33" t="s">
        <v>18</v>
      </c>
      <c r="J33">
        <v>9.5000000000000001E-2</v>
      </c>
      <c r="K33" t="s">
        <v>82</v>
      </c>
      <c r="N33">
        <v>0.98</v>
      </c>
      <c r="O33">
        <v>0</v>
      </c>
      <c r="Q33">
        <v>0</v>
      </c>
      <c r="T33" t="s">
        <v>224</v>
      </c>
      <c r="U33" t="s">
        <v>224</v>
      </c>
    </row>
    <row r="34" spans="2:21" x14ac:dyDescent="0.25">
      <c r="B34" t="s">
        <v>211</v>
      </c>
      <c r="C34" t="s">
        <v>242</v>
      </c>
      <c r="E34" t="s">
        <v>62</v>
      </c>
      <c r="F34" t="s">
        <v>76</v>
      </c>
      <c r="G34" t="s">
        <v>5</v>
      </c>
      <c r="H34" t="s">
        <v>77</v>
      </c>
      <c r="I34" t="s">
        <v>18</v>
      </c>
      <c r="J34">
        <v>9.5000000000000001E-2</v>
      </c>
      <c r="K34" t="s">
        <v>82</v>
      </c>
      <c r="N34">
        <v>0.98</v>
      </c>
      <c r="O34">
        <v>4</v>
      </c>
      <c r="Q34">
        <v>5</v>
      </c>
      <c r="T34">
        <v>6.4682320441988947</v>
      </c>
      <c r="U34">
        <v>1.6170580110497237</v>
      </c>
    </row>
    <row r="35" spans="2:21" x14ac:dyDescent="0.25">
      <c r="B35" t="s">
        <v>213</v>
      </c>
      <c r="C35" t="s">
        <v>244</v>
      </c>
      <c r="E35" t="s">
        <v>62</v>
      </c>
      <c r="F35" t="s">
        <v>76</v>
      </c>
      <c r="G35" t="s">
        <v>5</v>
      </c>
      <c r="H35" t="s">
        <v>77</v>
      </c>
      <c r="I35" t="s">
        <v>18</v>
      </c>
      <c r="J35">
        <v>9.5000000000000001E-2</v>
      </c>
      <c r="K35" t="s">
        <v>82</v>
      </c>
      <c r="N35">
        <v>0.98</v>
      </c>
      <c r="O35">
        <v>0</v>
      </c>
      <c r="Q35">
        <v>0</v>
      </c>
      <c r="T35" t="s">
        <v>224</v>
      </c>
      <c r="U35" t="s">
        <v>224</v>
      </c>
    </row>
    <row r="36" spans="2:21" x14ac:dyDescent="0.25">
      <c r="B36" t="s">
        <v>100</v>
      </c>
      <c r="C36" t="s">
        <v>100</v>
      </c>
      <c r="E36" t="s">
        <v>101</v>
      </c>
      <c r="F36" t="s">
        <v>102</v>
      </c>
      <c r="G36" t="s">
        <v>102</v>
      </c>
      <c r="H36" t="s">
        <v>120</v>
      </c>
      <c r="I36" t="s">
        <v>17</v>
      </c>
      <c r="J36">
        <v>0.01</v>
      </c>
      <c r="K36" t="s">
        <v>281</v>
      </c>
      <c r="N36">
        <v>0.98</v>
      </c>
      <c r="O36">
        <v>1</v>
      </c>
      <c r="Q36">
        <v>538.32494807158753</v>
      </c>
      <c r="T36" t="s">
        <v>224</v>
      </c>
      <c r="U36" t="s">
        <v>224</v>
      </c>
    </row>
    <row r="37" spans="2:21" x14ac:dyDescent="0.25">
      <c r="B37" t="s">
        <v>100</v>
      </c>
      <c r="C37" t="s">
        <v>100</v>
      </c>
      <c r="E37" t="s">
        <v>101</v>
      </c>
      <c r="F37" t="s">
        <v>102</v>
      </c>
      <c r="G37" t="s">
        <v>102</v>
      </c>
      <c r="H37" t="s">
        <v>120</v>
      </c>
      <c r="I37" t="s">
        <v>18</v>
      </c>
      <c r="J37">
        <v>0.01</v>
      </c>
      <c r="K37" t="s">
        <v>281</v>
      </c>
      <c r="N37">
        <v>0.98</v>
      </c>
      <c r="O37">
        <v>1</v>
      </c>
      <c r="Q37">
        <v>555.69026897712263</v>
      </c>
      <c r="T37" t="s">
        <v>224</v>
      </c>
      <c r="U37" t="s">
        <v>224</v>
      </c>
    </row>
    <row r="38" spans="2:21" x14ac:dyDescent="0.25">
      <c r="B38" t="s">
        <v>256</v>
      </c>
      <c r="C38" t="s">
        <v>256</v>
      </c>
      <c r="E38" t="s">
        <v>101</v>
      </c>
      <c r="F38" t="s">
        <v>102</v>
      </c>
      <c r="G38" t="s">
        <v>102</v>
      </c>
      <c r="H38" t="s">
        <v>102</v>
      </c>
      <c r="I38" t="s">
        <v>17</v>
      </c>
      <c r="R38">
        <v>1.952</v>
      </c>
      <c r="T38" t="s">
        <v>224</v>
      </c>
      <c r="U38" t="s">
        <v>224</v>
      </c>
    </row>
    <row r="39" spans="2:21" x14ac:dyDescent="0.25">
      <c r="B39" t="s">
        <v>256</v>
      </c>
      <c r="C39" t="s">
        <v>256</v>
      </c>
      <c r="E39" t="s">
        <v>101</v>
      </c>
      <c r="F39" t="s">
        <v>102</v>
      </c>
      <c r="G39" t="s">
        <v>102</v>
      </c>
      <c r="H39" t="s">
        <v>102</v>
      </c>
      <c r="I39" t="s">
        <v>18</v>
      </c>
      <c r="R39">
        <v>1.8559999999999999</v>
      </c>
      <c r="T39" t="s">
        <v>224</v>
      </c>
      <c r="U39" t="s">
        <v>224</v>
      </c>
    </row>
    <row r="40" spans="2:21" x14ac:dyDescent="0.25">
      <c r="B40" t="s">
        <v>257</v>
      </c>
      <c r="C40" t="s">
        <v>257</v>
      </c>
      <c r="E40" t="s">
        <v>101</v>
      </c>
      <c r="F40" t="s">
        <v>102</v>
      </c>
      <c r="G40" t="s">
        <v>102</v>
      </c>
      <c r="H40" t="s">
        <v>120</v>
      </c>
      <c r="I40" t="s">
        <v>17</v>
      </c>
      <c r="J40">
        <v>1E-3</v>
      </c>
      <c r="K40" t="s">
        <v>255</v>
      </c>
      <c r="N40">
        <v>0.98</v>
      </c>
      <c r="O40">
        <v>1</v>
      </c>
      <c r="Q40">
        <v>76.407411984354354</v>
      </c>
    </row>
    <row r="41" spans="2:21" x14ac:dyDescent="0.25">
      <c r="B41" t="s">
        <v>257</v>
      </c>
      <c r="C41" t="s">
        <v>257</v>
      </c>
      <c r="E41" t="s">
        <v>101</v>
      </c>
      <c r="F41" t="s">
        <v>102</v>
      </c>
      <c r="G41" t="s">
        <v>102</v>
      </c>
      <c r="H41" t="s">
        <v>120</v>
      </c>
      <c r="I41" t="s">
        <v>18</v>
      </c>
      <c r="J41">
        <v>1E-3</v>
      </c>
      <c r="K41" t="s">
        <v>255</v>
      </c>
      <c r="N41">
        <v>0.98</v>
      </c>
      <c r="O41">
        <v>1</v>
      </c>
      <c r="Q41">
        <v>75.249723923985357</v>
      </c>
    </row>
    <row r="42" spans="2:21" x14ac:dyDescent="0.25">
      <c r="B42" t="s">
        <v>103</v>
      </c>
      <c r="C42" t="s">
        <v>104</v>
      </c>
      <c r="E42" t="s">
        <v>258</v>
      </c>
      <c r="F42" t="s">
        <v>102</v>
      </c>
      <c r="G42" t="s">
        <v>102</v>
      </c>
      <c r="H42" t="s">
        <v>102</v>
      </c>
      <c r="I42" t="s">
        <v>17</v>
      </c>
      <c r="S42">
        <v>0.5</v>
      </c>
      <c r="T42" t="s">
        <v>224</v>
      </c>
      <c r="U42" t="s">
        <v>224</v>
      </c>
    </row>
    <row r="43" spans="2:21" x14ac:dyDescent="0.25">
      <c r="B43" t="s">
        <v>103</v>
      </c>
      <c r="C43" t="s">
        <v>104</v>
      </c>
      <c r="E43" t="s">
        <v>258</v>
      </c>
      <c r="F43" t="s">
        <v>102</v>
      </c>
      <c r="G43" t="s">
        <v>102</v>
      </c>
      <c r="H43" t="s">
        <v>102</v>
      </c>
      <c r="I43" t="s">
        <v>18</v>
      </c>
      <c r="S43">
        <v>0.5</v>
      </c>
      <c r="T43" t="s">
        <v>224</v>
      </c>
      <c r="U43" t="s">
        <v>224</v>
      </c>
    </row>
    <row r="44" spans="2:21" x14ac:dyDescent="0.25">
      <c r="B44" t="s">
        <v>105</v>
      </c>
      <c r="C44" t="s">
        <v>106</v>
      </c>
      <c r="E44" t="s">
        <v>62</v>
      </c>
      <c r="F44" t="s">
        <v>107</v>
      </c>
      <c r="G44" t="s">
        <v>108</v>
      </c>
      <c r="H44" t="s">
        <v>109</v>
      </c>
      <c r="I44" t="s">
        <v>17</v>
      </c>
      <c r="J44">
        <v>1.2945230835262726E-3</v>
      </c>
      <c r="L44">
        <v>8.3333333333333339</v>
      </c>
      <c r="M44" t="s">
        <v>110</v>
      </c>
      <c r="N44">
        <v>0.92465934537590888</v>
      </c>
      <c r="O44">
        <v>2</v>
      </c>
      <c r="Q44">
        <v>10</v>
      </c>
      <c r="T44" t="s">
        <v>224</v>
      </c>
      <c r="U44" t="s">
        <v>224</v>
      </c>
    </row>
    <row r="45" spans="2:21" x14ac:dyDescent="0.25">
      <c r="B45" t="s">
        <v>111</v>
      </c>
      <c r="C45" t="s">
        <v>112</v>
      </c>
      <c r="E45" t="s">
        <v>62</v>
      </c>
      <c r="F45" t="s">
        <v>107</v>
      </c>
      <c r="G45" t="s">
        <v>108</v>
      </c>
      <c r="H45" t="s">
        <v>109</v>
      </c>
      <c r="I45" t="s">
        <v>17</v>
      </c>
      <c r="J45">
        <v>1.2945230835262726E-3</v>
      </c>
      <c r="N45">
        <v>0.92465934537590888</v>
      </c>
      <c r="O45">
        <v>1</v>
      </c>
      <c r="Q45">
        <v>5</v>
      </c>
      <c r="T45">
        <v>41.724137931034484</v>
      </c>
      <c r="U45">
        <v>22.488603156049098</v>
      </c>
    </row>
    <row r="46" spans="2:21" x14ac:dyDescent="0.25">
      <c r="B46" t="s">
        <v>218</v>
      </c>
      <c r="C46" t="s">
        <v>113</v>
      </c>
      <c r="E46" t="s">
        <v>62</v>
      </c>
      <c r="F46" t="s">
        <v>114</v>
      </c>
      <c r="G46" t="s">
        <v>108</v>
      </c>
      <c r="H46" t="s">
        <v>109</v>
      </c>
      <c r="I46" t="s">
        <v>17</v>
      </c>
      <c r="J46">
        <v>1.2945230835262726E-3</v>
      </c>
      <c r="N46">
        <v>0.92465934537590888</v>
      </c>
      <c r="O46">
        <v>1</v>
      </c>
      <c r="Q46">
        <v>60</v>
      </c>
      <c r="T46" t="s">
        <v>224</v>
      </c>
      <c r="U46" t="s">
        <v>224</v>
      </c>
    </row>
    <row r="47" spans="2:21" x14ac:dyDescent="0.25">
      <c r="B47" t="s">
        <v>105</v>
      </c>
      <c r="C47" t="s">
        <v>106</v>
      </c>
      <c r="E47" t="s">
        <v>62</v>
      </c>
      <c r="F47" t="s">
        <v>107</v>
      </c>
      <c r="G47" t="s">
        <v>108</v>
      </c>
      <c r="H47" t="s">
        <v>109</v>
      </c>
      <c r="I47" t="s">
        <v>18</v>
      </c>
      <c r="J47">
        <v>1.2945230835262726E-3</v>
      </c>
      <c r="L47">
        <v>8.3333333333333339</v>
      </c>
      <c r="M47" t="s">
        <v>110</v>
      </c>
      <c r="N47">
        <v>0.92465934537590888</v>
      </c>
      <c r="O47">
        <v>2</v>
      </c>
      <c r="Q47">
        <v>10</v>
      </c>
      <c r="T47" t="s">
        <v>224</v>
      </c>
      <c r="U47" t="s">
        <v>224</v>
      </c>
    </row>
    <row r="48" spans="2:21" x14ac:dyDescent="0.25">
      <c r="B48" t="s">
        <v>111</v>
      </c>
      <c r="C48" t="s">
        <v>112</v>
      </c>
      <c r="E48" t="s">
        <v>62</v>
      </c>
      <c r="F48" t="s">
        <v>107</v>
      </c>
      <c r="G48" t="s">
        <v>108</v>
      </c>
      <c r="H48" t="s">
        <v>109</v>
      </c>
      <c r="I48" t="s">
        <v>18</v>
      </c>
      <c r="J48">
        <v>1.2945230835262726E-3</v>
      </c>
      <c r="N48">
        <v>0.92465934537590888</v>
      </c>
      <c r="O48">
        <v>1</v>
      </c>
      <c r="Q48">
        <v>5</v>
      </c>
      <c r="T48">
        <v>41.724137931034484</v>
      </c>
      <c r="U48">
        <v>22.488603156049098</v>
      </c>
    </row>
    <row r="49" spans="2:21" x14ac:dyDescent="0.25">
      <c r="B49" t="s">
        <v>218</v>
      </c>
      <c r="C49" t="s">
        <v>113</v>
      </c>
      <c r="E49" t="s">
        <v>62</v>
      </c>
      <c r="F49" t="s">
        <v>114</v>
      </c>
      <c r="G49" t="s">
        <v>108</v>
      </c>
      <c r="H49" t="s">
        <v>109</v>
      </c>
      <c r="I49" t="s">
        <v>18</v>
      </c>
      <c r="J49">
        <v>1.2945230835262726E-3</v>
      </c>
      <c r="N49">
        <v>0.92465934537590888</v>
      </c>
      <c r="O49">
        <v>1</v>
      </c>
      <c r="Q49">
        <v>60</v>
      </c>
      <c r="T49" t="s">
        <v>224</v>
      </c>
      <c r="U49" t="s">
        <v>224</v>
      </c>
    </row>
    <row r="50" spans="2:21" x14ac:dyDescent="0.25">
      <c r="B50" t="s">
        <v>249</v>
      </c>
      <c r="C50" t="s">
        <v>115</v>
      </c>
      <c r="E50" t="s">
        <v>62</v>
      </c>
      <c r="F50" t="s">
        <v>107</v>
      </c>
      <c r="G50" t="s">
        <v>4</v>
      </c>
      <c r="H50" t="s">
        <v>109</v>
      </c>
      <c r="I50" t="s">
        <v>17</v>
      </c>
      <c r="J50">
        <v>1.894207576270393E-2</v>
      </c>
      <c r="N50">
        <v>0.87556301899925537</v>
      </c>
      <c r="O50">
        <v>1</v>
      </c>
      <c r="Q50">
        <v>15</v>
      </c>
      <c r="T50" t="s">
        <v>224</v>
      </c>
      <c r="U50" t="s">
        <v>224</v>
      </c>
    </row>
    <row r="51" spans="2:21" x14ac:dyDescent="0.25">
      <c r="B51" t="s">
        <v>250</v>
      </c>
      <c r="C51" t="s">
        <v>116</v>
      </c>
      <c r="E51" t="s">
        <v>62</v>
      </c>
      <c r="F51" t="s">
        <v>107</v>
      </c>
      <c r="G51" t="s">
        <v>4</v>
      </c>
      <c r="H51" t="s">
        <v>109</v>
      </c>
      <c r="I51" t="s">
        <v>17</v>
      </c>
      <c r="J51">
        <v>1.894207576270393E-2</v>
      </c>
      <c r="N51">
        <v>0.87556301899925537</v>
      </c>
      <c r="O51">
        <v>1</v>
      </c>
      <c r="Q51">
        <v>10</v>
      </c>
      <c r="T51">
        <v>2.222222222222222E-2</v>
      </c>
      <c r="U51">
        <v>2.222222222222222E-2</v>
      </c>
    </row>
    <row r="52" spans="2:21" x14ac:dyDescent="0.25">
      <c r="B52" t="s">
        <v>251</v>
      </c>
      <c r="C52" t="s">
        <v>115</v>
      </c>
      <c r="E52" t="s">
        <v>62</v>
      </c>
      <c r="F52" t="s">
        <v>76</v>
      </c>
      <c r="G52" t="s">
        <v>4</v>
      </c>
      <c r="H52" t="s">
        <v>117</v>
      </c>
      <c r="I52" t="s">
        <v>17</v>
      </c>
      <c r="J52">
        <v>1.894207576270393E-2</v>
      </c>
      <c r="N52">
        <v>0.87556301899925537</v>
      </c>
      <c r="O52">
        <v>1</v>
      </c>
      <c r="Q52">
        <v>15</v>
      </c>
      <c r="T52" t="s">
        <v>224</v>
      </c>
      <c r="U52" t="s">
        <v>224</v>
      </c>
    </row>
    <row r="53" spans="2:21" x14ac:dyDescent="0.25">
      <c r="B53" t="s">
        <v>252</v>
      </c>
      <c r="C53" t="s">
        <v>116</v>
      </c>
      <c r="E53" t="s">
        <v>62</v>
      </c>
      <c r="F53" t="s">
        <v>76</v>
      </c>
      <c r="G53" t="s">
        <v>4</v>
      </c>
      <c r="H53" t="s">
        <v>117</v>
      </c>
      <c r="I53" t="s">
        <v>17</v>
      </c>
      <c r="J53">
        <v>1.894207576270393E-2</v>
      </c>
      <c r="N53">
        <v>0.87556301899925537</v>
      </c>
      <c r="O53">
        <v>1</v>
      </c>
      <c r="Q53">
        <v>10</v>
      </c>
      <c r="T53">
        <v>2.222222222222222E-2</v>
      </c>
      <c r="U53">
        <v>2.222222222222222E-2</v>
      </c>
    </row>
    <row r="54" spans="2:21" x14ac:dyDescent="0.25">
      <c r="B54" t="s">
        <v>253</v>
      </c>
      <c r="C54" t="s">
        <v>115</v>
      </c>
      <c r="E54" t="s">
        <v>62</v>
      </c>
      <c r="F54" t="s">
        <v>107</v>
      </c>
      <c r="G54" t="s">
        <v>4</v>
      </c>
      <c r="H54" t="s">
        <v>120</v>
      </c>
      <c r="I54" t="s">
        <v>17</v>
      </c>
      <c r="J54">
        <v>5.7000000000000002E-2</v>
      </c>
      <c r="M54" t="s">
        <v>254</v>
      </c>
      <c r="N54">
        <v>0.95</v>
      </c>
      <c r="O54">
        <v>1</v>
      </c>
      <c r="Q54">
        <v>15</v>
      </c>
      <c r="T54">
        <v>0</v>
      </c>
      <c r="U54">
        <v>0</v>
      </c>
    </row>
    <row r="55" spans="2:21" x14ac:dyDescent="0.25">
      <c r="B55" t="s">
        <v>118</v>
      </c>
      <c r="C55" t="s">
        <v>119</v>
      </c>
      <c r="E55" t="s">
        <v>62</v>
      </c>
      <c r="F55" t="s">
        <v>114</v>
      </c>
      <c r="G55" t="s">
        <v>4</v>
      </c>
      <c r="H55" t="s">
        <v>120</v>
      </c>
      <c r="I55" t="s">
        <v>17</v>
      </c>
      <c r="J55">
        <v>1.894207576270393E-2</v>
      </c>
      <c r="N55">
        <v>0.87556301899925537</v>
      </c>
      <c r="O55">
        <v>0</v>
      </c>
      <c r="Q55">
        <v>0</v>
      </c>
      <c r="T55" t="s">
        <v>224</v>
      </c>
      <c r="U55" t="s">
        <v>224</v>
      </c>
    </row>
    <row r="56" spans="2:21" x14ac:dyDescent="0.25">
      <c r="B56" t="s">
        <v>249</v>
      </c>
      <c r="C56" t="s">
        <v>115</v>
      </c>
      <c r="E56" t="s">
        <v>62</v>
      </c>
      <c r="F56" t="s">
        <v>107</v>
      </c>
      <c r="G56" t="s">
        <v>4</v>
      </c>
      <c r="H56" t="s">
        <v>109</v>
      </c>
      <c r="I56" t="s">
        <v>18</v>
      </c>
      <c r="J56">
        <v>2.0044524616617914E-2</v>
      </c>
      <c r="N56">
        <v>0.87556301899925537</v>
      </c>
      <c r="O56">
        <v>1</v>
      </c>
      <c r="Q56">
        <v>15</v>
      </c>
      <c r="T56" t="s">
        <v>224</v>
      </c>
      <c r="U56" t="s">
        <v>224</v>
      </c>
    </row>
    <row r="57" spans="2:21" x14ac:dyDescent="0.25">
      <c r="B57" t="s">
        <v>250</v>
      </c>
      <c r="C57" t="s">
        <v>116</v>
      </c>
      <c r="E57" t="s">
        <v>62</v>
      </c>
      <c r="F57" t="s">
        <v>107</v>
      </c>
      <c r="G57" t="s">
        <v>4</v>
      </c>
      <c r="H57" t="s">
        <v>109</v>
      </c>
      <c r="I57" t="s">
        <v>18</v>
      </c>
      <c r="J57">
        <v>2.0044524616617914E-2</v>
      </c>
      <c r="N57">
        <v>0.87556301899925537</v>
      </c>
      <c r="O57">
        <v>1</v>
      </c>
      <c r="Q57">
        <v>10</v>
      </c>
      <c r="T57">
        <v>2.222222222222222E-2</v>
      </c>
      <c r="U57">
        <v>2.222222222222222E-2</v>
      </c>
    </row>
    <row r="58" spans="2:21" x14ac:dyDescent="0.25">
      <c r="B58" t="s">
        <v>251</v>
      </c>
      <c r="C58" t="s">
        <v>115</v>
      </c>
      <c r="E58" t="s">
        <v>62</v>
      </c>
      <c r="F58" t="s">
        <v>76</v>
      </c>
      <c r="G58" t="s">
        <v>4</v>
      </c>
      <c r="H58" t="s">
        <v>117</v>
      </c>
      <c r="I58" t="s">
        <v>18</v>
      </c>
      <c r="J58">
        <v>2.0044524616617914E-2</v>
      </c>
      <c r="N58">
        <v>0.87556301899925537</v>
      </c>
      <c r="O58">
        <v>1</v>
      </c>
      <c r="Q58">
        <v>15</v>
      </c>
      <c r="T58" t="s">
        <v>224</v>
      </c>
      <c r="U58" t="s">
        <v>224</v>
      </c>
    </row>
    <row r="59" spans="2:21" x14ac:dyDescent="0.25">
      <c r="B59" t="s">
        <v>252</v>
      </c>
      <c r="C59" t="s">
        <v>116</v>
      </c>
      <c r="E59" t="s">
        <v>62</v>
      </c>
      <c r="F59" t="s">
        <v>76</v>
      </c>
      <c r="G59" t="s">
        <v>4</v>
      </c>
      <c r="H59" t="s">
        <v>117</v>
      </c>
      <c r="I59" t="s">
        <v>18</v>
      </c>
      <c r="J59">
        <v>2.0044524616617914E-2</v>
      </c>
      <c r="N59">
        <v>0.87556301899925537</v>
      </c>
      <c r="O59">
        <v>1</v>
      </c>
      <c r="Q59">
        <v>10</v>
      </c>
      <c r="T59">
        <v>2.222222222222222E-2</v>
      </c>
      <c r="U59">
        <v>2.222222222222222E-2</v>
      </c>
    </row>
    <row r="60" spans="2:21" x14ac:dyDescent="0.25">
      <c r="B60" t="s">
        <v>253</v>
      </c>
      <c r="C60" t="s">
        <v>115</v>
      </c>
      <c r="E60" t="s">
        <v>62</v>
      </c>
      <c r="F60" t="s">
        <v>107</v>
      </c>
      <c r="G60" t="s">
        <v>4</v>
      </c>
      <c r="H60" t="s">
        <v>120</v>
      </c>
      <c r="I60" t="s">
        <v>18</v>
      </c>
      <c r="J60">
        <v>5.7000000000000002E-2</v>
      </c>
      <c r="M60" t="s">
        <v>254</v>
      </c>
      <c r="N60">
        <v>0.95</v>
      </c>
      <c r="O60">
        <v>1</v>
      </c>
      <c r="Q60">
        <v>15</v>
      </c>
      <c r="T60">
        <v>0</v>
      </c>
      <c r="U60">
        <v>0</v>
      </c>
    </row>
    <row r="61" spans="2:21" x14ac:dyDescent="0.25">
      <c r="B61" t="s">
        <v>118</v>
      </c>
      <c r="C61" t="s">
        <v>119</v>
      </c>
      <c r="E61" t="s">
        <v>62</v>
      </c>
      <c r="F61" t="s">
        <v>114</v>
      </c>
      <c r="G61" t="s">
        <v>4</v>
      </c>
      <c r="H61" t="s">
        <v>120</v>
      </c>
      <c r="I61" t="s">
        <v>18</v>
      </c>
      <c r="J61">
        <v>2.0044524616617914E-2</v>
      </c>
      <c r="N61">
        <v>0.87556301899925537</v>
      </c>
      <c r="O61">
        <v>0</v>
      </c>
      <c r="Q61">
        <v>0</v>
      </c>
      <c r="T61" t="s">
        <v>224</v>
      </c>
      <c r="U61" t="s">
        <v>224</v>
      </c>
    </row>
    <row r="62" spans="2:21" x14ac:dyDescent="0.25">
      <c r="B62" t="s">
        <v>121</v>
      </c>
      <c r="C62" t="s">
        <v>122</v>
      </c>
      <c r="E62" t="s">
        <v>62</v>
      </c>
      <c r="F62" t="s">
        <v>107</v>
      </c>
      <c r="G62" t="s">
        <v>123</v>
      </c>
      <c r="H62" t="s">
        <v>120</v>
      </c>
      <c r="I62" t="s">
        <v>17</v>
      </c>
      <c r="J62">
        <v>7.1491228070175447E-3</v>
      </c>
      <c r="L62">
        <v>0.53600000000000003</v>
      </c>
      <c r="M62" t="s">
        <v>124</v>
      </c>
      <c r="N62">
        <v>1</v>
      </c>
      <c r="O62">
        <v>1</v>
      </c>
      <c r="Q62">
        <v>15</v>
      </c>
      <c r="T62">
        <v>1.7479452054794519E-2</v>
      </c>
      <c r="U62">
        <v>1.7479452054794519E-2</v>
      </c>
    </row>
    <row r="63" spans="2:21" x14ac:dyDescent="0.25">
      <c r="B63" t="s">
        <v>121</v>
      </c>
      <c r="C63" t="s">
        <v>122</v>
      </c>
      <c r="E63" t="s">
        <v>62</v>
      </c>
      <c r="F63" t="s">
        <v>107</v>
      </c>
      <c r="G63" t="s">
        <v>123</v>
      </c>
      <c r="H63" t="s">
        <v>120</v>
      </c>
      <c r="I63" t="s">
        <v>18</v>
      </c>
      <c r="J63">
        <v>7.8511628323778421E-3</v>
      </c>
      <c r="L63">
        <v>0.53600000000000003</v>
      </c>
      <c r="M63" t="s">
        <v>124</v>
      </c>
      <c r="N63">
        <v>1</v>
      </c>
      <c r="O63">
        <v>1</v>
      </c>
      <c r="Q63">
        <v>15</v>
      </c>
      <c r="T63">
        <v>1.7479452054794519E-2</v>
      </c>
      <c r="U63">
        <v>1.7479452054794519E-2</v>
      </c>
    </row>
    <row r="64" spans="2:21" x14ac:dyDescent="0.25">
      <c r="B64" t="s">
        <v>125</v>
      </c>
      <c r="C64" t="s">
        <v>126</v>
      </c>
      <c r="E64" t="s">
        <v>62</v>
      </c>
      <c r="F64" t="s">
        <v>127</v>
      </c>
      <c r="G64" t="s">
        <v>128</v>
      </c>
      <c r="H64" t="s">
        <v>129</v>
      </c>
      <c r="I64" t="s">
        <v>17</v>
      </c>
      <c r="J64">
        <v>0.19600000000000001</v>
      </c>
      <c r="K64" t="s">
        <v>130</v>
      </c>
      <c r="N64">
        <v>1.03</v>
      </c>
      <c r="O64">
        <v>1</v>
      </c>
      <c r="Q64">
        <v>15</v>
      </c>
      <c r="T64">
        <v>3.0097926267281103</v>
      </c>
      <c r="U64">
        <v>0.75244815668202758</v>
      </c>
    </row>
    <row r="65" spans="2:21" x14ac:dyDescent="0.25">
      <c r="B65" t="s">
        <v>131</v>
      </c>
      <c r="C65" t="s">
        <v>132</v>
      </c>
      <c r="E65" t="s">
        <v>62</v>
      </c>
      <c r="F65" t="s">
        <v>127</v>
      </c>
      <c r="G65" t="s">
        <v>128</v>
      </c>
      <c r="H65" t="s">
        <v>109</v>
      </c>
      <c r="I65" t="s">
        <v>17</v>
      </c>
      <c r="J65">
        <v>0.19600000000000001</v>
      </c>
      <c r="K65" t="s">
        <v>82</v>
      </c>
      <c r="N65">
        <v>1.03</v>
      </c>
      <c r="P65">
        <v>1</v>
      </c>
      <c r="Q65">
        <v>5</v>
      </c>
      <c r="T65" t="s">
        <v>224</v>
      </c>
      <c r="U65" t="s">
        <v>224</v>
      </c>
    </row>
    <row r="66" spans="2:21" x14ac:dyDescent="0.25">
      <c r="B66" t="s">
        <v>125</v>
      </c>
      <c r="C66" t="s">
        <v>126</v>
      </c>
      <c r="E66" t="s">
        <v>62</v>
      </c>
      <c r="F66" t="s">
        <v>127</v>
      </c>
      <c r="G66" t="s">
        <v>128</v>
      </c>
      <c r="H66" t="s">
        <v>129</v>
      </c>
      <c r="I66" t="s">
        <v>18</v>
      </c>
      <c r="J66">
        <v>0.18525192477596872</v>
      </c>
      <c r="K66" t="s">
        <v>130</v>
      </c>
      <c r="N66">
        <v>1.03</v>
      </c>
      <c r="O66">
        <v>1</v>
      </c>
      <c r="Q66">
        <v>15</v>
      </c>
      <c r="T66">
        <v>3.0097926267281103</v>
      </c>
      <c r="U66">
        <v>0.75244815668202758</v>
      </c>
    </row>
    <row r="67" spans="2:21" x14ac:dyDescent="0.25">
      <c r="B67" t="s">
        <v>131</v>
      </c>
      <c r="C67" t="s">
        <v>132</v>
      </c>
      <c r="E67" t="s">
        <v>62</v>
      </c>
      <c r="F67" t="s">
        <v>127</v>
      </c>
      <c r="G67" t="s">
        <v>128</v>
      </c>
      <c r="H67" t="s">
        <v>109</v>
      </c>
      <c r="I67" t="s">
        <v>18</v>
      </c>
      <c r="J67">
        <v>0.18525192477596872</v>
      </c>
      <c r="K67" t="s">
        <v>82</v>
      </c>
      <c r="N67">
        <v>1.03</v>
      </c>
      <c r="P67">
        <v>1</v>
      </c>
      <c r="Q67">
        <v>5</v>
      </c>
      <c r="T67" t="s">
        <v>224</v>
      </c>
      <c r="U67" t="s">
        <v>224</v>
      </c>
    </row>
    <row r="68" spans="2:21" x14ac:dyDescent="0.25">
      <c r="B68" t="s">
        <v>133</v>
      </c>
      <c r="C68" t="s">
        <v>134</v>
      </c>
      <c r="E68" t="s">
        <v>62</v>
      </c>
      <c r="F68" t="s">
        <v>127</v>
      </c>
      <c r="G68" t="s">
        <v>128</v>
      </c>
      <c r="H68" t="s">
        <v>129</v>
      </c>
      <c r="I68" t="s">
        <v>17</v>
      </c>
      <c r="J68">
        <v>0.02</v>
      </c>
      <c r="N68">
        <v>1.03</v>
      </c>
      <c r="O68">
        <v>1</v>
      </c>
      <c r="Q68">
        <v>15</v>
      </c>
      <c r="T68">
        <v>3.0097926267281103</v>
      </c>
      <c r="U68">
        <v>0.75244815668202758</v>
      </c>
    </row>
    <row r="69" spans="2:21" x14ac:dyDescent="0.25">
      <c r="B69" t="s">
        <v>133</v>
      </c>
      <c r="C69" t="s">
        <v>134</v>
      </c>
      <c r="E69" t="s">
        <v>62</v>
      </c>
      <c r="F69" t="s">
        <v>127</v>
      </c>
      <c r="G69" t="s">
        <v>128</v>
      </c>
      <c r="H69" t="s">
        <v>129</v>
      </c>
      <c r="I69" t="s">
        <v>18</v>
      </c>
      <c r="J69">
        <v>0.02</v>
      </c>
      <c r="N69">
        <v>1.03</v>
      </c>
      <c r="O69">
        <v>1</v>
      </c>
      <c r="Q69">
        <v>15</v>
      </c>
      <c r="T69">
        <v>3.0097926267281103</v>
      </c>
      <c r="U69">
        <v>0.75244815668202758</v>
      </c>
    </row>
    <row r="70" spans="2:21" x14ac:dyDescent="0.25">
      <c r="B70" t="s">
        <v>135</v>
      </c>
      <c r="C70" t="s">
        <v>136</v>
      </c>
      <c r="E70" t="s">
        <v>62</v>
      </c>
      <c r="F70" t="s">
        <v>127</v>
      </c>
      <c r="G70" t="s">
        <v>128</v>
      </c>
      <c r="H70" t="s">
        <v>129</v>
      </c>
      <c r="I70" t="s">
        <v>17</v>
      </c>
      <c r="J70">
        <v>2.56464E-2</v>
      </c>
      <c r="K70" t="s">
        <v>130</v>
      </c>
      <c r="N70">
        <v>1.03</v>
      </c>
      <c r="O70">
        <v>1</v>
      </c>
      <c r="Q70">
        <v>5</v>
      </c>
      <c r="T70">
        <v>3.0097926267281103</v>
      </c>
      <c r="U70">
        <v>0.75244815668202758</v>
      </c>
    </row>
    <row r="71" spans="2:21" x14ac:dyDescent="0.25">
      <c r="B71" t="s">
        <v>219</v>
      </c>
      <c r="C71" t="s">
        <v>137</v>
      </c>
      <c r="E71" t="s">
        <v>62</v>
      </c>
      <c r="F71" t="s">
        <v>127</v>
      </c>
      <c r="G71" t="s">
        <v>128</v>
      </c>
      <c r="H71" t="s">
        <v>109</v>
      </c>
      <c r="I71" t="s">
        <v>17</v>
      </c>
      <c r="J71">
        <v>2.56464E-2</v>
      </c>
      <c r="K71" t="s">
        <v>82</v>
      </c>
      <c r="N71">
        <v>1.03</v>
      </c>
      <c r="P71">
        <v>1</v>
      </c>
      <c r="Q71">
        <v>5</v>
      </c>
      <c r="T71" t="s">
        <v>224</v>
      </c>
      <c r="U71" t="s">
        <v>224</v>
      </c>
    </row>
    <row r="72" spans="2:21" x14ac:dyDescent="0.25">
      <c r="B72" t="s">
        <v>135</v>
      </c>
      <c r="C72" t="s">
        <v>136</v>
      </c>
      <c r="E72" t="s">
        <v>62</v>
      </c>
      <c r="F72" t="s">
        <v>127</v>
      </c>
      <c r="G72" t="s">
        <v>128</v>
      </c>
      <c r="H72" t="s">
        <v>129</v>
      </c>
      <c r="I72" t="s">
        <v>18</v>
      </c>
      <c r="J72">
        <v>1.9E-2</v>
      </c>
      <c r="K72" t="s">
        <v>130</v>
      </c>
      <c r="N72">
        <v>1.03</v>
      </c>
      <c r="O72">
        <v>1</v>
      </c>
      <c r="Q72">
        <v>5</v>
      </c>
      <c r="T72">
        <v>3.0097926267281103</v>
      </c>
      <c r="U72">
        <v>0.75244815668202758</v>
      </c>
    </row>
    <row r="73" spans="2:21" x14ac:dyDescent="0.25">
      <c r="B73" t="s">
        <v>219</v>
      </c>
      <c r="C73" t="s">
        <v>137</v>
      </c>
      <c r="E73" t="s">
        <v>62</v>
      </c>
      <c r="F73" t="s">
        <v>127</v>
      </c>
      <c r="G73" t="s">
        <v>128</v>
      </c>
      <c r="H73" t="s">
        <v>109</v>
      </c>
      <c r="I73" t="s">
        <v>18</v>
      </c>
      <c r="J73">
        <v>1.9E-2</v>
      </c>
      <c r="K73" t="s">
        <v>82</v>
      </c>
      <c r="N73">
        <v>1.03</v>
      </c>
      <c r="P73">
        <v>1</v>
      </c>
      <c r="Q73">
        <v>5</v>
      </c>
      <c r="T73" t="s">
        <v>224</v>
      </c>
      <c r="U73" t="s">
        <v>224</v>
      </c>
    </row>
    <row r="74" spans="2:21" x14ac:dyDescent="0.25">
      <c r="B74" t="s">
        <v>138</v>
      </c>
      <c r="C74" t="s">
        <v>139</v>
      </c>
      <c r="E74" t="s">
        <v>62</v>
      </c>
      <c r="F74" t="s">
        <v>127</v>
      </c>
      <c r="G74" t="s">
        <v>140</v>
      </c>
      <c r="H74" t="s">
        <v>141</v>
      </c>
      <c r="I74" t="s">
        <v>17</v>
      </c>
      <c r="J74">
        <v>0.21579999999999999</v>
      </c>
      <c r="K74" t="s">
        <v>130</v>
      </c>
      <c r="N74">
        <v>1</v>
      </c>
      <c r="O74">
        <v>1</v>
      </c>
      <c r="Q74">
        <v>15</v>
      </c>
      <c r="T74">
        <v>2.3216438356164385E-2</v>
      </c>
      <c r="U74">
        <v>1.741232876712329E-2</v>
      </c>
    </row>
    <row r="75" spans="2:21" x14ac:dyDescent="0.25">
      <c r="B75" t="s">
        <v>142</v>
      </c>
      <c r="C75" t="s">
        <v>143</v>
      </c>
      <c r="E75" t="s">
        <v>62</v>
      </c>
      <c r="F75" t="s">
        <v>127</v>
      </c>
      <c r="G75" t="s">
        <v>140</v>
      </c>
      <c r="H75" t="s">
        <v>109</v>
      </c>
      <c r="I75" t="s">
        <v>17</v>
      </c>
      <c r="J75">
        <v>0.21579999999999999</v>
      </c>
      <c r="K75" t="s">
        <v>82</v>
      </c>
      <c r="N75">
        <v>1</v>
      </c>
      <c r="P75">
        <v>1</v>
      </c>
      <c r="Q75">
        <v>5</v>
      </c>
      <c r="T75" t="s">
        <v>224</v>
      </c>
      <c r="U75" t="s">
        <v>224</v>
      </c>
    </row>
    <row r="76" spans="2:21" x14ac:dyDescent="0.25">
      <c r="B76" t="s">
        <v>144</v>
      </c>
      <c r="C76" t="s">
        <v>145</v>
      </c>
      <c r="E76" t="s">
        <v>62</v>
      </c>
      <c r="F76" t="s">
        <v>127</v>
      </c>
      <c r="G76" t="s">
        <v>146</v>
      </c>
      <c r="H76" t="s">
        <v>109</v>
      </c>
      <c r="I76" t="s">
        <v>17</v>
      </c>
      <c r="J76">
        <v>9.9171468987202336E-3</v>
      </c>
      <c r="K76" t="s">
        <v>82</v>
      </c>
      <c r="N76">
        <v>0.9</v>
      </c>
      <c r="P76">
        <v>2</v>
      </c>
      <c r="Q76">
        <v>5</v>
      </c>
      <c r="T76">
        <v>8.1395348837209301E-3</v>
      </c>
      <c r="U76">
        <v>8.1395348837209301E-3</v>
      </c>
    </row>
    <row r="77" spans="2:21" x14ac:dyDescent="0.25">
      <c r="B77" t="s">
        <v>147</v>
      </c>
      <c r="C77" t="s">
        <v>148</v>
      </c>
      <c r="E77" t="s">
        <v>62</v>
      </c>
      <c r="F77" t="s">
        <v>127</v>
      </c>
      <c r="G77" t="s">
        <v>149</v>
      </c>
      <c r="H77" t="s">
        <v>109</v>
      </c>
      <c r="I77" t="s">
        <v>17</v>
      </c>
      <c r="J77">
        <v>2.0926851436312916E-4</v>
      </c>
      <c r="K77" t="s">
        <v>150</v>
      </c>
      <c r="L77">
        <v>4</v>
      </c>
      <c r="M77" t="s">
        <v>110</v>
      </c>
      <c r="N77">
        <v>0.90986310592664843</v>
      </c>
      <c r="O77">
        <v>1</v>
      </c>
      <c r="Q77">
        <v>5</v>
      </c>
      <c r="T77" t="s">
        <v>224</v>
      </c>
      <c r="U77" t="s">
        <v>224</v>
      </c>
    </row>
    <row r="78" spans="2:21" x14ac:dyDescent="0.25">
      <c r="B78" t="s">
        <v>151</v>
      </c>
      <c r="C78" t="s">
        <v>152</v>
      </c>
      <c r="E78" t="s">
        <v>62</v>
      </c>
      <c r="F78" t="s">
        <v>127</v>
      </c>
      <c r="G78" t="s">
        <v>149</v>
      </c>
      <c r="H78" t="s">
        <v>109</v>
      </c>
      <c r="I78" t="s">
        <v>17</v>
      </c>
      <c r="J78">
        <v>2.0926851436312916E-4</v>
      </c>
      <c r="K78" t="s">
        <v>150</v>
      </c>
      <c r="N78">
        <v>0.90986310592664843</v>
      </c>
      <c r="O78">
        <v>1</v>
      </c>
      <c r="Q78">
        <v>15</v>
      </c>
      <c r="T78">
        <v>4.9309664694280082</v>
      </c>
      <c r="U78">
        <v>1.2327416173570021</v>
      </c>
    </row>
    <row r="79" spans="2:21" x14ac:dyDescent="0.25">
      <c r="B79" t="s">
        <v>153</v>
      </c>
      <c r="C79" t="s">
        <v>154</v>
      </c>
      <c r="E79" t="s">
        <v>62</v>
      </c>
      <c r="F79" t="s">
        <v>114</v>
      </c>
      <c r="G79" t="s">
        <v>149</v>
      </c>
      <c r="H79" t="s">
        <v>155</v>
      </c>
      <c r="I79" t="s">
        <v>17</v>
      </c>
      <c r="J79">
        <v>1</v>
      </c>
      <c r="N79">
        <v>1</v>
      </c>
      <c r="O79">
        <v>1</v>
      </c>
      <c r="Q79">
        <v>5</v>
      </c>
      <c r="T79" t="s">
        <v>224</v>
      </c>
      <c r="U79" t="s">
        <v>224</v>
      </c>
    </row>
    <row r="80" spans="2:21" x14ac:dyDescent="0.25">
      <c r="B80" t="s">
        <v>138</v>
      </c>
      <c r="C80" t="s">
        <v>139</v>
      </c>
      <c r="E80" t="s">
        <v>62</v>
      </c>
      <c r="F80" t="s">
        <v>127</v>
      </c>
      <c r="G80" t="s">
        <v>140</v>
      </c>
      <c r="H80" t="s">
        <v>141</v>
      </c>
      <c r="I80" t="s">
        <v>18</v>
      </c>
      <c r="J80">
        <v>0.21579999999999999</v>
      </c>
      <c r="K80" t="s">
        <v>130</v>
      </c>
      <c r="N80">
        <v>1</v>
      </c>
      <c r="O80">
        <v>1</v>
      </c>
      <c r="Q80">
        <v>15</v>
      </c>
      <c r="T80">
        <v>2.3216438356164385E-2</v>
      </c>
      <c r="U80">
        <v>1.741232876712329E-2</v>
      </c>
    </row>
    <row r="81" spans="2:21" x14ac:dyDescent="0.25">
      <c r="B81" t="s">
        <v>142</v>
      </c>
      <c r="C81" t="s">
        <v>143</v>
      </c>
      <c r="E81" t="s">
        <v>62</v>
      </c>
      <c r="F81" t="s">
        <v>114</v>
      </c>
      <c r="G81" t="s">
        <v>140</v>
      </c>
      <c r="H81" t="s">
        <v>109</v>
      </c>
      <c r="I81" t="s">
        <v>18</v>
      </c>
      <c r="J81">
        <v>0.21579999999999999</v>
      </c>
      <c r="K81" t="s">
        <v>82</v>
      </c>
      <c r="N81">
        <v>1</v>
      </c>
      <c r="P81">
        <v>1</v>
      </c>
      <c r="Q81">
        <v>5</v>
      </c>
      <c r="T81" t="s">
        <v>224</v>
      </c>
      <c r="U81" t="s">
        <v>224</v>
      </c>
    </row>
    <row r="82" spans="2:21" x14ac:dyDescent="0.25">
      <c r="B82" t="s">
        <v>144</v>
      </c>
      <c r="C82" t="s">
        <v>145</v>
      </c>
      <c r="E82" t="s">
        <v>62</v>
      </c>
      <c r="F82" t="s">
        <v>127</v>
      </c>
      <c r="G82" t="s">
        <v>146</v>
      </c>
      <c r="H82" t="s">
        <v>109</v>
      </c>
      <c r="I82" t="s">
        <v>18</v>
      </c>
      <c r="J82">
        <v>9.9171468987202336E-3</v>
      </c>
      <c r="K82" t="s">
        <v>82</v>
      </c>
      <c r="N82">
        <v>0.9</v>
      </c>
      <c r="P82">
        <v>2</v>
      </c>
      <c r="Q82">
        <v>5</v>
      </c>
      <c r="T82">
        <v>8.1395348837209301E-3</v>
      </c>
      <c r="U82">
        <v>8.1395348837209301E-3</v>
      </c>
    </row>
    <row r="83" spans="2:21" x14ac:dyDescent="0.25">
      <c r="B83" t="s">
        <v>147</v>
      </c>
      <c r="C83" t="s">
        <v>148</v>
      </c>
      <c r="E83" t="s">
        <v>62</v>
      </c>
      <c r="F83" t="s">
        <v>127</v>
      </c>
      <c r="G83" t="s">
        <v>149</v>
      </c>
      <c r="H83" t="s">
        <v>109</v>
      </c>
      <c r="I83" t="s">
        <v>18</v>
      </c>
      <c r="J83">
        <v>2.0926851436312916E-4</v>
      </c>
      <c r="K83" t="s">
        <v>150</v>
      </c>
      <c r="L83">
        <v>4</v>
      </c>
      <c r="M83" t="s">
        <v>110</v>
      </c>
      <c r="N83">
        <v>0.90986310592664843</v>
      </c>
      <c r="O83">
        <v>1</v>
      </c>
      <c r="Q83">
        <v>5</v>
      </c>
      <c r="T83" t="s">
        <v>224</v>
      </c>
      <c r="U83" t="s">
        <v>224</v>
      </c>
    </row>
    <row r="84" spans="2:21" x14ac:dyDescent="0.25">
      <c r="B84" t="s">
        <v>151</v>
      </c>
      <c r="C84" t="s">
        <v>152</v>
      </c>
      <c r="E84" t="s">
        <v>62</v>
      </c>
      <c r="F84" t="s">
        <v>127</v>
      </c>
      <c r="G84" t="s">
        <v>149</v>
      </c>
      <c r="H84" t="s">
        <v>109</v>
      </c>
      <c r="I84" t="s">
        <v>18</v>
      </c>
      <c r="J84">
        <v>2.0926851436312916E-4</v>
      </c>
      <c r="K84" t="s">
        <v>150</v>
      </c>
      <c r="N84">
        <v>0.90986310592664843</v>
      </c>
      <c r="O84">
        <v>1</v>
      </c>
      <c r="Q84">
        <v>15</v>
      </c>
      <c r="T84">
        <v>4.9309664694280082</v>
      </c>
      <c r="U84">
        <v>1.2327416173570021</v>
      </c>
    </row>
    <row r="85" spans="2:21" x14ac:dyDescent="0.25">
      <c r="B85" t="s">
        <v>153</v>
      </c>
      <c r="C85" t="s">
        <v>154</v>
      </c>
      <c r="E85" t="s">
        <v>62</v>
      </c>
      <c r="F85" t="s">
        <v>114</v>
      </c>
      <c r="G85" t="s">
        <v>149</v>
      </c>
      <c r="H85" t="s">
        <v>155</v>
      </c>
      <c r="I85" t="s">
        <v>18</v>
      </c>
      <c r="J85">
        <v>1</v>
      </c>
      <c r="N85">
        <v>1</v>
      </c>
      <c r="O85">
        <v>1</v>
      </c>
      <c r="Q85">
        <v>5</v>
      </c>
      <c r="T85" t="s">
        <v>224</v>
      </c>
      <c r="U85" t="s">
        <v>224</v>
      </c>
    </row>
    <row r="86" spans="2:21" x14ac:dyDescent="0.25">
      <c r="B86" t="s">
        <v>245</v>
      </c>
      <c r="C86" t="s">
        <v>156</v>
      </c>
      <c r="E86" t="s">
        <v>62</v>
      </c>
      <c r="F86" t="s">
        <v>63</v>
      </c>
      <c r="G86" t="s">
        <v>1</v>
      </c>
      <c r="H86" t="s">
        <v>155</v>
      </c>
      <c r="I86" t="s">
        <v>17</v>
      </c>
      <c r="J86">
        <v>0.58399999999999996</v>
      </c>
      <c r="K86" t="s">
        <v>82</v>
      </c>
      <c r="N86">
        <v>1</v>
      </c>
      <c r="O86">
        <v>1</v>
      </c>
      <c r="Q86">
        <v>15</v>
      </c>
      <c r="T86">
        <v>0.26551608334870802</v>
      </c>
      <c r="U86">
        <v>0.63723860003689925</v>
      </c>
    </row>
    <row r="87" spans="2:21" x14ac:dyDescent="0.25">
      <c r="B87" t="s">
        <v>245</v>
      </c>
      <c r="C87" t="s">
        <v>156</v>
      </c>
      <c r="E87" t="s">
        <v>62</v>
      </c>
      <c r="F87" t="s">
        <v>63</v>
      </c>
      <c r="G87" t="s">
        <v>1</v>
      </c>
      <c r="H87" t="s">
        <v>155</v>
      </c>
      <c r="I87" t="s">
        <v>18</v>
      </c>
      <c r="J87">
        <v>0.57399999999999995</v>
      </c>
      <c r="K87" t="s">
        <v>82</v>
      </c>
      <c r="N87">
        <v>1</v>
      </c>
      <c r="O87">
        <v>1</v>
      </c>
      <c r="Q87">
        <v>15</v>
      </c>
      <c r="T87">
        <v>0.26551608334870802</v>
      </c>
      <c r="U87">
        <v>0.63723860003689925</v>
      </c>
    </row>
    <row r="88" spans="2:21" x14ac:dyDescent="0.25">
      <c r="B88" t="s">
        <v>246</v>
      </c>
      <c r="C88" t="s">
        <v>157</v>
      </c>
      <c r="E88" t="s">
        <v>62</v>
      </c>
      <c r="F88" t="s">
        <v>63</v>
      </c>
      <c r="G88" t="s">
        <v>1</v>
      </c>
      <c r="H88" t="s">
        <v>64</v>
      </c>
      <c r="I88" t="s">
        <v>17</v>
      </c>
      <c r="J88">
        <v>1</v>
      </c>
      <c r="K88" t="s">
        <v>158</v>
      </c>
      <c r="N88">
        <v>1</v>
      </c>
      <c r="O88">
        <v>1</v>
      </c>
      <c r="Q88">
        <v>15</v>
      </c>
      <c r="T88">
        <v>0.26551608334870802</v>
      </c>
      <c r="U88">
        <v>0.63723860003689925</v>
      </c>
    </row>
    <row r="89" spans="2:21" x14ac:dyDescent="0.25">
      <c r="B89" t="s">
        <v>247</v>
      </c>
      <c r="C89" t="s">
        <v>159</v>
      </c>
      <c r="E89" t="s">
        <v>62</v>
      </c>
      <c r="F89" t="s">
        <v>63</v>
      </c>
      <c r="G89" t="s">
        <v>1</v>
      </c>
      <c r="H89" t="s">
        <v>160</v>
      </c>
      <c r="I89" t="s">
        <v>17</v>
      </c>
      <c r="J89">
        <v>5.0116865018980945E-2</v>
      </c>
      <c r="K89" t="s">
        <v>161</v>
      </c>
      <c r="N89">
        <v>1</v>
      </c>
      <c r="P89">
        <v>1</v>
      </c>
      <c r="Q89">
        <v>15</v>
      </c>
      <c r="T89" t="s">
        <v>224</v>
      </c>
      <c r="U89" t="s">
        <v>224</v>
      </c>
    </row>
    <row r="90" spans="2:21" x14ac:dyDescent="0.25">
      <c r="B90" t="s">
        <v>248</v>
      </c>
      <c r="C90" t="s">
        <v>162</v>
      </c>
      <c r="E90" t="s">
        <v>62</v>
      </c>
      <c r="F90" t="s">
        <v>63</v>
      </c>
      <c r="G90" t="s">
        <v>1</v>
      </c>
      <c r="H90" t="s">
        <v>160</v>
      </c>
      <c r="I90" t="s">
        <v>17</v>
      </c>
      <c r="J90">
        <v>0.26812151014720248</v>
      </c>
      <c r="K90" t="s">
        <v>161</v>
      </c>
      <c r="N90">
        <v>1</v>
      </c>
      <c r="P90">
        <v>1</v>
      </c>
      <c r="Q90">
        <v>15</v>
      </c>
      <c r="T90" t="s">
        <v>224</v>
      </c>
      <c r="U90" t="s">
        <v>224</v>
      </c>
    </row>
    <row r="91" spans="2:21" x14ac:dyDescent="0.25">
      <c r="B91" t="s">
        <v>246</v>
      </c>
      <c r="C91" t="s">
        <v>157</v>
      </c>
      <c r="E91" t="s">
        <v>62</v>
      </c>
      <c r="F91" t="s">
        <v>63</v>
      </c>
      <c r="G91" t="s">
        <v>1</v>
      </c>
      <c r="H91" t="s">
        <v>64</v>
      </c>
      <c r="I91" t="s">
        <v>18</v>
      </c>
      <c r="J91">
        <v>1</v>
      </c>
      <c r="K91" t="s">
        <v>158</v>
      </c>
      <c r="N91">
        <v>1</v>
      </c>
      <c r="O91">
        <v>1</v>
      </c>
      <c r="P91">
        <v>0</v>
      </c>
      <c r="Q91">
        <v>15</v>
      </c>
      <c r="T91">
        <v>0.26551608334870802</v>
      </c>
      <c r="U91">
        <v>0.63723860003689925</v>
      </c>
    </row>
    <row r="92" spans="2:21" x14ac:dyDescent="0.25">
      <c r="B92" t="s">
        <v>247</v>
      </c>
      <c r="C92" t="s">
        <v>159</v>
      </c>
      <c r="E92" t="s">
        <v>62</v>
      </c>
      <c r="F92" t="s">
        <v>63</v>
      </c>
      <c r="G92" t="s">
        <v>1</v>
      </c>
      <c r="H92" t="s">
        <v>160</v>
      </c>
      <c r="I92" t="s">
        <v>18</v>
      </c>
      <c r="J92">
        <v>5.0116865018980945E-2</v>
      </c>
      <c r="K92" t="s">
        <v>161</v>
      </c>
      <c r="N92">
        <v>1</v>
      </c>
      <c r="O92">
        <v>0</v>
      </c>
      <c r="P92">
        <v>1</v>
      </c>
      <c r="Q92">
        <v>15</v>
      </c>
      <c r="T92" t="s">
        <v>224</v>
      </c>
      <c r="U92" t="s">
        <v>224</v>
      </c>
    </row>
    <row r="93" spans="2:21" x14ac:dyDescent="0.25">
      <c r="B93" t="s">
        <v>248</v>
      </c>
      <c r="C93" t="s">
        <v>162</v>
      </c>
      <c r="E93" t="s">
        <v>62</v>
      </c>
      <c r="F93" t="s">
        <v>63</v>
      </c>
      <c r="G93" t="s">
        <v>1</v>
      </c>
      <c r="H93" t="s">
        <v>160</v>
      </c>
      <c r="I93" t="s">
        <v>18</v>
      </c>
      <c r="J93">
        <v>0.26812151014720248</v>
      </c>
      <c r="K93" t="s">
        <v>161</v>
      </c>
      <c r="N93">
        <v>1</v>
      </c>
      <c r="O93">
        <v>0</v>
      </c>
      <c r="P93">
        <v>1</v>
      </c>
      <c r="Q93">
        <v>15</v>
      </c>
      <c r="T93" t="s">
        <v>224</v>
      </c>
      <c r="U93" t="s">
        <v>224</v>
      </c>
    </row>
    <row r="94" spans="2:21" x14ac:dyDescent="0.25">
      <c r="B94" t="s">
        <v>163</v>
      </c>
      <c r="C94" t="s">
        <v>164</v>
      </c>
      <c r="E94" t="s">
        <v>62</v>
      </c>
      <c r="F94" t="s">
        <v>63</v>
      </c>
      <c r="G94" t="s">
        <v>1</v>
      </c>
      <c r="H94" t="s">
        <v>160</v>
      </c>
      <c r="I94" t="s">
        <v>17</v>
      </c>
      <c r="J94">
        <v>3.280483410006485E-2</v>
      </c>
      <c r="K94" t="s">
        <v>165</v>
      </c>
      <c r="N94">
        <v>1</v>
      </c>
      <c r="P94">
        <v>4</v>
      </c>
      <c r="Q94">
        <v>5</v>
      </c>
      <c r="T94" t="s">
        <v>224</v>
      </c>
      <c r="U94" t="s">
        <v>224</v>
      </c>
    </row>
    <row r="95" spans="2:21" x14ac:dyDescent="0.25">
      <c r="B95" t="s">
        <v>166</v>
      </c>
      <c r="C95" t="s">
        <v>167</v>
      </c>
      <c r="E95" t="s">
        <v>62</v>
      </c>
      <c r="F95" t="s">
        <v>63</v>
      </c>
      <c r="G95" t="s">
        <v>1</v>
      </c>
      <c r="H95" t="s">
        <v>160</v>
      </c>
      <c r="I95" t="s">
        <v>17</v>
      </c>
      <c r="J95">
        <v>0.37176641117540893</v>
      </c>
      <c r="K95" t="s">
        <v>165</v>
      </c>
      <c r="N95">
        <v>1</v>
      </c>
      <c r="P95">
        <v>4</v>
      </c>
      <c r="Q95">
        <v>5</v>
      </c>
      <c r="T95" t="s">
        <v>224</v>
      </c>
      <c r="U95" t="s">
        <v>224</v>
      </c>
    </row>
    <row r="96" spans="2:21" x14ac:dyDescent="0.25">
      <c r="B96" t="s">
        <v>168</v>
      </c>
      <c r="C96" t="s">
        <v>169</v>
      </c>
      <c r="E96" t="s">
        <v>62</v>
      </c>
      <c r="F96" t="s">
        <v>63</v>
      </c>
      <c r="G96" t="s">
        <v>1</v>
      </c>
      <c r="H96" t="s">
        <v>160</v>
      </c>
      <c r="I96" t="s">
        <v>17</v>
      </c>
      <c r="J96">
        <v>0</v>
      </c>
      <c r="K96" t="s">
        <v>165</v>
      </c>
      <c r="N96">
        <v>1</v>
      </c>
      <c r="P96">
        <v>0</v>
      </c>
      <c r="Q96">
        <v>0</v>
      </c>
      <c r="T96" t="s">
        <v>224</v>
      </c>
      <c r="U96" t="s">
        <v>224</v>
      </c>
    </row>
    <row r="97" spans="2:21" x14ac:dyDescent="0.25">
      <c r="B97" t="s">
        <v>170</v>
      </c>
      <c r="C97" t="s">
        <v>171</v>
      </c>
      <c r="E97" t="s">
        <v>62</v>
      </c>
      <c r="F97" t="s">
        <v>63</v>
      </c>
      <c r="G97" t="s">
        <v>1</v>
      </c>
      <c r="H97" t="s">
        <v>160</v>
      </c>
      <c r="I97" t="s">
        <v>17</v>
      </c>
      <c r="J97">
        <v>3.4377158820119012E-2</v>
      </c>
      <c r="K97" t="s">
        <v>165</v>
      </c>
      <c r="N97">
        <v>1</v>
      </c>
      <c r="P97">
        <v>0.2</v>
      </c>
      <c r="Q97">
        <v>15</v>
      </c>
      <c r="T97" t="s">
        <v>224</v>
      </c>
      <c r="U97" t="s">
        <v>224</v>
      </c>
    </row>
    <row r="98" spans="2:21" x14ac:dyDescent="0.25">
      <c r="B98" t="s">
        <v>172</v>
      </c>
      <c r="C98" t="s">
        <v>173</v>
      </c>
      <c r="E98" t="s">
        <v>62</v>
      </c>
      <c r="F98" t="s">
        <v>63</v>
      </c>
      <c r="G98" t="s">
        <v>1</v>
      </c>
      <c r="H98" t="s">
        <v>160</v>
      </c>
      <c r="I98" t="s">
        <v>17</v>
      </c>
      <c r="J98">
        <v>0.1302238408674441</v>
      </c>
      <c r="K98" t="s">
        <v>165</v>
      </c>
      <c r="N98">
        <v>1</v>
      </c>
      <c r="P98">
        <v>0.33333333333333331</v>
      </c>
      <c r="Q98">
        <v>10</v>
      </c>
      <c r="T98" t="s">
        <v>224</v>
      </c>
      <c r="U98" t="s">
        <v>224</v>
      </c>
    </row>
    <row r="99" spans="2:21" x14ac:dyDescent="0.25">
      <c r="B99" t="s">
        <v>163</v>
      </c>
      <c r="C99" t="s">
        <v>164</v>
      </c>
      <c r="E99" t="s">
        <v>62</v>
      </c>
      <c r="F99" t="s">
        <v>63</v>
      </c>
      <c r="G99" t="s">
        <v>1</v>
      </c>
      <c r="H99" t="s">
        <v>160</v>
      </c>
      <c r="I99" t="s">
        <v>18</v>
      </c>
      <c r="J99">
        <v>1.5944444444444442E-2</v>
      </c>
      <c r="K99" t="s">
        <v>165</v>
      </c>
      <c r="N99">
        <v>1</v>
      </c>
      <c r="P99">
        <v>4</v>
      </c>
      <c r="Q99">
        <v>5</v>
      </c>
      <c r="T99" t="s">
        <v>224</v>
      </c>
      <c r="U99" t="s">
        <v>224</v>
      </c>
    </row>
    <row r="100" spans="2:21" x14ac:dyDescent="0.25">
      <c r="B100" t="s">
        <v>166</v>
      </c>
      <c r="C100" t="s">
        <v>167</v>
      </c>
      <c r="E100" t="s">
        <v>62</v>
      </c>
      <c r="F100" t="s">
        <v>63</v>
      </c>
      <c r="G100" t="s">
        <v>1</v>
      </c>
      <c r="H100" t="s">
        <v>160</v>
      </c>
      <c r="I100" t="s">
        <v>18</v>
      </c>
      <c r="J100">
        <v>0.3915246913580247</v>
      </c>
      <c r="K100" t="s">
        <v>165</v>
      </c>
      <c r="N100">
        <v>1</v>
      </c>
      <c r="P100">
        <v>4</v>
      </c>
      <c r="Q100">
        <v>5</v>
      </c>
      <c r="T100" t="s">
        <v>224</v>
      </c>
      <c r="U100" t="s">
        <v>224</v>
      </c>
    </row>
    <row r="101" spans="2:21" x14ac:dyDescent="0.25">
      <c r="B101" t="s">
        <v>168</v>
      </c>
      <c r="C101" t="s">
        <v>169</v>
      </c>
      <c r="E101" t="s">
        <v>62</v>
      </c>
      <c r="F101" t="s">
        <v>63</v>
      </c>
      <c r="G101" t="s">
        <v>1</v>
      </c>
      <c r="H101" t="s">
        <v>160</v>
      </c>
      <c r="I101" t="s">
        <v>18</v>
      </c>
      <c r="J101">
        <v>0</v>
      </c>
      <c r="K101" t="s">
        <v>165</v>
      </c>
      <c r="N101">
        <v>1</v>
      </c>
      <c r="P101">
        <v>0</v>
      </c>
      <c r="Q101">
        <v>0</v>
      </c>
      <c r="T101" t="s">
        <v>224</v>
      </c>
      <c r="U101" t="s">
        <v>224</v>
      </c>
    </row>
    <row r="102" spans="2:21" x14ac:dyDescent="0.25">
      <c r="B102" t="s">
        <v>170</v>
      </c>
      <c r="C102" t="s">
        <v>171</v>
      </c>
      <c r="E102" t="s">
        <v>62</v>
      </c>
      <c r="F102" t="s">
        <v>63</v>
      </c>
      <c r="G102" t="s">
        <v>1</v>
      </c>
      <c r="H102" t="s">
        <v>160</v>
      </c>
      <c r="I102" t="s">
        <v>18</v>
      </c>
      <c r="J102">
        <v>2.6574074074074069E-2</v>
      </c>
      <c r="K102" t="s">
        <v>165</v>
      </c>
      <c r="N102">
        <v>1</v>
      </c>
      <c r="P102">
        <v>0.4</v>
      </c>
      <c r="Q102">
        <v>15</v>
      </c>
      <c r="T102" t="s">
        <v>224</v>
      </c>
      <c r="U102" t="s">
        <v>224</v>
      </c>
    </row>
    <row r="103" spans="2:21" x14ac:dyDescent="0.25">
      <c r="B103" t="s">
        <v>172</v>
      </c>
      <c r="C103" t="s">
        <v>173</v>
      </c>
      <c r="E103" t="s">
        <v>62</v>
      </c>
      <c r="F103" t="s">
        <v>63</v>
      </c>
      <c r="G103" t="s">
        <v>1</v>
      </c>
      <c r="H103" t="s">
        <v>160</v>
      </c>
      <c r="I103" t="s">
        <v>18</v>
      </c>
      <c r="J103">
        <v>0.12932716049382714</v>
      </c>
      <c r="K103" t="s">
        <v>165</v>
      </c>
      <c r="N103">
        <v>1</v>
      </c>
      <c r="P103">
        <v>0.33</v>
      </c>
      <c r="Q103">
        <v>10</v>
      </c>
      <c r="T103" t="s">
        <v>224</v>
      </c>
      <c r="U103" t="s">
        <v>224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92EF8-ED58-4F68-8888-9CEAC4C59B7E}">
  <sheetPr>
    <tabColor rgb="FFFF0000"/>
  </sheetPr>
  <dimension ref="A1:U3"/>
  <sheetViews>
    <sheetView workbookViewId="0">
      <selection activeCell="I3" sqref="I3"/>
    </sheetView>
  </sheetViews>
  <sheetFormatPr defaultRowHeight="15" x14ac:dyDescent="0.25"/>
  <cols>
    <col min="2" max="2" width="14.85546875" bestFit="1" customWidth="1"/>
    <col min="3" max="3" width="23.28515625" bestFit="1" customWidth="1"/>
    <col min="4" max="4" width="23.28515625" customWidth="1"/>
    <col min="5" max="5" width="17.7109375" bestFit="1" customWidth="1"/>
    <col min="6" max="6" width="16.140625" bestFit="1" customWidth="1"/>
    <col min="7" max="7" width="15.140625" bestFit="1" customWidth="1"/>
    <col min="8" max="8" width="12.85546875" bestFit="1" customWidth="1"/>
    <col min="9" max="9" width="10.5703125" bestFit="1" customWidth="1"/>
    <col min="10" max="10" width="17.28515625" bestFit="1" customWidth="1"/>
    <col min="11" max="11" width="30.7109375" bestFit="1" customWidth="1"/>
    <col min="12" max="12" width="14" bestFit="1" customWidth="1"/>
    <col min="13" max="13" width="18.28515625" bestFit="1" customWidth="1"/>
    <col min="14" max="14" width="16.7109375" bestFit="1" customWidth="1"/>
    <col min="15" max="15" width="19.85546875" bestFit="1" customWidth="1"/>
    <col min="16" max="16" width="19.42578125" bestFit="1" customWidth="1"/>
    <col min="17" max="17" width="15.140625" bestFit="1" customWidth="1"/>
    <col min="18" max="18" width="14.42578125" bestFit="1" customWidth="1"/>
    <col min="19" max="19" width="8.140625" bestFit="1" customWidth="1"/>
    <col min="20" max="21" width="12" bestFit="1" customWidth="1"/>
  </cols>
  <sheetData>
    <row r="1" spans="1:21" x14ac:dyDescent="0.25">
      <c r="A1" t="s">
        <v>296</v>
      </c>
      <c r="B1" t="s">
        <v>43</v>
      </c>
      <c r="C1" t="s">
        <v>44</v>
      </c>
      <c r="D1" t="s">
        <v>297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240</v>
      </c>
      <c r="U1" t="s">
        <v>241</v>
      </c>
    </row>
    <row r="2" spans="1:21" x14ac:dyDescent="0.25">
      <c r="B2" t="s">
        <v>326</v>
      </c>
      <c r="C2" t="s">
        <v>327</v>
      </c>
      <c r="E2" t="s">
        <v>62</v>
      </c>
      <c r="F2" t="s">
        <v>63</v>
      </c>
      <c r="G2" t="s">
        <v>0</v>
      </c>
      <c r="H2" t="s">
        <v>64</v>
      </c>
      <c r="I2" t="s">
        <v>17</v>
      </c>
      <c r="J2">
        <v>1</v>
      </c>
      <c r="N2">
        <v>1</v>
      </c>
      <c r="O2">
        <v>4</v>
      </c>
      <c r="Q2">
        <v>10</v>
      </c>
      <c r="T2">
        <v>0.10430311241290574</v>
      </c>
      <c r="U2">
        <v>0.10430311241290574</v>
      </c>
    </row>
    <row r="3" spans="1:21" x14ac:dyDescent="0.25">
      <c r="B3" t="s">
        <v>328</v>
      </c>
      <c r="C3" t="s">
        <v>329</v>
      </c>
      <c r="E3" t="s">
        <v>62</v>
      </c>
      <c r="F3" t="s">
        <v>63</v>
      </c>
      <c r="G3" t="s">
        <v>0</v>
      </c>
      <c r="H3" t="s">
        <v>77</v>
      </c>
      <c r="I3" t="s">
        <v>17</v>
      </c>
      <c r="J3">
        <v>1</v>
      </c>
      <c r="N3">
        <v>0.98</v>
      </c>
      <c r="O3">
        <v>1</v>
      </c>
      <c r="Q3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F677-BE8D-4B15-BFBB-F131739569D4}">
  <sheetPr>
    <tabColor theme="1"/>
  </sheetPr>
  <dimension ref="A1:I31"/>
  <sheetViews>
    <sheetView workbookViewId="0">
      <selection activeCell="L40" sqref="L4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2564-875C-4CBF-A10D-C89D0A9C38FE}">
  <sheetPr>
    <tabColor theme="1"/>
  </sheetPr>
  <dimension ref="A1:I31"/>
  <sheetViews>
    <sheetView workbookViewId="0">
      <selection activeCell="N30" sqref="N30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233</v>
      </c>
      <c r="B4" t="s">
        <v>305</v>
      </c>
      <c r="C4" t="s">
        <v>304</v>
      </c>
      <c r="D4" t="s">
        <v>221</v>
      </c>
      <c r="E4">
        <v>15</v>
      </c>
      <c r="F4">
        <v>19</v>
      </c>
      <c r="G4">
        <v>7.1999999999999995E-2</v>
      </c>
      <c r="H4">
        <v>0.98846927759109204</v>
      </c>
      <c r="I4" t="s">
        <v>353</v>
      </c>
    </row>
    <row r="5" spans="1:9" x14ac:dyDescent="0.25">
      <c r="A5" t="s">
        <v>232</v>
      </c>
      <c r="B5" t="s">
        <v>306</v>
      </c>
      <c r="C5" t="s">
        <v>304</v>
      </c>
      <c r="D5" t="s">
        <v>221</v>
      </c>
      <c r="E5">
        <v>20</v>
      </c>
      <c r="F5">
        <v>24</v>
      </c>
      <c r="G5">
        <v>0.19500000000000001</v>
      </c>
      <c r="H5">
        <v>0.99316389691241536</v>
      </c>
      <c r="I5" t="s">
        <v>354</v>
      </c>
    </row>
    <row r="6" spans="1:9" x14ac:dyDescent="0.25">
      <c r="A6" t="s">
        <v>231</v>
      </c>
      <c r="B6" t="s">
        <v>307</v>
      </c>
      <c r="C6" t="s">
        <v>304</v>
      </c>
      <c r="D6" t="s">
        <v>221</v>
      </c>
      <c r="E6">
        <v>25</v>
      </c>
      <c r="F6">
        <v>29</v>
      </c>
      <c r="G6">
        <v>0.20200000000000001</v>
      </c>
      <c r="H6">
        <v>0.98022410443373342</v>
      </c>
      <c r="I6" t="s">
        <v>355</v>
      </c>
    </row>
    <row r="7" spans="1:9" x14ac:dyDescent="0.25">
      <c r="A7" t="s">
        <v>230</v>
      </c>
      <c r="B7" t="s">
        <v>308</v>
      </c>
      <c r="C7" t="s">
        <v>304</v>
      </c>
      <c r="D7" t="s">
        <v>221</v>
      </c>
      <c r="E7">
        <v>30</v>
      </c>
      <c r="F7">
        <v>34</v>
      </c>
      <c r="G7">
        <v>0.16200000000000001</v>
      </c>
      <c r="H7">
        <v>0.97771923789514636</v>
      </c>
      <c r="I7" t="s">
        <v>356</v>
      </c>
    </row>
    <row r="8" spans="1:9" x14ac:dyDescent="0.25">
      <c r="A8" t="s">
        <v>229</v>
      </c>
      <c r="B8" t="s">
        <v>309</v>
      </c>
      <c r="C8" t="s">
        <v>304</v>
      </c>
      <c r="D8" t="s">
        <v>221</v>
      </c>
      <c r="E8">
        <v>35</v>
      </c>
      <c r="F8">
        <v>39</v>
      </c>
      <c r="G8">
        <v>0.11899999999999999</v>
      </c>
      <c r="H8">
        <v>0.97393215219000295</v>
      </c>
      <c r="I8" t="s">
        <v>357</v>
      </c>
    </row>
    <row r="9" spans="1:9" x14ac:dyDescent="0.25">
      <c r="A9" t="s">
        <v>228</v>
      </c>
      <c r="B9" t="s">
        <v>310</v>
      </c>
      <c r="C9" t="s">
        <v>304</v>
      </c>
      <c r="D9" t="s">
        <v>221</v>
      </c>
      <c r="E9">
        <v>40</v>
      </c>
      <c r="F9">
        <v>44</v>
      </c>
      <c r="G9">
        <v>4.9000000000000002E-2</v>
      </c>
      <c r="H9">
        <v>0.95811661983967134</v>
      </c>
      <c r="I9" t="s">
        <v>358</v>
      </c>
    </row>
    <row r="10" spans="1:9" x14ac:dyDescent="0.25">
      <c r="A10" t="s">
        <v>227</v>
      </c>
      <c r="B10" t="s">
        <v>311</v>
      </c>
      <c r="C10" t="s">
        <v>304</v>
      </c>
      <c r="D10" t="s">
        <v>221</v>
      </c>
      <c r="E10">
        <v>45</v>
      </c>
      <c r="F10">
        <v>49</v>
      </c>
      <c r="G10">
        <v>1.4E-2</v>
      </c>
      <c r="H10">
        <v>0.91700404320467122</v>
      </c>
      <c r="I10" t="s">
        <v>359</v>
      </c>
    </row>
    <row r="11" spans="1:9" x14ac:dyDescent="0.25">
      <c r="A11" t="s">
        <v>360</v>
      </c>
      <c r="C11" t="s">
        <v>304</v>
      </c>
      <c r="D11" t="s">
        <v>221</v>
      </c>
      <c r="E11">
        <v>50</v>
      </c>
      <c r="G11">
        <v>0</v>
      </c>
      <c r="H11">
        <v>1</v>
      </c>
      <c r="I11" t="s">
        <v>361</v>
      </c>
    </row>
    <row r="12" spans="1:9" x14ac:dyDescent="0.25">
      <c r="A12" t="s">
        <v>362</v>
      </c>
      <c r="B12" t="s">
        <v>363</v>
      </c>
      <c r="C12" t="s">
        <v>222</v>
      </c>
      <c r="D12" t="s">
        <v>221</v>
      </c>
      <c r="F12">
        <v>0</v>
      </c>
      <c r="G12">
        <v>4.4870649522800003E-2</v>
      </c>
      <c r="H12">
        <v>0.96306068601583117</v>
      </c>
      <c r="I12" t="s">
        <v>364</v>
      </c>
    </row>
    <row r="13" spans="1:9" x14ac:dyDescent="0.25">
      <c r="A13" t="s">
        <v>365</v>
      </c>
      <c r="B13" t="s">
        <v>366</v>
      </c>
      <c r="C13" t="s">
        <v>222</v>
      </c>
      <c r="D13" t="s">
        <v>221</v>
      </c>
      <c r="E13">
        <v>1</v>
      </c>
      <c r="F13">
        <v>4</v>
      </c>
      <c r="G13">
        <v>3.5500000000000006E-3</v>
      </c>
      <c r="H13">
        <v>0.95480225988700573</v>
      </c>
      <c r="I13" t="s">
        <v>367</v>
      </c>
    </row>
    <row r="14" spans="1:9" x14ac:dyDescent="0.25">
      <c r="A14" t="s">
        <v>368</v>
      </c>
      <c r="B14" t="s">
        <v>369</v>
      </c>
      <c r="C14" t="s">
        <v>222</v>
      </c>
      <c r="D14" t="s">
        <v>221</v>
      </c>
      <c r="E14">
        <v>5</v>
      </c>
      <c r="F14">
        <v>9</v>
      </c>
      <c r="G14">
        <v>1.1800000000000001E-3</v>
      </c>
      <c r="H14">
        <v>0.95161290322580649</v>
      </c>
      <c r="I14" t="s">
        <v>370</v>
      </c>
    </row>
    <row r="15" spans="1:9" x14ac:dyDescent="0.25">
      <c r="A15" t="s">
        <v>371</v>
      </c>
      <c r="B15" t="s">
        <v>372</v>
      </c>
      <c r="C15" t="s">
        <v>222</v>
      </c>
      <c r="D15" t="s">
        <v>221</v>
      </c>
      <c r="E15">
        <v>10</v>
      </c>
      <c r="F15">
        <v>14</v>
      </c>
      <c r="G15">
        <v>9.5999999999999992E-4</v>
      </c>
      <c r="H15">
        <v>0.96150047483380818</v>
      </c>
      <c r="I15" t="s">
        <v>373</v>
      </c>
    </row>
    <row r="16" spans="1:9" x14ac:dyDescent="0.25">
      <c r="A16" t="s">
        <v>374</v>
      </c>
      <c r="B16" t="s">
        <v>375</v>
      </c>
      <c r="C16" t="s">
        <v>222</v>
      </c>
      <c r="D16" t="s">
        <v>221</v>
      </c>
      <c r="E16">
        <v>15</v>
      </c>
      <c r="F16">
        <v>19</v>
      </c>
      <c r="G16">
        <v>1.6000000000000001E-3</v>
      </c>
      <c r="H16">
        <v>0.96508794519599173</v>
      </c>
      <c r="I16" t="s">
        <v>376</v>
      </c>
    </row>
    <row r="17" spans="1:9" x14ac:dyDescent="0.25">
      <c r="A17" t="s">
        <v>377</v>
      </c>
      <c r="B17" t="s">
        <v>378</v>
      </c>
      <c r="C17" t="s">
        <v>222</v>
      </c>
      <c r="D17" t="s">
        <v>221</v>
      </c>
      <c r="E17">
        <v>20</v>
      </c>
      <c r="F17">
        <v>34</v>
      </c>
      <c r="G17">
        <v>1.72E-3</v>
      </c>
      <c r="H17">
        <v>0.9885057471264368</v>
      </c>
      <c r="I17" t="s">
        <v>379</v>
      </c>
    </row>
    <row r="18" spans="1:9" x14ac:dyDescent="0.25">
      <c r="A18" t="s">
        <v>288</v>
      </c>
      <c r="B18" t="s">
        <v>312</v>
      </c>
      <c r="C18" t="s">
        <v>222</v>
      </c>
      <c r="D18" t="s">
        <v>221</v>
      </c>
      <c r="E18">
        <v>35</v>
      </c>
      <c r="F18">
        <v>49</v>
      </c>
      <c r="G18">
        <v>4.6410387643786967E-3</v>
      </c>
      <c r="H18">
        <v>0.98007627674588871</v>
      </c>
      <c r="I18" t="s">
        <v>380</v>
      </c>
    </row>
    <row r="19" spans="1:9" x14ac:dyDescent="0.25">
      <c r="A19" t="s">
        <v>289</v>
      </c>
      <c r="B19" t="s">
        <v>313</v>
      </c>
      <c r="C19" t="s">
        <v>222</v>
      </c>
      <c r="D19" t="s">
        <v>221</v>
      </c>
      <c r="E19">
        <v>50</v>
      </c>
      <c r="F19">
        <v>59</v>
      </c>
      <c r="G19">
        <v>7.8897658994437833E-3</v>
      </c>
      <c r="H19">
        <v>0.98007627674588871</v>
      </c>
      <c r="I19" t="s">
        <v>381</v>
      </c>
    </row>
    <row r="20" spans="1:9" x14ac:dyDescent="0.25">
      <c r="A20" t="s">
        <v>290</v>
      </c>
      <c r="B20" t="s">
        <v>314</v>
      </c>
      <c r="C20" t="s">
        <v>222</v>
      </c>
      <c r="D20" t="s">
        <v>221</v>
      </c>
      <c r="E20">
        <v>60</v>
      </c>
      <c r="F20">
        <v>74</v>
      </c>
      <c r="G20">
        <v>2.2091344518442593E-2</v>
      </c>
      <c r="H20">
        <v>0.98007627674588871</v>
      </c>
      <c r="I20" t="s">
        <v>382</v>
      </c>
    </row>
    <row r="21" spans="1:9" x14ac:dyDescent="0.25">
      <c r="A21" t="s">
        <v>291</v>
      </c>
      <c r="B21" t="s">
        <v>315</v>
      </c>
      <c r="C21" t="s">
        <v>222</v>
      </c>
      <c r="D21" t="s">
        <v>221</v>
      </c>
      <c r="E21">
        <v>75</v>
      </c>
      <c r="G21">
        <v>8.6787424893881623E-2</v>
      </c>
      <c r="H21">
        <v>0.98007627674588871</v>
      </c>
      <c r="I21" t="s">
        <v>383</v>
      </c>
    </row>
    <row r="22" spans="1:9" x14ac:dyDescent="0.25">
      <c r="A22" t="s">
        <v>384</v>
      </c>
      <c r="B22" t="s">
        <v>385</v>
      </c>
      <c r="C22" t="s">
        <v>222</v>
      </c>
      <c r="D22" t="s">
        <v>220</v>
      </c>
      <c r="F22">
        <v>0</v>
      </c>
      <c r="G22">
        <v>4.4870649522800003E-2</v>
      </c>
      <c r="H22">
        <v>0.96306068601583117</v>
      </c>
      <c r="I22" t="s">
        <v>386</v>
      </c>
    </row>
    <row r="23" spans="1:9" x14ac:dyDescent="0.25">
      <c r="A23" t="s">
        <v>387</v>
      </c>
      <c r="B23" t="s">
        <v>388</v>
      </c>
      <c r="C23" t="s">
        <v>222</v>
      </c>
      <c r="D23" t="s">
        <v>220</v>
      </c>
      <c r="E23">
        <v>1</v>
      </c>
      <c r="F23">
        <v>4</v>
      </c>
      <c r="G23">
        <v>3.5500000000000006E-3</v>
      </c>
      <c r="H23">
        <v>0.95480225988700573</v>
      </c>
      <c r="I23" t="s">
        <v>389</v>
      </c>
    </row>
    <row r="24" spans="1:9" x14ac:dyDescent="0.25">
      <c r="A24" t="s">
        <v>390</v>
      </c>
      <c r="B24" t="s">
        <v>391</v>
      </c>
      <c r="C24" t="s">
        <v>222</v>
      </c>
      <c r="D24" t="s">
        <v>220</v>
      </c>
      <c r="E24">
        <v>5</v>
      </c>
      <c r="F24">
        <v>9</v>
      </c>
      <c r="G24">
        <v>1.1800000000000001E-3</v>
      </c>
      <c r="H24">
        <v>0.95161290322580649</v>
      </c>
      <c r="I24" t="s">
        <v>392</v>
      </c>
    </row>
    <row r="25" spans="1:9" x14ac:dyDescent="0.25">
      <c r="A25" t="s">
        <v>393</v>
      </c>
      <c r="B25" t="s">
        <v>394</v>
      </c>
      <c r="C25" t="s">
        <v>222</v>
      </c>
      <c r="D25" t="s">
        <v>220</v>
      </c>
      <c r="E25">
        <v>10</v>
      </c>
      <c r="F25">
        <v>14</v>
      </c>
      <c r="G25">
        <v>9.5999999999999992E-4</v>
      </c>
      <c r="H25">
        <v>0.96150047483380818</v>
      </c>
      <c r="I25" t="s">
        <v>395</v>
      </c>
    </row>
    <row r="26" spans="1:9" x14ac:dyDescent="0.25">
      <c r="A26" t="s">
        <v>396</v>
      </c>
      <c r="B26" t="s">
        <v>397</v>
      </c>
      <c r="C26" t="s">
        <v>222</v>
      </c>
      <c r="D26" t="s">
        <v>220</v>
      </c>
      <c r="E26">
        <v>15</v>
      </c>
      <c r="F26">
        <v>19</v>
      </c>
      <c r="G26">
        <v>1.6000000000000001E-3</v>
      </c>
      <c r="H26">
        <v>0.96508794519599173</v>
      </c>
      <c r="I26" t="s">
        <v>398</v>
      </c>
    </row>
    <row r="27" spans="1:9" x14ac:dyDescent="0.25">
      <c r="A27" t="s">
        <v>399</v>
      </c>
      <c r="B27" t="s">
        <v>400</v>
      </c>
      <c r="C27" t="s">
        <v>222</v>
      </c>
      <c r="D27" t="s">
        <v>220</v>
      </c>
      <c r="E27">
        <v>20</v>
      </c>
      <c r="F27">
        <v>34</v>
      </c>
      <c r="G27">
        <v>1.72E-3</v>
      </c>
      <c r="H27">
        <v>0.9885057471264368</v>
      </c>
      <c r="I27" t="s">
        <v>401</v>
      </c>
    </row>
    <row r="28" spans="1:9" x14ac:dyDescent="0.25">
      <c r="A28" t="s">
        <v>292</v>
      </c>
      <c r="B28" t="s">
        <v>316</v>
      </c>
      <c r="C28" t="s">
        <v>222</v>
      </c>
      <c r="D28" t="s">
        <v>220</v>
      </c>
      <c r="E28">
        <v>35</v>
      </c>
      <c r="F28">
        <v>49</v>
      </c>
      <c r="G28">
        <v>6.3527026636382199E-3</v>
      </c>
      <c r="H28">
        <v>0.98481071022469158</v>
      </c>
      <c r="I28" t="s">
        <v>402</v>
      </c>
    </row>
    <row r="29" spans="1:9" x14ac:dyDescent="0.25">
      <c r="A29" t="s">
        <v>293</v>
      </c>
      <c r="B29" t="s">
        <v>317</v>
      </c>
      <c r="C29" t="s">
        <v>222</v>
      </c>
      <c r="D29" t="s">
        <v>220</v>
      </c>
      <c r="E29">
        <v>50</v>
      </c>
      <c r="F29">
        <v>59</v>
      </c>
      <c r="G29">
        <v>1.2070135060912618E-2</v>
      </c>
      <c r="H29">
        <v>0.98481071022469158</v>
      </c>
      <c r="I29" t="s">
        <v>403</v>
      </c>
    </row>
    <row r="30" spans="1:9" x14ac:dyDescent="0.25">
      <c r="A30" t="s">
        <v>294</v>
      </c>
      <c r="B30" t="s">
        <v>318</v>
      </c>
      <c r="C30" t="s">
        <v>222</v>
      </c>
      <c r="D30" t="s">
        <v>220</v>
      </c>
      <c r="E30">
        <v>60</v>
      </c>
      <c r="F30">
        <v>74</v>
      </c>
      <c r="G30">
        <v>3.1382351158372804E-2</v>
      </c>
      <c r="H30">
        <v>0.98481071022469158</v>
      </c>
      <c r="I30" t="s">
        <v>404</v>
      </c>
    </row>
    <row r="31" spans="1:9" x14ac:dyDescent="0.25">
      <c r="A31" t="s">
        <v>295</v>
      </c>
      <c r="B31" t="s">
        <v>319</v>
      </c>
      <c r="C31" t="s">
        <v>222</v>
      </c>
      <c r="D31" t="s">
        <v>220</v>
      </c>
      <c r="E31">
        <v>75</v>
      </c>
      <c r="G31">
        <v>0.10501017502993976</v>
      </c>
      <c r="H31">
        <v>0.98481071022469158</v>
      </c>
      <c r="I31" t="s">
        <v>405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257F5-E6CC-4BAC-9A98-0BD35FA17AEF}">
  <sheetPr>
    <tabColor rgb="FFFF0000"/>
  </sheetPr>
  <dimension ref="A1:H13"/>
  <sheetViews>
    <sheetView workbookViewId="0">
      <selection activeCell="I5" sqref="I5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f>1/12</f>
        <v>8.3333333333333329E-2</v>
      </c>
      <c r="C2" s="36">
        <v>9.5713728266083806E-2</v>
      </c>
      <c r="D2" s="36">
        <v>9.3468292987793397E-2</v>
      </c>
      <c r="E2" s="34" t="e">
        <f>#REF!</f>
        <v>#REF!</v>
      </c>
      <c r="F2" s="34" t="e">
        <f t="shared" ref="F2:F13" si="0">E2</f>
        <v>#REF!</v>
      </c>
      <c r="G2" s="34" t="e">
        <f>#REF!</f>
        <v>#REF!</v>
      </c>
      <c r="H2" s="36" t="e">
        <f>(H4-H13)/3+H13</f>
        <v>#REF!</v>
      </c>
    </row>
    <row r="3" spans="1:8" x14ac:dyDescent="0.25">
      <c r="A3" t="s">
        <v>182</v>
      </c>
      <c r="B3" s="36">
        <f t="shared" ref="B3:B13" si="1">1/12</f>
        <v>8.3333333333333329E-2</v>
      </c>
      <c r="C3" s="36">
        <v>8.6488527654674893E-2</v>
      </c>
      <c r="D3" s="36">
        <v>8.70935409593733E-2</v>
      </c>
      <c r="E3" s="34" t="e">
        <f>#REF!</f>
        <v>#REF!</v>
      </c>
      <c r="F3" s="34" t="e">
        <f t="shared" si="0"/>
        <v>#REF!</v>
      </c>
      <c r="G3" s="34" t="e">
        <f>#REF!</f>
        <v>#REF!</v>
      </c>
      <c r="H3" s="36" t="e">
        <f>#REF!</f>
        <v>#REF!</v>
      </c>
    </row>
    <row r="4" spans="1:8" x14ac:dyDescent="0.25">
      <c r="A4" t="s">
        <v>183</v>
      </c>
      <c r="B4" s="36">
        <f t="shared" si="1"/>
        <v>8.3333333333333329E-2</v>
      </c>
      <c r="C4" s="36">
        <v>8.8262729647882801E-2</v>
      </c>
      <c r="D4" s="36">
        <v>8.8412160129692496E-2</v>
      </c>
      <c r="E4" s="34" t="e">
        <f>#REF!</f>
        <v>#REF!</v>
      </c>
      <c r="F4" s="34" t="e">
        <f t="shared" si="0"/>
        <v>#REF!</v>
      </c>
      <c r="G4" s="34" t="e">
        <f>#REF!</f>
        <v>#REF!</v>
      </c>
      <c r="H4" s="36" t="e">
        <f>(H6-H3)/3+H3</f>
        <v>#REF!</v>
      </c>
    </row>
    <row r="5" spans="1:8" x14ac:dyDescent="0.25">
      <c r="A5" t="s">
        <v>184</v>
      </c>
      <c r="B5" s="36">
        <f t="shared" si="1"/>
        <v>8.3333333333333329E-2</v>
      </c>
      <c r="C5" s="36">
        <v>8.3380764610135397E-2</v>
      </c>
      <c r="D5" s="36">
        <v>8.4403739867652303E-2</v>
      </c>
      <c r="E5" s="34" t="e">
        <f>#REF!</f>
        <v>#REF!</v>
      </c>
      <c r="F5" s="34" t="e">
        <f t="shared" si="0"/>
        <v>#REF!</v>
      </c>
      <c r="G5" s="34" t="e">
        <f>#REF!</f>
        <v>#REF!</v>
      </c>
      <c r="H5" s="36" t="e">
        <f>(H6-H3)/3+H4</f>
        <v>#REF!</v>
      </c>
    </row>
    <row r="6" spans="1:8" x14ac:dyDescent="0.25">
      <c r="A6" t="s">
        <v>185</v>
      </c>
      <c r="B6" s="36">
        <f t="shared" si="1"/>
        <v>8.3333333333333329E-2</v>
      </c>
      <c r="C6" s="36">
        <v>9.1188775742037306E-2</v>
      </c>
      <c r="D6" s="36">
        <v>8.8117442317258002E-2</v>
      </c>
      <c r="E6" s="34" t="e">
        <f>#REF!</f>
        <v>#REF!</v>
      </c>
      <c r="F6" s="34" t="e">
        <f t="shared" si="0"/>
        <v>#REF!</v>
      </c>
      <c r="G6" s="34" t="e">
        <f>#REF!</f>
        <v>#REF!</v>
      </c>
      <c r="H6" s="36" t="e">
        <f>#REF!</f>
        <v>#REF!</v>
      </c>
    </row>
    <row r="7" spans="1:8" x14ac:dyDescent="0.25">
      <c r="A7" t="s">
        <v>186</v>
      </c>
      <c r="B7" s="36">
        <f t="shared" si="1"/>
        <v>8.3333333333333329E-2</v>
      </c>
      <c r="C7" s="36">
        <v>8.6178470823280298E-2</v>
      </c>
      <c r="D7" s="36">
        <v>8.6393880468918605E-2</v>
      </c>
      <c r="E7" s="34" t="e">
        <f>#REF!</f>
        <v>#REF!</v>
      </c>
      <c r="F7" s="34" t="e">
        <f t="shared" si="0"/>
        <v>#REF!</v>
      </c>
      <c r="G7" s="34" t="e">
        <f>#REF!</f>
        <v>#REF!</v>
      </c>
      <c r="H7" s="36" t="e">
        <f>(H9-H6)/3+H6</f>
        <v>#REF!</v>
      </c>
    </row>
    <row r="8" spans="1:8" x14ac:dyDescent="0.25">
      <c r="A8" t="s">
        <v>187</v>
      </c>
      <c r="B8" s="36">
        <f t="shared" si="1"/>
        <v>8.3333333333333329E-2</v>
      </c>
      <c r="C8" s="36">
        <v>8.4609128374005305E-2</v>
      </c>
      <c r="D8" s="36">
        <v>8.5205006727096494E-2</v>
      </c>
      <c r="E8" s="34" t="e">
        <f>#REF!</f>
        <v>#REF!</v>
      </c>
      <c r="F8" s="34" t="e">
        <f t="shared" si="0"/>
        <v>#REF!</v>
      </c>
      <c r="G8" s="34" t="e">
        <f>#REF!</f>
        <v>#REF!</v>
      </c>
      <c r="H8" s="36" t="e">
        <f>(H9-H6)/3+H7</f>
        <v>#REF!</v>
      </c>
    </row>
    <row r="9" spans="1:8" x14ac:dyDescent="0.25">
      <c r="A9" t="s">
        <v>188</v>
      </c>
      <c r="B9" s="36">
        <f t="shared" si="1"/>
        <v>8.3333333333333329E-2</v>
      </c>
      <c r="C9" s="36">
        <v>9.1453477672599107E-2</v>
      </c>
      <c r="D9" s="36">
        <v>9.1867766222212294E-2</v>
      </c>
      <c r="E9" s="34" t="e">
        <f>#REF!</f>
        <v>#REF!</v>
      </c>
      <c r="F9" s="34" t="e">
        <f t="shared" si="0"/>
        <v>#REF!</v>
      </c>
      <c r="G9" s="34" t="e">
        <f>#REF!</f>
        <v>#REF!</v>
      </c>
      <c r="H9" s="36" t="e">
        <f>#REF!</f>
        <v>#REF!</v>
      </c>
    </row>
    <row r="10" spans="1:8" x14ac:dyDescent="0.25">
      <c r="A10" t="s">
        <v>189</v>
      </c>
      <c r="B10" s="36">
        <f t="shared" si="1"/>
        <v>8.3333333333333329E-2</v>
      </c>
      <c r="C10" s="36">
        <v>8.3750496376631497E-2</v>
      </c>
      <c r="D10" s="36">
        <v>8.3208753466405896E-2</v>
      </c>
      <c r="E10" s="34" t="e">
        <f>#REF!</f>
        <v>#REF!</v>
      </c>
      <c r="F10" s="34" t="e">
        <f t="shared" si="0"/>
        <v>#REF!</v>
      </c>
      <c r="G10" s="34" t="e">
        <f>#REF!</f>
        <v>#REF!</v>
      </c>
      <c r="H10" s="36" t="e">
        <f>(H12-H9)/3+H9</f>
        <v>#REF!</v>
      </c>
    </row>
    <row r="11" spans="1:8" x14ac:dyDescent="0.25">
      <c r="A11" t="s">
        <v>190</v>
      </c>
      <c r="B11" s="36">
        <f t="shared" si="1"/>
        <v>8.3333333333333329E-2</v>
      </c>
      <c r="C11" s="36">
        <v>7.2957207307375205E-2</v>
      </c>
      <c r="D11" s="36">
        <v>7.3805667224914301E-2</v>
      </c>
      <c r="E11" s="34" t="e">
        <f>#REF!</f>
        <v>#REF!</v>
      </c>
      <c r="F11" s="34" t="e">
        <f t="shared" si="0"/>
        <v>#REF!</v>
      </c>
      <c r="G11" s="34" t="e">
        <f>#REF!</f>
        <v>#REF!</v>
      </c>
      <c r="H11" s="36" t="e">
        <f>(H12-H9)/3+H10</f>
        <v>#REF!</v>
      </c>
    </row>
    <row r="12" spans="1:8" x14ac:dyDescent="0.25">
      <c r="A12" t="s">
        <v>191</v>
      </c>
      <c r="B12" s="36">
        <f t="shared" si="1"/>
        <v>8.3333333333333329E-2</v>
      </c>
      <c r="C12" s="36">
        <v>7.5738270699272497E-2</v>
      </c>
      <c r="D12" s="36">
        <v>7.5192895334018697E-2</v>
      </c>
      <c r="E12" s="34" t="e">
        <f>#REF!</f>
        <v>#REF!</v>
      </c>
      <c r="F12" s="34" t="e">
        <f t="shared" si="0"/>
        <v>#REF!</v>
      </c>
      <c r="G12" s="34" t="e">
        <f>#REF!</f>
        <v>#REF!</v>
      </c>
      <c r="H12" s="36" t="e">
        <f>#REF!</f>
        <v>#REF!</v>
      </c>
    </row>
    <row r="13" spans="1:8" x14ac:dyDescent="0.25">
      <c r="A13" t="s">
        <v>192</v>
      </c>
      <c r="B13" s="36">
        <f t="shared" si="1"/>
        <v>8.3333333333333329E-2</v>
      </c>
      <c r="C13" s="36">
        <v>6.0278422826021999E-2</v>
      </c>
      <c r="D13" s="36">
        <v>6.2830854294664104E-2</v>
      </c>
      <c r="E13" s="34" t="e">
        <f>#REF!</f>
        <v>#REF!</v>
      </c>
      <c r="F13" s="34" t="e">
        <f t="shared" si="0"/>
        <v>#REF!</v>
      </c>
      <c r="G13" s="34" t="e">
        <f>#REF!</f>
        <v>#REF!</v>
      </c>
      <c r="H13" s="36" t="e">
        <f>(H3-H12)/3+H12</f>
        <v>#REF!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63F-A73F-44CC-BA92-87184BB1A8C7}">
  <sheetPr>
    <tabColor theme="9" tint="-0.249977111117893"/>
  </sheetPr>
  <dimension ref="A1:K22"/>
  <sheetViews>
    <sheetView workbookViewId="0">
      <selection activeCell="N13" sqref="N13"/>
    </sheetView>
  </sheetViews>
  <sheetFormatPr defaultRowHeight="15" x14ac:dyDescent="0.25"/>
  <cols>
    <col min="1" max="1" width="35.7109375" bestFit="1" customWidth="1"/>
    <col min="2" max="3" width="16.140625" customWidth="1"/>
    <col min="4" max="4" width="19.5703125" style="32" customWidth="1"/>
    <col min="5" max="5" width="19.5703125" style="41" customWidth="1"/>
    <col min="6" max="6" width="19.5703125" style="32" customWidth="1"/>
    <col min="7" max="7" width="19.5703125" style="41" customWidth="1"/>
    <col min="8" max="8" width="15.42578125" bestFit="1" customWidth="1"/>
    <col min="9" max="25" width="6.140625" customWidth="1"/>
  </cols>
  <sheetData>
    <row r="1" spans="1:8" x14ac:dyDescent="0.25">
      <c r="A1" t="s">
        <v>25</v>
      </c>
      <c r="B1" t="s">
        <v>26</v>
      </c>
      <c r="C1" t="s">
        <v>27</v>
      </c>
      <c r="D1" s="32" t="s">
        <v>274</v>
      </c>
      <c r="E1" s="41" t="s">
        <v>276</v>
      </c>
      <c r="F1" s="32" t="s">
        <v>275</v>
      </c>
      <c r="G1" s="41" t="s">
        <v>277</v>
      </c>
      <c r="H1" t="s">
        <v>279</v>
      </c>
    </row>
    <row r="2" spans="1:8" x14ac:dyDescent="0.25">
      <c r="A2" t="s">
        <v>28</v>
      </c>
      <c r="B2" s="7">
        <v>4.0484955677198515</v>
      </c>
      <c r="C2">
        <v>0.97648228840324458</v>
      </c>
    </row>
    <row r="3" spans="1:8" x14ac:dyDescent="0.25">
      <c r="A3" t="s">
        <v>29</v>
      </c>
      <c r="B3">
        <v>30</v>
      </c>
      <c r="C3">
        <v>30</v>
      </c>
    </row>
    <row r="4" spans="1:8" x14ac:dyDescent="0.25">
      <c r="A4" t="s">
        <v>30</v>
      </c>
      <c r="B4" s="7">
        <v>0.12294985225732839</v>
      </c>
      <c r="C4">
        <v>0.97648228840324458</v>
      </c>
    </row>
    <row r="5" spans="1:8" x14ac:dyDescent="0.25">
      <c r="A5" t="s">
        <v>31</v>
      </c>
      <c r="B5" s="37">
        <v>7.1999999999999995E-2</v>
      </c>
      <c r="C5" s="8">
        <v>0.96666666666666667</v>
      </c>
      <c r="D5" s="32">
        <v>7.1999999999999995E-2</v>
      </c>
      <c r="E5" s="41">
        <v>0.96666666666666667</v>
      </c>
      <c r="F5" s="32">
        <v>8.3000000000000004E-2</v>
      </c>
      <c r="G5" s="41">
        <v>0.94897959183673475</v>
      </c>
      <c r="H5" t="s">
        <v>278</v>
      </c>
    </row>
    <row r="6" spans="1:8" x14ac:dyDescent="0.25">
      <c r="A6" s="35" t="s">
        <v>32</v>
      </c>
      <c r="B6" s="38">
        <v>0.19850000000000001</v>
      </c>
      <c r="C6" s="38">
        <v>0.98648753894080998</v>
      </c>
    </row>
    <row r="7" spans="1:8" x14ac:dyDescent="0.25">
      <c r="A7" s="35" t="s">
        <v>33</v>
      </c>
      <c r="B7" s="38">
        <v>0.14050000000000001</v>
      </c>
      <c r="C7" s="38">
        <v>0.95249173658784647</v>
      </c>
    </row>
    <row r="8" spans="1:8" x14ac:dyDescent="0.25">
      <c r="A8" s="35" t="s">
        <v>34</v>
      </c>
      <c r="B8" s="38">
        <v>3.15E-2</v>
      </c>
      <c r="C8" s="38">
        <v>0.92874396135265702</v>
      </c>
    </row>
    <row r="9" spans="1:8" x14ac:dyDescent="0.25">
      <c r="A9" t="s">
        <v>35</v>
      </c>
      <c r="B9" s="7">
        <v>33.853234800648842</v>
      </c>
      <c r="C9">
        <v>0.96306068601583117</v>
      </c>
      <c r="D9" s="32">
        <v>46</v>
      </c>
      <c r="E9" s="41">
        <v>0.96985007379579624</v>
      </c>
      <c r="F9" s="32">
        <v>51</v>
      </c>
      <c r="G9" s="41">
        <v>0.97403714560276555</v>
      </c>
      <c r="H9" t="s">
        <v>278</v>
      </c>
    </row>
    <row r="10" spans="1:8" x14ac:dyDescent="0.25">
      <c r="A10" t="s">
        <v>36</v>
      </c>
      <c r="B10" s="7">
        <v>3.6388099439055885</v>
      </c>
      <c r="C10" s="8">
        <v>0.95480225988700573</v>
      </c>
      <c r="D10" s="32">
        <v>3.25</v>
      </c>
      <c r="E10" s="41">
        <v>0.92695677977936042</v>
      </c>
      <c r="F10" s="32">
        <v>3.25</v>
      </c>
      <c r="G10" s="41">
        <v>0.92608357199011682</v>
      </c>
      <c r="H10" t="s">
        <v>278</v>
      </c>
    </row>
    <row r="11" spans="1:8" x14ac:dyDescent="0.25">
      <c r="A11" t="s">
        <v>37</v>
      </c>
      <c r="B11" s="7">
        <v>1.1229032258064517</v>
      </c>
      <c r="C11">
        <v>0.95161290322580649</v>
      </c>
    </row>
    <row r="12" spans="1:8" x14ac:dyDescent="0.25">
      <c r="A12" t="s">
        <v>38</v>
      </c>
      <c r="B12" s="7">
        <v>0.9230404558404558</v>
      </c>
      <c r="C12">
        <v>0.96150047483380818</v>
      </c>
    </row>
    <row r="13" spans="1:8" x14ac:dyDescent="0.25">
      <c r="A13" t="s">
        <v>39</v>
      </c>
      <c r="B13" s="7">
        <v>1.5441407123135868</v>
      </c>
      <c r="C13">
        <v>0.96508794519599173</v>
      </c>
      <c r="D13" s="32">
        <v>0.44400000000000006</v>
      </c>
      <c r="E13" s="41">
        <v>0.9767666961656033</v>
      </c>
      <c r="H13" t="s">
        <v>278</v>
      </c>
    </row>
    <row r="14" spans="1:8" x14ac:dyDescent="0.25">
      <c r="A14" t="s">
        <v>40</v>
      </c>
      <c r="B14" s="7">
        <v>1.7002298850574711</v>
      </c>
      <c r="C14">
        <v>0.9885057471264368</v>
      </c>
      <c r="D14" s="32">
        <v>0.63800000000000001</v>
      </c>
      <c r="E14" s="41">
        <v>0.97210450996771136</v>
      </c>
      <c r="H14" t="s">
        <v>278</v>
      </c>
    </row>
    <row r="15" spans="1:8" x14ac:dyDescent="0.25">
      <c r="A15" t="s">
        <v>41</v>
      </c>
      <c r="B15" s="7">
        <v>3.9298839577719757</v>
      </c>
      <c r="C15">
        <v>0.97649268423175284</v>
      </c>
      <c r="H15" s="6" t="s">
        <v>280</v>
      </c>
    </row>
    <row r="16" spans="1:8" x14ac:dyDescent="0.25">
      <c r="A16" t="s">
        <v>42</v>
      </c>
      <c r="B16" s="7">
        <v>5.0882772830483223</v>
      </c>
      <c r="C16">
        <v>0.98201065218137429</v>
      </c>
      <c r="H16" s="6" t="s">
        <v>280</v>
      </c>
    </row>
    <row r="17" spans="1:11" x14ac:dyDescent="0.25">
      <c r="A17" t="s">
        <v>235</v>
      </c>
      <c r="B17" s="40">
        <v>0.19500000000000001</v>
      </c>
      <c r="C17" s="7">
        <v>0.9916666666666667</v>
      </c>
      <c r="D17" s="32">
        <v>0.19500000000000001</v>
      </c>
      <c r="E17" s="41">
        <v>0.9916666666666667</v>
      </c>
      <c r="F17" s="32">
        <v>0.219</v>
      </c>
      <c r="G17" s="41">
        <v>0.98405797101449277</v>
      </c>
      <c r="H17" t="s">
        <v>278</v>
      </c>
    </row>
    <row r="18" spans="1:11" x14ac:dyDescent="0.25">
      <c r="A18" t="s">
        <v>234</v>
      </c>
      <c r="B18" s="40">
        <v>0.20200000000000001</v>
      </c>
      <c r="C18" s="7">
        <v>0.98130841121495327</v>
      </c>
      <c r="D18" s="32">
        <v>0.20200000000000001</v>
      </c>
      <c r="E18" s="41">
        <v>0.98130841121495327</v>
      </c>
      <c r="F18" s="32">
        <v>0.22500000000000001</v>
      </c>
      <c r="G18" s="41">
        <v>0.97530864197530864</v>
      </c>
      <c r="H18" t="s">
        <v>278</v>
      </c>
      <c r="K18" s="6"/>
    </row>
    <row r="19" spans="1:11" x14ac:dyDescent="0.25">
      <c r="A19" t="s">
        <v>236</v>
      </c>
      <c r="B19" s="40">
        <v>0.16200000000000001</v>
      </c>
      <c r="C19" s="7">
        <v>0.9508771929824561</v>
      </c>
      <c r="D19" s="32">
        <v>0.16200000000000001</v>
      </c>
      <c r="E19" s="41">
        <v>0.9508771929824561</v>
      </c>
      <c r="F19" s="32">
        <v>0.17499999999999999</v>
      </c>
      <c r="G19" s="41">
        <v>0.94444444444444442</v>
      </c>
      <c r="H19" t="s">
        <v>278</v>
      </c>
    </row>
    <row r="20" spans="1:11" x14ac:dyDescent="0.25">
      <c r="A20" t="s">
        <v>237</v>
      </c>
      <c r="B20" s="40">
        <v>0.11899999999999999</v>
      </c>
      <c r="C20" s="7">
        <v>0.95410628019323673</v>
      </c>
      <c r="D20" s="32">
        <v>0.11899999999999999</v>
      </c>
      <c r="E20" s="41">
        <v>0.95410628019323673</v>
      </c>
      <c r="F20" s="32">
        <v>0.123</v>
      </c>
      <c r="G20" s="41">
        <v>0.934640522875817</v>
      </c>
      <c r="H20" t="s">
        <v>278</v>
      </c>
    </row>
    <row r="21" spans="1:11" x14ac:dyDescent="0.25">
      <c r="A21" t="s">
        <v>238</v>
      </c>
      <c r="B21" s="32">
        <v>4.9000000000000002E-2</v>
      </c>
      <c r="C21">
        <v>0.90338164251207731</v>
      </c>
      <c r="D21" s="32">
        <v>4.9000000000000002E-2</v>
      </c>
      <c r="E21" s="41">
        <v>0.90338164251207731</v>
      </c>
      <c r="F21" s="32">
        <v>5.3999999999999999E-2</v>
      </c>
      <c r="G21" s="41">
        <v>0.89166666666666672</v>
      </c>
      <c r="H21" t="s">
        <v>278</v>
      </c>
    </row>
    <row r="22" spans="1:11" x14ac:dyDescent="0.25">
      <c r="A22" t="s">
        <v>239</v>
      </c>
      <c r="B22" s="32">
        <v>1.4E-2</v>
      </c>
      <c r="C22">
        <v>0.87878787878787878</v>
      </c>
      <c r="D22" s="32">
        <v>1.4E-2</v>
      </c>
      <c r="E22" s="41">
        <v>0.87878787878787878</v>
      </c>
      <c r="F22" s="32">
        <v>1.9E-2</v>
      </c>
      <c r="G22" s="41">
        <v>0.90123456790123457</v>
      </c>
      <c r="H22" t="s">
        <v>278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3D06-B7B0-4361-896A-BFF57EC1D426}">
  <sheetPr>
    <tabColor theme="9" tint="-0.249977111117893"/>
  </sheetPr>
  <dimension ref="A1:AB107"/>
  <sheetViews>
    <sheetView zoomScale="90" zoomScaleNormal="90" workbookViewId="0">
      <pane ySplit="1" topLeftCell="A5" activePane="bottomLeft" state="frozen"/>
      <selection pane="bottomLeft" activeCell="M20" sqref="M20"/>
    </sheetView>
  </sheetViews>
  <sheetFormatPr defaultColWidth="8.7109375" defaultRowHeight="15" x14ac:dyDescent="0.25"/>
  <cols>
    <col min="1" max="1" width="12.7109375" style="3" customWidth="1"/>
    <col min="2" max="2" width="22.140625" style="3" bestFit="1" customWidth="1"/>
    <col min="3" max="3" width="14.5703125" style="3" customWidth="1"/>
    <col min="4" max="6" width="10.85546875" style="3" customWidth="1"/>
    <col min="7" max="7" width="11.140625" style="3" customWidth="1"/>
    <col min="8" max="9" width="12.42578125" style="3" customWidth="1"/>
    <col min="10" max="11" width="12.42578125" style="21" customWidth="1"/>
    <col min="12" max="17" width="12.42578125" style="3" customWidth="1"/>
    <col min="18" max="19" width="14.5703125" style="27" customWidth="1"/>
    <col min="20" max="27" width="8.7109375" style="3"/>
    <col min="28" max="28" width="12.28515625" style="3" bestFit="1" customWidth="1"/>
    <col min="29" max="16384" width="8.7109375" style="3"/>
  </cols>
  <sheetData>
    <row r="1" spans="1:28" s="11" customFormat="1" x14ac:dyDescent="0.25">
      <c r="A1" s="11" t="s">
        <v>43</v>
      </c>
      <c r="B1" s="11" t="s">
        <v>44</v>
      </c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J1" s="26" t="s">
        <v>52</v>
      </c>
      <c r="K1" s="26" t="s">
        <v>53</v>
      </c>
      <c r="L1" s="11" t="s">
        <v>54</v>
      </c>
      <c r="M1" s="11" t="s">
        <v>55</v>
      </c>
      <c r="N1" s="11" t="s">
        <v>56</v>
      </c>
      <c r="O1" s="11" t="s">
        <v>57</v>
      </c>
      <c r="P1" s="11" t="s">
        <v>58</v>
      </c>
      <c r="Q1" s="11" t="s">
        <v>59</v>
      </c>
      <c r="R1" s="39" t="s">
        <v>240</v>
      </c>
      <c r="S1" s="39" t="s">
        <v>241</v>
      </c>
    </row>
    <row r="2" spans="1:28" x14ac:dyDescent="0.25">
      <c r="A2" s="3" t="s">
        <v>60</v>
      </c>
      <c r="B2" s="3" t="s">
        <v>61</v>
      </c>
      <c r="C2" s="3" t="s">
        <v>62</v>
      </c>
      <c r="D2" s="3" t="s">
        <v>63</v>
      </c>
      <c r="E2" s="3" t="s">
        <v>0</v>
      </c>
      <c r="F2" s="3" t="s">
        <v>64</v>
      </c>
      <c r="G2" s="3" t="s">
        <v>17</v>
      </c>
      <c r="H2" s="3">
        <v>1</v>
      </c>
      <c r="L2" s="3">
        <v>1</v>
      </c>
      <c r="M2" s="3">
        <v>4</v>
      </c>
      <c r="O2" s="3">
        <v>10</v>
      </c>
      <c r="R2" s="27" t="str">
        <f>IFERROR(IF(VLOOKUP($A2,#REF!,10,FALSE)=0,"",VLOOKUP($A2,#REF!,10,FALSE)),"")</f>
        <v/>
      </c>
      <c r="S2" s="27" t="str">
        <f>IFERROR(IF(VLOOKUP($A2,#REF!,11,FALSE)=0,"",VLOOKUP($A2,#REF!,11,FALSE)),"")</f>
        <v/>
      </c>
    </row>
    <row r="3" spans="1:28" x14ac:dyDescent="0.25">
      <c r="A3" s="3" t="s">
        <v>65</v>
      </c>
      <c r="B3" s="3" t="s">
        <v>66</v>
      </c>
      <c r="C3" s="3" t="s">
        <v>62</v>
      </c>
      <c r="D3" s="3" t="s">
        <v>63</v>
      </c>
      <c r="E3" s="3" t="s">
        <v>0</v>
      </c>
      <c r="F3" s="3" t="s">
        <v>64</v>
      </c>
      <c r="G3" s="3" t="s">
        <v>17</v>
      </c>
      <c r="H3" s="3">
        <v>1</v>
      </c>
      <c r="L3" s="3">
        <v>1</v>
      </c>
      <c r="M3" s="3">
        <v>1</v>
      </c>
      <c r="O3" s="12">
        <v>120</v>
      </c>
      <c r="R3" s="27" t="str">
        <f>IFERROR(IF(VLOOKUP($A3,#REF!,10,FALSE)=0,"",VLOOKUP($A3,#REF!,10,FALSE)),"")</f>
        <v/>
      </c>
      <c r="S3" s="27" t="str">
        <f>IFERROR(IF(VLOOKUP($A3,#REF!,11,FALSE)=0,"",VLOOKUP($A3,#REF!,11,FALSE)),"")</f>
        <v/>
      </c>
    </row>
    <row r="4" spans="1:28" x14ac:dyDescent="0.25">
      <c r="A4" s="3" t="s">
        <v>67</v>
      </c>
      <c r="B4" s="3" t="s">
        <v>68</v>
      </c>
      <c r="C4" s="3" t="s">
        <v>62</v>
      </c>
      <c r="D4" s="3" t="s">
        <v>69</v>
      </c>
      <c r="E4" s="3" t="s">
        <v>0</v>
      </c>
      <c r="F4" s="3" t="s">
        <v>64</v>
      </c>
      <c r="G4" s="3" t="s">
        <v>17</v>
      </c>
      <c r="H4" s="3">
        <v>1</v>
      </c>
      <c r="L4" s="3">
        <v>1</v>
      </c>
      <c r="R4" s="27" t="str">
        <f>IFERROR(IF(VLOOKUP($A4,#REF!,10,FALSE)=0,"",VLOOKUP($A4,#REF!,10,FALSE)),"")</f>
        <v/>
      </c>
      <c r="S4" s="27" t="str">
        <f>IFERROR(IF(VLOOKUP($A4,#REF!,11,FALSE)=0,"",VLOOKUP($A4,#REF!,11,FALSE)),"")</f>
        <v/>
      </c>
    </row>
    <row r="5" spans="1:28" x14ac:dyDescent="0.25">
      <c r="A5" s="3" t="s">
        <v>70</v>
      </c>
      <c r="B5" s="3" t="s">
        <v>71</v>
      </c>
      <c r="C5" s="3" t="s">
        <v>62</v>
      </c>
      <c r="D5" s="3" t="s">
        <v>63</v>
      </c>
      <c r="E5" s="3" t="s">
        <v>0</v>
      </c>
      <c r="F5" s="3" t="s">
        <v>64</v>
      </c>
      <c r="G5" s="3" t="s">
        <v>17</v>
      </c>
      <c r="H5" s="3">
        <v>1</v>
      </c>
      <c r="L5" s="3">
        <v>1</v>
      </c>
      <c r="M5" s="3">
        <v>2</v>
      </c>
      <c r="O5" s="3">
        <v>60</v>
      </c>
      <c r="R5" s="27" t="str">
        <f>IFERROR(IF(VLOOKUP($A5,#REF!,10,FALSE)=0,"",VLOOKUP($A5,#REF!,10,FALSE)),"")</f>
        <v/>
      </c>
      <c r="S5" s="27" t="str">
        <f>IFERROR(IF(VLOOKUP($A5,#REF!,11,FALSE)=0,"",VLOOKUP($A5,#REF!,11,FALSE)),"")</f>
        <v/>
      </c>
    </row>
    <row r="6" spans="1:28" x14ac:dyDescent="0.25">
      <c r="A6" s="3" t="s">
        <v>72</v>
      </c>
      <c r="B6" s="3" t="s">
        <v>73</v>
      </c>
      <c r="C6" s="3" t="s">
        <v>62</v>
      </c>
      <c r="D6" s="3" t="s">
        <v>63</v>
      </c>
      <c r="E6" s="3" t="s">
        <v>0</v>
      </c>
      <c r="F6" s="3" t="s">
        <v>64</v>
      </c>
      <c r="G6" s="3" t="s">
        <v>17</v>
      </c>
      <c r="H6" s="3">
        <v>1</v>
      </c>
      <c r="L6" s="3">
        <v>1</v>
      </c>
      <c r="M6" s="3">
        <v>2</v>
      </c>
      <c r="O6" s="3">
        <v>60</v>
      </c>
      <c r="R6" s="27" t="str">
        <f>IFERROR(IF(VLOOKUP($A6,#REF!,10,FALSE)=0,"",VLOOKUP($A6,#REF!,10,FALSE)),"")</f>
        <v/>
      </c>
      <c r="S6" s="27" t="str">
        <f>IFERROR(IF(VLOOKUP($A6,#REF!,11,FALSE)=0,"",VLOOKUP($A6,#REF!,11,FALSE)),"")</f>
        <v/>
      </c>
    </row>
    <row r="7" spans="1:28" x14ac:dyDescent="0.25">
      <c r="A7" s="3" t="s">
        <v>74</v>
      </c>
      <c r="B7" s="3" t="s">
        <v>75</v>
      </c>
      <c r="C7" s="3" t="s">
        <v>62</v>
      </c>
      <c r="D7" s="3" t="s">
        <v>76</v>
      </c>
      <c r="E7" s="3" t="s">
        <v>2</v>
      </c>
      <c r="F7" s="13" t="s">
        <v>77</v>
      </c>
      <c r="G7" s="3" t="s">
        <v>17</v>
      </c>
      <c r="H7" s="12">
        <v>2</v>
      </c>
      <c r="L7" s="12">
        <v>0.98</v>
      </c>
      <c r="M7" s="3">
        <v>1</v>
      </c>
      <c r="O7" s="3">
        <v>5</v>
      </c>
      <c r="R7" s="27" t="str">
        <f>IFERROR(IF(VLOOKUP($A7,#REF!,10,FALSE)=0,"",VLOOKUP($A7,#REF!,10,FALSE)),"")</f>
        <v/>
      </c>
      <c r="S7" s="27" t="str">
        <f>IFERROR(IF(VLOOKUP($A7,#REF!,11,FALSE)=0,"",VLOOKUP($A7,#REF!,11,FALSE)),"")</f>
        <v/>
      </c>
    </row>
    <row r="8" spans="1:28" x14ac:dyDescent="0.25">
      <c r="A8" s="3" t="s">
        <v>78</v>
      </c>
      <c r="B8" s="3" t="s">
        <v>79</v>
      </c>
      <c r="C8" s="3" t="s">
        <v>62</v>
      </c>
      <c r="D8" s="3" t="s">
        <v>76</v>
      </c>
      <c r="E8" s="3" t="s">
        <v>2</v>
      </c>
      <c r="F8" s="13" t="s">
        <v>77</v>
      </c>
      <c r="G8" s="3" t="s">
        <v>17</v>
      </c>
      <c r="H8" s="3">
        <f>5-H7</f>
        <v>3</v>
      </c>
      <c r="L8" s="3">
        <v>0.98</v>
      </c>
      <c r="M8" s="3">
        <v>1</v>
      </c>
      <c r="O8" s="3">
        <v>5</v>
      </c>
      <c r="R8" s="27" t="str">
        <f>IFERROR(IF(VLOOKUP($A8,#REF!,10,FALSE)=0,"",VLOOKUP($A8,#REF!,10,FALSE)),"")</f>
        <v/>
      </c>
      <c r="S8" s="27" t="str">
        <f>IFERROR(IF(VLOOKUP($A8,#REF!,11,FALSE)=0,"",VLOOKUP($A8,#REF!,11,FALSE)),"")</f>
        <v/>
      </c>
      <c r="AB8" s="13"/>
    </row>
    <row r="9" spans="1:28" x14ac:dyDescent="0.25">
      <c r="A9" s="3" t="s">
        <v>80</v>
      </c>
      <c r="B9" s="3" t="s">
        <v>81</v>
      </c>
      <c r="C9" s="3" t="s">
        <v>62</v>
      </c>
      <c r="D9" s="3" t="s">
        <v>76</v>
      </c>
      <c r="E9" s="3" t="s">
        <v>2</v>
      </c>
      <c r="F9" s="13" t="s">
        <v>77</v>
      </c>
      <c r="G9" s="3" t="s">
        <v>17</v>
      </c>
      <c r="H9" s="14">
        <v>0.46029999999999999</v>
      </c>
      <c r="I9" s="3" t="s">
        <v>82</v>
      </c>
      <c r="L9" s="12">
        <v>1</v>
      </c>
      <c r="M9" s="3">
        <v>2</v>
      </c>
      <c r="O9" s="3">
        <v>5</v>
      </c>
      <c r="R9" s="27" t="str">
        <f>IFERROR(IF(VLOOKUP($A9,#REF!,10,FALSE)=0,"",VLOOKUP($A9,#REF!,10,FALSE)),"")</f>
        <v/>
      </c>
      <c r="S9" s="27" t="str">
        <f>IFERROR(IF(VLOOKUP($A9,#REF!,11,FALSE)=0,"",VLOOKUP($A9,#REF!,11,FALSE)),"")</f>
        <v/>
      </c>
    </row>
    <row r="10" spans="1:28" x14ac:dyDescent="0.25">
      <c r="A10" s="3" t="s">
        <v>83</v>
      </c>
      <c r="B10" s="3" t="s">
        <v>84</v>
      </c>
      <c r="C10" s="3" t="s">
        <v>62</v>
      </c>
      <c r="D10" s="3" t="s">
        <v>69</v>
      </c>
      <c r="E10" s="3" t="s">
        <v>3</v>
      </c>
      <c r="F10" s="3" t="s">
        <v>64</v>
      </c>
      <c r="G10" s="3" t="s">
        <v>17</v>
      </c>
      <c r="H10" s="3">
        <v>1</v>
      </c>
      <c r="L10" s="3">
        <v>1</v>
      </c>
      <c r="M10" s="3">
        <v>1</v>
      </c>
      <c r="O10" s="3">
        <v>0</v>
      </c>
      <c r="R10" s="27" t="str">
        <f>IFERROR(IF(VLOOKUP($A10,#REF!,10,FALSE)=0,"",VLOOKUP($A10,#REF!,10,FALSE)),"")</f>
        <v/>
      </c>
      <c r="S10" s="27" t="str">
        <f>IFERROR(IF(VLOOKUP($A10,#REF!,11,FALSE)=0,"",VLOOKUP($A10,#REF!,11,FALSE)),"")</f>
        <v/>
      </c>
    </row>
    <row r="11" spans="1:28" x14ac:dyDescent="0.25">
      <c r="A11" s="3" t="s">
        <v>85</v>
      </c>
      <c r="B11" s="3" t="s">
        <v>86</v>
      </c>
      <c r="C11" s="3" t="s">
        <v>62</v>
      </c>
      <c r="D11" s="3" t="s">
        <v>69</v>
      </c>
      <c r="E11" s="3" t="s">
        <v>3</v>
      </c>
      <c r="F11" s="3" t="s">
        <v>87</v>
      </c>
      <c r="G11" s="3" t="s">
        <v>17</v>
      </c>
      <c r="H11" s="3">
        <v>1</v>
      </c>
      <c r="L11" s="3">
        <v>1</v>
      </c>
      <c r="M11" s="3">
        <v>4</v>
      </c>
      <c r="O11" s="3">
        <v>5</v>
      </c>
      <c r="R11" s="27" t="str">
        <f>IFERROR(IF(VLOOKUP($A11,#REF!,10,FALSE)=0,"",VLOOKUP($A11,#REF!,10,FALSE)),"")</f>
        <v/>
      </c>
      <c r="S11" s="27" t="str">
        <f>IFERROR(IF(VLOOKUP($A11,#REF!,11,FALSE)=0,"",VLOOKUP($A11,#REF!,11,FALSE)),"")</f>
        <v/>
      </c>
    </row>
    <row r="12" spans="1:28" x14ac:dyDescent="0.25">
      <c r="A12" s="3" t="s">
        <v>88</v>
      </c>
      <c r="B12" s="3" t="s">
        <v>89</v>
      </c>
      <c r="C12" s="3" t="s">
        <v>62</v>
      </c>
      <c r="D12" s="3" t="s">
        <v>69</v>
      </c>
      <c r="E12" s="3" t="s">
        <v>3</v>
      </c>
      <c r="F12" s="3" t="s">
        <v>90</v>
      </c>
      <c r="G12" s="3" t="s">
        <v>17</v>
      </c>
      <c r="H12" s="3">
        <v>1</v>
      </c>
      <c r="L12" s="3">
        <v>1</v>
      </c>
      <c r="M12" s="3">
        <v>1</v>
      </c>
      <c r="O12" s="3">
        <v>5</v>
      </c>
      <c r="R12" s="27" t="str">
        <f>IFERROR(IF(VLOOKUP($A12,#REF!,10,FALSE)=0,"",VLOOKUP($A12,#REF!,10,FALSE)),"")</f>
        <v/>
      </c>
      <c r="S12" s="27" t="str">
        <f>IFERROR(IF(VLOOKUP($A12,#REF!,11,FALSE)=0,"",VLOOKUP($A12,#REF!,11,FALSE)),"")</f>
        <v/>
      </c>
    </row>
    <row r="13" spans="1:28" x14ac:dyDescent="0.25">
      <c r="A13" s="3" t="s">
        <v>91</v>
      </c>
      <c r="B13" s="3" t="s">
        <v>92</v>
      </c>
      <c r="C13" s="3" t="s">
        <v>62</v>
      </c>
      <c r="D13" s="3" t="s">
        <v>69</v>
      </c>
      <c r="E13" s="3" t="s">
        <v>3</v>
      </c>
      <c r="F13" s="3" t="s">
        <v>64</v>
      </c>
      <c r="G13" s="3" t="s">
        <v>17</v>
      </c>
      <c r="H13" s="3">
        <v>1</v>
      </c>
      <c r="L13" s="3">
        <v>1</v>
      </c>
      <c r="M13" s="3">
        <v>2</v>
      </c>
      <c r="O13" s="3">
        <v>0</v>
      </c>
      <c r="R13" s="27" t="str">
        <f>IFERROR(IF(VLOOKUP($A13,#REF!,10,FALSE)=0,"",VLOOKUP($A13,#REF!,10,FALSE)),"")</f>
        <v/>
      </c>
      <c r="S13" s="27" t="str">
        <f>IFERROR(IF(VLOOKUP($A13,#REF!,11,FALSE)=0,"",VLOOKUP($A13,#REF!,11,FALSE)),"")</f>
        <v/>
      </c>
    </row>
    <row r="14" spans="1:28" x14ac:dyDescent="0.25">
      <c r="A14" s="3" t="s">
        <v>93</v>
      </c>
      <c r="B14" s="3" t="s">
        <v>94</v>
      </c>
      <c r="C14" s="3" t="s">
        <v>62</v>
      </c>
      <c r="D14" s="3" t="s">
        <v>69</v>
      </c>
      <c r="E14" s="3" t="s">
        <v>3</v>
      </c>
      <c r="F14" s="3" t="s">
        <v>95</v>
      </c>
      <c r="G14" s="3" t="s">
        <v>17</v>
      </c>
      <c r="H14" s="3">
        <v>1</v>
      </c>
      <c r="L14" s="3">
        <v>1</v>
      </c>
      <c r="M14" s="3">
        <v>2</v>
      </c>
      <c r="O14" s="3">
        <v>0</v>
      </c>
      <c r="R14" s="27" t="str">
        <f>IFERROR(IF(VLOOKUP($A14,#REF!,10,FALSE)=0,"",VLOOKUP($A14,#REF!,10,FALSE)),"")</f>
        <v/>
      </c>
      <c r="S14" s="27" t="str">
        <f>IFERROR(IF(VLOOKUP($A14,#REF!,11,FALSE)=0,"",VLOOKUP($A14,#REF!,11,FALSE)),"")</f>
        <v/>
      </c>
      <c r="AB14" s="22"/>
    </row>
    <row r="15" spans="1:28" x14ac:dyDescent="0.25">
      <c r="A15" s="3" t="s">
        <v>96</v>
      </c>
      <c r="B15" s="3" t="s">
        <v>97</v>
      </c>
      <c r="C15" s="3" t="s">
        <v>62</v>
      </c>
      <c r="D15" s="3" t="s">
        <v>69</v>
      </c>
      <c r="E15" s="3" t="s">
        <v>5</v>
      </c>
      <c r="F15" s="15" t="s">
        <v>77</v>
      </c>
      <c r="G15" s="3" t="s">
        <v>17</v>
      </c>
      <c r="H15" s="3">
        <v>1</v>
      </c>
      <c r="L15" s="3">
        <v>1</v>
      </c>
      <c r="M15" s="3">
        <v>6</v>
      </c>
      <c r="O15" s="3">
        <v>5</v>
      </c>
      <c r="R15" s="27" t="str">
        <f>IFERROR(IF(VLOOKUP($A15,#REF!,10,FALSE)=0,"",VLOOKUP($A15,#REF!,10,FALSE)),"")</f>
        <v/>
      </c>
      <c r="S15" s="27" t="str">
        <f>IFERROR(IF(VLOOKUP($A15,#REF!,11,FALSE)=0,"",VLOOKUP($A15,#REF!,11,FALSE)),"")</f>
        <v/>
      </c>
    </row>
    <row r="16" spans="1:28" x14ac:dyDescent="0.25">
      <c r="A16" s="3" t="s">
        <v>98</v>
      </c>
      <c r="B16" s="3" t="s">
        <v>243</v>
      </c>
      <c r="C16" s="3" t="s">
        <v>62</v>
      </c>
      <c r="D16" s="3" t="s">
        <v>76</v>
      </c>
      <c r="E16" s="3" t="s">
        <v>5</v>
      </c>
      <c r="F16" s="13" t="str">
        <f>F15</f>
        <v>1-4</v>
      </c>
      <c r="G16" s="3" t="s">
        <v>17</v>
      </c>
      <c r="H16" s="16">
        <f>0.38/4</f>
        <v>9.5000000000000001E-2</v>
      </c>
      <c r="I16" s="20" t="s">
        <v>82</v>
      </c>
      <c r="L16" s="12">
        <v>0.98</v>
      </c>
      <c r="R16" s="27" t="str">
        <f>IFERROR(IF(VLOOKUP($A16,#REF!,10,FALSE)=0,"",VLOOKUP($A16,#REF!,10,FALSE)),"")</f>
        <v/>
      </c>
      <c r="S16" s="27" t="str">
        <f>IFERROR(IF(VLOOKUP($A16,#REF!,11,FALSE)=0,"",VLOOKUP($A16,#REF!,11,FALSE)),"")</f>
        <v/>
      </c>
    </row>
    <row r="17" spans="1:28" x14ac:dyDescent="0.25">
      <c r="A17" s="3" t="s">
        <v>211</v>
      </c>
      <c r="B17" s="3" t="s">
        <v>242</v>
      </c>
      <c r="C17" s="3" t="s">
        <v>62</v>
      </c>
      <c r="D17" s="3" t="s">
        <v>76</v>
      </c>
      <c r="E17" s="3" t="s">
        <v>5</v>
      </c>
      <c r="F17" s="13" t="str">
        <f>F16</f>
        <v>1-4</v>
      </c>
      <c r="G17" s="3" t="s">
        <v>17</v>
      </c>
      <c r="H17" s="20">
        <f>H16</f>
        <v>9.5000000000000001E-2</v>
      </c>
      <c r="I17" s="20" t="s">
        <v>82</v>
      </c>
      <c r="L17" s="3">
        <f>L16</f>
        <v>0.98</v>
      </c>
      <c r="M17" s="12">
        <v>4</v>
      </c>
      <c r="O17" s="3">
        <v>5</v>
      </c>
      <c r="R17" s="27" t="str">
        <f>IFERROR(IF(VLOOKUP($A17,#REF!,10,FALSE)=0,"",VLOOKUP($A17,#REF!,10,FALSE)),"")</f>
        <v/>
      </c>
      <c r="S17" s="27" t="str">
        <f>IFERROR(IF(VLOOKUP($A17,#REF!,11,FALSE)=0,"",VLOOKUP($A17,#REF!,11,FALSE)),"")</f>
        <v/>
      </c>
    </row>
    <row r="18" spans="1:28" x14ac:dyDescent="0.25">
      <c r="A18" s="3" t="s">
        <v>213</v>
      </c>
      <c r="B18" s="3" t="s">
        <v>244</v>
      </c>
      <c r="C18" s="3" t="s">
        <v>62</v>
      </c>
      <c r="D18" s="3" t="s">
        <v>76</v>
      </c>
      <c r="E18" s="3" t="s">
        <v>5</v>
      </c>
      <c r="F18" s="13" t="str">
        <f>F17</f>
        <v>1-4</v>
      </c>
      <c r="G18" s="3" t="s">
        <v>17</v>
      </c>
      <c r="H18" s="20">
        <f>H17</f>
        <v>9.5000000000000001E-2</v>
      </c>
      <c r="I18" s="20" t="s">
        <v>82</v>
      </c>
      <c r="L18" s="3">
        <f>L17</f>
        <v>0.98</v>
      </c>
      <c r="R18" s="27" t="str">
        <f>IFERROR(IF(VLOOKUP($A18,#REF!,10,FALSE)=0,"",VLOOKUP($A18,#REF!,10,FALSE)),"")</f>
        <v/>
      </c>
      <c r="S18" s="27" t="str">
        <f>IFERROR(IF(VLOOKUP($A18,#REF!,11,FALSE)=0,"",VLOOKUP($A18,#REF!,11,FALSE)),"")</f>
        <v/>
      </c>
    </row>
    <row r="19" spans="1:28" x14ac:dyDescent="0.25">
      <c r="A19" s="3" t="s">
        <v>60</v>
      </c>
      <c r="B19" s="3" t="s">
        <v>61</v>
      </c>
      <c r="C19" s="3" t="s">
        <v>62</v>
      </c>
      <c r="D19" s="3" t="s">
        <v>63</v>
      </c>
      <c r="E19" s="3" t="s">
        <v>0</v>
      </c>
      <c r="F19" s="3" t="str">
        <f t="shared" ref="F19:F35" si="0">F2</f>
        <v>births</v>
      </c>
      <c r="G19" s="3" t="s">
        <v>18</v>
      </c>
      <c r="H19" s="3">
        <f t="shared" ref="H19:H35" si="1">H2</f>
        <v>1</v>
      </c>
      <c r="L19" s="3">
        <f t="shared" ref="L19:M35" si="2">L2</f>
        <v>1</v>
      </c>
      <c r="M19" s="3">
        <f t="shared" si="2"/>
        <v>4</v>
      </c>
      <c r="O19" s="3">
        <f t="shared" ref="O19:O35" si="3">O2</f>
        <v>10</v>
      </c>
      <c r="R19" s="3" t="str">
        <f t="shared" ref="R19:S35" si="4">R2</f>
        <v/>
      </c>
      <c r="S19" s="3" t="str">
        <f t="shared" si="4"/>
        <v/>
      </c>
    </row>
    <row r="20" spans="1:28" x14ac:dyDescent="0.25">
      <c r="A20" s="3" t="s">
        <v>65</v>
      </c>
      <c r="B20" s="3" t="s">
        <v>66</v>
      </c>
      <c r="C20" s="3" t="s">
        <v>62</v>
      </c>
      <c r="D20" s="3" t="s">
        <v>63</v>
      </c>
      <c r="E20" s="3" t="s">
        <v>0</v>
      </c>
      <c r="F20" s="3" t="str">
        <f t="shared" si="0"/>
        <v>births</v>
      </c>
      <c r="G20" s="3" t="s">
        <v>18</v>
      </c>
      <c r="H20" s="3">
        <f t="shared" si="1"/>
        <v>1</v>
      </c>
      <c r="L20" s="3">
        <f t="shared" si="2"/>
        <v>1</v>
      </c>
      <c r="M20" s="3">
        <f t="shared" si="2"/>
        <v>1</v>
      </c>
      <c r="O20" s="3">
        <f t="shared" si="3"/>
        <v>120</v>
      </c>
      <c r="R20" s="3" t="str">
        <f t="shared" si="4"/>
        <v/>
      </c>
      <c r="S20" s="3" t="str">
        <f t="shared" si="4"/>
        <v/>
      </c>
    </row>
    <row r="21" spans="1:28" x14ac:dyDescent="0.25">
      <c r="A21" s="3" t="s">
        <v>67</v>
      </c>
      <c r="B21" s="3" t="s">
        <v>68</v>
      </c>
      <c r="C21" s="3" t="s">
        <v>62</v>
      </c>
      <c r="D21" s="3" t="s">
        <v>69</v>
      </c>
      <c r="E21" s="3" t="s">
        <v>0</v>
      </c>
      <c r="F21" s="3" t="str">
        <f t="shared" si="0"/>
        <v>births</v>
      </c>
      <c r="G21" s="3" t="s">
        <v>18</v>
      </c>
      <c r="H21" s="3">
        <f t="shared" si="1"/>
        <v>1</v>
      </c>
      <c r="L21" s="3">
        <f t="shared" si="2"/>
        <v>1</v>
      </c>
      <c r="M21" s="3">
        <f t="shared" si="2"/>
        <v>0</v>
      </c>
      <c r="O21" s="3">
        <f t="shared" si="3"/>
        <v>0</v>
      </c>
      <c r="R21" s="3" t="str">
        <f t="shared" si="4"/>
        <v/>
      </c>
      <c r="S21" s="3" t="str">
        <f t="shared" si="4"/>
        <v/>
      </c>
    </row>
    <row r="22" spans="1:28" x14ac:dyDescent="0.25">
      <c r="A22" s="3" t="s">
        <v>70</v>
      </c>
      <c r="B22" s="3" t="s">
        <v>71</v>
      </c>
      <c r="C22" s="3" t="s">
        <v>62</v>
      </c>
      <c r="D22" s="3" t="s">
        <v>63</v>
      </c>
      <c r="E22" s="3" t="s">
        <v>0</v>
      </c>
      <c r="F22" s="3" t="str">
        <f t="shared" si="0"/>
        <v>births</v>
      </c>
      <c r="G22" s="3" t="s">
        <v>18</v>
      </c>
      <c r="H22" s="3">
        <f t="shared" si="1"/>
        <v>1</v>
      </c>
      <c r="L22" s="3">
        <f t="shared" si="2"/>
        <v>1</v>
      </c>
      <c r="M22" s="3">
        <f t="shared" si="2"/>
        <v>2</v>
      </c>
      <c r="O22" s="3">
        <f t="shared" si="3"/>
        <v>60</v>
      </c>
      <c r="R22" s="3" t="str">
        <f t="shared" si="4"/>
        <v/>
      </c>
      <c r="S22" s="3" t="str">
        <f t="shared" si="4"/>
        <v/>
      </c>
    </row>
    <row r="23" spans="1:28" x14ac:dyDescent="0.25">
      <c r="A23" s="3" t="s">
        <v>72</v>
      </c>
      <c r="B23" s="3" t="s">
        <v>73</v>
      </c>
      <c r="C23" s="3" t="s">
        <v>62</v>
      </c>
      <c r="D23" s="3" t="s">
        <v>63</v>
      </c>
      <c r="E23" s="3" t="s">
        <v>0</v>
      </c>
      <c r="F23" s="3" t="str">
        <f t="shared" si="0"/>
        <v>births</v>
      </c>
      <c r="G23" s="3" t="s">
        <v>18</v>
      </c>
      <c r="H23" s="3">
        <f t="shared" si="1"/>
        <v>1</v>
      </c>
      <c r="L23" s="3">
        <f t="shared" si="2"/>
        <v>1</v>
      </c>
      <c r="M23" s="3">
        <f t="shared" si="2"/>
        <v>2</v>
      </c>
      <c r="O23" s="3">
        <f t="shared" si="3"/>
        <v>60</v>
      </c>
      <c r="R23" s="3" t="str">
        <f t="shared" si="4"/>
        <v/>
      </c>
      <c r="S23" s="3" t="str">
        <f t="shared" si="4"/>
        <v/>
      </c>
    </row>
    <row r="24" spans="1:28" x14ac:dyDescent="0.25">
      <c r="A24" s="3" t="s">
        <v>74</v>
      </c>
      <c r="B24" s="3" t="s">
        <v>75</v>
      </c>
      <c r="C24" s="3" t="s">
        <v>62</v>
      </c>
      <c r="D24" s="3" t="s">
        <v>76</v>
      </c>
      <c r="E24" s="3" t="s">
        <v>2</v>
      </c>
      <c r="F24" s="3" t="str">
        <f t="shared" si="0"/>
        <v>1-4</v>
      </c>
      <c r="G24" s="3" t="s">
        <v>18</v>
      </c>
      <c r="H24" s="3">
        <f t="shared" si="1"/>
        <v>2</v>
      </c>
      <c r="L24" s="3">
        <f t="shared" si="2"/>
        <v>0.98</v>
      </c>
      <c r="M24" s="3">
        <f t="shared" si="2"/>
        <v>1</v>
      </c>
      <c r="O24" s="3">
        <f t="shared" si="3"/>
        <v>5</v>
      </c>
      <c r="R24" s="3" t="str">
        <f t="shared" si="4"/>
        <v/>
      </c>
      <c r="S24" s="3" t="str">
        <f t="shared" si="4"/>
        <v/>
      </c>
    </row>
    <row r="25" spans="1:28" x14ac:dyDescent="0.25">
      <c r="A25" s="3" t="s">
        <v>78</v>
      </c>
      <c r="B25" s="3" t="s">
        <v>79</v>
      </c>
      <c r="C25" s="3" t="s">
        <v>62</v>
      </c>
      <c r="D25" s="3" t="s">
        <v>76</v>
      </c>
      <c r="E25" s="3" t="s">
        <v>2</v>
      </c>
      <c r="F25" s="3" t="str">
        <f t="shared" si="0"/>
        <v>1-4</v>
      </c>
      <c r="G25" s="3" t="s">
        <v>18</v>
      </c>
      <c r="H25" s="3">
        <f t="shared" si="1"/>
        <v>3</v>
      </c>
      <c r="L25" s="3">
        <f t="shared" si="2"/>
        <v>0.98</v>
      </c>
      <c r="M25" s="3">
        <f t="shared" si="2"/>
        <v>1</v>
      </c>
      <c r="O25" s="3">
        <f t="shared" si="3"/>
        <v>5</v>
      </c>
      <c r="R25" s="3" t="str">
        <f t="shared" si="4"/>
        <v/>
      </c>
      <c r="S25" s="3" t="str">
        <f t="shared" si="4"/>
        <v/>
      </c>
      <c r="AB25" s="13"/>
    </row>
    <row r="26" spans="1:28" x14ac:dyDescent="0.25">
      <c r="A26" s="3" t="s">
        <v>80</v>
      </c>
      <c r="B26" s="3" t="s">
        <v>81</v>
      </c>
      <c r="C26" s="3" t="s">
        <v>62</v>
      </c>
      <c r="D26" s="3" t="s">
        <v>76</v>
      </c>
      <c r="E26" s="3" t="s">
        <v>2</v>
      </c>
      <c r="F26" s="3" t="str">
        <f t="shared" si="0"/>
        <v>1-4</v>
      </c>
      <c r="G26" s="3" t="s">
        <v>18</v>
      </c>
      <c r="H26" s="3">
        <f t="shared" si="1"/>
        <v>0.46029999999999999</v>
      </c>
      <c r="I26" s="3" t="s">
        <v>82</v>
      </c>
      <c r="L26" s="3">
        <f t="shared" si="2"/>
        <v>1</v>
      </c>
      <c r="M26" s="3">
        <f t="shared" si="2"/>
        <v>2</v>
      </c>
      <c r="O26" s="3">
        <f t="shared" si="3"/>
        <v>5</v>
      </c>
      <c r="R26" s="3" t="str">
        <f t="shared" si="4"/>
        <v/>
      </c>
      <c r="S26" s="3" t="str">
        <f t="shared" si="4"/>
        <v/>
      </c>
    </row>
    <row r="27" spans="1:28" x14ac:dyDescent="0.25">
      <c r="A27" s="3" t="s">
        <v>83</v>
      </c>
      <c r="B27" s="3" t="s">
        <v>84</v>
      </c>
      <c r="C27" s="3" t="s">
        <v>62</v>
      </c>
      <c r="D27" s="3" t="s">
        <v>69</v>
      </c>
      <c r="E27" s="3" t="s">
        <v>3</v>
      </c>
      <c r="F27" s="3" t="str">
        <f t="shared" si="0"/>
        <v>births</v>
      </c>
      <c r="G27" s="3" t="s">
        <v>18</v>
      </c>
      <c r="H27" s="3">
        <f t="shared" si="1"/>
        <v>1</v>
      </c>
      <c r="L27" s="3">
        <f t="shared" si="2"/>
        <v>1</v>
      </c>
      <c r="M27" s="3">
        <f t="shared" si="2"/>
        <v>1</v>
      </c>
      <c r="O27" s="3">
        <f t="shared" si="3"/>
        <v>0</v>
      </c>
      <c r="R27" s="3" t="str">
        <f t="shared" si="4"/>
        <v/>
      </c>
      <c r="S27" s="3" t="str">
        <f t="shared" si="4"/>
        <v/>
      </c>
    </row>
    <row r="28" spans="1:28" x14ac:dyDescent="0.25">
      <c r="A28" s="3" t="s">
        <v>85</v>
      </c>
      <c r="B28" s="3" t="s">
        <v>86</v>
      </c>
      <c r="C28" s="3" t="s">
        <v>62</v>
      </c>
      <c r="D28" s="3" t="s">
        <v>69</v>
      </c>
      <c r="E28" s="3" t="s">
        <v>3</v>
      </c>
      <c r="F28" s="3" t="str">
        <f t="shared" si="0"/>
        <v>1 yo</v>
      </c>
      <c r="G28" s="3" t="s">
        <v>18</v>
      </c>
      <c r="H28" s="3">
        <f t="shared" si="1"/>
        <v>1</v>
      </c>
      <c r="L28" s="3">
        <f t="shared" si="2"/>
        <v>1</v>
      </c>
      <c r="M28" s="3">
        <f t="shared" si="2"/>
        <v>4</v>
      </c>
      <c r="O28" s="3">
        <f t="shared" si="3"/>
        <v>5</v>
      </c>
      <c r="R28" s="3" t="str">
        <f t="shared" si="4"/>
        <v/>
      </c>
      <c r="S28" s="3" t="str">
        <f t="shared" si="4"/>
        <v/>
      </c>
    </row>
    <row r="29" spans="1:28" x14ac:dyDescent="0.25">
      <c r="A29" s="3" t="s">
        <v>88</v>
      </c>
      <c r="B29" s="3" t="s">
        <v>89</v>
      </c>
      <c r="C29" s="3" t="s">
        <v>62</v>
      </c>
      <c r="D29" s="3" t="s">
        <v>69</v>
      </c>
      <c r="E29" s="3" t="s">
        <v>3</v>
      </c>
      <c r="F29" s="3" t="str">
        <f t="shared" si="0"/>
        <v>2 yo</v>
      </c>
      <c r="G29" s="3" t="s">
        <v>18</v>
      </c>
      <c r="H29" s="3">
        <f t="shared" si="1"/>
        <v>1</v>
      </c>
      <c r="L29" s="3">
        <f t="shared" si="2"/>
        <v>1</v>
      </c>
      <c r="M29" s="3">
        <f t="shared" si="2"/>
        <v>1</v>
      </c>
      <c r="O29" s="3">
        <f t="shared" si="3"/>
        <v>5</v>
      </c>
      <c r="R29" s="3" t="str">
        <f t="shared" si="4"/>
        <v/>
      </c>
      <c r="S29" s="3" t="str">
        <f t="shared" si="4"/>
        <v/>
      </c>
    </row>
    <row r="30" spans="1:28" x14ac:dyDescent="0.25">
      <c r="A30" s="3" t="s">
        <v>91</v>
      </c>
      <c r="B30" s="3" t="s">
        <v>92</v>
      </c>
      <c r="C30" s="3" t="s">
        <v>62</v>
      </c>
      <c r="D30" s="3" t="s">
        <v>69</v>
      </c>
      <c r="E30" s="3" t="s">
        <v>3</v>
      </c>
      <c r="F30" s="3" t="str">
        <f t="shared" si="0"/>
        <v>births</v>
      </c>
      <c r="G30" s="3" t="s">
        <v>18</v>
      </c>
      <c r="H30" s="3">
        <f t="shared" si="1"/>
        <v>1</v>
      </c>
      <c r="L30" s="3">
        <f t="shared" si="2"/>
        <v>1</v>
      </c>
      <c r="M30" s="3">
        <f t="shared" si="2"/>
        <v>2</v>
      </c>
      <c r="O30" s="3">
        <f t="shared" si="3"/>
        <v>0</v>
      </c>
      <c r="R30" s="3" t="str">
        <f t="shared" si="4"/>
        <v/>
      </c>
      <c r="S30" s="3" t="str">
        <f t="shared" si="4"/>
        <v/>
      </c>
    </row>
    <row r="31" spans="1:28" x14ac:dyDescent="0.25">
      <c r="A31" s="3" t="s">
        <v>93</v>
      </c>
      <c r="B31" s="3" t="s">
        <v>94</v>
      </c>
      <c r="C31" s="3" t="s">
        <v>62</v>
      </c>
      <c r="D31" s="3" t="s">
        <v>69</v>
      </c>
      <c r="E31" s="3" t="s">
        <v>3</v>
      </c>
      <c r="F31" s="3" t="str">
        <f t="shared" si="0"/>
        <v>15 yo girls</v>
      </c>
      <c r="G31" s="3" t="s">
        <v>18</v>
      </c>
      <c r="H31" s="3">
        <f t="shared" si="1"/>
        <v>1</v>
      </c>
      <c r="L31" s="3">
        <f t="shared" si="2"/>
        <v>1</v>
      </c>
      <c r="M31" s="3">
        <f t="shared" si="2"/>
        <v>2</v>
      </c>
      <c r="O31" s="3">
        <f t="shared" si="3"/>
        <v>0</v>
      </c>
      <c r="R31" s="3" t="str">
        <f t="shared" si="4"/>
        <v/>
      </c>
      <c r="S31" s="3" t="str">
        <f t="shared" si="4"/>
        <v/>
      </c>
      <c r="AB31" s="22"/>
    </row>
    <row r="32" spans="1:28" x14ac:dyDescent="0.25">
      <c r="A32" s="3" t="s">
        <v>96</v>
      </c>
      <c r="B32" s="3" t="s">
        <v>97</v>
      </c>
      <c r="C32" s="3" t="s">
        <v>62</v>
      </c>
      <c r="D32" s="3" t="s">
        <v>69</v>
      </c>
      <c r="E32" s="3" t="s">
        <v>5</v>
      </c>
      <c r="F32" s="3" t="str">
        <f t="shared" si="0"/>
        <v>1-4</v>
      </c>
      <c r="G32" s="3" t="s">
        <v>18</v>
      </c>
      <c r="H32" s="3">
        <f t="shared" si="1"/>
        <v>1</v>
      </c>
      <c r="L32" s="3">
        <f t="shared" si="2"/>
        <v>1</v>
      </c>
      <c r="M32" s="3">
        <f t="shared" si="2"/>
        <v>6</v>
      </c>
      <c r="O32" s="3">
        <f t="shared" si="3"/>
        <v>5</v>
      </c>
      <c r="R32" s="3" t="str">
        <f t="shared" si="4"/>
        <v/>
      </c>
      <c r="S32" s="3" t="str">
        <f t="shared" si="4"/>
        <v/>
      </c>
    </row>
    <row r="33" spans="1:28" x14ac:dyDescent="0.25">
      <c r="A33" s="3" t="s">
        <v>98</v>
      </c>
      <c r="B33" s="3" t="s">
        <v>243</v>
      </c>
      <c r="C33" s="3" t="s">
        <v>62</v>
      </c>
      <c r="D33" s="3" t="s">
        <v>76</v>
      </c>
      <c r="E33" s="3" t="s">
        <v>5</v>
      </c>
      <c r="F33" s="3" t="str">
        <f t="shared" si="0"/>
        <v>1-4</v>
      </c>
      <c r="G33" s="3" t="s">
        <v>18</v>
      </c>
      <c r="H33" s="3">
        <f t="shared" si="1"/>
        <v>9.5000000000000001E-2</v>
      </c>
      <c r="I33" s="20" t="s">
        <v>82</v>
      </c>
      <c r="L33" s="3">
        <f t="shared" si="2"/>
        <v>0.98</v>
      </c>
      <c r="M33" s="3">
        <f t="shared" si="2"/>
        <v>0</v>
      </c>
      <c r="O33" s="3">
        <f t="shared" si="3"/>
        <v>0</v>
      </c>
      <c r="R33" s="3" t="str">
        <f t="shared" si="4"/>
        <v/>
      </c>
      <c r="S33" s="3" t="str">
        <f t="shared" si="4"/>
        <v/>
      </c>
    </row>
    <row r="34" spans="1:28" x14ac:dyDescent="0.25">
      <c r="A34" s="3" t="s">
        <v>211</v>
      </c>
      <c r="B34" s="3" t="s">
        <v>242</v>
      </c>
      <c r="C34" s="3" t="s">
        <v>62</v>
      </c>
      <c r="D34" s="3" t="s">
        <v>76</v>
      </c>
      <c r="E34" s="3" t="s">
        <v>5</v>
      </c>
      <c r="F34" s="3" t="str">
        <f t="shared" si="0"/>
        <v>1-4</v>
      </c>
      <c r="G34" s="3" t="s">
        <v>18</v>
      </c>
      <c r="H34" s="3">
        <f t="shared" si="1"/>
        <v>9.5000000000000001E-2</v>
      </c>
      <c r="I34" s="20" t="s">
        <v>82</v>
      </c>
      <c r="L34" s="3">
        <f t="shared" si="2"/>
        <v>0.98</v>
      </c>
      <c r="M34" s="3">
        <f t="shared" si="2"/>
        <v>4</v>
      </c>
      <c r="O34" s="3">
        <f t="shared" si="3"/>
        <v>5</v>
      </c>
      <c r="R34" s="3" t="str">
        <f t="shared" si="4"/>
        <v/>
      </c>
      <c r="S34" s="3" t="str">
        <f t="shared" si="4"/>
        <v/>
      </c>
    </row>
    <row r="35" spans="1:28" x14ac:dyDescent="0.25">
      <c r="A35" s="3" t="s">
        <v>213</v>
      </c>
      <c r="B35" s="3" t="s">
        <v>244</v>
      </c>
      <c r="C35" s="3" t="s">
        <v>62</v>
      </c>
      <c r="D35" s="3" t="s">
        <v>76</v>
      </c>
      <c r="E35" s="3" t="s">
        <v>5</v>
      </c>
      <c r="F35" s="3" t="str">
        <f t="shared" si="0"/>
        <v>1-4</v>
      </c>
      <c r="G35" s="3" t="s">
        <v>18</v>
      </c>
      <c r="H35" s="3">
        <f t="shared" si="1"/>
        <v>9.5000000000000001E-2</v>
      </c>
      <c r="I35" s="20" t="s">
        <v>82</v>
      </c>
      <c r="L35" s="3">
        <f t="shared" si="2"/>
        <v>0.98</v>
      </c>
      <c r="M35" s="3">
        <f t="shared" si="2"/>
        <v>0</v>
      </c>
      <c r="O35" s="3">
        <f t="shared" si="3"/>
        <v>0</v>
      </c>
      <c r="R35" s="3" t="str">
        <f t="shared" si="4"/>
        <v/>
      </c>
      <c r="S35" s="3" t="str">
        <f t="shared" si="4"/>
        <v/>
      </c>
    </row>
    <row r="36" spans="1:28" x14ac:dyDescent="0.25">
      <c r="A36" s="3" t="s">
        <v>100</v>
      </c>
      <c r="B36" s="3" t="s">
        <v>100</v>
      </c>
      <c r="C36" s="3" t="s">
        <v>101</v>
      </c>
      <c r="D36" s="3" t="s">
        <v>102</v>
      </c>
      <c r="E36" s="3" t="s">
        <v>102</v>
      </c>
      <c r="F36" s="3" t="s">
        <v>120</v>
      </c>
      <c r="G36" s="3" t="s">
        <v>17</v>
      </c>
      <c r="H36" s="3">
        <v>0.01</v>
      </c>
      <c r="I36" s="3" t="s">
        <v>281</v>
      </c>
      <c r="L36" s="12">
        <v>0.98</v>
      </c>
      <c r="M36" s="3">
        <v>1</v>
      </c>
      <c r="O36" s="33" t="e">
        <f>#REF!*100*60</f>
        <v>#REF!</v>
      </c>
      <c r="P36" s="17"/>
      <c r="R36" s="27" t="str">
        <f>IFERROR(IF(VLOOKUP($A36,#REF!,10,FALSE)=0,"",VLOOKUP($A36,#REF!,10,FALSE)),"")</f>
        <v/>
      </c>
      <c r="S36" s="27" t="str">
        <f>IFERROR(IF(VLOOKUP($A36,#REF!,11,FALSE)=0,"",VLOOKUP($A36,#REF!,11,FALSE)),"")</f>
        <v/>
      </c>
    </row>
    <row r="37" spans="1:28" x14ac:dyDescent="0.25">
      <c r="A37" s="3" t="s">
        <v>100</v>
      </c>
      <c r="B37" s="3" t="s">
        <v>100</v>
      </c>
      <c r="C37" s="3" t="s">
        <v>101</v>
      </c>
      <c r="D37" s="3" t="s">
        <v>102</v>
      </c>
      <c r="E37" s="3" t="s">
        <v>102</v>
      </c>
      <c r="F37" s="3" t="s">
        <v>120</v>
      </c>
      <c r="G37" s="3" t="s">
        <v>18</v>
      </c>
      <c r="H37" s="3">
        <v>0.01</v>
      </c>
      <c r="I37" s="3" t="s">
        <v>281</v>
      </c>
      <c r="L37" s="3">
        <f>L36</f>
        <v>0.98</v>
      </c>
      <c r="M37" s="3">
        <v>1</v>
      </c>
      <c r="O37" s="33" t="e">
        <f>#REF!*100*60</f>
        <v>#REF!</v>
      </c>
      <c r="P37" s="17"/>
      <c r="R37" s="27" t="str">
        <f>IFERROR(IF(VLOOKUP($A37,#REF!,10,FALSE)=0,"",VLOOKUP($A37,#REF!,10,FALSE)),"")</f>
        <v/>
      </c>
      <c r="S37" s="27" t="str">
        <f>IFERROR(IF(VLOOKUP($A37,#REF!,11,FALSE)=0,"",VLOOKUP($A37,#REF!,11,FALSE)),"")</f>
        <v/>
      </c>
    </row>
    <row r="38" spans="1:28" x14ac:dyDescent="0.25">
      <c r="A38" s="3" t="s">
        <v>256</v>
      </c>
      <c r="B38" s="3" t="s">
        <v>256</v>
      </c>
      <c r="C38" s="3" t="s">
        <v>101</v>
      </c>
      <c r="D38" s="3" t="s">
        <v>102</v>
      </c>
      <c r="E38" s="3" t="s">
        <v>102</v>
      </c>
      <c r="F38" s="3" t="s">
        <v>102</v>
      </c>
      <c r="G38" s="3" t="s">
        <v>17</v>
      </c>
      <c r="P38" s="18" t="e">
        <f>#REF!</f>
        <v>#REF!</v>
      </c>
      <c r="R38" s="27" t="str">
        <f>IFERROR(IF(VLOOKUP($A38,#REF!,10,FALSE)=0,"",VLOOKUP($A38,#REF!,10,FALSE)),"")</f>
        <v/>
      </c>
      <c r="S38" s="27" t="str">
        <f>IFERROR(IF(VLOOKUP($A38,#REF!,11,FALSE)=0,"",VLOOKUP($A38,#REF!,11,FALSE)),"")</f>
        <v/>
      </c>
    </row>
    <row r="39" spans="1:28" x14ac:dyDescent="0.25">
      <c r="A39" s="3" t="s">
        <v>256</v>
      </c>
      <c r="B39" s="3" t="s">
        <v>256</v>
      </c>
      <c r="C39" s="3" t="s">
        <v>101</v>
      </c>
      <c r="D39" s="3" t="s">
        <v>102</v>
      </c>
      <c r="E39" s="3" t="s">
        <v>102</v>
      </c>
      <c r="F39" s="3" t="s">
        <v>102</v>
      </c>
      <c r="G39" s="3" t="s">
        <v>18</v>
      </c>
      <c r="P39" s="18" t="e">
        <f>#REF!</f>
        <v>#REF!</v>
      </c>
      <c r="R39" s="27" t="str">
        <f>IFERROR(IF(VLOOKUP($A39,#REF!,10,FALSE)=0,"",VLOOKUP($A39,#REF!,10,FALSE)),"")</f>
        <v/>
      </c>
      <c r="S39" s="27" t="str">
        <f>IFERROR(IF(VLOOKUP($A39,#REF!,11,FALSE)=0,"",VLOOKUP($A39,#REF!,11,FALSE)),"")</f>
        <v/>
      </c>
    </row>
    <row r="40" spans="1:28" x14ac:dyDescent="0.25">
      <c r="A40" s="3" t="s">
        <v>257</v>
      </c>
      <c r="B40" s="3" t="s">
        <v>257</v>
      </c>
      <c r="C40" s="3" t="s">
        <v>101</v>
      </c>
      <c r="D40" s="3" t="s">
        <v>102</v>
      </c>
      <c r="E40" s="3" t="s">
        <v>102</v>
      </c>
      <c r="F40" s="3" t="s">
        <v>120</v>
      </c>
      <c r="G40" s="3" t="s">
        <v>17</v>
      </c>
      <c r="H40" s="3">
        <v>1E-3</v>
      </c>
      <c r="I40" s="3" t="s">
        <v>255</v>
      </c>
      <c r="L40" s="3">
        <f>L36</f>
        <v>0.98</v>
      </c>
      <c r="M40" s="3">
        <v>1</v>
      </c>
      <c r="O40" s="33" t="e">
        <f>#REF!*1000</f>
        <v>#REF!</v>
      </c>
      <c r="AB40"/>
    </row>
    <row r="41" spans="1:28" x14ac:dyDescent="0.25">
      <c r="A41" s="3" t="s">
        <v>257</v>
      </c>
      <c r="B41" s="3" t="s">
        <v>257</v>
      </c>
      <c r="C41" s="3" t="s">
        <v>101</v>
      </c>
      <c r="D41" s="3" t="s">
        <v>102</v>
      </c>
      <c r="E41" s="3" t="s">
        <v>102</v>
      </c>
      <c r="F41" s="3" t="s">
        <v>120</v>
      </c>
      <c r="G41" s="3" t="s">
        <v>18</v>
      </c>
      <c r="H41" s="3">
        <v>1E-3</v>
      </c>
      <c r="I41" s="3" t="s">
        <v>255</v>
      </c>
      <c r="L41" s="3">
        <f>L36</f>
        <v>0.98</v>
      </c>
      <c r="M41" s="3">
        <v>1</v>
      </c>
      <c r="O41" s="33" t="e">
        <f>#REF!*1000</f>
        <v>#REF!</v>
      </c>
      <c r="AB41"/>
    </row>
    <row r="42" spans="1:28" x14ac:dyDescent="0.25">
      <c r="A42" s="3" t="s">
        <v>103</v>
      </c>
      <c r="B42" s="3" t="s">
        <v>104</v>
      </c>
      <c r="C42" s="3" t="s">
        <v>258</v>
      </c>
      <c r="D42" s="3" t="s">
        <v>102</v>
      </c>
      <c r="E42" s="3" t="s">
        <v>102</v>
      </c>
      <c r="F42" s="3" t="s">
        <v>102</v>
      </c>
      <c r="G42" s="3" t="s">
        <v>17</v>
      </c>
      <c r="Q42" s="3">
        <v>0.5</v>
      </c>
      <c r="R42" s="27" t="str">
        <f>IFERROR(IF(VLOOKUP($A42,#REF!,10,FALSE)=0,"",VLOOKUP($A42,#REF!,10,FALSE)),"")</f>
        <v/>
      </c>
      <c r="S42" s="27" t="str">
        <f>IFERROR(IF(VLOOKUP($A42,#REF!,11,FALSE)=0,"",VLOOKUP($A42,#REF!,11,FALSE)),"")</f>
        <v/>
      </c>
      <c r="Y42" s="33"/>
      <c r="AB42"/>
    </row>
    <row r="43" spans="1:28" x14ac:dyDescent="0.25">
      <c r="A43" s="3" t="s">
        <v>103</v>
      </c>
      <c r="B43" s="3" t="s">
        <v>104</v>
      </c>
      <c r="C43" s="3" t="s">
        <v>258</v>
      </c>
      <c r="D43" s="3" t="s">
        <v>102</v>
      </c>
      <c r="E43" s="3" t="s">
        <v>102</v>
      </c>
      <c r="F43" s="3" t="s">
        <v>102</v>
      </c>
      <c r="G43" s="3" t="s">
        <v>18</v>
      </c>
      <c r="Q43" s="3">
        <f>Q42</f>
        <v>0.5</v>
      </c>
      <c r="R43" s="27" t="str">
        <f>IFERROR(IF(VLOOKUP($A43,#REF!,10,FALSE)=0,"",VLOOKUP($A43,#REF!,10,FALSE)),"")</f>
        <v/>
      </c>
      <c r="S43" s="27" t="str">
        <f>IFERROR(IF(VLOOKUP($A43,#REF!,11,FALSE)=0,"",VLOOKUP($A43,#REF!,11,FALSE)),"")</f>
        <v/>
      </c>
      <c r="Y43" s="33"/>
      <c r="AB43"/>
    </row>
    <row r="44" spans="1:28" x14ac:dyDescent="0.25">
      <c r="A44" s="3" t="s">
        <v>105</v>
      </c>
      <c r="B44" s="3" t="s">
        <v>106</v>
      </c>
      <c r="C44" s="3" t="s">
        <v>62</v>
      </c>
      <c r="D44" s="3" t="s">
        <v>107</v>
      </c>
      <c r="E44" s="3" t="s">
        <v>108</v>
      </c>
      <c r="F44" s="3" t="s">
        <v>109</v>
      </c>
      <c r="G44" s="3" t="s">
        <v>17</v>
      </c>
      <c r="H44" s="19" t="e">
        <f>#REF!/100000</f>
        <v>#REF!</v>
      </c>
      <c r="I44" s="10"/>
      <c r="J44" s="21" t="e">
        <f>1/#REF!</f>
        <v>#REF!</v>
      </c>
      <c r="K44" s="21" t="s">
        <v>110</v>
      </c>
      <c r="L44" s="20" t="e">
        <f>#REF!</f>
        <v>#REF!</v>
      </c>
      <c r="M44" s="3">
        <v>2</v>
      </c>
      <c r="O44" s="3">
        <v>10</v>
      </c>
      <c r="R44" s="27" t="str">
        <f>IFERROR(IF(VLOOKUP($A44,#REF!,10,FALSE)=0,"",VLOOKUP($A44,#REF!,10,FALSE)),"")</f>
        <v/>
      </c>
      <c r="S44" s="27" t="str">
        <f>IFERROR(IF(VLOOKUP($A44,#REF!,11,FALSE)=0,"",VLOOKUP($A44,#REF!,11,FALSE)),"")</f>
        <v/>
      </c>
      <c r="AB44"/>
    </row>
    <row r="45" spans="1:28" x14ac:dyDescent="0.25">
      <c r="A45" s="3" t="s">
        <v>111</v>
      </c>
      <c r="B45" s="3" t="s">
        <v>112</v>
      </c>
      <c r="C45" s="3" t="s">
        <v>62</v>
      </c>
      <c r="D45" s="3" t="s">
        <v>107</v>
      </c>
      <c r="E45" s="3" t="s">
        <v>108</v>
      </c>
      <c r="F45" s="3" t="s">
        <v>109</v>
      </c>
      <c r="G45" s="3" t="s">
        <v>17</v>
      </c>
      <c r="H45" s="10" t="e">
        <f>H44</f>
        <v>#REF!</v>
      </c>
      <c r="I45" s="10"/>
      <c r="L45" s="20" t="e">
        <f>L44</f>
        <v>#REF!</v>
      </c>
      <c r="M45" s="3">
        <v>1</v>
      </c>
      <c r="O45" s="3">
        <v>5</v>
      </c>
      <c r="R45" s="27" t="str">
        <f>IFERROR(IF(VLOOKUP($A45,#REF!,10,FALSE)=0,"",VLOOKUP($A45,#REF!,10,FALSE)),"")</f>
        <v/>
      </c>
      <c r="S45" s="27" t="str">
        <f>IFERROR(IF(VLOOKUP($A45,#REF!,11,FALSE)=0,"",VLOOKUP($A45,#REF!,11,FALSE)),"")</f>
        <v/>
      </c>
      <c r="AB45"/>
    </row>
    <row r="46" spans="1:28" x14ac:dyDescent="0.25">
      <c r="A46" s="3" t="s">
        <v>218</v>
      </c>
      <c r="B46" s="3" t="s">
        <v>113</v>
      </c>
      <c r="C46" s="3" t="s">
        <v>62</v>
      </c>
      <c r="D46" s="3" t="s">
        <v>114</v>
      </c>
      <c r="E46" s="3" t="s">
        <v>108</v>
      </c>
      <c r="F46" s="3" t="s">
        <v>109</v>
      </c>
      <c r="G46" s="3" t="s">
        <v>17</v>
      </c>
      <c r="H46" s="10" t="e">
        <f>H45</f>
        <v>#REF!</v>
      </c>
      <c r="I46" s="10"/>
      <c r="L46" s="20" t="e">
        <f>L45</f>
        <v>#REF!</v>
      </c>
      <c r="M46" s="3">
        <v>1</v>
      </c>
      <c r="O46" s="3">
        <v>60</v>
      </c>
      <c r="R46" s="27" t="str">
        <f>IFERROR(IF(VLOOKUP($A46,#REF!,10,FALSE)=0,"",VLOOKUP($A46,#REF!,10,FALSE)),"")</f>
        <v/>
      </c>
      <c r="S46" s="27" t="str">
        <f>IFERROR(IF(VLOOKUP($A46,#REF!,11,FALSE)=0,"",VLOOKUP($A46,#REF!,11,FALSE)),"")</f>
        <v/>
      </c>
      <c r="AB46"/>
    </row>
    <row r="47" spans="1:28" x14ac:dyDescent="0.25">
      <c r="A47" s="3" t="s">
        <v>105</v>
      </c>
      <c r="B47" s="3" t="s">
        <v>106</v>
      </c>
      <c r="C47" s="3" t="s">
        <v>62</v>
      </c>
      <c r="D47" s="3" t="s">
        <v>107</v>
      </c>
      <c r="E47" s="3" t="s">
        <v>108</v>
      </c>
      <c r="F47" s="3" t="s">
        <v>109</v>
      </c>
      <c r="G47" s="3" t="s">
        <v>18</v>
      </c>
      <c r="H47" s="10" t="e">
        <f>H44</f>
        <v>#REF!</v>
      </c>
      <c r="I47" s="10"/>
      <c r="J47" s="21" t="e">
        <f>J44</f>
        <v>#REF!</v>
      </c>
      <c r="K47" s="21" t="s">
        <v>110</v>
      </c>
      <c r="L47" s="20" t="e">
        <f>L44</f>
        <v>#REF!</v>
      </c>
      <c r="M47" s="3">
        <f>M44</f>
        <v>2</v>
      </c>
      <c r="O47" s="3">
        <f>O44</f>
        <v>10</v>
      </c>
      <c r="R47" s="27" t="str">
        <f>IFERROR(IF(VLOOKUP($A47,#REF!,10,FALSE)=0,"",VLOOKUP($A47,#REF!,10,FALSE)),"")</f>
        <v/>
      </c>
      <c r="S47" s="27" t="str">
        <f>IFERROR(IF(VLOOKUP($A47,#REF!,11,FALSE)=0,"",VLOOKUP($A47,#REF!,11,FALSE)),"")</f>
        <v/>
      </c>
      <c r="AB47"/>
    </row>
    <row r="48" spans="1:28" x14ac:dyDescent="0.25">
      <c r="A48" s="3" t="s">
        <v>111</v>
      </c>
      <c r="B48" s="3" t="s">
        <v>112</v>
      </c>
      <c r="C48" s="3" t="s">
        <v>62</v>
      </c>
      <c r="D48" s="3" t="s">
        <v>107</v>
      </c>
      <c r="E48" s="3" t="s">
        <v>108</v>
      </c>
      <c r="F48" s="3" t="s">
        <v>109</v>
      </c>
      <c r="G48" s="3" t="s">
        <v>18</v>
      </c>
      <c r="H48" s="10" t="e">
        <f>H45</f>
        <v>#REF!</v>
      </c>
      <c r="I48" s="10"/>
      <c r="L48" s="20" t="e">
        <f>L47</f>
        <v>#REF!</v>
      </c>
      <c r="M48" s="3">
        <f t="shared" ref="M48:O49" si="5">M45</f>
        <v>1</v>
      </c>
      <c r="O48" s="3">
        <f t="shared" si="5"/>
        <v>5</v>
      </c>
      <c r="R48" s="27" t="str">
        <f>IFERROR(IF(VLOOKUP($A48,#REF!,10,FALSE)=0,"",VLOOKUP($A48,#REF!,10,FALSE)),"")</f>
        <v/>
      </c>
      <c r="S48" s="27" t="str">
        <f>IFERROR(IF(VLOOKUP($A48,#REF!,11,FALSE)=0,"",VLOOKUP($A48,#REF!,11,FALSE)),"")</f>
        <v/>
      </c>
      <c r="AB48"/>
    </row>
    <row r="49" spans="1:28" x14ac:dyDescent="0.25">
      <c r="A49" s="3" t="s">
        <v>218</v>
      </c>
      <c r="B49" s="3" t="s">
        <v>113</v>
      </c>
      <c r="C49" s="3" t="s">
        <v>62</v>
      </c>
      <c r="D49" s="3" t="s">
        <v>114</v>
      </c>
      <c r="E49" s="3" t="s">
        <v>108</v>
      </c>
      <c r="F49" s="3" t="s">
        <v>109</v>
      </c>
      <c r="G49" s="3" t="s">
        <v>18</v>
      </c>
      <c r="H49" s="10" t="e">
        <f>H46</f>
        <v>#REF!</v>
      </c>
      <c r="I49" s="10"/>
      <c r="L49" s="20" t="e">
        <f>L48</f>
        <v>#REF!</v>
      </c>
      <c r="M49" s="3">
        <f t="shared" si="5"/>
        <v>1</v>
      </c>
      <c r="O49" s="3">
        <f t="shared" si="5"/>
        <v>60</v>
      </c>
      <c r="R49" s="27" t="str">
        <f>IFERROR(IF(VLOOKUP($A49,#REF!,10,FALSE)=0,"",VLOOKUP($A49,#REF!,10,FALSE)),"")</f>
        <v/>
      </c>
      <c r="S49" s="27" t="str">
        <f>IFERROR(IF(VLOOKUP($A49,#REF!,11,FALSE)=0,"",VLOOKUP($A49,#REF!,11,FALSE)),"")</f>
        <v/>
      </c>
      <c r="AB49"/>
    </row>
    <row r="50" spans="1:28" x14ac:dyDescent="0.25">
      <c r="A50" s="3" t="s">
        <v>249</v>
      </c>
      <c r="B50" s="3" t="s">
        <v>115</v>
      </c>
      <c r="C50" s="3" t="s">
        <v>62</v>
      </c>
      <c r="D50" s="3" t="s">
        <v>107</v>
      </c>
      <c r="E50" s="3" t="s">
        <v>4</v>
      </c>
      <c r="F50" s="3" t="s">
        <v>109</v>
      </c>
      <c r="G50" s="3" t="s">
        <v>17</v>
      </c>
      <c r="H50" s="10" t="e">
        <f>#REF!*#REF!/1000</f>
        <v>#REF!</v>
      </c>
      <c r="I50" s="10"/>
      <c r="L50" s="20" t="e">
        <f>#REF!</f>
        <v>#REF!</v>
      </c>
      <c r="M50" s="3">
        <v>1</v>
      </c>
      <c r="O50" s="12">
        <v>15</v>
      </c>
      <c r="R50" s="27" t="str">
        <f>IFERROR(IF(VLOOKUP("DPC.M.1",#REF!,10,FALSE)=0,"",VLOOKUP("DPC.M.1",#REF!,10,FALSE)),"")</f>
        <v/>
      </c>
      <c r="S50" s="27" t="str">
        <f>IFERROR(IF(VLOOKUP("DPC.M.1",#REF!,11,FALSE)=0,"",VLOOKUP("DPC.M.1",#REF!,11,FALSE)),"")</f>
        <v/>
      </c>
      <c r="AB50"/>
    </row>
    <row r="51" spans="1:28" x14ac:dyDescent="0.25">
      <c r="A51" s="3" t="s">
        <v>250</v>
      </c>
      <c r="B51" s="3" t="s">
        <v>116</v>
      </c>
      <c r="C51" s="3" t="s">
        <v>62</v>
      </c>
      <c r="D51" s="3" t="s">
        <v>107</v>
      </c>
      <c r="E51" s="3" t="s">
        <v>4</v>
      </c>
      <c r="F51" s="3" t="s">
        <v>109</v>
      </c>
      <c r="G51" s="3" t="s">
        <v>17</v>
      </c>
      <c r="H51" s="10" t="e">
        <f>H50</f>
        <v>#REF!</v>
      </c>
      <c r="I51" s="10"/>
      <c r="L51" s="20" t="e">
        <f>L50</f>
        <v>#REF!</v>
      </c>
      <c r="M51" s="3">
        <v>1</v>
      </c>
      <c r="O51" s="12">
        <v>10</v>
      </c>
      <c r="R51" s="27" t="str">
        <f>IFERROR(IF(VLOOKUP("DPC.M.2",#REF!,10,FALSE)=0,"",VLOOKUP("DPC.M.2",#REF!,10,FALSE)),"")</f>
        <v/>
      </c>
      <c r="S51" s="27" t="str">
        <f>IFERROR(IF(VLOOKUP("DPC.M.2",#REF!,11,FALSE)=0,"",VLOOKUP("DPC.M.2",#REF!,11,FALSE)),"")</f>
        <v/>
      </c>
      <c r="AB51"/>
    </row>
    <row r="52" spans="1:28" x14ac:dyDescent="0.25">
      <c r="A52" s="3" t="s">
        <v>251</v>
      </c>
      <c r="B52" s="3" t="s">
        <v>115</v>
      </c>
      <c r="C52" s="3" t="s">
        <v>62</v>
      </c>
      <c r="D52" s="3" t="s">
        <v>76</v>
      </c>
      <c r="E52" s="3" t="s">
        <v>4</v>
      </c>
      <c r="F52" s="22" t="s">
        <v>117</v>
      </c>
      <c r="G52" s="3" t="s">
        <v>17</v>
      </c>
      <c r="H52" s="10" t="e">
        <f>H51</f>
        <v>#REF!</v>
      </c>
      <c r="I52" s="10"/>
      <c r="L52" s="20" t="e">
        <f>L51</f>
        <v>#REF!</v>
      </c>
      <c r="M52" s="3">
        <f>M50</f>
        <v>1</v>
      </c>
      <c r="O52" s="3">
        <f>O50</f>
        <v>15</v>
      </c>
      <c r="R52" s="27" t="str">
        <f>R50</f>
        <v/>
      </c>
      <c r="S52" s="27" t="str">
        <f>S50</f>
        <v/>
      </c>
      <c r="AB52"/>
    </row>
    <row r="53" spans="1:28" x14ac:dyDescent="0.25">
      <c r="A53" s="3" t="s">
        <v>252</v>
      </c>
      <c r="B53" s="3" t="s">
        <v>116</v>
      </c>
      <c r="C53" s="3" t="s">
        <v>62</v>
      </c>
      <c r="D53" s="3" t="s">
        <v>76</v>
      </c>
      <c r="E53" s="3" t="s">
        <v>4</v>
      </c>
      <c r="F53" s="22" t="s">
        <v>117</v>
      </c>
      <c r="G53" s="3" t="s">
        <v>17</v>
      </c>
      <c r="H53" s="10" t="e">
        <f>H52</f>
        <v>#REF!</v>
      </c>
      <c r="I53" s="10"/>
      <c r="L53" s="20" t="e">
        <f>L52</f>
        <v>#REF!</v>
      </c>
      <c r="M53" s="3">
        <f>M51</f>
        <v>1</v>
      </c>
      <c r="O53" s="3">
        <f>O51</f>
        <v>10</v>
      </c>
      <c r="R53" s="27" t="str">
        <f>R51</f>
        <v/>
      </c>
      <c r="S53" s="27" t="str">
        <f>S51</f>
        <v/>
      </c>
      <c r="AB53"/>
    </row>
    <row r="54" spans="1:28" x14ac:dyDescent="0.25">
      <c r="A54" s="3" t="s">
        <v>253</v>
      </c>
      <c r="B54" s="3" t="s">
        <v>115</v>
      </c>
      <c r="C54" s="3" t="s">
        <v>62</v>
      </c>
      <c r="D54" s="3" t="s">
        <v>107</v>
      </c>
      <c r="E54" s="3" t="s">
        <v>4</v>
      </c>
      <c r="F54" s="22" t="s">
        <v>120</v>
      </c>
      <c r="G54" s="3" t="s">
        <v>17</v>
      </c>
      <c r="H54" s="10">
        <f>57/1000</f>
        <v>5.7000000000000002E-2</v>
      </c>
      <c r="I54" s="10"/>
      <c r="K54" s="21" t="s">
        <v>254</v>
      </c>
      <c r="L54" s="42">
        <v>0.95</v>
      </c>
      <c r="M54" s="3">
        <v>1</v>
      </c>
      <c r="O54" s="3">
        <f>O50</f>
        <v>15</v>
      </c>
      <c r="R54" s="27">
        <v>0</v>
      </c>
      <c r="S54" s="27">
        <v>0</v>
      </c>
      <c r="AB54"/>
    </row>
    <row r="55" spans="1:28" x14ac:dyDescent="0.25">
      <c r="A55" s="3" t="s">
        <v>118</v>
      </c>
      <c r="B55" s="3" t="s">
        <v>119</v>
      </c>
      <c r="C55" s="3" t="s">
        <v>62</v>
      </c>
      <c r="D55" s="3" t="s">
        <v>114</v>
      </c>
      <c r="E55" s="3" t="s">
        <v>4</v>
      </c>
      <c r="F55" s="3" t="s">
        <v>120</v>
      </c>
      <c r="G55" s="3" t="s">
        <v>17</v>
      </c>
      <c r="H55" s="10" t="e">
        <f>H53</f>
        <v>#REF!</v>
      </c>
      <c r="I55" s="10"/>
      <c r="L55" s="20" t="e">
        <f>L53</f>
        <v>#REF!</v>
      </c>
      <c r="M55" s="3">
        <v>0</v>
      </c>
      <c r="O55" s="3">
        <v>0</v>
      </c>
      <c r="R55" s="27" t="str">
        <f>IFERROR(IF(VLOOKUP("DPC.M.3",#REF!,10,FALSE)=0,"",VLOOKUP("DPC.M.3",#REF!,10,FALSE)),"")</f>
        <v/>
      </c>
      <c r="S55" s="27" t="str">
        <f>IFERROR(IF(VLOOKUP("DPC.M.3",#REF!,11,FALSE)=0,"",VLOOKUP("DPC.M.3",#REF!,11,FALSE)),"")</f>
        <v/>
      </c>
      <c r="AB55"/>
    </row>
    <row r="56" spans="1:28" x14ac:dyDescent="0.25">
      <c r="A56" s="3" t="s">
        <v>249</v>
      </c>
      <c r="B56" s="3" t="s">
        <v>115</v>
      </c>
      <c r="C56" s="3" t="s">
        <v>62</v>
      </c>
      <c r="D56" s="3" t="s">
        <v>107</v>
      </c>
      <c r="E56" s="3" t="s">
        <v>4</v>
      </c>
      <c r="F56" s="3" t="s">
        <v>109</v>
      </c>
      <c r="G56" s="3" t="s">
        <v>18</v>
      </c>
      <c r="H56" s="10" t="e">
        <f>#REF!*#REF!/1000</f>
        <v>#REF!</v>
      </c>
      <c r="I56" s="10"/>
      <c r="L56" s="20" t="e">
        <f>L55</f>
        <v>#REF!</v>
      </c>
      <c r="M56" s="3">
        <f>M50</f>
        <v>1</v>
      </c>
      <c r="O56" s="3">
        <f>O50</f>
        <v>15</v>
      </c>
      <c r="R56" s="27" t="str">
        <f t="shared" ref="R56:S61" si="6">R50</f>
        <v/>
      </c>
      <c r="S56" s="27" t="str">
        <f t="shared" si="6"/>
        <v/>
      </c>
      <c r="AB56"/>
    </row>
    <row r="57" spans="1:28" x14ac:dyDescent="0.25">
      <c r="A57" s="3" t="s">
        <v>250</v>
      </c>
      <c r="B57" s="3" t="s">
        <v>116</v>
      </c>
      <c r="C57" s="3" t="s">
        <v>62</v>
      </c>
      <c r="D57" s="3" t="s">
        <v>107</v>
      </c>
      <c r="E57" s="3" t="s">
        <v>4</v>
      </c>
      <c r="F57" s="3" t="s">
        <v>109</v>
      </c>
      <c r="G57" s="3" t="s">
        <v>18</v>
      </c>
      <c r="H57" s="10" t="e">
        <f>H56</f>
        <v>#REF!</v>
      </c>
      <c r="I57" s="10"/>
      <c r="L57" s="20" t="e">
        <f>L56</f>
        <v>#REF!</v>
      </c>
      <c r="M57" s="3">
        <f>M51</f>
        <v>1</v>
      </c>
      <c r="O57" s="3">
        <f>O51</f>
        <v>10</v>
      </c>
      <c r="R57" s="27" t="str">
        <f t="shared" si="6"/>
        <v/>
      </c>
      <c r="S57" s="27" t="str">
        <f t="shared" si="6"/>
        <v/>
      </c>
      <c r="AB57"/>
    </row>
    <row r="58" spans="1:28" x14ac:dyDescent="0.25">
      <c r="A58" s="3" t="s">
        <v>251</v>
      </c>
      <c r="B58" s="3" t="s">
        <v>115</v>
      </c>
      <c r="C58" s="3" t="s">
        <v>62</v>
      </c>
      <c r="D58" s="3" t="s">
        <v>76</v>
      </c>
      <c r="E58" s="3" t="s">
        <v>4</v>
      </c>
      <c r="F58" s="22" t="s">
        <v>117</v>
      </c>
      <c r="G58" s="3" t="s">
        <v>18</v>
      </c>
      <c r="H58" s="10" t="e">
        <f>H57</f>
        <v>#REF!</v>
      </c>
      <c r="I58" s="10"/>
      <c r="L58" s="20" t="e">
        <f>L57</f>
        <v>#REF!</v>
      </c>
      <c r="M58" s="3">
        <f>M52</f>
        <v>1</v>
      </c>
      <c r="O58" s="3">
        <f>O52</f>
        <v>15</v>
      </c>
      <c r="R58" s="27" t="str">
        <f t="shared" si="6"/>
        <v/>
      </c>
      <c r="S58" s="27" t="str">
        <f t="shared" si="6"/>
        <v/>
      </c>
      <c r="AB58"/>
    </row>
    <row r="59" spans="1:28" x14ac:dyDescent="0.25">
      <c r="A59" s="3" t="s">
        <v>252</v>
      </c>
      <c r="B59" s="3" t="s">
        <v>116</v>
      </c>
      <c r="C59" s="3" t="s">
        <v>62</v>
      </c>
      <c r="D59" s="3" t="s">
        <v>76</v>
      </c>
      <c r="E59" s="3" t="s">
        <v>4</v>
      </c>
      <c r="F59" s="22" t="s">
        <v>117</v>
      </c>
      <c r="G59" s="3" t="s">
        <v>18</v>
      </c>
      <c r="H59" s="10" t="e">
        <f>H58</f>
        <v>#REF!</v>
      </c>
      <c r="I59" s="10"/>
      <c r="L59" s="20" t="e">
        <f>L58</f>
        <v>#REF!</v>
      </c>
      <c r="M59" s="3">
        <f>M53</f>
        <v>1</v>
      </c>
      <c r="O59" s="3">
        <f>O53</f>
        <v>10</v>
      </c>
      <c r="R59" s="27" t="str">
        <f t="shared" si="6"/>
        <v/>
      </c>
      <c r="S59" s="27" t="str">
        <f t="shared" si="6"/>
        <v/>
      </c>
      <c r="AB59"/>
    </row>
    <row r="60" spans="1:28" x14ac:dyDescent="0.25">
      <c r="A60" s="3" t="s">
        <v>253</v>
      </c>
      <c r="B60" s="3" t="s">
        <v>115</v>
      </c>
      <c r="C60" s="3" t="s">
        <v>62</v>
      </c>
      <c r="D60" s="3" t="s">
        <v>107</v>
      </c>
      <c r="E60" s="3" t="s">
        <v>4</v>
      </c>
      <c r="F60" s="22" t="s">
        <v>120</v>
      </c>
      <c r="G60" s="3" t="s">
        <v>18</v>
      </c>
      <c r="H60" s="10">
        <f>57/1000</f>
        <v>5.7000000000000002E-2</v>
      </c>
      <c r="I60" s="10"/>
      <c r="K60" s="21" t="s">
        <v>254</v>
      </c>
      <c r="L60" s="20">
        <v>0.95</v>
      </c>
      <c r="M60" s="3">
        <v>1</v>
      </c>
      <c r="O60" s="3">
        <f>O56</f>
        <v>15</v>
      </c>
      <c r="R60" s="27">
        <f t="shared" si="6"/>
        <v>0</v>
      </c>
      <c r="S60" s="27">
        <f t="shared" si="6"/>
        <v>0</v>
      </c>
      <c r="AB60"/>
    </row>
    <row r="61" spans="1:28" x14ac:dyDescent="0.25">
      <c r="A61" s="3" t="s">
        <v>118</v>
      </c>
      <c r="B61" s="3" t="s">
        <v>119</v>
      </c>
      <c r="C61" s="3" t="s">
        <v>62</v>
      </c>
      <c r="D61" s="3" t="s">
        <v>114</v>
      </c>
      <c r="E61" s="3" t="s">
        <v>4</v>
      </c>
      <c r="F61" s="3" t="s">
        <v>120</v>
      </c>
      <c r="G61" s="3" t="s">
        <v>18</v>
      </c>
      <c r="H61" s="10" t="e">
        <f>H59</f>
        <v>#REF!</v>
      </c>
      <c r="I61" s="10"/>
      <c r="L61" s="20" t="e">
        <f>L59</f>
        <v>#REF!</v>
      </c>
      <c r="M61" s="3">
        <f>M55</f>
        <v>0</v>
      </c>
      <c r="O61" s="3">
        <f>O55</f>
        <v>0</v>
      </c>
      <c r="R61" s="27" t="str">
        <f t="shared" si="6"/>
        <v/>
      </c>
      <c r="S61" s="27" t="str">
        <f t="shared" si="6"/>
        <v/>
      </c>
      <c r="AB61"/>
    </row>
    <row r="62" spans="1:28" x14ac:dyDescent="0.25">
      <c r="A62" s="3" t="s">
        <v>121</v>
      </c>
      <c r="B62" s="3" t="s">
        <v>122</v>
      </c>
      <c r="C62" s="3" t="s">
        <v>62</v>
      </c>
      <c r="D62" s="3" t="s">
        <v>107</v>
      </c>
      <c r="E62" s="3" t="s">
        <v>123</v>
      </c>
      <c r="F62" s="3" t="s">
        <v>120</v>
      </c>
      <c r="G62" s="3" t="s">
        <v>17</v>
      </c>
      <c r="H62" s="25" t="e">
        <f>#REF!/100/1000</f>
        <v>#REF!</v>
      </c>
      <c r="I62" s="25"/>
      <c r="J62" s="27" t="e">
        <f>#REF!</f>
        <v>#REF!</v>
      </c>
      <c r="K62" s="27" t="s">
        <v>124</v>
      </c>
      <c r="L62" s="12">
        <v>1</v>
      </c>
      <c r="M62" s="3">
        <v>1</v>
      </c>
      <c r="O62" s="12">
        <v>15</v>
      </c>
      <c r="R62" s="27" t="str">
        <f>IFERROR(IF(VLOOKUP($A62,#REF!,10,FALSE)=0,"",VLOOKUP($A62,#REF!,10,FALSE)),"")</f>
        <v/>
      </c>
      <c r="S62" s="27" t="str">
        <f>IFERROR(IF(VLOOKUP($A62,#REF!,11,FALSE)=0,"",VLOOKUP($A62,#REF!,11,FALSE)),"")</f>
        <v/>
      </c>
      <c r="AB62"/>
    </row>
    <row r="63" spans="1:28" x14ac:dyDescent="0.25">
      <c r="A63" s="3" t="s">
        <v>121</v>
      </c>
      <c r="B63" s="3" t="s">
        <v>122</v>
      </c>
      <c r="C63" s="3" t="s">
        <v>62</v>
      </c>
      <c r="D63" s="3" t="s">
        <v>107</v>
      </c>
      <c r="E63" s="3" t="s">
        <v>123</v>
      </c>
      <c r="F63" s="3" t="s">
        <v>120</v>
      </c>
      <c r="G63" s="3" t="s">
        <v>18</v>
      </c>
      <c r="H63" s="25" t="e">
        <f>H62*#REF!</f>
        <v>#REF!</v>
      </c>
      <c r="I63" s="25"/>
      <c r="J63" s="27" t="e">
        <f>J62</f>
        <v>#REF!</v>
      </c>
      <c r="K63" s="27" t="s">
        <v>124</v>
      </c>
      <c r="L63" s="3">
        <f>L62</f>
        <v>1</v>
      </c>
      <c r="M63" s="3">
        <f>M62</f>
        <v>1</v>
      </c>
      <c r="O63" s="14">
        <f>O62</f>
        <v>15</v>
      </c>
      <c r="R63" s="27" t="str">
        <f>IFERROR(IF(VLOOKUP($A63,#REF!,10,FALSE)=0,"",VLOOKUP($A63,#REF!,10,FALSE)),"")</f>
        <v/>
      </c>
      <c r="S63" s="27" t="str">
        <f>IFERROR(IF(VLOOKUP($A63,#REF!,11,FALSE)=0,"",VLOOKUP($A63,#REF!,11,FALSE)),"")</f>
        <v/>
      </c>
      <c r="AB63"/>
    </row>
    <row r="64" spans="1:28" x14ac:dyDescent="0.25">
      <c r="A64" s="3" t="s">
        <v>125</v>
      </c>
      <c r="B64" s="3" t="s">
        <v>126</v>
      </c>
      <c r="C64" s="3" t="s">
        <v>62</v>
      </c>
      <c r="D64" s="3" t="s">
        <v>127</v>
      </c>
      <c r="E64" s="3" t="s">
        <v>128</v>
      </c>
      <c r="F64" s="3" t="s">
        <v>129</v>
      </c>
      <c r="G64" s="3" t="s">
        <v>17</v>
      </c>
      <c r="H64" s="27" t="e">
        <f>#REF!</f>
        <v>#REF!</v>
      </c>
      <c r="I64" s="28" t="s">
        <v>130</v>
      </c>
      <c r="L64" s="12">
        <v>1.03</v>
      </c>
      <c r="M64" s="3">
        <v>1</v>
      </c>
      <c r="O64" s="3">
        <v>15</v>
      </c>
      <c r="R64" s="27" t="str">
        <f>IFERROR(IF(VLOOKUP($A64,#REF!,10,FALSE)=0,"",VLOOKUP($A64,#REF!,10,FALSE)),"")</f>
        <v/>
      </c>
      <c r="S64" s="27" t="str">
        <f>IFERROR(IF(VLOOKUP($A64,#REF!,11,FALSE)=0,"",VLOOKUP($A64,#REF!,11,FALSE)),"")</f>
        <v/>
      </c>
      <c r="AB64"/>
    </row>
    <row r="65" spans="1:28" x14ac:dyDescent="0.25">
      <c r="A65" s="3" t="s">
        <v>131</v>
      </c>
      <c r="B65" s="3" t="s">
        <v>132</v>
      </c>
      <c r="C65" s="3" t="s">
        <v>62</v>
      </c>
      <c r="D65" s="3" t="s">
        <v>127</v>
      </c>
      <c r="E65" s="3" t="s">
        <v>128</v>
      </c>
      <c r="F65" s="3" t="s">
        <v>109</v>
      </c>
      <c r="G65" s="3" t="s">
        <v>17</v>
      </c>
      <c r="H65" s="27" t="e">
        <f>#REF!</f>
        <v>#REF!</v>
      </c>
      <c r="I65" s="28" t="s">
        <v>82</v>
      </c>
      <c r="L65" s="3">
        <f>L64</f>
        <v>1.03</v>
      </c>
      <c r="N65" s="3">
        <v>1</v>
      </c>
      <c r="O65" s="3">
        <v>5</v>
      </c>
      <c r="R65" s="27" t="str">
        <f>IFERROR(IF(VLOOKUP($A65,#REF!,10,FALSE)=0,"",VLOOKUP($A65,#REF!,10,FALSE)),"")</f>
        <v/>
      </c>
      <c r="S65" s="27" t="str">
        <f>IFERROR(IF(VLOOKUP($A65,#REF!,11,FALSE)=0,"",VLOOKUP($A65,#REF!,11,FALSE)),"")</f>
        <v/>
      </c>
      <c r="AB65"/>
    </row>
    <row r="66" spans="1:28" x14ac:dyDescent="0.25">
      <c r="A66" s="3" t="s">
        <v>125</v>
      </c>
      <c r="B66" s="3" t="s">
        <v>126</v>
      </c>
      <c r="C66" s="3" t="s">
        <v>62</v>
      </c>
      <c r="D66" s="3" t="s">
        <v>127</v>
      </c>
      <c r="E66" s="3" t="s">
        <v>128</v>
      </c>
      <c r="F66" s="3" t="s">
        <v>129</v>
      </c>
      <c r="G66" s="3" t="s">
        <v>18</v>
      </c>
      <c r="H66" s="27" t="e">
        <f>#REF!</f>
        <v>#REF!</v>
      </c>
      <c r="I66" s="28" t="s">
        <v>130</v>
      </c>
      <c r="L66" s="14">
        <f>L65</f>
        <v>1.03</v>
      </c>
      <c r="M66" s="3">
        <f>M64</f>
        <v>1</v>
      </c>
      <c r="O66" s="3">
        <f>O64</f>
        <v>15</v>
      </c>
      <c r="R66" s="27" t="str">
        <f>IFERROR(IF(VLOOKUP($A66,#REF!,10,FALSE)=0,"",VLOOKUP($A66,#REF!,10,FALSE)),"")</f>
        <v/>
      </c>
      <c r="S66" s="27" t="str">
        <f>IFERROR(IF(VLOOKUP($A66,#REF!,11,FALSE)=0,"",VLOOKUP($A66,#REF!,11,FALSE)),"")</f>
        <v/>
      </c>
      <c r="AB66"/>
    </row>
    <row r="67" spans="1:28" x14ac:dyDescent="0.25">
      <c r="A67" s="3" t="s">
        <v>131</v>
      </c>
      <c r="B67" s="3" t="s">
        <v>132</v>
      </c>
      <c r="C67" s="3" t="s">
        <v>62</v>
      </c>
      <c r="D67" s="3" t="s">
        <v>127</v>
      </c>
      <c r="E67" s="3" t="s">
        <v>128</v>
      </c>
      <c r="F67" s="3" t="s">
        <v>109</v>
      </c>
      <c r="G67" s="3" t="s">
        <v>18</v>
      </c>
      <c r="H67" s="27" t="e">
        <f>#REF!</f>
        <v>#REF!</v>
      </c>
      <c r="I67" s="28" t="s">
        <v>82</v>
      </c>
      <c r="L67" s="3">
        <f>L66</f>
        <v>1.03</v>
      </c>
      <c r="N67" s="3">
        <f>N65</f>
        <v>1</v>
      </c>
      <c r="O67" s="3">
        <f>O65</f>
        <v>5</v>
      </c>
      <c r="R67" s="27" t="str">
        <f>IFERROR(IF(VLOOKUP($A67,#REF!,10,FALSE)=0,"",VLOOKUP($A67,#REF!,10,FALSE)),"")</f>
        <v/>
      </c>
      <c r="S67" s="27" t="str">
        <f>IFERROR(IF(VLOOKUP($A67,#REF!,11,FALSE)=0,"",VLOOKUP($A67,#REF!,11,FALSE)),"")</f>
        <v/>
      </c>
      <c r="AB67"/>
    </row>
    <row r="68" spans="1:28" x14ac:dyDescent="0.25">
      <c r="A68" s="3" t="s">
        <v>133</v>
      </c>
      <c r="B68" s="3" t="s">
        <v>134</v>
      </c>
      <c r="C68" s="3" t="s">
        <v>62</v>
      </c>
      <c r="D68" s="3" t="s">
        <v>127</v>
      </c>
      <c r="E68" s="3" t="s">
        <v>128</v>
      </c>
      <c r="F68" s="3" t="s">
        <v>129</v>
      </c>
      <c r="G68" s="3" t="s">
        <v>17</v>
      </c>
      <c r="H68" s="27" t="e">
        <f>#REF!</f>
        <v>#REF!</v>
      </c>
      <c r="I68" s="28"/>
      <c r="L68" s="12">
        <v>1.03</v>
      </c>
      <c r="M68" s="3">
        <v>1</v>
      </c>
      <c r="O68" s="3">
        <v>15</v>
      </c>
      <c r="R68" s="27" t="str">
        <f>IFERROR(IF(VLOOKUP($A68,#REF!,10,FALSE)=0,"",VLOOKUP($A68,#REF!,10,FALSE)),"")</f>
        <v/>
      </c>
      <c r="S68" s="27" t="str">
        <f>IFERROR(IF(VLOOKUP($A68,#REF!,11,FALSE)=0,"",VLOOKUP($A68,#REF!,11,FALSE)),"")</f>
        <v/>
      </c>
      <c r="AB68"/>
    </row>
    <row r="69" spans="1:28" x14ac:dyDescent="0.25">
      <c r="A69" s="3" t="s">
        <v>133</v>
      </c>
      <c r="B69" s="3" t="s">
        <v>134</v>
      </c>
      <c r="C69" s="3" t="s">
        <v>62</v>
      </c>
      <c r="D69" s="3" t="s">
        <v>127</v>
      </c>
      <c r="E69" s="3" t="s">
        <v>128</v>
      </c>
      <c r="F69" s="3" t="str">
        <f>F68</f>
        <v>50 yo adults</v>
      </c>
      <c r="G69" s="3" t="s">
        <v>18</v>
      </c>
      <c r="H69" s="27" t="e">
        <f>H68</f>
        <v>#REF!</v>
      </c>
      <c r="I69" s="28"/>
      <c r="L69" s="27">
        <f>L68</f>
        <v>1.03</v>
      </c>
      <c r="M69" s="27">
        <f>M68</f>
        <v>1</v>
      </c>
      <c r="O69" s="27">
        <f>O68</f>
        <v>15</v>
      </c>
      <c r="R69" s="27" t="str">
        <f>R68</f>
        <v/>
      </c>
      <c r="S69" s="27" t="str">
        <f>S68</f>
        <v/>
      </c>
      <c r="AB69"/>
    </row>
    <row r="70" spans="1:28" x14ac:dyDescent="0.25">
      <c r="A70" s="3" t="s">
        <v>135</v>
      </c>
      <c r="B70" s="3" t="s">
        <v>136</v>
      </c>
      <c r="C70" s="3" t="s">
        <v>62</v>
      </c>
      <c r="D70" s="3" t="s">
        <v>127</v>
      </c>
      <c r="E70" s="3" t="s">
        <v>128</v>
      </c>
      <c r="F70" s="3" t="s">
        <v>129</v>
      </c>
      <c r="G70" s="3" t="s">
        <v>17</v>
      </c>
      <c r="H70" s="27" t="e">
        <f>#REF!</f>
        <v>#REF!</v>
      </c>
      <c r="I70" s="28" t="s">
        <v>130</v>
      </c>
      <c r="L70" s="12">
        <v>1.03</v>
      </c>
      <c r="M70" s="3">
        <v>1</v>
      </c>
      <c r="O70" s="3">
        <v>5</v>
      </c>
      <c r="R70" s="27" t="str">
        <f>IFERROR(IF(VLOOKUP($A70,#REF!,10,FALSE)=0,"",VLOOKUP($A70,#REF!,10,FALSE)),"")</f>
        <v/>
      </c>
      <c r="S70" s="27" t="str">
        <f>IFERROR(IF(VLOOKUP($A70,#REF!,11,FALSE)=0,"",VLOOKUP($A70,#REF!,11,FALSE)),"")</f>
        <v/>
      </c>
      <c r="AB70"/>
    </row>
    <row r="71" spans="1:28" x14ac:dyDescent="0.25">
      <c r="A71" s="3" t="s">
        <v>219</v>
      </c>
      <c r="B71" s="3" t="s">
        <v>137</v>
      </c>
      <c r="C71" s="3" t="s">
        <v>62</v>
      </c>
      <c r="D71" s="3" t="s">
        <v>127</v>
      </c>
      <c r="E71" s="3" t="s">
        <v>128</v>
      </c>
      <c r="F71" s="3" t="s">
        <v>109</v>
      </c>
      <c r="G71" s="3" t="s">
        <v>17</v>
      </c>
      <c r="H71" s="23" t="e">
        <f>H70</f>
        <v>#REF!</v>
      </c>
      <c r="I71" s="28" t="s">
        <v>82</v>
      </c>
      <c r="L71" s="3">
        <f>L70</f>
        <v>1.03</v>
      </c>
      <c r="N71" s="3">
        <v>1</v>
      </c>
      <c r="O71" s="3">
        <v>5</v>
      </c>
      <c r="R71" s="27" t="str">
        <f>IFERROR(IF(VLOOKUP($A71,#REF!,10,FALSE)=0,"",VLOOKUP($A71,#REF!,10,FALSE)),"")</f>
        <v/>
      </c>
      <c r="S71" s="27" t="str">
        <f>IFERROR(IF(VLOOKUP($A71,#REF!,11,FALSE)=0,"",VLOOKUP($A71,#REF!,11,FALSE)),"")</f>
        <v/>
      </c>
      <c r="AB71"/>
    </row>
    <row r="72" spans="1:28" x14ac:dyDescent="0.25">
      <c r="A72" s="3" t="s">
        <v>135</v>
      </c>
      <c r="B72" s="3" t="str">
        <f t="shared" ref="B72:F73" si="7">B70</f>
        <v>Diabetes dx</v>
      </c>
      <c r="C72" s="3" t="str">
        <f t="shared" si="7"/>
        <v>Clinical</v>
      </c>
      <c r="D72" s="3" t="str">
        <f t="shared" si="7"/>
        <v>Adult Chronic</v>
      </c>
      <c r="E72" s="3" t="str">
        <f t="shared" si="7"/>
        <v>NCDs</v>
      </c>
      <c r="F72" s="3" t="str">
        <f t="shared" si="7"/>
        <v>50 yo adults</v>
      </c>
      <c r="G72" s="3" t="s">
        <v>18</v>
      </c>
      <c r="H72" s="27" t="e">
        <f>#REF!</f>
        <v>#REF!</v>
      </c>
      <c r="I72" s="28" t="s">
        <v>130</v>
      </c>
      <c r="L72" s="14">
        <f>L71</f>
        <v>1.03</v>
      </c>
      <c r="M72" s="3">
        <f>M70</f>
        <v>1</v>
      </c>
      <c r="O72" s="3">
        <f>O70</f>
        <v>5</v>
      </c>
      <c r="R72" s="27" t="str">
        <f>IFERROR(IF(VLOOKUP($A72,#REF!,10,FALSE)=0,"",VLOOKUP($A72,#REF!,10,FALSE)),"")</f>
        <v/>
      </c>
      <c r="S72" s="27" t="str">
        <f>IFERROR(IF(VLOOKUP($A72,#REF!,11,FALSE)=0,"",VLOOKUP($A72,#REF!,11,FALSE)),"")</f>
        <v/>
      </c>
      <c r="AB72"/>
    </row>
    <row r="73" spans="1:28" x14ac:dyDescent="0.25">
      <c r="A73" s="3" t="s">
        <v>219</v>
      </c>
      <c r="B73" s="3" t="str">
        <f t="shared" si="7"/>
        <v>Diabetes followup</v>
      </c>
      <c r="C73" s="3" t="str">
        <f t="shared" si="7"/>
        <v>Clinical</v>
      </c>
      <c r="D73" s="3" t="str">
        <f t="shared" si="7"/>
        <v>Adult Chronic</v>
      </c>
      <c r="E73" s="3" t="str">
        <f t="shared" si="7"/>
        <v>NCDs</v>
      </c>
      <c r="F73" s="3" t="str">
        <f t="shared" si="7"/>
        <v>adults 18+</v>
      </c>
      <c r="G73" s="3" t="s">
        <v>18</v>
      </c>
      <c r="H73" s="23" t="e">
        <f>H72</f>
        <v>#REF!</v>
      </c>
      <c r="I73" s="28" t="s">
        <v>82</v>
      </c>
      <c r="L73" s="3">
        <f>L72</f>
        <v>1.03</v>
      </c>
      <c r="N73" s="3">
        <f>N71</f>
        <v>1</v>
      </c>
      <c r="O73" s="3">
        <f>O71</f>
        <v>5</v>
      </c>
      <c r="R73" s="27" t="str">
        <f>IFERROR(IF(VLOOKUP($A73,#REF!,10,FALSE)=0,"",VLOOKUP($A73,#REF!,10,FALSE)),"")</f>
        <v/>
      </c>
      <c r="S73" s="27" t="str">
        <f>IFERROR(IF(VLOOKUP($A73,#REF!,11,FALSE)=0,"",VLOOKUP($A73,#REF!,11,FALSE)),"")</f>
        <v/>
      </c>
      <c r="AB73"/>
    </row>
    <row r="74" spans="1:28" x14ac:dyDescent="0.25">
      <c r="A74" s="3" t="s">
        <v>138</v>
      </c>
      <c r="B74" s="3" t="s">
        <v>139</v>
      </c>
      <c r="C74" s="3" t="s">
        <v>62</v>
      </c>
      <c r="D74" s="3" t="str">
        <f>D72</f>
        <v>Adult Chronic</v>
      </c>
      <c r="E74" s="3" t="s">
        <v>140</v>
      </c>
      <c r="F74" s="3" t="s">
        <v>141</v>
      </c>
      <c r="G74" s="3" t="s">
        <v>17</v>
      </c>
      <c r="H74" s="27" t="e">
        <f>#REF!</f>
        <v>#REF!</v>
      </c>
      <c r="I74" s="28" t="s">
        <v>130</v>
      </c>
      <c r="L74" s="12">
        <v>1</v>
      </c>
      <c r="M74" s="3">
        <v>1</v>
      </c>
      <c r="O74" s="3">
        <v>15</v>
      </c>
      <c r="R74" s="27" t="str">
        <f>IFERROR(IF(VLOOKUP($A74,#REF!,10,FALSE)=0,"",VLOOKUP($A74,#REF!,10,FALSE)),"")</f>
        <v/>
      </c>
      <c r="S74" s="27" t="str">
        <f>IFERROR(IF(VLOOKUP($A74,#REF!,11,FALSE)=0,"",VLOOKUP($A74,#REF!,11,FALSE)),"")</f>
        <v/>
      </c>
      <c r="AB74"/>
    </row>
    <row r="75" spans="1:28" x14ac:dyDescent="0.25">
      <c r="A75" s="3" t="s">
        <v>142</v>
      </c>
      <c r="B75" s="3" t="s">
        <v>143</v>
      </c>
      <c r="C75" s="3" t="s">
        <v>62</v>
      </c>
      <c r="D75" s="3" t="str">
        <f>D73</f>
        <v>Adult Chronic</v>
      </c>
      <c r="E75" s="3" t="s">
        <v>140</v>
      </c>
      <c r="F75" s="3" t="str">
        <f>F73</f>
        <v>adults 18+</v>
      </c>
      <c r="G75" s="3" t="s">
        <v>17</v>
      </c>
      <c r="H75" s="23" t="e">
        <f>H74</f>
        <v>#REF!</v>
      </c>
      <c r="I75" s="28" t="s">
        <v>82</v>
      </c>
      <c r="L75" s="3">
        <f>L74</f>
        <v>1</v>
      </c>
      <c r="N75" s="3">
        <v>1</v>
      </c>
      <c r="O75" s="3">
        <v>5</v>
      </c>
      <c r="R75" s="27" t="str">
        <f>IFERROR(IF(VLOOKUP($A75,#REF!,10,FALSE)=0,"",VLOOKUP($A75,#REF!,10,FALSE)),"")</f>
        <v/>
      </c>
      <c r="S75" s="27" t="str">
        <f>IFERROR(IF(VLOOKUP($A75,#REF!,11,FALSE)=0,"",VLOOKUP($A75,#REF!,11,FALSE)),"")</f>
        <v/>
      </c>
      <c r="AB75"/>
    </row>
    <row r="76" spans="1:28" x14ac:dyDescent="0.25">
      <c r="A76" s="3" t="s">
        <v>144</v>
      </c>
      <c r="B76" s="3" t="s">
        <v>145</v>
      </c>
      <c r="C76" s="3" t="s">
        <v>62</v>
      </c>
      <c r="D76" s="3" t="str">
        <f>D74</f>
        <v>Adult Chronic</v>
      </c>
      <c r="E76" s="3" t="s">
        <v>146</v>
      </c>
      <c r="F76" s="3" t="s">
        <v>109</v>
      </c>
      <c r="G76" s="3" t="s">
        <v>17</v>
      </c>
      <c r="H76" s="27" t="e">
        <f>#REF!</f>
        <v>#REF!</v>
      </c>
      <c r="I76" s="28" t="s">
        <v>82</v>
      </c>
      <c r="L76" s="12">
        <v>0.9</v>
      </c>
      <c r="N76" s="3">
        <v>2</v>
      </c>
      <c r="O76" s="3">
        <v>5</v>
      </c>
      <c r="R76" s="27" t="str">
        <f>IFERROR(IF(VLOOKUP($A76,#REF!,10,FALSE)=0,"",VLOOKUP($A76,#REF!,10,FALSE)),"")</f>
        <v/>
      </c>
      <c r="S76" s="27" t="str">
        <f>IFERROR(IF(VLOOKUP($A76,#REF!,11,FALSE)=0,"",VLOOKUP($A76,#REF!,11,FALSE)),"")</f>
        <v/>
      </c>
      <c r="AB76"/>
    </row>
    <row r="77" spans="1:28" x14ac:dyDescent="0.25">
      <c r="A77" s="3" t="s">
        <v>147</v>
      </c>
      <c r="B77" s="3" t="s">
        <v>148</v>
      </c>
      <c r="C77" s="3" t="s">
        <v>62</v>
      </c>
      <c r="D77" s="3" t="s">
        <v>127</v>
      </c>
      <c r="E77" s="3" t="s">
        <v>149</v>
      </c>
      <c r="F77" s="3" t="s">
        <v>109</v>
      </c>
      <c r="G77" s="3" t="s">
        <v>17</v>
      </c>
      <c r="H77" s="24" t="e">
        <f>#REF!/1000</f>
        <v>#REF!</v>
      </c>
      <c r="I77" s="24" t="s">
        <v>150</v>
      </c>
      <c r="J77" s="29">
        <f>1/0.25</f>
        <v>4</v>
      </c>
      <c r="K77" s="21" t="s">
        <v>110</v>
      </c>
      <c r="L77" s="20" t="e">
        <f>#REF!</f>
        <v>#REF!</v>
      </c>
      <c r="M77" s="3">
        <v>1</v>
      </c>
      <c r="O77" s="3">
        <v>5</v>
      </c>
      <c r="R77" s="27" t="str">
        <f>IFERROR(IF(VLOOKUP($A77,#REF!,10,FALSE)=0,"",VLOOKUP($A77,#REF!,10,FALSE)),"")</f>
        <v/>
      </c>
      <c r="S77" s="27" t="str">
        <f>IFERROR(IF(VLOOKUP($A77,#REF!,11,FALSE)=0,"",VLOOKUP($A77,#REF!,11,FALSE)),"")</f>
        <v/>
      </c>
      <c r="AB77"/>
    </row>
    <row r="78" spans="1:28" x14ac:dyDescent="0.25">
      <c r="A78" s="3" t="s">
        <v>151</v>
      </c>
      <c r="B78" s="3" t="s">
        <v>152</v>
      </c>
      <c r="C78" s="3" t="s">
        <v>62</v>
      </c>
      <c r="D78" s="3" t="s">
        <v>127</v>
      </c>
      <c r="E78" s="3" t="s">
        <v>149</v>
      </c>
      <c r="F78" s="3" t="s">
        <v>109</v>
      </c>
      <c r="G78" s="3" t="s">
        <v>17</v>
      </c>
      <c r="H78" s="24" t="e">
        <f>H77</f>
        <v>#REF!</v>
      </c>
      <c r="I78" s="24" t="s">
        <v>150</v>
      </c>
      <c r="L78" s="20" t="e">
        <f>L77</f>
        <v>#REF!</v>
      </c>
      <c r="M78" s="3">
        <v>1</v>
      </c>
      <c r="O78" s="3">
        <v>15</v>
      </c>
      <c r="R78" s="27" t="str">
        <f>IFERROR(IF(VLOOKUP($A78,#REF!,10,FALSE)=0,"",VLOOKUP($A78,#REF!,10,FALSE)),"")</f>
        <v/>
      </c>
      <c r="S78" s="27" t="str">
        <f>IFERROR(IF(VLOOKUP($A78,#REF!,11,FALSE)=0,"",VLOOKUP($A78,#REF!,11,FALSE)),"")</f>
        <v/>
      </c>
      <c r="AB78"/>
    </row>
    <row r="79" spans="1:28" x14ac:dyDescent="0.25">
      <c r="A79" s="3" t="s">
        <v>153</v>
      </c>
      <c r="B79" s="3" t="s">
        <v>154</v>
      </c>
      <c r="C79" s="3" t="s">
        <v>62</v>
      </c>
      <c r="D79" s="3" t="s">
        <v>114</v>
      </c>
      <c r="E79" s="3" t="s">
        <v>149</v>
      </c>
      <c r="F79" s="3" t="s">
        <v>155</v>
      </c>
      <c r="G79" s="3" t="s">
        <v>17</v>
      </c>
      <c r="H79" s="3">
        <v>1</v>
      </c>
      <c r="L79" s="3">
        <v>1</v>
      </c>
      <c r="M79" s="3">
        <v>1</v>
      </c>
      <c r="O79" s="3">
        <v>5</v>
      </c>
      <c r="R79" s="27" t="str">
        <f>IFERROR(IF(VLOOKUP($A79,#REF!,10,FALSE)=0,"",VLOOKUP($A79,#REF!,10,FALSE)),"")</f>
        <v/>
      </c>
      <c r="S79" s="27" t="str">
        <f>IFERROR(IF(VLOOKUP($A79,#REF!,11,FALSE)=0,"",VLOOKUP($A79,#REF!,11,FALSE)),"")</f>
        <v/>
      </c>
      <c r="AB79"/>
    </row>
    <row r="80" spans="1:28" x14ac:dyDescent="0.25">
      <c r="A80" s="3" t="s">
        <v>138</v>
      </c>
      <c r="B80" s="3" t="s">
        <v>139</v>
      </c>
      <c r="C80" s="3" t="s">
        <v>62</v>
      </c>
      <c r="D80" s="3" t="str">
        <f>D78</f>
        <v>Adult Chronic</v>
      </c>
      <c r="E80" s="3" t="s">
        <v>140</v>
      </c>
      <c r="F80" s="3" t="str">
        <f t="shared" ref="F80:F85" si="8">F74</f>
        <v>30 yo adults</v>
      </c>
      <c r="G80" s="3" t="s">
        <v>18</v>
      </c>
      <c r="H80" s="27" t="e">
        <f t="shared" ref="H80:H85" si="9">H74</f>
        <v>#REF!</v>
      </c>
      <c r="I80" s="28" t="s">
        <v>130</v>
      </c>
      <c r="L80" s="27">
        <f>L74</f>
        <v>1</v>
      </c>
      <c r="M80" s="27">
        <f>M74</f>
        <v>1</v>
      </c>
      <c r="O80" s="27">
        <f t="shared" ref="O80:O85" si="10">O74</f>
        <v>15</v>
      </c>
      <c r="R80" s="27" t="str">
        <f>R74</f>
        <v/>
      </c>
      <c r="S80" s="27" t="str">
        <f>S74</f>
        <v/>
      </c>
      <c r="AB80"/>
    </row>
    <row r="81" spans="1:28" x14ac:dyDescent="0.25">
      <c r="A81" s="3" t="s">
        <v>142</v>
      </c>
      <c r="B81" s="3" t="s">
        <v>143</v>
      </c>
      <c r="C81" s="3" t="s">
        <v>62</v>
      </c>
      <c r="D81" s="3" t="str">
        <f>D79</f>
        <v>Public Health</v>
      </c>
      <c r="E81" s="3" t="s">
        <v>140</v>
      </c>
      <c r="F81" s="3" t="str">
        <f t="shared" si="8"/>
        <v>adults 18+</v>
      </c>
      <c r="G81" s="3" t="s">
        <v>18</v>
      </c>
      <c r="H81" s="27" t="e">
        <f t="shared" si="9"/>
        <v>#REF!</v>
      </c>
      <c r="I81" s="28" t="s">
        <v>82</v>
      </c>
      <c r="L81" s="27">
        <f>L75</f>
        <v>1</v>
      </c>
      <c r="N81" s="27">
        <f>N75</f>
        <v>1</v>
      </c>
      <c r="O81" s="27">
        <f t="shared" si="10"/>
        <v>5</v>
      </c>
      <c r="R81" s="27" t="str">
        <f>IFERROR(IF(VLOOKUP($A81,#REF!,10,FALSE)=0,"",VLOOKUP($A81,#REF!,10,FALSE)),"")</f>
        <v/>
      </c>
      <c r="S81" s="27" t="str">
        <f>IFERROR(IF(VLOOKUP($A81,#REF!,11,FALSE)=0,"",VLOOKUP($A81,#REF!,11,FALSE)),"")</f>
        <v/>
      </c>
      <c r="AB81"/>
    </row>
    <row r="82" spans="1:28" x14ac:dyDescent="0.25">
      <c r="A82" s="3" t="s">
        <v>144</v>
      </c>
      <c r="B82" s="3" t="s">
        <v>145</v>
      </c>
      <c r="C82" s="3" t="s">
        <v>62</v>
      </c>
      <c r="D82" s="3" t="str">
        <f>D80</f>
        <v>Adult Chronic</v>
      </c>
      <c r="E82" s="3" t="s">
        <v>146</v>
      </c>
      <c r="F82" s="3" t="str">
        <f t="shared" si="8"/>
        <v>adults 18+</v>
      </c>
      <c r="G82" s="3" t="s">
        <v>18</v>
      </c>
      <c r="H82" s="27" t="e">
        <f t="shared" si="9"/>
        <v>#REF!</v>
      </c>
      <c r="I82" s="28" t="s">
        <v>82</v>
      </c>
      <c r="L82" s="27">
        <f>L76</f>
        <v>0.9</v>
      </c>
      <c r="N82" s="27">
        <f>N76</f>
        <v>2</v>
      </c>
      <c r="O82" s="27">
        <f t="shared" si="10"/>
        <v>5</v>
      </c>
      <c r="R82" s="27" t="str">
        <f>R76</f>
        <v/>
      </c>
      <c r="S82" s="27" t="str">
        <f>S76</f>
        <v/>
      </c>
      <c r="AB82"/>
    </row>
    <row r="83" spans="1:28" x14ac:dyDescent="0.25">
      <c r="A83" s="3" t="s">
        <v>147</v>
      </c>
      <c r="B83" s="3" t="s">
        <v>148</v>
      </c>
      <c r="C83" s="3" t="s">
        <v>62</v>
      </c>
      <c r="D83" s="3" t="s">
        <v>127</v>
      </c>
      <c r="E83" s="3" t="s">
        <v>149</v>
      </c>
      <c r="F83" s="3" t="str">
        <f t="shared" si="8"/>
        <v>adults 18+</v>
      </c>
      <c r="G83" s="3" t="s">
        <v>18</v>
      </c>
      <c r="H83" s="27" t="e">
        <f t="shared" si="9"/>
        <v>#REF!</v>
      </c>
      <c r="I83" s="24" t="s">
        <v>150</v>
      </c>
      <c r="J83" s="27">
        <f>J77</f>
        <v>4</v>
      </c>
      <c r="K83" s="21" t="s">
        <v>110</v>
      </c>
      <c r="L83" s="27" t="e">
        <f>L77</f>
        <v>#REF!</v>
      </c>
      <c r="M83" s="27">
        <f>M77</f>
        <v>1</v>
      </c>
      <c r="O83" s="27">
        <f t="shared" si="10"/>
        <v>5</v>
      </c>
      <c r="R83" s="27" t="str">
        <f>IFERROR(IF(VLOOKUP($A83,#REF!,10,FALSE)=0,"",VLOOKUP($A83,#REF!,10,FALSE)),"")</f>
        <v/>
      </c>
      <c r="S83" s="27" t="str">
        <f>IFERROR(IF(VLOOKUP($A83,#REF!,11,FALSE)=0,"",VLOOKUP($A83,#REF!,11,FALSE)),"")</f>
        <v/>
      </c>
      <c r="AB83"/>
    </row>
    <row r="84" spans="1:28" x14ac:dyDescent="0.25">
      <c r="A84" s="3" t="s">
        <v>151</v>
      </c>
      <c r="B84" s="3" t="s">
        <v>152</v>
      </c>
      <c r="C84" s="3" t="s">
        <v>62</v>
      </c>
      <c r="D84" s="3" t="s">
        <v>127</v>
      </c>
      <c r="E84" s="3" t="s">
        <v>149</v>
      </c>
      <c r="F84" s="3" t="str">
        <f t="shared" si="8"/>
        <v>adults 18+</v>
      </c>
      <c r="G84" s="3" t="s">
        <v>18</v>
      </c>
      <c r="H84" s="27" t="e">
        <f t="shared" si="9"/>
        <v>#REF!</v>
      </c>
      <c r="I84" s="24" t="s">
        <v>150</v>
      </c>
      <c r="L84" s="27" t="e">
        <f>L78</f>
        <v>#REF!</v>
      </c>
      <c r="M84" s="27">
        <f>M78</f>
        <v>1</v>
      </c>
      <c r="O84" s="27">
        <f t="shared" si="10"/>
        <v>15</v>
      </c>
      <c r="R84" s="27" t="str">
        <f>R78</f>
        <v/>
      </c>
      <c r="S84" s="27" t="str">
        <f>S78</f>
        <v/>
      </c>
      <c r="AB84"/>
    </row>
    <row r="85" spans="1:28" x14ac:dyDescent="0.25">
      <c r="A85" s="3" t="s">
        <v>153</v>
      </c>
      <c r="B85" s="3" t="s">
        <v>154</v>
      </c>
      <c r="C85" s="3" t="s">
        <v>62</v>
      </c>
      <c r="D85" s="3" t="s">
        <v>114</v>
      </c>
      <c r="E85" s="3" t="s">
        <v>149</v>
      </c>
      <c r="F85" s="3" t="str">
        <f t="shared" si="8"/>
        <v>18 yo women</v>
      </c>
      <c r="G85" s="3" t="s">
        <v>18</v>
      </c>
      <c r="H85" s="27">
        <f t="shared" si="9"/>
        <v>1</v>
      </c>
      <c r="L85" s="27">
        <f>L79</f>
        <v>1</v>
      </c>
      <c r="M85" s="27">
        <f>M79</f>
        <v>1</v>
      </c>
      <c r="O85" s="27">
        <f t="shared" si="10"/>
        <v>5</v>
      </c>
      <c r="R85" s="27" t="str">
        <f>IFERROR(IF(VLOOKUP($A85,#REF!,10,FALSE)=0,"",VLOOKUP($A85,#REF!,10,FALSE)),"")</f>
        <v/>
      </c>
      <c r="S85" s="27" t="str">
        <f>IFERROR(IF(VLOOKUP($A85,#REF!,11,FALSE)=0,"",VLOOKUP($A85,#REF!,11,FALSE)),"")</f>
        <v/>
      </c>
      <c r="AB85"/>
    </row>
    <row r="86" spans="1:28" x14ac:dyDescent="0.25">
      <c r="A86" s="3" t="s">
        <v>245</v>
      </c>
      <c r="B86" s="3" t="s">
        <v>156</v>
      </c>
      <c r="C86" s="3" t="s">
        <v>62</v>
      </c>
      <c r="D86" s="3" t="s">
        <v>63</v>
      </c>
      <c r="E86" s="3" t="s">
        <v>1</v>
      </c>
      <c r="F86" s="3" t="s">
        <v>155</v>
      </c>
      <c r="G86" s="3" t="s">
        <v>17</v>
      </c>
      <c r="H86" s="3" t="e">
        <f>#REF!/100</f>
        <v>#REF!</v>
      </c>
      <c r="I86" s="3" t="s">
        <v>82</v>
      </c>
      <c r="L86" s="3">
        <v>1</v>
      </c>
      <c r="M86" s="3">
        <v>1</v>
      </c>
      <c r="O86" s="3">
        <v>15</v>
      </c>
      <c r="R86" s="27" t="e">
        <f>#REF!</f>
        <v>#REF!</v>
      </c>
      <c r="S86" s="27" t="e">
        <f>#REF!</f>
        <v>#REF!</v>
      </c>
      <c r="AB86"/>
    </row>
    <row r="87" spans="1:28" x14ac:dyDescent="0.25">
      <c r="A87" s="3" t="s">
        <v>245</v>
      </c>
      <c r="B87" s="3" t="s">
        <v>156</v>
      </c>
      <c r="C87" s="3" t="s">
        <v>62</v>
      </c>
      <c r="D87" s="3" t="s">
        <v>63</v>
      </c>
      <c r="E87" s="3" t="s">
        <v>1</v>
      </c>
      <c r="F87" s="3" t="s">
        <v>155</v>
      </c>
      <c r="G87" s="3" t="s">
        <v>18</v>
      </c>
      <c r="H87" s="3" t="e">
        <f>#REF!/100</f>
        <v>#REF!</v>
      </c>
      <c r="I87" s="3" t="s">
        <v>82</v>
      </c>
      <c r="L87" s="3">
        <v>1</v>
      </c>
      <c r="M87" s="3">
        <v>1</v>
      </c>
      <c r="O87" s="3">
        <v>15</v>
      </c>
      <c r="R87" s="27" t="e">
        <f>R86</f>
        <v>#REF!</v>
      </c>
      <c r="S87" s="27" t="e">
        <f>S86</f>
        <v>#REF!</v>
      </c>
      <c r="AB87"/>
    </row>
    <row r="88" spans="1:28" x14ac:dyDescent="0.25">
      <c r="A88" s="3" t="s">
        <v>246</v>
      </c>
      <c r="B88" s="3" t="s">
        <v>157</v>
      </c>
      <c r="C88" s="3" t="s">
        <v>62</v>
      </c>
      <c r="D88" s="3" t="s">
        <v>63</v>
      </c>
      <c r="E88" s="3" t="s">
        <v>1</v>
      </c>
      <c r="F88" s="3" t="s">
        <v>64</v>
      </c>
      <c r="G88" s="3" t="s">
        <v>17</v>
      </c>
      <c r="H88" s="3">
        <v>1</v>
      </c>
      <c r="I88" s="3" t="s">
        <v>158</v>
      </c>
      <c r="L88" s="3">
        <v>1</v>
      </c>
      <c r="M88" s="3">
        <v>1</v>
      </c>
      <c r="O88" s="3">
        <v>15</v>
      </c>
      <c r="R88" s="27" t="e">
        <f>R86</f>
        <v>#REF!</v>
      </c>
      <c r="S88" s="27" t="e">
        <f>S86</f>
        <v>#REF!</v>
      </c>
      <c r="AB88"/>
    </row>
    <row r="89" spans="1:28" x14ac:dyDescent="0.25">
      <c r="A89" s="3" t="s">
        <v>247</v>
      </c>
      <c r="B89" s="3" t="s">
        <v>159</v>
      </c>
      <c r="C89" s="3" t="s">
        <v>62</v>
      </c>
      <c r="D89" s="3" t="s">
        <v>63</v>
      </c>
      <c r="E89" s="3" t="s">
        <v>1</v>
      </c>
      <c r="F89" s="3" t="s">
        <v>160</v>
      </c>
      <c r="G89" s="3" t="s">
        <v>17</v>
      </c>
      <c r="H89" s="3" t="e">
        <f>#REF!</f>
        <v>#REF!</v>
      </c>
      <c r="I89" s="3" t="s">
        <v>161</v>
      </c>
      <c r="L89" s="3">
        <v>1</v>
      </c>
      <c r="N89" s="3">
        <v>1</v>
      </c>
      <c r="O89" s="3">
        <v>15</v>
      </c>
      <c r="R89" s="27" t="str">
        <f>IFERROR(IF(VLOOKUP($A89,#REF!,10,FALSE)=0,"",VLOOKUP($A89,#REF!,10,FALSE)),"")</f>
        <v/>
      </c>
      <c r="S89" s="27" t="str">
        <f>IFERROR(IF(VLOOKUP($A89,#REF!,11,FALSE)=0,"",VLOOKUP($A89,#REF!,11,FALSE)),"")</f>
        <v/>
      </c>
      <c r="AB89"/>
    </row>
    <row r="90" spans="1:28" x14ac:dyDescent="0.25">
      <c r="A90" s="3" t="s">
        <v>248</v>
      </c>
      <c r="B90" s="3" t="s">
        <v>162</v>
      </c>
      <c r="C90" s="3" t="s">
        <v>62</v>
      </c>
      <c r="D90" s="3" t="s">
        <v>63</v>
      </c>
      <c r="E90" s="3" t="s">
        <v>1</v>
      </c>
      <c r="F90" s="3" t="s">
        <v>160</v>
      </c>
      <c r="G90" s="3" t="s">
        <v>17</v>
      </c>
      <c r="H90" s="3" t="e">
        <f>#REF!</f>
        <v>#REF!</v>
      </c>
      <c r="I90" s="3" t="s">
        <v>161</v>
      </c>
      <c r="L90" s="3">
        <v>1</v>
      </c>
      <c r="N90" s="3">
        <v>1</v>
      </c>
      <c r="O90" s="3">
        <v>15</v>
      </c>
      <c r="R90" s="27" t="str">
        <f>IFERROR(IF(VLOOKUP($A90,#REF!,10,FALSE)=0,"",VLOOKUP($A90,#REF!,10,FALSE)),"")</f>
        <v/>
      </c>
      <c r="S90" s="27" t="str">
        <f>IFERROR(IF(VLOOKUP($A90,#REF!,11,FALSE)=0,"",VLOOKUP($A90,#REF!,11,FALSE)),"")</f>
        <v/>
      </c>
      <c r="AB90"/>
    </row>
    <row r="91" spans="1:28" x14ac:dyDescent="0.25">
      <c r="A91" s="3" t="s">
        <v>246</v>
      </c>
      <c r="B91" s="3" t="s">
        <v>157</v>
      </c>
      <c r="C91" s="3" t="s">
        <v>62</v>
      </c>
      <c r="D91" s="3" t="s">
        <v>63</v>
      </c>
      <c r="E91" s="3" t="s">
        <v>1</v>
      </c>
      <c r="F91" s="3" t="str">
        <f>F88</f>
        <v>births</v>
      </c>
      <c r="G91" s="3" t="s">
        <v>18</v>
      </c>
      <c r="H91" s="3">
        <f>H88</f>
        <v>1</v>
      </c>
      <c r="I91" s="3" t="s">
        <v>158</v>
      </c>
      <c r="L91" s="3">
        <f t="shared" ref="L91:O93" si="11">L88</f>
        <v>1</v>
      </c>
      <c r="M91" s="3">
        <f t="shared" si="11"/>
        <v>1</v>
      </c>
      <c r="N91" s="3">
        <f t="shared" si="11"/>
        <v>0</v>
      </c>
      <c r="O91" s="3">
        <f t="shared" si="11"/>
        <v>15</v>
      </c>
      <c r="R91" s="27" t="e">
        <f>R88</f>
        <v>#REF!</v>
      </c>
      <c r="S91" s="27" t="e">
        <f>S88</f>
        <v>#REF!</v>
      </c>
      <c r="AB91"/>
    </row>
    <row r="92" spans="1:28" x14ac:dyDescent="0.25">
      <c r="A92" s="3" t="s">
        <v>247</v>
      </c>
      <c r="B92" s="3" t="s">
        <v>159</v>
      </c>
      <c r="C92" s="3" t="s">
        <v>62</v>
      </c>
      <c r="D92" s="3" t="s">
        <v>63</v>
      </c>
      <c r="E92" s="3" t="s">
        <v>1</v>
      </c>
      <c r="F92" s="3" t="str">
        <f>F89</f>
        <v>women 15-49</v>
      </c>
      <c r="G92" s="3" t="s">
        <v>18</v>
      </c>
      <c r="H92" s="3" t="e">
        <f>H89</f>
        <v>#REF!</v>
      </c>
      <c r="I92" s="3" t="s">
        <v>161</v>
      </c>
      <c r="L92" s="3">
        <f t="shared" si="11"/>
        <v>1</v>
      </c>
      <c r="M92" s="3">
        <f t="shared" si="11"/>
        <v>0</v>
      </c>
      <c r="N92" s="3">
        <f t="shared" si="11"/>
        <v>1</v>
      </c>
      <c r="O92" s="3">
        <f t="shared" si="11"/>
        <v>15</v>
      </c>
      <c r="R92" s="27" t="str">
        <f>IFERROR(IF(VLOOKUP($A92,#REF!,10,FALSE)=0,"",VLOOKUP($A92,#REF!,10,FALSE)),"")</f>
        <v/>
      </c>
      <c r="S92" s="27" t="str">
        <f>IFERROR(IF(VLOOKUP($A92,#REF!,11,FALSE)=0,"",VLOOKUP($A92,#REF!,11,FALSE)),"")</f>
        <v/>
      </c>
      <c r="AB92"/>
    </row>
    <row r="93" spans="1:28" x14ac:dyDescent="0.25">
      <c r="A93" s="3" t="s">
        <v>248</v>
      </c>
      <c r="B93" s="3" t="s">
        <v>162</v>
      </c>
      <c r="C93" s="3" t="s">
        <v>62</v>
      </c>
      <c r="D93" s="3" t="s">
        <v>63</v>
      </c>
      <c r="E93" s="3" t="s">
        <v>1</v>
      </c>
      <c r="F93" s="3" t="str">
        <f>F90</f>
        <v>women 15-49</v>
      </c>
      <c r="G93" s="3" t="s">
        <v>18</v>
      </c>
      <c r="H93" s="3" t="e">
        <f>H90</f>
        <v>#REF!</v>
      </c>
      <c r="I93" s="3" t="s">
        <v>161</v>
      </c>
      <c r="L93" s="3">
        <f t="shared" si="11"/>
        <v>1</v>
      </c>
      <c r="M93" s="3">
        <f t="shared" si="11"/>
        <v>0</v>
      </c>
      <c r="N93" s="3">
        <f t="shared" si="11"/>
        <v>1</v>
      </c>
      <c r="O93" s="3">
        <f t="shared" si="11"/>
        <v>15</v>
      </c>
      <c r="R93" s="27" t="str">
        <f>IFERROR(IF(VLOOKUP($A93,#REF!,10,FALSE)=0,"",VLOOKUP($A93,#REF!,10,FALSE)),"")</f>
        <v/>
      </c>
      <c r="S93" s="27" t="str">
        <f>IFERROR(IF(VLOOKUP($A93,#REF!,11,FALSE)=0,"",VLOOKUP($A93,#REF!,11,FALSE)),"")</f>
        <v/>
      </c>
      <c r="AB93"/>
    </row>
    <row r="94" spans="1:28" x14ac:dyDescent="0.25">
      <c r="A94" s="3" t="s">
        <v>163</v>
      </c>
      <c r="B94" s="3" t="s">
        <v>164</v>
      </c>
      <c r="C94" s="3" t="s">
        <v>62</v>
      </c>
      <c r="D94" s="3" t="s">
        <v>63</v>
      </c>
      <c r="E94" s="3" t="s">
        <v>1</v>
      </c>
      <c r="F94" s="3" t="s">
        <v>160</v>
      </c>
      <c r="G94" s="3" t="s">
        <v>17</v>
      </c>
      <c r="H94" s="30" t="e">
        <f>#REF!/100*#REF!</f>
        <v>#REF!</v>
      </c>
      <c r="I94" s="3" t="s">
        <v>165</v>
      </c>
      <c r="L94" s="3">
        <v>1</v>
      </c>
      <c r="N94" s="3">
        <v>4</v>
      </c>
      <c r="O94" s="3">
        <v>5</v>
      </c>
      <c r="R94" s="27" t="str">
        <f>IFERROR(IF(VLOOKUP($A94,#REF!,10,FALSE)=0,"",VLOOKUP($A94,#REF!,10,FALSE)),"")</f>
        <v/>
      </c>
      <c r="S94" s="27" t="str">
        <f>IFERROR(IF(VLOOKUP($A94,#REF!,11,FALSE)=0,"",VLOOKUP($A94,#REF!,11,FALSE)),"")</f>
        <v/>
      </c>
      <c r="AB94"/>
    </row>
    <row r="95" spans="1:28" x14ac:dyDescent="0.25">
      <c r="A95" s="3" t="s">
        <v>166</v>
      </c>
      <c r="B95" s="3" t="s">
        <v>167</v>
      </c>
      <c r="C95" s="3" t="s">
        <v>62</v>
      </c>
      <c r="D95" s="3" t="s">
        <v>63</v>
      </c>
      <c r="E95" s="3" t="s">
        <v>1</v>
      </c>
      <c r="F95" s="3" t="s">
        <v>160</v>
      </c>
      <c r="G95" s="3" t="s">
        <v>17</v>
      </c>
      <c r="H95" s="30" t="e">
        <f>#REF!/100*#REF!</f>
        <v>#REF!</v>
      </c>
      <c r="I95" s="3" t="s">
        <v>165</v>
      </c>
      <c r="L95" s="3">
        <v>1</v>
      </c>
      <c r="N95" s="3">
        <v>4</v>
      </c>
      <c r="O95" s="3">
        <v>5</v>
      </c>
      <c r="R95" s="27" t="str">
        <f>IFERROR(IF(VLOOKUP($A95,#REF!,10,FALSE)=0,"",VLOOKUP($A95,#REF!,10,FALSE)),"")</f>
        <v/>
      </c>
      <c r="S95" s="27" t="str">
        <f>IFERROR(IF(VLOOKUP($A95,#REF!,11,FALSE)=0,"",VLOOKUP($A95,#REF!,11,FALSE)),"")</f>
        <v/>
      </c>
      <c r="AB95"/>
    </row>
    <row r="96" spans="1:28" x14ac:dyDescent="0.25">
      <c r="A96" s="3" t="s">
        <v>168</v>
      </c>
      <c r="B96" s="3" t="s">
        <v>169</v>
      </c>
      <c r="C96" s="3" t="s">
        <v>62</v>
      </c>
      <c r="D96" s="3" t="s">
        <v>63</v>
      </c>
      <c r="E96" s="3" t="s">
        <v>1</v>
      </c>
      <c r="F96" s="3" t="s">
        <v>160</v>
      </c>
      <c r="G96" s="3" t="s">
        <v>17</v>
      </c>
      <c r="H96" s="31">
        <v>0</v>
      </c>
      <c r="I96" s="3" t="s">
        <v>165</v>
      </c>
      <c r="L96" s="3">
        <v>1</v>
      </c>
      <c r="N96" s="3">
        <v>0</v>
      </c>
      <c r="O96" s="3">
        <v>0</v>
      </c>
      <c r="R96" s="27" t="str">
        <f>IFERROR(IF(VLOOKUP($A96,#REF!,10,FALSE)=0,"",VLOOKUP($A96,#REF!,10,FALSE)),"")</f>
        <v/>
      </c>
      <c r="S96" s="27" t="str">
        <f>IFERROR(IF(VLOOKUP($A96,#REF!,11,FALSE)=0,"",VLOOKUP($A96,#REF!,11,FALSE)),"")</f>
        <v/>
      </c>
      <c r="AB96"/>
    </row>
    <row r="97" spans="1:28" x14ac:dyDescent="0.25">
      <c r="A97" s="3" t="s">
        <v>170</v>
      </c>
      <c r="B97" s="3" t="s">
        <v>171</v>
      </c>
      <c r="C97" s="3" t="s">
        <v>62</v>
      </c>
      <c r="D97" s="3" t="s">
        <v>63</v>
      </c>
      <c r="E97" s="3" t="s">
        <v>1</v>
      </c>
      <c r="F97" s="3" t="s">
        <v>160</v>
      </c>
      <c r="G97" s="3" t="s">
        <v>17</v>
      </c>
      <c r="H97" s="30" t="e">
        <f>#REF!/100*#REF!</f>
        <v>#REF!</v>
      </c>
      <c r="I97" s="3" t="s">
        <v>165</v>
      </c>
      <c r="L97" s="3">
        <v>1</v>
      </c>
      <c r="N97" s="3">
        <f>1/5</f>
        <v>0.2</v>
      </c>
      <c r="O97" s="3">
        <v>15</v>
      </c>
      <c r="R97" s="27" t="str">
        <f>IFERROR(IF(VLOOKUP($A97,#REF!,10,FALSE)=0,"",VLOOKUP($A97,#REF!,10,FALSE)),"")</f>
        <v/>
      </c>
      <c r="S97" s="27" t="str">
        <f>IFERROR(IF(VLOOKUP($A97,#REF!,11,FALSE)=0,"",VLOOKUP($A97,#REF!,11,FALSE)),"")</f>
        <v/>
      </c>
      <c r="AB97"/>
    </row>
    <row r="98" spans="1:28" x14ac:dyDescent="0.25">
      <c r="A98" s="3" t="s">
        <v>172</v>
      </c>
      <c r="B98" s="3" t="s">
        <v>173</v>
      </c>
      <c r="C98" s="3" t="s">
        <v>62</v>
      </c>
      <c r="D98" s="3" t="s">
        <v>63</v>
      </c>
      <c r="E98" s="3" t="s">
        <v>1</v>
      </c>
      <c r="F98" s="3" t="s">
        <v>160</v>
      </c>
      <c r="G98" s="3" t="s">
        <v>17</v>
      </c>
      <c r="H98" s="30" t="e">
        <f>#REF!/100*#REF!</f>
        <v>#REF!</v>
      </c>
      <c r="I98" s="3" t="s">
        <v>165</v>
      </c>
      <c r="L98" s="3">
        <v>1</v>
      </c>
      <c r="N98" s="3">
        <f>1/3</f>
        <v>0.33333333333333331</v>
      </c>
      <c r="O98" s="3">
        <v>10</v>
      </c>
      <c r="R98" s="27" t="str">
        <f>IFERROR(IF(VLOOKUP($A98,#REF!,10,FALSE)=0,"",VLOOKUP($A98,#REF!,10,FALSE)),"")</f>
        <v/>
      </c>
      <c r="S98" s="27" t="str">
        <f>IFERROR(IF(VLOOKUP($A98,#REF!,11,FALSE)=0,"",VLOOKUP($A98,#REF!,11,FALSE)),"")</f>
        <v/>
      </c>
      <c r="AB98"/>
    </row>
    <row r="99" spans="1:28" x14ac:dyDescent="0.25">
      <c r="A99" s="3" t="s">
        <v>163</v>
      </c>
      <c r="B99" s="3" t="s">
        <v>164</v>
      </c>
      <c r="C99" s="3" t="s">
        <v>62</v>
      </c>
      <c r="D99" s="3" t="s">
        <v>63</v>
      </c>
      <c r="E99" s="3" t="s">
        <v>1</v>
      </c>
      <c r="F99" s="3" t="s">
        <v>160</v>
      </c>
      <c r="G99" s="3" t="s">
        <v>18</v>
      </c>
      <c r="H99" s="30" t="e">
        <f>#REF!/100*#REF!</f>
        <v>#REF!</v>
      </c>
      <c r="I99" s="3" t="s">
        <v>165</v>
      </c>
      <c r="L99" s="3">
        <v>1</v>
      </c>
      <c r="N99" s="3">
        <v>4</v>
      </c>
      <c r="O99" s="3">
        <v>5</v>
      </c>
      <c r="R99" s="27" t="str">
        <f>IFERROR(IF(VLOOKUP($A99,#REF!,10,FALSE)=0,"",VLOOKUP($A99,#REF!,10,FALSE)),"")</f>
        <v/>
      </c>
      <c r="S99" s="27" t="str">
        <f>IFERROR(IF(VLOOKUP($A99,#REF!,11,FALSE)=0,"",VLOOKUP($A99,#REF!,11,FALSE)),"")</f>
        <v/>
      </c>
      <c r="AB99"/>
    </row>
    <row r="100" spans="1:28" x14ac:dyDescent="0.25">
      <c r="A100" s="3" t="s">
        <v>166</v>
      </c>
      <c r="B100" s="3" t="s">
        <v>167</v>
      </c>
      <c r="C100" s="3" t="s">
        <v>62</v>
      </c>
      <c r="D100" s="3" t="s">
        <v>63</v>
      </c>
      <c r="E100" s="3" t="s">
        <v>1</v>
      </c>
      <c r="F100" s="3" t="s">
        <v>160</v>
      </c>
      <c r="G100" s="3" t="s">
        <v>18</v>
      </c>
      <c r="H100" s="30" t="e">
        <f>#REF!/100*#REF!</f>
        <v>#REF!</v>
      </c>
      <c r="I100" s="3" t="s">
        <v>165</v>
      </c>
      <c r="L100" s="3">
        <v>1</v>
      </c>
      <c r="N100" s="3">
        <v>4</v>
      </c>
      <c r="O100" s="3">
        <v>5</v>
      </c>
      <c r="R100" s="27" t="str">
        <f>IFERROR(IF(VLOOKUP($A100,#REF!,10,FALSE)=0,"",VLOOKUP($A100,#REF!,10,FALSE)),"")</f>
        <v/>
      </c>
      <c r="S100" s="27" t="str">
        <f>IFERROR(IF(VLOOKUP($A100,#REF!,11,FALSE)=0,"",VLOOKUP($A100,#REF!,11,FALSE)),"")</f>
        <v/>
      </c>
      <c r="AB100"/>
    </row>
    <row r="101" spans="1:28" x14ac:dyDescent="0.25">
      <c r="A101" s="3" t="s">
        <v>168</v>
      </c>
      <c r="B101" s="3" t="s">
        <v>169</v>
      </c>
      <c r="C101" s="3" t="s">
        <v>62</v>
      </c>
      <c r="D101" s="3" t="s">
        <v>63</v>
      </c>
      <c r="E101" s="3" t="s">
        <v>1</v>
      </c>
      <c r="F101" s="3" t="s">
        <v>160</v>
      </c>
      <c r="G101" s="3" t="s">
        <v>18</v>
      </c>
      <c r="H101" s="31">
        <v>0</v>
      </c>
      <c r="I101" s="3" t="s">
        <v>165</v>
      </c>
      <c r="L101" s="3">
        <v>1</v>
      </c>
      <c r="N101" s="3">
        <v>0</v>
      </c>
      <c r="O101" s="3">
        <v>0</v>
      </c>
      <c r="R101" s="27" t="str">
        <f>IFERROR(IF(VLOOKUP($A101,#REF!,10,FALSE)=0,"",VLOOKUP($A101,#REF!,10,FALSE)),"")</f>
        <v/>
      </c>
      <c r="S101" s="27" t="str">
        <f>IFERROR(IF(VLOOKUP($A101,#REF!,11,FALSE)=0,"",VLOOKUP($A101,#REF!,11,FALSE)),"")</f>
        <v/>
      </c>
      <c r="AB101"/>
    </row>
    <row r="102" spans="1:28" x14ac:dyDescent="0.25">
      <c r="A102" s="3" t="s">
        <v>170</v>
      </c>
      <c r="B102" s="3" t="s">
        <v>171</v>
      </c>
      <c r="C102" s="3" t="s">
        <v>62</v>
      </c>
      <c r="D102" s="3" t="s">
        <v>63</v>
      </c>
      <c r="E102" s="3" t="s">
        <v>1</v>
      </c>
      <c r="F102" s="3" t="s">
        <v>160</v>
      </c>
      <c r="G102" s="3" t="s">
        <v>18</v>
      </c>
      <c r="H102" s="30" t="e">
        <f>#REF!/100*#REF!</f>
        <v>#REF!</v>
      </c>
      <c r="I102" s="3" t="s">
        <v>165</v>
      </c>
      <c r="L102" s="3">
        <v>1</v>
      </c>
      <c r="N102" s="3">
        <f>2/5</f>
        <v>0.4</v>
      </c>
      <c r="O102" s="3">
        <v>15</v>
      </c>
      <c r="R102" s="27" t="str">
        <f>IFERROR(IF(VLOOKUP($A102,#REF!,10,FALSE)=0,"",VLOOKUP($A102,#REF!,10,FALSE)),"")</f>
        <v/>
      </c>
      <c r="S102" s="27" t="str">
        <f>IFERROR(IF(VLOOKUP($A102,#REF!,11,FALSE)=0,"",VLOOKUP($A102,#REF!,11,FALSE)),"")</f>
        <v/>
      </c>
      <c r="AB102"/>
    </row>
    <row r="103" spans="1:28" x14ac:dyDescent="0.25">
      <c r="A103" s="3" t="s">
        <v>172</v>
      </c>
      <c r="B103" s="3" t="s">
        <v>173</v>
      </c>
      <c r="C103" s="3" t="s">
        <v>62</v>
      </c>
      <c r="D103" s="3" t="s">
        <v>63</v>
      </c>
      <c r="E103" s="3" t="s">
        <v>1</v>
      </c>
      <c r="F103" s="3" t="s">
        <v>160</v>
      </c>
      <c r="G103" s="3" t="s">
        <v>18</v>
      </c>
      <c r="H103" s="30" t="e">
        <f>#REF!/100*#REF!</f>
        <v>#REF!</v>
      </c>
      <c r="I103" s="3" t="s">
        <v>165</v>
      </c>
      <c r="L103" s="3">
        <v>1</v>
      </c>
      <c r="N103" s="3">
        <v>0.33</v>
      </c>
      <c r="O103" s="3">
        <v>10</v>
      </c>
      <c r="R103" s="27" t="str">
        <f>IFERROR(IF(VLOOKUP($A103,#REF!,10,FALSE)=0,"",VLOOKUP($A103,#REF!,10,FALSE)),"")</f>
        <v/>
      </c>
      <c r="S103" s="27" t="str">
        <f>IFERROR(IF(VLOOKUP($A103,#REF!,11,FALSE)=0,"",VLOOKUP($A103,#REF!,11,FALSE)),"")</f>
        <v/>
      </c>
      <c r="AB103"/>
    </row>
    <row r="104" spans="1:28" x14ac:dyDescent="0.25">
      <c r="AB104"/>
    </row>
    <row r="105" spans="1:28" x14ac:dyDescent="0.25">
      <c r="AB105"/>
    </row>
    <row r="106" spans="1:28" x14ac:dyDescent="0.25">
      <c r="B106" s="9"/>
      <c r="AB106"/>
    </row>
    <row r="107" spans="1:28" x14ac:dyDescent="0.25">
      <c r="B107" s="9"/>
    </row>
  </sheetData>
  <autoFilter ref="A1:S103" xr:uid="{C1D83D06-B7B0-4361-896A-BFF57EC1D426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D10"/>
  <sheetViews>
    <sheetView workbookViewId="0">
      <selection activeCell="T31" sqref="T31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H13"/>
  <sheetViews>
    <sheetView workbookViewId="0">
      <selection activeCell="I12" sqref="I12"/>
    </sheetView>
  </sheetViews>
  <sheetFormatPr defaultRowHeight="15" x14ac:dyDescent="0.25"/>
  <cols>
    <col min="2" max="7" width="12.7109375" customWidth="1"/>
    <col min="8" max="8" width="12.7109375" style="32" customWidth="1"/>
  </cols>
  <sheetData>
    <row r="1" spans="1:8" x14ac:dyDescent="0.25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99</v>
      </c>
      <c r="H1" s="32" t="s">
        <v>180</v>
      </c>
    </row>
    <row r="2" spans="1:8" x14ac:dyDescent="0.25">
      <c r="A2" t="s">
        <v>181</v>
      </c>
      <c r="B2" s="36">
        <v>7.6408043258177794E-2</v>
      </c>
      <c r="C2" s="36">
        <v>9.5713728266083806E-2</v>
      </c>
      <c r="D2" s="36">
        <v>9.3468292987793397E-2</v>
      </c>
      <c r="E2" s="34">
        <v>6.6936482067843195E-2</v>
      </c>
      <c r="F2" s="34">
        <v>6.6936482067843195E-2</v>
      </c>
      <c r="G2" s="34">
        <v>1.9785867237687365</v>
      </c>
      <c r="H2" s="36">
        <v>0.98611111111111105</v>
      </c>
    </row>
    <row r="3" spans="1:8" x14ac:dyDescent="0.25">
      <c r="A3" t="s">
        <v>182</v>
      </c>
      <c r="B3" s="36">
        <v>9.1690279136459801E-2</v>
      </c>
      <c r="C3" s="36">
        <v>8.6488527654674893E-2</v>
      </c>
      <c r="D3" s="36">
        <v>8.70935409593733E-2</v>
      </c>
      <c r="E3" s="34">
        <v>6.4084654318813022E-2</v>
      </c>
      <c r="F3" s="34">
        <v>6.4084654318813022E-2</v>
      </c>
      <c r="G3" s="34">
        <v>0.82226980728051391</v>
      </c>
      <c r="H3" s="36">
        <v>1.03</v>
      </c>
    </row>
    <row r="4" spans="1:8" x14ac:dyDescent="0.25">
      <c r="A4" t="s">
        <v>183</v>
      </c>
      <c r="B4" s="36">
        <v>8.9547495163188606E-2</v>
      </c>
      <c r="C4" s="36">
        <v>8.8262729647882801E-2</v>
      </c>
      <c r="D4" s="36">
        <v>8.8412160129692496E-2</v>
      </c>
      <c r="E4" s="34">
        <v>6.0600247743600254E-2</v>
      </c>
      <c r="F4" s="34">
        <v>6.0600247743600254E-2</v>
      </c>
      <c r="G4" s="34">
        <v>0.23126338329764454</v>
      </c>
      <c r="H4" s="36">
        <v>1.0449999999999999</v>
      </c>
    </row>
    <row r="5" spans="1:8" x14ac:dyDescent="0.25">
      <c r="A5" t="s">
        <v>184</v>
      </c>
      <c r="B5" s="36">
        <v>9.2176047325894406E-2</v>
      </c>
      <c r="C5" s="36">
        <v>8.3380764610135397E-2</v>
      </c>
      <c r="D5" s="36">
        <v>8.4403739867652303E-2</v>
      </c>
      <c r="E5" s="34">
        <v>6.0703878213611638E-2</v>
      </c>
      <c r="F5" s="34">
        <v>6.0703878213611638E-2</v>
      </c>
      <c r="G5" s="34">
        <v>0.23126338329764454</v>
      </c>
      <c r="H5" s="36">
        <v>1.0599999999999998</v>
      </c>
    </row>
    <row r="6" spans="1:8" x14ac:dyDescent="0.25">
      <c r="A6" t="s">
        <v>185</v>
      </c>
      <c r="B6" s="36">
        <v>6.4782227209412901E-2</v>
      </c>
      <c r="C6" s="36">
        <v>9.1188775742037306E-2</v>
      </c>
      <c r="D6" s="36">
        <v>8.8117442317258002E-2</v>
      </c>
      <c r="E6" s="34">
        <v>6.4051402944234115E-2</v>
      </c>
      <c r="F6" s="34">
        <v>6.4051402944234115E-2</v>
      </c>
      <c r="G6" s="34">
        <v>0.35974304068522489</v>
      </c>
      <c r="H6" s="36">
        <v>1.075</v>
      </c>
    </row>
    <row r="7" spans="1:8" x14ac:dyDescent="0.25">
      <c r="A7" t="s">
        <v>186</v>
      </c>
      <c r="B7" s="36">
        <v>8.8030508513506203E-2</v>
      </c>
      <c r="C7" s="36">
        <v>8.6178470823280298E-2</v>
      </c>
      <c r="D7" s="36">
        <v>8.6393880468918605E-2</v>
      </c>
      <c r="E7" s="34">
        <v>7.8032799832215824E-2</v>
      </c>
      <c r="F7" s="34">
        <v>7.8032799832215824E-2</v>
      </c>
      <c r="G7" s="34">
        <v>0.35974304068522495</v>
      </c>
      <c r="H7" s="36">
        <v>1.0366666666666666</v>
      </c>
    </row>
    <row r="8" spans="1:8" x14ac:dyDescent="0.25">
      <c r="A8" t="s">
        <v>187</v>
      </c>
      <c r="B8" s="36">
        <v>8.9732339850653597E-2</v>
      </c>
      <c r="C8" s="36">
        <v>8.4609128374005305E-2</v>
      </c>
      <c r="D8" s="36">
        <v>8.5205006727096494E-2</v>
      </c>
      <c r="E8" s="34">
        <v>9.129394265165322E-2</v>
      </c>
      <c r="F8" s="34">
        <v>9.129394265165322E-2</v>
      </c>
      <c r="G8" s="34">
        <v>0.46252676659528913</v>
      </c>
      <c r="H8" s="36">
        <v>0.99833333333333329</v>
      </c>
    </row>
    <row r="9" spans="1:8" x14ac:dyDescent="0.25">
      <c r="A9" t="s">
        <v>188</v>
      </c>
      <c r="B9" s="36">
        <v>9.5015425914235896E-2</v>
      </c>
      <c r="C9" s="36">
        <v>9.1453477672599107E-2</v>
      </c>
      <c r="D9" s="36">
        <v>9.1867766222212294E-2</v>
      </c>
      <c r="E9" s="34">
        <v>7.2674867820140321E-2</v>
      </c>
      <c r="F9" s="34">
        <v>7.2674867820140321E-2</v>
      </c>
      <c r="G9" s="34">
        <v>0.82226980728051402</v>
      </c>
      <c r="H9" s="36">
        <v>0.96</v>
      </c>
    </row>
    <row r="10" spans="1:8" x14ac:dyDescent="0.25">
      <c r="A10" t="s">
        <v>189</v>
      </c>
      <c r="B10" s="36">
        <v>7.9092727755465206E-2</v>
      </c>
      <c r="C10" s="36">
        <v>8.3750496376631497E-2</v>
      </c>
      <c r="D10" s="36">
        <v>8.3208753466405896E-2</v>
      </c>
      <c r="E10" s="34">
        <v>9.393164701025386E-2</v>
      </c>
      <c r="F10" s="34">
        <v>9.393164701025386E-2</v>
      </c>
      <c r="G10" s="34">
        <v>1.2847965738758031</v>
      </c>
      <c r="H10" s="36">
        <v>0.94666666666666666</v>
      </c>
    </row>
    <row r="11" spans="1:8" x14ac:dyDescent="0.25">
      <c r="A11" t="s">
        <v>190</v>
      </c>
      <c r="B11" s="36">
        <v>8.0252051237286098E-2</v>
      </c>
      <c r="C11" s="36">
        <v>7.2957207307375205E-2</v>
      </c>
      <c r="D11" s="36">
        <v>7.3805667224914301E-2</v>
      </c>
      <c r="E11" s="34">
        <v>0.1277403545528342</v>
      </c>
      <c r="F11" s="34">
        <v>0.1277403545528342</v>
      </c>
      <c r="G11" s="34">
        <v>1.8501070663811563</v>
      </c>
      <c r="H11" s="36">
        <v>0.93333333333333335</v>
      </c>
    </row>
    <row r="12" spans="1:8" x14ac:dyDescent="0.25">
      <c r="A12" t="s">
        <v>191</v>
      </c>
      <c r="B12" s="36">
        <v>7.1049271147846205E-2</v>
      </c>
      <c r="C12" s="36">
        <v>7.5738270699272497E-2</v>
      </c>
      <c r="D12" s="36">
        <v>7.5192895334018697E-2</v>
      </c>
      <c r="E12" s="34">
        <v>0.13255239757366111</v>
      </c>
      <c r="F12" s="34">
        <v>0.13255239757366111</v>
      </c>
      <c r="G12" s="34">
        <v>1.7473233404710922</v>
      </c>
      <c r="H12" s="36">
        <v>0.92</v>
      </c>
    </row>
    <row r="13" spans="1:8" x14ac:dyDescent="0.25">
      <c r="A13" t="s">
        <v>192</v>
      </c>
      <c r="B13" s="36">
        <v>8.2223583487873203E-2</v>
      </c>
      <c r="C13" s="36">
        <v>6.0278422826021999E-2</v>
      </c>
      <c r="D13" s="36">
        <v>6.2830854294664104E-2</v>
      </c>
      <c r="E13" s="34">
        <v>8.7397325271139303E-2</v>
      </c>
      <c r="F13" s="34">
        <v>8.7397325271139303E-2</v>
      </c>
      <c r="G13" s="34">
        <v>1.8501070663811563</v>
      </c>
      <c r="H13" s="36">
        <v>0.95666666666666667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1DDD-E656-48EF-90B2-112495E8E9FF}">
  <sheetPr>
    <tabColor theme="7"/>
  </sheetPr>
  <dimension ref="A1:D102"/>
  <sheetViews>
    <sheetView topLeftCell="A27" workbookViewId="0">
      <selection activeCell="A17" sqref="A17:A51"/>
    </sheetView>
  </sheetViews>
  <sheetFormatPr defaultRowHeight="15" x14ac:dyDescent="0.25"/>
  <cols>
    <col min="1" max="1" width="9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</v>
      </c>
      <c r="C2">
        <v>100</v>
      </c>
      <c r="D2">
        <f>B2+C2</f>
        <v>200</v>
      </c>
    </row>
    <row r="3" spans="1:4" x14ac:dyDescent="0.25">
      <c r="A3" s="43">
        <v>1</v>
      </c>
      <c r="B3">
        <v>100</v>
      </c>
      <c r="C3">
        <v>100</v>
      </c>
      <c r="D3">
        <f t="shared" ref="D3:D66" si="0">B3+C3</f>
        <v>200</v>
      </c>
    </row>
    <row r="4" spans="1:4" x14ac:dyDescent="0.25">
      <c r="A4" s="43">
        <v>2</v>
      </c>
      <c r="B4">
        <v>100</v>
      </c>
      <c r="C4">
        <v>100</v>
      </c>
      <c r="D4">
        <f t="shared" si="0"/>
        <v>200</v>
      </c>
    </row>
    <row r="5" spans="1:4" x14ac:dyDescent="0.25">
      <c r="A5" s="43">
        <v>3</v>
      </c>
      <c r="B5">
        <v>100</v>
      </c>
      <c r="C5">
        <v>100</v>
      </c>
      <c r="D5">
        <f t="shared" si="0"/>
        <v>200</v>
      </c>
    </row>
    <row r="6" spans="1:4" x14ac:dyDescent="0.25">
      <c r="A6" s="43">
        <v>4</v>
      </c>
      <c r="B6">
        <v>100</v>
      </c>
      <c r="C6">
        <v>100</v>
      </c>
      <c r="D6">
        <f t="shared" si="0"/>
        <v>200</v>
      </c>
    </row>
    <row r="7" spans="1:4" x14ac:dyDescent="0.25">
      <c r="A7" s="43">
        <v>5</v>
      </c>
      <c r="B7">
        <v>100</v>
      </c>
      <c r="C7">
        <v>100</v>
      </c>
      <c r="D7">
        <f t="shared" si="0"/>
        <v>200</v>
      </c>
    </row>
    <row r="8" spans="1:4" x14ac:dyDescent="0.25">
      <c r="A8" s="43">
        <v>6</v>
      </c>
      <c r="B8">
        <v>100</v>
      </c>
      <c r="C8">
        <v>100</v>
      </c>
      <c r="D8">
        <f t="shared" si="0"/>
        <v>200</v>
      </c>
    </row>
    <row r="9" spans="1:4" x14ac:dyDescent="0.25">
      <c r="A9" s="43">
        <v>7</v>
      </c>
      <c r="B9">
        <v>100</v>
      </c>
      <c r="C9">
        <v>100</v>
      </c>
      <c r="D9">
        <f t="shared" si="0"/>
        <v>200</v>
      </c>
    </row>
    <row r="10" spans="1:4" x14ac:dyDescent="0.25">
      <c r="A10" s="43">
        <v>8</v>
      </c>
      <c r="B10">
        <v>100</v>
      </c>
      <c r="C10">
        <v>100</v>
      </c>
      <c r="D10">
        <f t="shared" si="0"/>
        <v>200</v>
      </c>
    </row>
    <row r="11" spans="1:4" x14ac:dyDescent="0.25">
      <c r="A11" s="43">
        <v>9</v>
      </c>
      <c r="B11">
        <v>100</v>
      </c>
      <c r="C11">
        <v>100</v>
      </c>
      <c r="D11">
        <f t="shared" si="0"/>
        <v>200</v>
      </c>
    </row>
    <row r="12" spans="1:4" x14ac:dyDescent="0.25">
      <c r="A12" s="43">
        <v>10</v>
      </c>
      <c r="B12">
        <v>100</v>
      </c>
      <c r="C12">
        <v>100</v>
      </c>
      <c r="D12">
        <f t="shared" si="0"/>
        <v>200</v>
      </c>
    </row>
    <row r="13" spans="1:4" x14ac:dyDescent="0.25">
      <c r="A13" s="43">
        <v>11</v>
      </c>
      <c r="B13">
        <v>100</v>
      </c>
      <c r="C13">
        <v>100</v>
      </c>
      <c r="D13">
        <f t="shared" si="0"/>
        <v>200</v>
      </c>
    </row>
    <row r="14" spans="1:4" x14ac:dyDescent="0.25">
      <c r="A14" s="43">
        <v>12</v>
      </c>
      <c r="B14">
        <v>100</v>
      </c>
      <c r="C14">
        <v>100</v>
      </c>
      <c r="D14">
        <f t="shared" si="0"/>
        <v>200</v>
      </c>
    </row>
    <row r="15" spans="1:4" x14ac:dyDescent="0.25">
      <c r="A15" s="43">
        <v>13</v>
      </c>
      <c r="B15">
        <v>100</v>
      </c>
      <c r="C15">
        <v>100</v>
      </c>
      <c r="D15">
        <f t="shared" si="0"/>
        <v>200</v>
      </c>
    </row>
    <row r="16" spans="1:4" x14ac:dyDescent="0.25">
      <c r="A16" s="43">
        <v>14</v>
      </c>
      <c r="B16">
        <v>100</v>
      </c>
      <c r="C16">
        <v>100</v>
      </c>
      <c r="D16">
        <f t="shared" si="0"/>
        <v>200</v>
      </c>
    </row>
    <row r="17" spans="1:4" x14ac:dyDescent="0.25">
      <c r="A17" s="43">
        <v>15</v>
      </c>
      <c r="B17">
        <v>100</v>
      </c>
      <c r="C17">
        <v>100</v>
      </c>
      <c r="D17">
        <f t="shared" si="0"/>
        <v>200</v>
      </c>
    </row>
    <row r="18" spans="1:4" x14ac:dyDescent="0.25">
      <c r="A18" s="43">
        <v>16</v>
      </c>
      <c r="B18">
        <v>100</v>
      </c>
      <c r="C18">
        <v>100</v>
      </c>
      <c r="D18">
        <f t="shared" si="0"/>
        <v>200</v>
      </c>
    </row>
    <row r="19" spans="1:4" x14ac:dyDescent="0.25">
      <c r="A19" s="43">
        <v>17</v>
      </c>
      <c r="B19">
        <v>100</v>
      </c>
      <c r="C19">
        <v>100</v>
      </c>
      <c r="D19">
        <f t="shared" si="0"/>
        <v>200</v>
      </c>
    </row>
    <row r="20" spans="1:4" x14ac:dyDescent="0.25">
      <c r="A20" s="43">
        <v>18</v>
      </c>
      <c r="B20">
        <v>100</v>
      </c>
      <c r="C20">
        <v>100</v>
      </c>
      <c r="D20">
        <f t="shared" si="0"/>
        <v>200</v>
      </c>
    </row>
    <row r="21" spans="1:4" x14ac:dyDescent="0.25">
      <c r="A21" s="43">
        <v>19</v>
      </c>
      <c r="B21">
        <v>100</v>
      </c>
      <c r="C21">
        <v>100</v>
      </c>
      <c r="D21">
        <f t="shared" si="0"/>
        <v>200</v>
      </c>
    </row>
    <row r="22" spans="1:4" x14ac:dyDescent="0.25">
      <c r="A22" s="43">
        <v>20</v>
      </c>
      <c r="B22">
        <v>100</v>
      </c>
      <c r="C22">
        <v>100</v>
      </c>
      <c r="D22">
        <f t="shared" si="0"/>
        <v>200</v>
      </c>
    </row>
    <row r="23" spans="1:4" x14ac:dyDescent="0.25">
      <c r="A23" s="43">
        <v>21</v>
      </c>
      <c r="B23">
        <v>100</v>
      </c>
      <c r="C23">
        <v>100</v>
      </c>
      <c r="D23">
        <f t="shared" si="0"/>
        <v>200</v>
      </c>
    </row>
    <row r="24" spans="1:4" x14ac:dyDescent="0.25">
      <c r="A24" s="43">
        <v>22</v>
      </c>
      <c r="B24">
        <v>100</v>
      </c>
      <c r="C24">
        <v>100</v>
      </c>
      <c r="D24">
        <f t="shared" si="0"/>
        <v>200</v>
      </c>
    </row>
    <row r="25" spans="1:4" x14ac:dyDescent="0.25">
      <c r="A25" s="43">
        <v>23</v>
      </c>
      <c r="B25">
        <v>100</v>
      </c>
      <c r="C25">
        <v>100</v>
      </c>
      <c r="D25">
        <f t="shared" si="0"/>
        <v>200</v>
      </c>
    </row>
    <row r="26" spans="1:4" x14ac:dyDescent="0.25">
      <c r="A26" s="43">
        <v>24</v>
      </c>
      <c r="B26">
        <v>100</v>
      </c>
      <c r="C26">
        <v>100</v>
      </c>
      <c r="D26">
        <f t="shared" si="0"/>
        <v>200</v>
      </c>
    </row>
    <row r="27" spans="1:4" x14ac:dyDescent="0.25">
      <c r="A27" s="43">
        <v>25</v>
      </c>
      <c r="B27">
        <v>100</v>
      </c>
      <c r="C27">
        <v>100</v>
      </c>
      <c r="D27">
        <f t="shared" si="0"/>
        <v>200</v>
      </c>
    </row>
    <row r="28" spans="1:4" x14ac:dyDescent="0.25">
      <c r="A28" s="43">
        <v>26</v>
      </c>
      <c r="B28">
        <v>100</v>
      </c>
      <c r="C28">
        <v>100</v>
      </c>
      <c r="D28">
        <f t="shared" si="0"/>
        <v>200</v>
      </c>
    </row>
    <row r="29" spans="1:4" x14ac:dyDescent="0.25">
      <c r="A29" s="43">
        <v>27</v>
      </c>
      <c r="B29">
        <v>100</v>
      </c>
      <c r="C29">
        <v>100</v>
      </c>
      <c r="D29">
        <f t="shared" si="0"/>
        <v>200</v>
      </c>
    </row>
    <row r="30" spans="1:4" x14ac:dyDescent="0.25">
      <c r="A30" s="43">
        <v>28</v>
      </c>
      <c r="B30">
        <v>100</v>
      </c>
      <c r="C30">
        <v>100</v>
      </c>
      <c r="D30">
        <f t="shared" si="0"/>
        <v>200</v>
      </c>
    </row>
    <row r="31" spans="1:4" x14ac:dyDescent="0.25">
      <c r="A31" s="43">
        <v>29</v>
      </c>
      <c r="B31">
        <v>100</v>
      </c>
      <c r="C31">
        <v>100</v>
      </c>
      <c r="D31">
        <f t="shared" si="0"/>
        <v>200</v>
      </c>
    </row>
    <row r="32" spans="1:4" x14ac:dyDescent="0.25">
      <c r="A32" s="43">
        <v>30</v>
      </c>
      <c r="B32">
        <v>100</v>
      </c>
      <c r="C32">
        <v>100</v>
      </c>
      <c r="D32">
        <f t="shared" si="0"/>
        <v>200</v>
      </c>
    </row>
    <row r="33" spans="1:4" x14ac:dyDescent="0.25">
      <c r="A33" s="43">
        <v>31</v>
      </c>
      <c r="B33">
        <v>100</v>
      </c>
      <c r="C33">
        <v>100</v>
      </c>
      <c r="D33">
        <f t="shared" si="0"/>
        <v>200</v>
      </c>
    </row>
    <row r="34" spans="1:4" x14ac:dyDescent="0.25">
      <c r="A34" s="43">
        <v>32</v>
      </c>
      <c r="B34">
        <v>100</v>
      </c>
      <c r="C34">
        <v>100</v>
      </c>
      <c r="D34">
        <f t="shared" si="0"/>
        <v>200</v>
      </c>
    </row>
    <row r="35" spans="1:4" x14ac:dyDescent="0.25">
      <c r="A35" s="43">
        <v>33</v>
      </c>
      <c r="B35">
        <v>100</v>
      </c>
      <c r="C35">
        <v>100</v>
      </c>
      <c r="D35">
        <f t="shared" si="0"/>
        <v>200</v>
      </c>
    </row>
    <row r="36" spans="1:4" x14ac:dyDescent="0.25">
      <c r="A36" s="43">
        <v>34</v>
      </c>
      <c r="B36">
        <v>100</v>
      </c>
      <c r="C36">
        <v>100</v>
      </c>
      <c r="D36">
        <f t="shared" si="0"/>
        <v>200</v>
      </c>
    </row>
    <row r="37" spans="1:4" x14ac:dyDescent="0.25">
      <c r="A37" s="43">
        <v>35</v>
      </c>
      <c r="B37">
        <v>100</v>
      </c>
      <c r="C37">
        <v>100</v>
      </c>
      <c r="D37">
        <f t="shared" si="0"/>
        <v>200</v>
      </c>
    </row>
    <row r="38" spans="1:4" x14ac:dyDescent="0.25">
      <c r="A38" s="43">
        <v>36</v>
      </c>
      <c r="B38">
        <v>100</v>
      </c>
      <c r="C38">
        <v>100</v>
      </c>
      <c r="D38">
        <f t="shared" si="0"/>
        <v>200</v>
      </c>
    </row>
    <row r="39" spans="1:4" x14ac:dyDescent="0.25">
      <c r="A39" s="43">
        <v>37</v>
      </c>
      <c r="B39">
        <v>100</v>
      </c>
      <c r="C39">
        <v>100</v>
      </c>
      <c r="D39">
        <f t="shared" si="0"/>
        <v>200</v>
      </c>
    </row>
    <row r="40" spans="1:4" x14ac:dyDescent="0.25">
      <c r="A40" s="43">
        <v>38</v>
      </c>
      <c r="B40">
        <v>100</v>
      </c>
      <c r="C40">
        <v>100</v>
      </c>
      <c r="D40">
        <f t="shared" si="0"/>
        <v>200</v>
      </c>
    </row>
    <row r="41" spans="1:4" x14ac:dyDescent="0.25">
      <c r="A41" s="43">
        <v>39</v>
      </c>
      <c r="B41">
        <v>100</v>
      </c>
      <c r="C41">
        <v>100</v>
      </c>
      <c r="D41">
        <f t="shared" si="0"/>
        <v>200</v>
      </c>
    </row>
    <row r="42" spans="1:4" x14ac:dyDescent="0.25">
      <c r="A42" s="43">
        <v>40</v>
      </c>
      <c r="B42">
        <v>100</v>
      </c>
      <c r="C42">
        <v>100</v>
      </c>
      <c r="D42">
        <f t="shared" si="0"/>
        <v>200</v>
      </c>
    </row>
    <row r="43" spans="1:4" x14ac:dyDescent="0.25">
      <c r="A43" s="43">
        <v>41</v>
      </c>
      <c r="B43">
        <v>100</v>
      </c>
      <c r="C43">
        <v>100</v>
      </c>
      <c r="D43">
        <f t="shared" si="0"/>
        <v>200</v>
      </c>
    </row>
    <row r="44" spans="1:4" x14ac:dyDescent="0.25">
      <c r="A44" s="43">
        <v>42</v>
      </c>
      <c r="B44">
        <v>100</v>
      </c>
      <c r="C44">
        <v>100</v>
      </c>
      <c r="D44">
        <f t="shared" si="0"/>
        <v>200</v>
      </c>
    </row>
    <row r="45" spans="1:4" x14ac:dyDescent="0.25">
      <c r="A45" s="43">
        <v>43</v>
      </c>
      <c r="B45">
        <v>100</v>
      </c>
      <c r="C45">
        <v>100</v>
      </c>
      <c r="D45">
        <f t="shared" si="0"/>
        <v>200</v>
      </c>
    </row>
    <row r="46" spans="1:4" x14ac:dyDescent="0.25">
      <c r="A46" s="43">
        <v>44</v>
      </c>
      <c r="B46">
        <v>100</v>
      </c>
      <c r="C46">
        <v>100</v>
      </c>
      <c r="D46">
        <f t="shared" si="0"/>
        <v>200</v>
      </c>
    </row>
    <row r="47" spans="1:4" x14ac:dyDescent="0.25">
      <c r="A47" s="43">
        <v>45</v>
      </c>
      <c r="B47">
        <v>100</v>
      </c>
      <c r="C47">
        <v>100</v>
      </c>
      <c r="D47">
        <f t="shared" si="0"/>
        <v>200</v>
      </c>
    </row>
    <row r="48" spans="1:4" x14ac:dyDescent="0.25">
      <c r="A48" s="43">
        <v>46</v>
      </c>
      <c r="B48">
        <v>100</v>
      </c>
      <c r="C48">
        <v>100</v>
      </c>
      <c r="D48">
        <f t="shared" si="0"/>
        <v>200</v>
      </c>
    </row>
    <row r="49" spans="1:4" x14ac:dyDescent="0.25">
      <c r="A49" s="43">
        <v>47</v>
      </c>
      <c r="B49">
        <v>100</v>
      </c>
      <c r="C49">
        <v>100</v>
      </c>
      <c r="D49">
        <f t="shared" si="0"/>
        <v>200</v>
      </c>
    </row>
    <row r="50" spans="1:4" x14ac:dyDescent="0.25">
      <c r="A50" s="43">
        <v>48</v>
      </c>
      <c r="B50">
        <v>100</v>
      </c>
      <c r="C50">
        <v>100</v>
      </c>
      <c r="D50">
        <f t="shared" si="0"/>
        <v>200</v>
      </c>
    </row>
    <row r="51" spans="1:4" x14ac:dyDescent="0.25">
      <c r="A51" s="43">
        <v>49</v>
      </c>
      <c r="B51">
        <v>100</v>
      </c>
      <c r="C51">
        <v>100</v>
      </c>
      <c r="D51">
        <f t="shared" si="0"/>
        <v>200</v>
      </c>
    </row>
    <row r="52" spans="1:4" x14ac:dyDescent="0.25">
      <c r="A52" s="43">
        <v>50</v>
      </c>
      <c r="B52">
        <v>100</v>
      </c>
      <c r="C52">
        <v>100</v>
      </c>
      <c r="D52">
        <f t="shared" si="0"/>
        <v>200</v>
      </c>
    </row>
    <row r="53" spans="1:4" x14ac:dyDescent="0.25">
      <c r="A53" s="43">
        <v>51</v>
      </c>
      <c r="B53">
        <v>100</v>
      </c>
      <c r="C53">
        <v>100</v>
      </c>
      <c r="D53">
        <f t="shared" si="0"/>
        <v>200</v>
      </c>
    </row>
    <row r="54" spans="1:4" x14ac:dyDescent="0.25">
      <c r="A54" s="43">
        <v>52</v>
      </c>
      <c r="B54">
        <v>100</v>
      </c>
      <c r="C54">
        <v>100</v>
      </c>
      <c r="D54">
        <f t="shared" si="0"/>
        <v>200</v>
      </c>
    </row>
    <row r="55" spans="1:4" x14ac:dyDescent="0.25">
      <c r="A55" s="43">
        <v>53</v>
      </c>
      <c r="B55">
        <v>100</v>
      </c>
      <c r="C55">
        <v>100</v>
      </c>
      <c r="D55">
        <f t="shared" si="0"/>
        <v>200</v>
      </c>
    </row>
    <row r="56" spans="1:4" x14ac:dyDescent="0.25">
      <c r="A56" s="43">
        <v>54</v>
      </c>
      <c r="B56">
        <v>100</v>
      </c>
      <c r="C56">
        <v>100</v>
      </c>
      <c r="D56">
        <f t="shared" si="0"/>
        <v>200</v>
      </c>
    </row>
    <row r="57" spans="1:4" x14ac:dyDescent="0.25">
      <c r="A57" s="43">
        <v>55</v>
      </c>
      <c r="B57">
        <v>100</v>
      </c>
      <c r="C57">
        <v>100</v>
      </c>
      <c r="D57">
        <f t="shared" si="0"/>
        <v>200</v>
      </c>
    </row>
    <row r="58" spans="1:4" x14ac:dyDescent="0.25">
      <c r="A58" s="43">
        <v>56</v>
      </c>
      <c r="B58">
        <v>100</v>
      </c>
      <c r="C58">
        <v>100</v>
      </c>
      <c r="D58">
        <f t="shared" si="0"/>
        <v>200</v>
      </c>
    </row>
    <row r="59" spans="1:4" x14ac:dyDescent="0.25">
      <c r="A59" s="43">
        <v>57</v>
      </c>
      <c r="B59">
        <v>100</v>
      </c>
      <c r="C59">
        <v>100</v>
      </c>
      <c r="D59">
        <f t="shared" si="0"/>
        <v>200</v>
      </c>
    </row>
    <row r="60" spans="1:4" x14ac:dyDescent="0.25">
      <c r="A60" s="43">
        <v>58</v>
      </c>
      <c r="B60">
        <v>100</v>
      </c>
      <c r="C60">
        <v>100</v>
      </c>
      <c r="D60">
        <f t="shared" si="0"/>
        <v>200</v>
      </c>
    </row>
    <row r="61" spans="1:4" x14ac:dyDescent="0.25">
      <c r="A61" s="43">
        <v>59</v>
      </c>
      <c r="B61">
        <v>100</v>
      </c>
      <c r="C61">
        <v>100</v>
      </c>
      <c r="D61">
        <f t="shared" si="0"/>
        <v>200</v>
      </c>
    </row>
    <row r="62" spans="1:4" x14ac:dyDescent="0.25">
      <c r="A62" s="43">
        <v>60</v>
      </c>
      <c r="B62">
        <v>100</v>
      </c>
      <c r="C62">
        <v>100</v>
      </c>
      <c r="D62">
        <f t="shared" si="0"/>
        <v>200</v>
      </c>
    </row>
    <row r="63" spans="1:4" x14ac:dyDescent="0.25">
      <c r="A63" s="43">
        <v>61</v>
      </c>
      <c r="B63">
        <v>100</v>
      </c>
      <c r="C63">
        <v>100</v>
      </c>
      <c r="D63">
        <f t="shared" si="0"/>
        <v>200</v>
      </c>
    </row>
    <row r="64" spans="1:4" x14ac:dyDescent="0.25">
      <c r="A64" s="43">
        <v>62</v>
      </c>
      <c r="B64">
        <v>100</v>
      </c>
      <c r="C64">
        <v>100</v>
      </c>
      <c r="D64">
        <f t="shared" si="0"/>
        <v>200</v>
      </c>
    </row>
    <row r="65" spans="1:4" x14ac:dyDescent="0.25">
      <c r="A65" s="43">
        <v>63</v>
      </c>
      <c r="B65">
        <v>100</v>
      </c>
      <c r="C65">
        <v>100</v>
      </c>
      <c r="D65">
        <f t="shared" si="0"/>
        <v>200</v>
      </c>
    </row>
    <row r="66" spans="1:4" x14ac:dyDescent="0.25">
      <c r="A66" s="43">
        <v>64</v>
      </c>
      <c r="B66">
        <v>100</v>
      </c>
      <c r="C66">
        <v>100</v>
      </c>
      <c r="D66">
        <f t="shared" si="0"/>
        <v>200</v>
      </c>
    </row>
    <row r="67" spans="1:4" x14ac:dyDescent="0.25">
      <c r="A67" s="43">
        <v>65</v>
      </c>
      <c r="B67">
        <v>100</v>
      </c>
      <c r="C67">
        <v>100</v>
      </c>
      <c r="D67">
        <f t="shared" ref="D67:D102" si="1">B67+C67</f>
        <v>200</v>
      </c>
    </row>
    <row r="68" spans="1:4" x14ac:dyDescent="0.25">
      <c r="A68" s="43">
        <v>66</v>
      </c>
      <c r="B68">
        <v>100</v>
      </c>
      <c r="C68">
        <v>100</v>
      </c>
      <c r="D68">
        <f t="shared" si="1"/>
        <v>200</v>
      </c>
    </row>
    <row r="69" spans="1:4" x14ac:dyDescent="0.25">
      <c r="A69" s="43">
        <v>67</v>
      </c>
      <c r="B69">
        <v>100</v>
      </c>
      <c r="C69">
        <v>100</v>
      </c>
      <c r="D69">
        <f t="shared" si="1"/>
        <v>200</v>
      </c>
    </row>
    <row r="70" spans="1:4" x14ac:dyDescent="0.25">
      <c r="A70" s="43">
        <v>68</v>
      </c>
      <c r="B70">
        <v>100</v>
      </c>
      <c r="C70">
        <v>100</v>
      </c>
      <c r="D70">
        <f t="shared" si="1"/>
        <v>200</v>
      </c>
    </row>
    <row r="71" spans="1:4" x14ac:dyDescent="0.25">
      <c r="A71" s="43">
        <v>69</v>
      </c>
      <c r="B71">
        <v>100</v>
      </c>
      <c r="C71">
        <v>100</v>
      </c>
      <c r="D71">
        <f t="shared" si="1"/>
        <v>200</v>
      </c>
    </row>
    <row r="72" spans="1:4" x14ac:dyDescent="0.25">
      <c r="A72" s="43">
        <v>70</v>
      </c>
      <c r="B72">
        <v>100</v>
      </c>
      <c r="C72">
        <v>100</v>
      </c>
      <c r="D72">
        <f t="shared" si="1"/>
        <v>200</v>
      </c>
    </row>
    <row r="73" spans="1:4" x14ac:dyDescent="0.25">
      <c r="A73" s="43">
        <v>71</v>
      </c>
      <c r="B73">
        <v>100</v>
      </c>
      <c r="C73">
        <v>100</v>
      </c>
      <c r="D73">
        <f t="shared" si="1"/>
        <v>200</v>
      </c>
    </row>
    <row r="74" spans="1:4" x14ac:dyDescent="0.25">
      <c r="A74" s="43">
        <v>72</v>
      </c>
      <c r="B74">
        <v>100</v>
      </c>
      <c r="C74">
        <v>100</v>
      </c>
      <c r="D74">
        <f t="shared" si="1"/>
        <v>200</v>
      </c>
    </row>
    <row r="75" spans="1:4" x14ac:dyDescent="0.25">
      <c r="A75" s="43">
        <v>73</v>
      </c>
      <c r="B75">
        <v>100</v>
      </c>
      <c r="C75">
        <v>100</v>
      </c>
      <c r="D75">
        <f t="shared" si="1"/>
        <v>200</v>
      </c>
    </row>
    <row r="76" spans="1:4" x14ac:dyDescent="0.25">
      <c r="A76" s="43">
        <v>74</v>
      </c>
      <c r="B76">
        <v>100</v>
      </c>
      <c r="C76">
        <v>100</v>
      </c>
      <c r="D76">
        <f t="shared" si="1"/>
        <v>200</v>
      </c>
    </row>
    <row r="77" spans="1:4" x14ac:dyDescent="0.25">
      <c r="A77" s="43">
        <v>75</v>
      </c>
      <c r="B77">
        <v>100</v>
      </c>
      <c r="C77">
        <v>100</v>
      </c>
      <c r="D77">
        <f t="shared" si="1"/>
        <v>200</v>
      </c>
    </row>
    <row r="78" spans="1:4" x14ac:dyDescent="0.25">
      <c r="A78" s="43">
        <v>76</v>
      </c>
      <c r="B78">
        <v>100</v>
      </c>
      <c r="C78">
        <v>100</v>
      </c>
      <c r="D78">
        <f t="shared" si="1"/>
        <v>200</v>
      </c>
    </row>
    <row r="79" spans="1:4" x14ac:dyDescent="0.25">
      <c r="A79" s="43">
        <v>77</v>
      </c>
      <c r="B79">
        <v>100</v>
      </c>
      <c r="C79">
        <v>100</v>
      </c>
      <c r="D79">
        <f t="shared" si="1"/>
        <v>200</v>
      </c>
    </row>
    <row r="80" spans="1:4" x14ac:dyDescent="0.25">
      <c r="A80" s="43">
        <v>78</v>
      </c>
      <c r="B80">
        <v>100</v>
      </c>
      <c r="C80">
        <v>100</v>
      </c>
      <c r="D80">
        <f t="shared" si="1"/>
        <v>200</v>
      </c>
    </row>
    <row r="81" spans="1:4" x14ac:dyDescent="0.25">
      <c r="A81" s="43">
        <v>79</v>
      </c>
      <c r="B81">
        <v>100</v>
      </c>
      <c r="C81">
        <v>100</v>
      </c>
      <c r="D81">
        <f t="shared" si="1"/>
        <v>200</v>
      </c>
    </row>
    <row r="82" spans="1:4" x14ac:dyDescent="0.25">
      <c r="A82" s="43">
        <v>80</v>
      </c>
      <c r="B82">
        <v>100</v>
      </c>
      <c r="C82">
        <v>100</v>
      </c>
      <c r="D82">
        <f t="shared" si="1"/>
        <v>200</v>
      </c>
    </row>
    <row r="83" spans="1:4" x14ac:dyDescent="0.25">
      <c r="A83" s="43">
        <v>81</v>
      </c>
      <c r="B83">
        <v>100</v>
      </c>
      <c r="C83">
        <v>100</v>
      </c>
      <c r="D83">
        <f t="shared" si="1"/>
        <v>200</v>
      </c>
    </row>
    <row r="84" spans="1:4" x14ac:dyDescent="0.25">
      <c r="A84" s="43">
        <v>82</v>
      </c>
      <c r="B84">
        <v>100</v>
      </c>
      <c r="C84">
        <v>100</v>
      </c>
      <c r="D84">
        <f t="shared" si="1"/>
        <v>200</v>
      </c>
    </row>
    <row r="85" spans="1:4" x14ac:dyDescent="0.25">
      <c r="A85" s="43">
        <v>83</v>
      </c>
      <c r="B85">
        <v>100</v>
      </c>
      <c r="C85">
        <v>100</v>
      </c>
      <c r="D85">
        <f t="shared" si="1"/>
        <v>200</v>
      </c>
    </row>
    <row r="86" spans="1:4" x14ac:dyDescent="0.25">
      <c r="A86" s="43">
        <v>84</v>
      </c>
      <c r="B86">
        <v>100</v>
      </c>
      <c r="C86">
        <v>100</v>
      </c>
      <c r="D86">
        <f t="shared" si="1"/>
        <v>200</v>
      </c>
    </row>
    <row r="87" spans="1:4" x14ac:dyDescent="0.25">
      <c r="A87" s="43">
        <v>85</v>
      </c>
      <c r="B87">
        <v>100</v>
      </c>
      <c r="C87">
        <v>100</v>
      </c>
      <c r="D87">
        <f t="shared" si="1"/>
        <v>200</v>
      </c>
    </row>
    <row r="88" spans="1:4" x14ac:dyDescent="0.25">
      <c r="A88" s="43">
        <v>86</v>
      </c>
      <c r="B88">
        <v>100</v>
      </c>
      <c r="C88">
        <v>100</v>
      </c>
      <c r="D88">
        <f t="shared" si="1"/>
        <v>200</v>
      </c>
    </row>
    <row r="89" spans="1:4" x14ac:dyDescent="0.25">
      <c r="A89" s="43">
        <v>87</v>
      </c>
      <c r="B89">
        <v>100</v>
      </c>
      <c r="C89">
        <v>100</v>
      </c>
      <c r="D89">
        <f t="shared" si="1"/>
        <v>200</v>
      </c>
    </row>
    <row r="90" spans="1:4" x14ac:dyDescent="0.25">
      <c r="A90" s="43">
        <v>88</v>
      </c>
      <c r="B90">
        <v>100</v>
      </c>
      <c r="C90">
        <v>100</v>
      </c>
      <c r="D90">
        <f t="shared" si="1"/>
        <v>200</v>
      </c>
    </row>
    <row r="91" spans="1:4" x14ac:dyDescent="0.25">
      <c r="A91" s="43">
        <v>89</v>
      </c>
      <c r="B91">
        <v>100</v>
      </c>
      <c r="C91">
        <v>100</v>
      </c>
      <c r="D91">
        <f t="shared" si="1"/>
        <v>200</v>
      </c>
    </row>
    <row r="92" spans="1:4" x14ac:dyDescent="0.25">
      <c r="A92" s="43">
        <v>90</v>
      </c>
      <c r="B92">
        <v>100</v>
      </c>
      <c r="C92">
        <v>100</v>
      </c>
      <c r="D92">
        <f t="shared" si="1"/>
        <v>200</v>
      </c>
    </row>
    <row r="93" spans="1:4" x14ac:dyDescent="0.25">
      <c r="A93" s="43">
        <v>91</v>
      </c>
      <c r="B93">
        <v>100</v>
      </c>
      <c r="C93">
        <v>100</v>
      </c>
      <c r="D93">
        <f t="shared" si="1"/>
        <v>200</v>
      </c>
    </row>
    <row r="94" spans="1:4" x14ac:dyDescent="0.25">
      <c r="A94" s="43">
        <v>92</v>
      </c>
      <c r="B94">
        <v>100</v>
      </c>
      <c r="C94">
        <v>100</v>
      </c>
      <c r="D94">
        <f t="shared" si="1"/>
        <v>200</v>
      </c>
    </row>
    <row r="95" spans="1:4" x14ac:dyDescent="0.25">
      <c r="A95" s="43">
        <v>93</v>
      </c>
      <c r="B95">
        <v>100</v>
      </c>
      <c r="C95">
        <v>100</v>
      </c>
      <c r="D95">
        <f t="shared" si="1"/>
        <v>200</v>
      </c>
    </row>
    <row r="96" spans="1:4" x14ac:dyDescent="0.25">
      <c r="A96" s="43">
        <v>94</v>
      </c>
      <c r="B96">
        <v>100</v>
      </c>
      <c r="C96">
        <v>100</v>
      </c>
      <c r="D96">
        <f t="shared" si="1"/>
        <v>200</v>
      </c>
    </row>
    <row r="97" spans="1:4" x14ac:dyDescent="0.25">
      <c r="A97" s="43">
        <v>95</v>
      </c>
      <c r="B97">
        <v>100</v>
      </c>
      <c r="C97">
        <v>100</v>
      </c>
      <c r="D97">
        <f t="shared" si="1"/>
        <v>200</v>
      </c>
    </row>
    <row r="98" spans="1:4" x14ac:dyDescent="0.25">
      <c r="A98" s="43">
        <v>96</v>
      </c>
      <c r="B98">
        <v>100</v>
      </c>
      <c r="C98">
        <v>100</v>
      </c>
      <c r="D98">
        <f t="shared" si="1"/>
        <v>200</v>
      </c>
    </row>
    <row r="99" spans="1:4" x14ac:dyDescent="0.25">
      <c r="A99" s="43">
        <v>97</v>
      </c>
      <c r="B99">
        <v>100</v>
      </c>
      <c r="C99">
        <v>100</v>
      </c>
      <c r="D99">
        <f t="shared" si="1"/>
        <v>200</v>
      </c>
    </row>
    <row r="100" spans="1:4" x14ac:dyDescent="0.25">
      <c r="A100" s="43">
        <v>98</v>
      </c>
      <c r="B100">
        <v>100</v>
      </c>
      <c r="C100">
        <v>100</v>
      </c>
      <c r="D100">
        <f t="shared" si="1"/>
        <v>200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100</v>
      </c>
      <c r="C102">
        <v>100</v>
      </c>
      <c r="D102">
        <f t="shared" si="1"/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22"/>
  <sheetViews>
    <sheetView workbookViewId="0">
      <selection activeCell="D22" sqref="D22"/>
    </sheetView>
  </sheetViews>
  <sheetFormatPr defaultRowHeight="15" x14ac:dyDescent="0.25"/>
  <cols>
    <col min="1" max="1" width="12.5703125" bestFit="1" customWidth="1"/>
    <col min="2" max="2" width="31.42578125" bestFit="1" customWidth="1"/>
  </cols>
  <sheetData>
    <row r="1" spans="1:9" x14ac:dyDescent="0.25">
      <c r="A1" t="s">
        <v>193</v>
      </c>
      <c r="B1" t="s">
        <v>19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282</v>
      </c>
      <c r="I1" t="s">
        <v>283</v>
      </c>
    </row>
    <row r="2" spans="1:9" x14ac:dyDescent="0.25">
      <c r="A2" t="s">
        <v>60</v>
      </c>
      <c r="B2" t="s">
        <v>199</v>
      </c>
      <c r="C2" t="s">
        <v>200</v>
      </c>
      <c r="D2">
        <v>-7</v>
      </c>
      <c r="E2">
        <v>-5</v>
      </c>
      <c r="F2">
        <v>-3</v>
      </c>
      <c r="G2">
        <v>-1</v>
      </c>
    </row>
    <row r="3" spans="1:9" x14ac:dyDescent="0.25">
      <c r="A3" t="s">
        <v>65</v>
      </c>
      <c r="B3" t="s">
        <v>201</v>
      </c>
      <c r="C3" t="s">
        <v>200</v>
      </c>
      <c r="D3">
        <v>0</v>
      </c>
    </row>
    <row r="4" spans="1:9" x14ac:dyDescent="0.25">
      <c r="A4" t="s">
        <v>67</v>
      </c>
      <c r="B4" t="s">
        <v>202</v>
      </c>
      <c r="C4" t="s">
        <v>200</v>
      </c>
      <c r="D4">
        <v>1</v>
      </c>
    </row>
    <row r="5" spans="1:9" x14ac:dyDescent="0.25">
      <c r="A5" t="s">
        <v>70</v>
      </c>
      <c r="B5" t="s">
        <v>203</v>
      </c>
      <c r="C5" t="s">
        <v>200</v>
      </c>
      <c r="D5">
        <v>1</v>
      </c>
      <c r="E5">
        <v>2</v>
      </c>
    </row>
    <row r="6" spans="1:9" x14ac:dyDescent="0.25">
      <c r="A6" t="s">
        <v>72</v>
      </c>
      <c r="B6" t="s">
        <v>204</v>
      </c>
      <c r="C6" t="s">
        <v>200</v>
      </c>
      <c r="D6">
        <v>1</v>
      </c>
      <c r="E6">
        <v>2</v>
      </c>
    </row>
    <row r="7" spans="1:9" x14ac:dyDescent="0.25">
      <c r="A7" t="s">
        <v>83</v>
      </c>
      <c r="B7" t="s">
        <v>205</v>
      </c>
      <c r="C7" t="s">
        <v>200</v>
      </c>
      <c r="D7">
        <v>0</v>
      </c>
    </row>
    <row r="8" spans="1:9" x14ac:dyDescent="0.25">
      <c r="A8" t="s">
        <v>85</v>
      </c>
      <c r="B8" t="s">
        <v>206</v>
      </c>
      <c r="C8" t="s">
        <v>200</v>
      </c>
      <c r="D8" s="1">
        <v>4</v>
      </c>
      <c r="E8" s="1">
        <v>6</v>
      </c>
      <c r="F8" s="1">
        <v>9</v>
      </c>
      <c r="G8" s="1">
        <v>12</v>
      </c>
    </row>
    <row r="9" spans="1:9" x14ac:dyDescent="0.25">
      <c r="A9" t="s">
        <v>88</v>
      </c>
      <c r="B9" t="s">
        <v>207</v>
      </c>
      <c r="C9" t="s">
        <v>200</v>
      </c>
      <c r="D9">
        <v>15</v>
      </c>
    </row>
    <row r="10" spans="1:9" x14ac:dyDescent="0.25">
      <c r="A10" t="s">
        <v>91</v>
      </c>
      <c r="B10" t="s">
        <v>208</v>
      </c>
      <c r="C10" t="s">
        <v>200</v>
      </c>
      <c r="D10" s="1">
        <v>-7</v>
      </c>
      <c r="E10" s="1">
        <v>-5</v>
      </c>
    </row>
    <row r="11" spans="1:9" x14ac:dyDescent="0.25">
      <c r="A11" t="s">
        <v>96</v>
      </c>
      <c r="B11" t="s">
        <v>209</v>
      </c>
      <c r="C11" t="s">
        <v>200</v>
      </c>
      <c r="D11" s="1">
        <v>6</v>
      </c>
      <c r="E11" s="1">
        <v>8</v>
      </c>
      <c r="F11" s="1">
        <v>10</v>
      </c>
      <c r="G11" s="1">
        <v>12</v>
      </c>
      <c r="H11" s="1">
        <v>14</v>
      </c>
      <c r="I11" s="1">
        <v>16</v>
      </c>
    </row>
    <row r="12" spans="1:9" x14ac:dyDescent="0.25">
      <c r="A12" t="s">
        <v>98</v>
      </c>
      <c r="B12" t="s">
        <v>210</v>
      </c>
      <c r="C12" t="s">
        <v>99</v>
      </c>
      <c r="D12">
        <v>0</v>
      </c>
    </row>
    <row r="13" spans="1:9" x14ac:dyDescent="0.25">
      <c r="A13" t="s">
        <v>211</v>
      </c>
      <c r="B13" t="s">
        <v>212</v>
      </c>
      <c r="C13" t="s">
        <v>99</v>
      </c>
      <c r="D13">
        <v>0</v>
      </c>
    </row>
    <row r="14" spans="1:9" x14ac:dyDescent="0.25">
      <c r="A14" t="s">
        <v>213</v>
      </c>
      <c r="B14" t="s">
        <v>214</v>
      </c>
      <c r="C14" t="s">
        <v>99</v>
      </c>
      <c r="D14">
        <v>3</v>
      </c>
      <c r="E14">
        <v>6</v>
      </c>
    </row>
    <row r="15" spans="1:9" x14ac:dyDescent="0.25">
      <c r="A15" t="s">
        <v>249</v>
      </c>
      <c r="B15" t="s">
        <v>215</v>
      </c>
      <c r="C15" t="s">
        <v>4</v>
      </c>
      <c r="D15">
        <v>0</v>
      </c>
    </row>
    <row r="16" spans="1:9" x14ac:dyDescent="0.25">
      <c r="A16" t="s">
        <v>251</v>
      </c>
      <c r="B16" t="s">
        <v>215</v>
      </c>
      <c r="C16" t="s">
        <v>4</v>
      </c>
      <c r="D16">
        <v>0</v>
      </c>
    </row>
    <row r="17" spans="1:4" x14ac:dyDescent="0.25">
      <c r="A17" t="s">
        <v>253</v>
      </c>
      <c r="B17" t="s">
        <v>215</v>
      </c>
      <c r="C17" t="s">
        <v>4</v>
      </c>
      <c r="D17">
        <v>0</v>
      </c>
    </row>
    <row r="18" spans="1:4" x14ac:dyDescent="0.25">
      <c r="A18" t="s">
        <v>250</v>
      </c>
      <c r="B18" t="s">
        <v>215</v>
      </c>
      <c r="C18" t="s">
        <v>4</v>
      </c>
      <c r="D18">
        <v>0</v>
      </c>
    </row>
    <row r="19" spans="1:4" x14ac:dyDescent="0.25">
      <c r="A19" t="s">
        <v>252</v>
      </c>
      <c r="B19" t="s">
        <v>215</v>
      </c>
      <c r="C19" t="s">
        <v>4</v>
      </c>
      <c r="D19">
        <v>0</v>
      </c>
    </row>
    <row r="20" spans="1:4" x14ac:dyDescent="0.25">
      <c r="A20" t="s">
        <v>105</v>
      </c>
      <c r="B20" t="s">
        <v>216</v>
      </c>
      <c r="C20" t="s">
        <v>180</v>
      </c>
      <c r="D20">
        <v>0</v>
      </c>
    </row>
    <row r="21" spans="1:4" x14ac:dyDescent="0.25">
      <c r="A21" t="s">
        <v>111</v>
      </c>
      <c r="B21" t="s">
        <v>217</v>
      </c>
      <c r="C21" t="s">
        <v>180</v>
      </c>
      <c r="D21">
        <v>0</v>
      </c>
    </row>
    <row r="22" spans="1:4" x14ac:dyDescent="0.25">
      <c r="A22" t="s">
        <v>218</v>
      </c>
      <c r="B22" t="s">
        <v>119</v>
      </c>
      <c r="C22" t="s">
        <v>180</v>
      </c>
      <c r="D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DA4A-DD13-4CE0-A00F-5A819FEC1D2B}">
  <sheetPr>
    <tabColor theme="7"/>
  </sheetPr>
  <dimension ref="A1:I7"/>
  <sheetViews>
    <sheetView workbookViewId="0">
      <selection activeCell="G4" sqref="G4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E2">
        <v>0</v>
      </c>
      <c r="F2">
        <v>100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E3">
        <v>0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406</v>
      </c>
      <c r="B4" t="s">
        <v>407</v>
      </c>
      <c r="C4" t="s">
        <v>304</v>
      </c>
      <c r="D4" t="s">
        <v>221</v>
      </c>
      <c r="E4">
        <v>15</v>
      </c>
      <c r="F4">
        <v>49</v>
      </c>
      <c r="G4">
        <f>200/3500</f>
        <v>5.7142857142857141E-2</v>
      </c>
      <c r="H4">
        <v>1</v>
      </c>
      <c r="I4" t="s">
        <v>353</v>
      </c>
    </row>
    <row r="5" spans="1:9" x14ac:dyDescent="0.25">
      <c r="A5" t="s">
        <v>360</v>
      </c>
      <c r="C5" t="s">
        <v>304</v>
      </c>
      <c r="D5" t="s">
        <v>221</v>
      </c>
      <c r="E5">
        <v>50</v>
      </c>
      <c r="F5">
        <v>100</v>
      </c>
      <c r="G5">
        <v>0</v>
      </c>
      <c r="H5">
        <v>1</v>
      </c>
      <c r="I5" t="s">
        <v>361</v>
      </c>
    </row>
    <row r="6" spans="1:9" x14ac:dyDescent="0.25">
      <c r="A6" t="s">
        <v>408</v>
      </c>
      <c r="B6" t="s">
        <v>409</v>
      </c>
      <c r="C6" t="s">
        <v>222</v>
      </c>
      <c r="D6" t="s">
        <v>221</v>
      </c>
      <c r="E6">
        <v>0</v>
      </c>
      <c r="F6">
        <v>100</v>
      </c>
      <c r="G6">
        <v>0</v>
      </c>
      <c r="H6">
        <v>1</v>
      </c>
      <c r="I6" t="s">
        <v>364</v>
      </c>
    </row>
    <row r="7" spans="1:9" x14ac:dyDescent="0.25">
      <c r="A7" t="s">
        <v>410</v>
      </c>
      <c r="B7" t="s">
        <v>411</v>
      </c>
      <c r="C7" t="s">
        <v>222</v>
      </c>
      <c r="D7" t="s">
        <v>220</v>
      </c>
      <c r="E7">
        <v>0</v>
      </c>
      <c r="F7">
        <v>100</v>
      </c>
      <c r="G7">
        <v>0</v>
      </c>
      <c r="H7">
        <v>1</v>
      </c>
      <c r="I7" t="s">
        <v>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A5DAA-CF6C-4D9D-B4B7-3F4EA4894591}">
  <sheetPr>
    <tabColor theme="7"/>
  </sheetPr>
  <dimension ref="A1:I7"/>
  <sheetViews>
    <sheetView workbookViewId="0">
      <selection activeCell="G5" sqref="G5"/>
    </sheetView>
  </sheetViews>
  <sheetFormatPr defaultRowHeight="15" x14ac:dyDescent="0.25"/>
  <cols>
    <col min="1" max="1" width="26.85546875" bestFit="1" customWidth="1"/>
    <col min="2" max="2" width="18.85546875" bestFit="1" customWidth="1"/>
    <col min="3" max="3" width="8.140625" bestFit="1" customWidth="1"/>
    <col min="4" max="4" width="3.42578125" bestFit="1" customWidth="1"/>
    <col min="5" max="5" width="8.5703125" bestFit="1" customWidth="1"/>
    <col min="6" max="6" width="7.7109375" bestFit="1" customWidth="1"/>
    <col min="7" max="7" width="12" bestFit="1" customWidth="1"/>
    <col min="8" max="8" width="11.7109375" bestFit="1" customWidth="1"/>
    <col min="9" max="9" width="9" bestFit="1" customWidth="1"/>
  </cols>
  <sheetData>
    <row r="1" spans="1:9" x14ac:dyDescent="0.25">
      <c r="A1" t="s">
        <v>19</v>
      </c>
      <c r="B1" t="s">
        <v>298</v>
      </c>
      <c r="C1" t="s">
        <v>225</v>
      </c>
      <c r="D1" t="s">
        <v>299</v>
      </c>
      <c r="E1" t="s">
        <v>302</v>
      </c>
      <c r="F1" t="s">
        <v>303</v>
      </c>
      <c r="G1" t="s">
        <v>300</v>
      </c>
      <c r="H1" t="s">
        <v>301</v>
      </c>
      <c r="I1" t="s">
        <v>348</v>
      </c>
    </row>
    <row r="2" spans="1:9" x14ac:dyDescent="0.25">
      <c r="A2" t="s">
        <v>349</v>
      </c>
      <c r="C2" t="s">
        <v>304</v>
      </c>
      <c r="D2" t="s">
        <v>220</v>
      </c>
      <c r="E2">
        <v>0</v>
      </c>
      <c r="F2">
        <v>100</v>
      </c>
      <c r="G2">
        <v>0</v>
      </c>
      <c r="H2">
        <v>1</v>
      </c>
      <c r="I2" t="s">
        <v>350</v>
      </c>
    </row>
    <row r="3" spans="1:9" x14ac:dyDescent="0.25">
      <c r="A3" t="s">
        <v>351</v>
      </c>
      <c r="C3" t="s">
        <v>304</v>
      </c>
      <c r="D3" t="s">
        <v>221</v>
      </c>
      <c r="E3">
        <v>0</v>
      </c>
      <c r="F3">
        <v>14</v>
      </c>
      <c r="G3">
        <v>0</v>
      </c>
      <c r="H3">
        <v>1</v>
      </c>
      <c r="I3" t="s">
        <v>352</v>
      </c>
    </row>
    <row r="4" spans="1:9" x14ac:dyDescent="0.25">
      <c r="A4" t="s">
        <v>406</v>
      </c>
      <c r="B4" t="s">
        <v>407</v>
      </c>
      <c r="C4" t="s">
        <v>304</v>
      </c>
      <c r="D4" t="s">
        <v>221</v>
      </c>
      <c r="E4">
        <v>15</v>
      </c>
      <c r="F4">
        <v>49</v>
      </c>
      <c r="G4">
        <f>2.5/35</f>
        <v>7.1428571428571425E-2</v>
      </c>
      <c r="H4">
        <v>1</v>
      </c>
      <c r="I4" t="s">
        <v>353</v>
      </c>
    </row>
    <row r="5" spans="1:9" x14ac:dyDescent="0.25">
      <c r="A5" t="s">
        <v>360</v>
      </c>
      <c r="C5" t="s">
        <v>304</v>
      </c>
      <c r="D5" t="s">
        <v>221</v>
      </c>
      <c r="E5">
        <v>50</v>
      </c>
      <c r="F5">
        <v>100</v>
      </c>
      <c r="G5">
        <v>0</v>
      </c>
      <c r="H5">
        <v>1</v>
      </c>
      <c r="I5" t="s">
        <v>361</v>
      </c>
    </row>
    <row r="6" spans="1:9" x14ac:dyDescent="0.25">
      <c r="A6" t="s">
        <v>408</v>
      </c>
      <c r="B6" t="s">
        <v>409</v>
      </c>
      <c r="C6" t="s">
        <v>222</v>
      </c>
      <c r="D6" t="s">
        <v>221</v>
      </c>
      <c r="E6">
        <v>0</v>
      </c>
      <c r="F6">
        <v>100</v>
      </c>
      <c r="G6">
        <v>0</v>
      </c>
      <c r="H6">
        <v>1</v>
      </c>
      <c r="I6" t="s">
        <v>364</v>
      </c>
    </row>
    <row r="7" spans="1:9" x14ac:dyDescent="0.25">
      <c r="A7" t="s">
        <v>410</v>
      </c>
      <c r="B7" t="s">
        <v>411</v>
      </c>
      <c r="C7" t="s">
        <v>222</v>
      </c>
      <c r="D7" t="s">
        <v>220</v>
      </c>
      <c r="E7">
        <v>0</v>
      </c>
      <c r="F7">
        <v>100</v>
      </c>
      <c r="G7">
        <v>0</v>
      </c>
      <c r="H7">
        <v>1</v>
      </c>
      <c r="I7" t="s">
        <v>386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28FE-ABC8-44AD-92FB-5F8D3BC89DD4}">
  <sheetPr>
    <tabColor theme="7"/>
  </sheetPr>
  <dimension ref="A1:D10"/>
  <sheetViews>
    <sheetView workbookViewId="0">
      <selection activeCell="D22" sqref="D22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224C-9F4E-4904-8642-99CF70167D50}">
  <dimension ref="B1:J142"/>
  <sheetViews>
    <sheetView workbookViewId="0">
      <selection activeCell="F6" sqref="F6:J8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46" t="s">
        <v>412</v>
      </c>
      <c r="D1" s="46" t="s">
        <v>413</v>
      </c>
      <c r="F1" s="47" t="s">
        <v>414</v>
      </c>
      <c r="G1" s="11" t="s">
        <v>21</v>
      </c>
      <c r="H1" s="11" t="s">
        <v>22</v>
      </c>
      <c r="I1" s="11" t="s">
        <v>415</v>
      </c>
      <c r="J1" s="11" t="s">
        <v>416</v>
      </c>
    </row>
    <row r="2" spans="2:10" x14ac:dyDescent="0.25">
      <c r="B2" s="3" t="s">
        <v>417</v>
      </c>
      <c r="D2" s="3" t="s">
        <v>0</v>
      </c>
      <c r="F2" s="13" t="s">
        <v>422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418</v>
      </c>
      <c r="D3" s="3" t="s">
        <v>419</v>
      </c>
      <c r="F3" s="13" t="s">
        <v>423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420</v>
      </c>
      <c r="D4" s="3" t="s">
        <v>2</v>
      </c>
      <c r="F4" s="13" t="s">
        <v>424</v>
      </c>
      <c r="G4" t="b">
        <v>1</v>
      </c>
      <c r="H4" t="b">
        <v>1</v>
      </c>
      <c r="I4">
        <v>35</v>
      </c>
      <c r="J4">
        <v>55</v>
      </c>
    </row>
    <row r="5" spans="2:10" x14ac:dyDescent="0.25">
      <c r="B5" s="3" t="s">
        <v>114</v>
      </c>
      <c r="D5" s="3" t="s">
        <v>3</v>
      </c>
      <c r="F5" s="13" t="s">
        <v>102</v>
      </c>
      <c r="G5" t="b">
        <v>0</v>
      </c>
      <c r="H5" t="b">
        <v>0</v>
      </c>
    </row>
    <row r="6" spans="2:10" x14ac:dyDescent="0.25">
      <c r="B6" s="3" t="s">
        <v>102</v>
      </c>
      <c r="D6" s="3" t="s">
        <v>5</v>
      </c>
      <c r="F6" s="13"/>
    </row>
    <row r="7" spans="2:10" x14ac:dyDescent="0.25">
      <c r="B7" s="3"/>
      <c r="D7" s="3" t="s">
        <v>102</v>
      </c>
      <c r="F7" s="13"/>
    </row>
    <row r="8" spans="2:10" x14ac:dyDescent="0.25">
      <c r="B8" s="3"/>
      <c r="D8" s="3" t="s">
        <v>108</v>
      </c>
      <c r="F8" s="13"/>
    </row>
    <row r="9" spans="2:10" x14ac:dyDescent="0.25">
      <c r="B9" s="3"/>
      <c r="D9" s="3" t="s">
        <v>4</v>
      </c>
      <c r="H9" s="3"/>
    </row>
    <row r="10" spans="2:10" x14ac:dyDescent="0.25">
      <c r="D10" s="3" t="s">
        <v>123</v>
      </c>
      <c r="H10" s="3"/>
    </row>
    <row r="11" spans="2:10" x14ac:dyDescent="0.25">
      <c r="D11" s="3" t="s">
        <v>128</v>
      </c>
      <c r="H11" s="3"/>
    </row>
    <row r="12" spans="2:10" x14ac:dyDescent="0.25">
      <c r="D12" s="3" t="s">
        <v>140</v>
      </c>
      <c r="H12" s="3"/>
    </row>
    <row r="13" spans="2:10" x14ac:dyDescent="0.25">
      <c r="D13" s="3" t="s">
        <v>421</v>
      </c>
      <c r="H13" s="3"/>
    </row>
    <row r="14" spans="2:10" x14ac:dyDescent="0.25">
      <c r="D14" s="3" t="s">
        <v>149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31E-403F-4D98-A2C5-BD7B3834450E}">
  <dimension ref="B1:J142"/>
  <sheetViews>
    <sheetView tabSelected="1" workbookViewId="0">
      <selection activeCell="G2" sqref="G2"/>
    </sheetView>
  </sheetViews>
  <sheetFormatPr defaultRowHeight="15" x14ac:dyDescent="0.25"/>
  <cols>
    <col min="4" max="4" width="15.85546875" customWidth="1"/>
    <col min="6" max="6" width="23" style="3" bestFit="1" customWidth="1"/>
    <col min="7" max="8" width="8.28515625" bestFit="1" customWidth="1"/>
    <col min="9" max="9" width="12.5703125" customWidth="1"/>
    <col min="10" max="10" width="12.7109375" customWidth="1"/>
  </cols>
  <sheetData>
    <row r="1" spans="2:10" x14ac:dyDescent="0.25">
      <c r="B1" s="46" t="s">
        <v>412</v>
      </c>
      <c r="D1" s="46" t="s">
        <v>413</v>
      </c>
      <c r="F1" s="47" t="s">
        <v>414</v>
      </c>
      <c r="G1" s="11" t="s">
        <v>426</v>
      </c>
      <c r="H1" s="11" t="s">
        <v>425</v>
      </c>
      <c r="I1" s="11" t="s">
        <v>415</v>
      </c>
      <c r="J1" s="11" t="s">
        <v>416</v>
      </c>
    </row>
    <row r="2" spans="2:10" x14ac:dyDescent="0.25">
      <c r="B2" s="3" t="s">
        <v>417</v>
      </c>
      <c r="D2" s="3" t="s">
        <v>0</v>
      </c>
      <c r="F2" s="13" t="s">
        <v>422</v>
      </c>
      <c r="G2" t="b">
        <v>1</v>
      </c>
      <c r="H2" t="b">
        <v>1</v>
      </c>
      <c r="I2">
        <v>0</v>
      </c>
      <c r="J2">
        <v>0</v>
      </c>
    </row>
    <row r="3" spans="2:10" x14ac:dyDescent="0.25">
      <c r="B3" s="3" t="s">
        <v>418</v>
      </c>
      <c r="D3" s="3" t="s">
        <v>419</v>
      </c>
      <c r="F3" s="13" t="s">
        <v>423</v>
      </c>
      <c r="G3" t="b">
        <v>1</v>
      </c>
      <c r="H3" t="b">
        <v>1</v>
      </c>
      <c r="I3">
        <v>0</v>
      </c>
      <c r="J3">
        <v>100</v>
      </c>
    </row>
    <row r="4" spans="2:10" x14ac:dyDescent="0.25">
      <c r="B4" s="3" t="s">
        <v>420</v>
      </c>
      <c r="D4" s="3" t="s">
        <v>2</v>
      </c>
      <c r="F4" s="13" t="s">
        <v>424</v>
      </c>
      <c r="G4" t="b">
        <v>1</v>
      </c>
      <c r="H4" t="b">
        <v>1</v>
      </c>
      <c r="I4">
        <v>35</v>
      </c>
      <c r="J4">
        <v>55</v>
      </c>
    </row>
    <row r="5" spans="2:10" x14ac:dyDescent="0.25">
      <c r="B5" s="3" t="s">
        <v>114</v>
      </c>
      <c r="D5" s="3" t="s">
        <v>3</v>
      </c>
      <c r="F5" s="13" t="s">
        <v>102</v>
      </c>
      <c r="G5" t="b">
        <v>0</v>
      </c>
      <c r="H5" t="b">
        <v>0</v>
      </c>
    </row>
    <row r="6" spans="2:10" x14ac:dyDescent="0.25">
      <c r="B6" s="3" t="s">
        <v>102</v>
      </c>
      <c r="D6" s="3" t="s">
        <v>5</v>
      </c>
      <c r="F6" s="13"/>
    </row>
    <row r="7" spans="2:10" x14ac:dyDescent="0.25">
      <c r="B7" s="3"/>
      <c r="D7" s="3" t="s">
        <v>102</v>
      </c>
      <c r="F7" s="13"/>
    </row>
    <row r="8" spans="2:10" x14ac:dyDescent="0.25">
      <c r="B8" s="3"/>
      <c r="D8" s="3" t="s">
        <v>108</v>
      </c>
      <c r="F8" s="13"/>
    </row>
    <row r="9" spans="2:10" x14ac:dyDescent="0.25">
      <c r="B9" s="3"/>
      <c r="D9" s="3" t="s">
        <v>4</v>
      </c>
      <c r="H9" s="3"/>
    </row>
    <row r="10" spans="2:10" x14ac:dyDescent="0.25">
      <c r="D10" s="3" t="s">
        <v>123</v>
      </c>
      <c r="H10" s="3"/>
    </row>
    <row r="11" spans="2:10" x14ac:dyDescent="0.25">
      <c r="D11" s="3" t="s">
        <v>128</v>
      </c>
      <c r="H11" s="3"/>
    </row>
    <row r="12" spans="2:10" x14ac:dyDescent="0.25">
      <c r="D12" s="3" t="s">
        <v>140</v>
      </c>
      <c r="H12" s="3"/>
    </row>
    <row r="13" spans="2:10" x14ac:dyDescent="0.25">
      <c r="D13" s="3" t="s">
        <v>421</v>
      </c>
      <c r="H13" s="3"/>
    </row>
    <row r="14" spans="2:10" x14ac:dyDescent="0.25">
      <c r="D14" s="3" t="s">
        <v>149</v>
      </c>
      <c r="H14" s="3"/>
    </row>
    <row r="15" spans="2:10" x14ac:dyDescent="0.25">
      <c r="D15" s="3" t="s">
        <v>1</v>
      </c>
      <c r="H15" s="3"/>
    </row>
    <row r="16" spans="2:10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  <row r="21" spans="8:8" x14ac:dyDescent="0.25">
      <c r="H21" s="3"/>
    </row>
    <row r="22" spans="8:8" x14ac:dyDescent="0.25">
      <c r="H22" s="3"/>
    </row>
    <row r="23" spans="8:8" x14ac:dyDescent="0.25">
      <c r="H23" s="3"/>
    </row>
    <row r="24" spans="8:8" x14ac:dyDescent="0.25">
      <c r="H24" s="3"/>
    </row>
    <row r="27" spans="8:8" x14ac:dyDescent="0.25">
      <c r="H27" s="3"/>
    </row>
    <row r="28" spans="8:8" x14ac:dyDescent="0.25">
      <c r="H28" s="3"/>
    </row>
    <row r="29" spans="8:8" x14ac:dyDescent="0.25">
      <c r="H29" s="3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  <row r="83" spans="6:6" x14ac:dyDescent="0.25">
      <c r="F83"/>
    </row>
    <row r="84" spans="6:6" x14ac:dyDescent="0.25">
      <c r="F84"/>
    </row>
    <row r="85" spans="6:6" x14ac:dyDescent="0.25">
      <c r="F85"/>
    </row>
    <row r="86" spans="6:6" x14ac:dyDescent="0.25">
      <c r="F86"/>
    </row>
    <row r="87" spans="6:6" x14ac:dyDescent="0.25">
      <c r="F87"/>
    </row>
    <row r="88" spans="6:6" x14ac:dyDescent="0.25">
      <c r="F88"/>
    </row>
    <row r="89" spans="6:6" x14ac:dyDescent="0.25">
      <c r="F89"/>
    </row>
    <row r="90" spans="6:6" x14ac:dyDescent="0.25">
      <c r="F90"/>
    </row>
    <row r="91" spans="6:6" x14ac:dyDescent="0.25">
      <c r="F91"/>
    </row>
    <row r="92" spans="6:6" x14ac:dyDescent="0.25">
      <c r="F92"/>
    </row>
    <row r="93" spans="6:6" x14ac:dyDescent="0.25">
      <c r="F93"/>
    </row>
    <row r="94" spans="6:6" x14ac:dyDescent="0.25">
      <c r="F94"/>
    </row>
    <row r="95" spans="6:6" x14ac:dyDescent="0.25">
      <c r="F95"/>
    </row>
    <row r="96" spans="6:6" x14ac:dyDescent="0.25">
      <c r="F96"/>
    </row>
    <row r="97" spans="6:6" x14ac:dyDescent="0.25">
      <c r="F97"/>
    </row>
    <row r="98" spans="6:6" x14ac:dyDescent="0.25">
      <c r="F98"/>
    </row>
    <row r="99" spans="6:6" x14ac:dyDescent="0.25">
      <c r="F99"/>
    </row>
    <row r="100" spans="6:6" x14ac:dyDescent="0.25">
      <c r="F100"/>
    </row>
    <row r="101" spans="6:6" x14ac:dyDescent="0.25">
      <c r="F101"/>
    </row>
    <row r="102" spans="6:6" x14ac:dyDescent="0.25">
      <c r="F102"/>
    </row>
    <row r="103" spans="6:6" x14ac:dyDescent="0.25">
      <c r="F103"/>
    </row>
    <row r="104" spans="6:6" x14ac:dyDescent="0.25">
      <c r="F104"/>
    </row>
    <row r="105" spans="6:6" x14ac:dyDescent="0.25">
      <c r="F105"/>
    </row>
    <row r="106" spans="6:6" x14ac:dyDescent="0.25">
      <c r="F106"/>
    </row>
    <row r="107" spans="6:6" x14ac:dyDescent="0.25">
      <c r="F107"/>
    </row>
    <row r="108" spans="6:6" x14ac:dyDescent="0.25">
      <c r="F108"/>
    </row>
    <row r="109" spans="6:6" x14ac:dyDescent="0.25">
      <c r="F109"/>
    </row>
    <row r="110" spans="6:6" x14ac:dyDescent="0.25">
      <c r="F110"/>
    </row>
    <row r="111" spans="6:6" x14ac:dyDescent="0.25">
      <c r="F111"/>
    </row>
    <row r="112" spans="6:6" x14ac:dyDescent="0.25">
      <c r="F112"/>
    </row>
    <row r="113" spans="6:6" x14ac:dyDescent="0.25">
      <c r="F113"/>
    </row>
    <row r="114" spans="6:6" x14ac:dyDescent="0.25">
      <c r="F114"/>
    </row>
    <row r="115" spans="6:6" x14ac:dyDescent="0.25">
      <c r="F115"/>
    </row>
    <row r="116" spans="6:6" x14ac:dyDescent="0.25">
      <c r="F116"/>
    </row>
    <row r="117" spans="6:6" x14ac:dyDescent="0.25">
      <c r="F117"/>
    </row>
    <row r="118" spans="6:6" x14ac:dyDescent="0.25">
      <c r="F118"/>
    </row>
    <row r="119" spans="6:6" x14ac:dyDescent="0.25">
      <c r="F119"/>
    </row>
    <row r="120" spans="6:6" x14ac:dyDescent="0.25">
      <c r="F120"/>
    </row>
    <row r="121" spans="6:6" x14ac:dyDescent="0.25">
      <c r="F121"/>
    </row>
    <row r="122" spans="6:6" x14ac:dyDescent="0.25">
      <c r="F122"/>
    </row>
    <row r="123" spans="6:6" x14ac:dyDescent="0.25">
      <c r="F123"/>
    </row>
    <row r="124" spans="6:6" x14ac:dyDescent="0.25">
      <c r="F124"/>
    </row>
    <row r="125" spans="6:6" x14ac:dyDescent="0.25">
      <c r="F125"/>
    </row>
    <row r="126" spans="6:6" x14ac:dyDescent="0.25">
      <c r="F126"/>
    </row>
    <row r="127" spans="6:6" x14ac:dyDescent="0.25">
      <c r="F127"/>
    </row>
    <row r="128" spans="6:6" x14ac:dyDescent="0.25">
      <c r="F128"/>
    </row>
    <row r="129" spans="6:6" x14ac:dyDescent="0.25">
      <c r="F129"/>
    </row>
    <row r="130" spans="6:6" x14ac:dyDescent="0.25">
      <c r="F130"/>
    </row>
    <row r="131" spans="6:6" x14ac:dyDescent="0.25">
      <c r="F131"/>
    </row>
    <row r="132" spans="6:6" x14ac:dyDescent="0.25">
      <c r="F132"/>
    </row>
    <row r="133" spans="6:6" x14ac:dyDescent="0.25">
      <c r="F133"/>
    </row>
    <row r="134" spans="6:6" x14ac:dyDescent="0.25">
      <c r="F134"/>
    </row>
    <row r="135" spans="6:6" x14ac:dyDescent="0.25">
      <c r="F135"/>
    </row>
    <row r="136" spans="6:6" x14ac:dyDescent="0.25">
      <c r="F136"/>
    </row>
    <row r="137" spans="6:6" x14ac:dyDescent="0.25">
      <c r="F137"/>
    </row>
    <row r="138" spans="6:6" x14ac:dyDescent="0.25">
      <c r="F138"/>
    </row>
    <row r="139" spans="6:6" x14ac:dyDescent="0.25">
      <c r="F139"/>
    </row>
    <row r="140" spans="6:6" x14ac:dyDescent="0.25">
      <c r="F140"/>
    </row>
    <row r="141" spans="6:6" x14ac:dyDescent="0.25">
      <c r="F141"/>
    </row>
    <row r="142" spans="6:6" x14ac:dyDescent="0.25">
      <c r="F14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C93-D1F0-4C18-9265-2678791347D8}">
  <sheetPr>
    <tabColor rgb="FFFF0000"/>
  </sheetPr>
  <dimension ref="A1:D10"/>
  <sheetViews>
    <sheetView workbookViewId="0">
      <selection activeCell="C13" sqref="C13"/>
    </sheetView>
  </sheetViews>
  <sheetFormatPr defaultRowHeight="15" x14ac:dyDescent="0.25"/>
  <cols>
    <col min="1" max="1" width="27.5703125" customWidth="1"/>
  </cols>
  <sheetData>
    <row r="1" spans="1:4" x14ac:dyDescent="0.25">
      <c r="A1" t="s">
        <v>259</v>
      </c>
      <c r="B1" t="s">
        <v>226</v>
      </c>
      <c r="C1" t="s">
        <v>260</v>
      </c>
      <c r="D1" t="s">
        <v>270</v>
      </c>
    </row>
    <row r="2" spans="1:4" x14ac:dyDescent="0.25">
      <c r="A2" t="s">
        <v>261</v>
      </c>
      <c r="B2" s="4">
        <v>0.2</v>
      </c>
      <c r="D2" t="s">
        <v>271</v>
      </c>
    </row>
    <row r="3" spans="1:4" x14ac:dyDescent="0.25">
      <c r="A3" t="s">
        <v>262</v>
      </c>
      <c r="B3" s="4">
        <v>0.1</v>
      </c>
    </row>
    <row r="4" spans="1:4" x14ac:dyDescent="0.25">
      <c r="A4" t="s">
        <v>263</v>
      </c>
      <c r="B4" s="4">
        <v>0.1</v>
      </c>
    </row>
    <row r="5" spans="1:4" x14ac:dyDescent="0.25">
      <c r="A5" t="s">
        <v>264</v>
      </c>
      <c r="B5" s="4">
        <v>0.15</v>
      </c>
      <c r="C5" s="4">
        <v>2</v>
      </c>
      <c r="D5" t="s">
        <v>272</v>
      </c>
    </row>
    <row r="6" spans="1:4" x14ac:dyDescent="0.25">
      <c r="A6" t="s">
        <v>265</v>
      </c>
      <c r="B6" s="4">
        <v>0.1</v>
      </c>
      <c r="C6" s="4">
        <v>2</v>
      </c>
    </row>
    <row r="7" spans="1:4" x14ac:dyDescent="0.25">
      <c r="A7" t="s">
        <v>266</v>
      </c>
      <c r="B7" s="4">
        <v>0.1</v>
      </c>
      <c r="C7" s="4">
        <v>2</v>
      </c>
    </row>
    <row r="8" spans="1:4" x14ac:dyDescent="0.25">
      <c r="A8" t="s">
        <v>267</v>
      </c>
      <c r="B8" s="4">
        <v>0.25</v>
      </c>
      <c r="D8" t="s">
        <v>273</v>
      </c>
    </row>
    <row r="9" spans="1:4" x14ac:dyDescent="0.25">
      <c r="A9" t="s">
        <v>268</v>
      </c>
      <c r="B9" s="4">
        <v>0.1</v>
      </c>
    </row>
    <row r="10" spans="1:4" x14ac:dyDescent="0.25">
      <c r="A10" t="s">
        <v>269</v>
      </c>
      <c r="B10" s="4">
        <f>(32-28)/32</f>
        <v>0.125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C1D20-CB4E-4F81-BAF5-8FCEF2CFF00C}">
  <sheetPr>
    <tabColor rgb="FFFF0000"/>
  </sheetPr>
  <dimension ref="A1:D102"/>
  <sheetViews>
    <sheetView workbookViewId="0">
      <selection activeCell="B3" sqref="B3"/>
    </sheetView>
  </sheetViews>
  <sheetFormatPr defaultRowHeight="15" x14ac:dyDescent="0.25"/>
  <cols>
    <col min="1" max="1" width="9.140625" style="43"/>
  </cols>
  <sheetData>
    <row r="1" spans="1:4" x14ac:dyDescent="0.25">
      <c r="A1" s="5" t="s">
        <v>20</v>
      </c>
      <c r="B1" t="s">
        <v>21</v>
      </c>
      <c r="C1" t="s">
        <v>22</v>
      </c>
      <c r="D1" t="s">
        <v>23</v>
      </c>
    </row>
    <row r="2" spans="1:4" x14ac:dyDescent="0.25">
      <c r="A2" s="43" t="s">
        <v>24</v>
      </c>
      <c r="B2">
        <v>10000</v>
      </c>
      <c r="C2">
        <v>10000</v>
      </c>
      <c r="D2">
        <f>B2+C2</f>
        <v>20000</v>
      </c>
    </row>
    <row r="3" spans="1:4" x14ac:dyDescent="0.25">
      <c r="A3" s="43">
        <v>1</v>
      </c>
      <c r="B3">
        <v>9900</v>
      </c>
      <c r="C3">
        <v>9900</v>
      </c>
      <c r="D3">
        <f t="shared" ref="D3:D66" si="0">B3+C3</f>
        <v>19800</v>
      </c>
    </row>
    <row r="4" spans="1:4" x14ac:dyDescent="0.25">
      <c r="A4" s="43">
        <v>2</v>
      </c>
      <c r="B4">
        <v>9800</v>
      </c>
      <c r="C4">
        <v>9800</v>
      </c>
      <c r="D4">
        <f t="shared" si="0"/>
        <v>19600</v>
      </c>
    </row>
    <row r="5" spans="1:4" x14ac:dyDescent="0.25">
      <c r="A5" s="43">
        <v>3</v>
      </c>
      <c r="B5">
        <v>9700</v>
      </c>
      <c r="C5">
        <v>9700</v>
      </c>
      <c r="D5">
        <f t="shared" si="0"/>
        <v>19400</v>
      </c>
    </row>
    <row r="6" spans="1:4" x14ac:dyDescent="0.25">
      <c r="A6" s="43">
        <v>4</v>
      </c>
      <c r="B6">
        <v>9600</v>
      </c>
      <c r="C6">
        <v>9600</v>
      </c>
      <c r="D6">
        <f t="shared" si="0"/>
        <v>19200</v>
      </c>
    </row>
    <row r="7" spans="1:4" x14ac:dyDescent="0.25">
      <c r="A7" s="43">
        <v>5</v>
      </c>
      <c r="B7">
        <v>9500</v>
      </c>
      <c r="C7">
        <v>9500</v>
      </c>
      <c r="D7">
        <f t="shared" si="0"/>
        <v>19000</v>
      </c>
    </row>
    <row r="8" spans="1:4" x14ac:dyDescent="0.25">
      <c r="A8" s="43">
        <v>6</v>
      </c>
      <c r="B8">
        <v>9400</v>
      </c>
      <c r="C8">
        <v>9400</v>
      </c>
      <c r="D8">
        <f t="shared" si="0"/>
        <v>18800</v>
      </c>
    </row>
    <row r="9" spans="1:4" x14ac:dyDescent="0.25">
      <c r="A9" s="43">
        <v>7</v>
      </c>
      <c r="B9">
        <v>9300</v>
      </c>
      <c r="C9">
        <v>9300</v>
      </c>
      <c r="D9">
        <f t="shared" si="0"/>
        <v>18600</v>
      </c>
    </row>
    <row r="10" spans="1:4" x14ac:dyDescent="0.25">
      <c r="A10" s="43">
        <v>8</v>
      </c>
      <c r="B10">
        <v>9200</v>
      </c>
      <c r="C10">
        <v>9200</v>
      </c>
      <c r="D10">
        <f t="shared" si="0"/>
        <v>18400</v>
      </c>
    </row>
    <row r="11" spans="1:4" x14ac:dyDescent="0.25">
      <c r="A11" s="43">
        <v>9</v>
      </c>
      <c r="B11">
        <v>9100</v>
      </c>
      <c r="C11">
        <v>9100</v>
      </c>
      <c r="D11">
        <f t="shared" si="0"/>
        <v>18200</v>
      </c>
    </row>
    <row r="12" spans="1:4" x14ac:dyDescent="0.25">
      <c r="A12" s="43">
        <v>10</v>
      </c>
      <c r="B12">
        <v>9000</v>
      </c>
      <c r="C12">
        <v>9000</v>
      </c>
      <c r="D12">
        <f t="shared" si="0"/>
        <v>18000</v>
      </c>
    </row>
    <row r="13" spans="1:4" x14ac:dyDescent="0.25">
      <c r="A13" s="43">
        <v>11</v>
      </c>
      <c r="B13">
        <v>8900</v>
      </c>
      <c r="C13">
        <v>8900</v>
      </c>
      <c r="D13">
        <f t="shared" si="0"/>
        <v>17800</v>
      </c>
    </row>
    <row r="14" spans="1:4" x14ac:dyDescent="0.25">
      <c r="A14" s="43">
        <v>12</v>
      </c>
      <c r="B14">
        <v>8800</v>
      </c>
      <c r="C14">
        <v>8800</v>
      </c>
      <c r="D14">
        <f t="shared" si="0"/>
        <v>17600</v>
      </c>
    </row>
    <row r="15" spans="1:4" x14ac:dyDescent="0.25">
      <c r="A15" s="43">
        <v>13</v>
      </c>
      <c r="B15">
        <v>8700</v>
      </c>
      <c r="C15">
        <v>8700</v>
      </c>
      <c r="D15">
        <f t="shared" si="0"/>
        <v>17400</v>
      </c>
    </row>
    <row r="16" spans="1:4" x14ac:dyDescent="0.25">
      <c r="A16" s="43">
        <v>14</v>
      </c>
      <c r="B16">
        <v>8600</v>
      </c>
      <c r="C16">
        <v>8600</v>
      </c>
      <c r="D16">
        <f t="shared" si="0"/>
        <v>17200</v>
      </c>
    </row>
    <row r="17" spans="1:4" x14ac:dyDescent="0.25">
      <c r="A17" s="43">
        <v>15</v>
      </c>
      <c r="B17">
        <v>8500</v>
      </c>
      <c r="C17">
        <v>8500</v>
      </c>
      <c r="D17">
        <f t="shared" si="0"/>
        <v>17000</v>
      </c>
    </row>
    <row r="18" spans="1:4" x14ac:dyDescent="0.25">
      <c r="A18" s="43">
        <v>16</v>
      </c>
      <c r="B18">
        <v>8400</v>
      </c>
      <c r="C18">
        <v>8400</v>
      </c>
      <c r="D18">
        <f t="shared" si="0"/>
        <v>16800</v>
      </c>
    </row>
    <row r="19" spans="1:4" x14ac:dyDescent="0.25">
      <c r="A19" s="43">
        <v>17</v>
      </c>
      <c r="B19">
        <v>8300</v>
      </c>
      <c r="C19">
        <v>8300</v>
      </c>
      <c r="D19">
        <f t="shared" si="0"/>
        <v>16600</v>
      </c>
    </row>
    <row r="20" spans="1:4" x14ac:dyDescent="0.25">
      <c r="A20" s="43">
        <v>18</v>
      </c>
      <c r="B20">
        <v>8200</v>
      </c>
      <c r="C20">
        <v>8200</v>
      </c>
      <c r="D20">
        <f t="shared" si="0"/>
        <v>16400</v>
      </c>
    </row>
    <row r="21" spans="1:4" x14ac:dyDescent="0.25">
      <c r="A21" s="43">
        <v>19</v>
      </c>
      <c r="B21">
        <v>8100</v>
      </c>
      <c r="C21">
        <v>8100</v>
      </c>
      <c r="D21">
        <f t="shared" si="0"/>
        <v>16200</v>
      </c>
    </row>
    <row r="22" spans="1:4" x14ac:dyDescent="0.25">
      <c r="A22" s="43">
        <v>20</v>
      </c>
      <c r="B22">
        <v>8000</v>
      </c>
      <c r="C22">
        <v>8000</v>
      </c>
      <c r="D22">
        <f t="shared" si="0"/>
        <v>16000</v>
      </c>
    </row>
    <row r="23" spans="1:4" x14ac:dyDescent="0.25">
      <c r="A23" s="43">
        <v>21</v>
      </c>
      <c r="B23">
        <v>7900</v>
      </c>
      <c r="C23">
        <v>7900</v>
      </c>
      <c r="D23">
        <f t="shared" si="0"/>
        <v>15800</v>
      </c>
    </row>
    <row r="24" spans="1:4" x14ac:dyDescent="0.25">
      <c r="A24" s="43">
        <v>22</v>
      </c>
      <c r="B24">
        <v>7800</v>
      </c>
      <c r="C24">
        <v>7800</v>
      </c>
      <c r="D24">
        <f t="shared" si="0"/>
        <v>15600</v>
      </c>
    </row>
    <row r="25" spans="1:4" x14ac:dyDescent="0.25">
      <c r="A25" s="43">
        <v>23</v>
      </c>
      <c r="B25">
        <v>7700</v>
      </c>
      <c r="C25">
        <v>7700</v>
      </c>
      <c r="D25">
        <f t="shared" si="0"/>
        <v>15400</v>
      </c>
    </row>
    <row r="26" spans="1:4" x14ac:dyDescent="0.25">
      <c r="A26" s="43">
        <v>24</v>
      </c>
      <c r="B26">
        <v>7600</v>
      </c>
      <c r="C26">
        <v>7600</v>
      </c>
      <c r="D26">
        <f t="shared" si="0"/>
        <v>15200</v>
      </c>
    </row>
    <row r="27" spans="1:4" x14ac:dyDescent="0.25">
      <c r="A27" s="43">
        <v>25</v>
      </c>
      <c r="B27">
        <v>7500</v>
      </c>
      <c r="C27">
        <v>7500</v>
      </c>
      <c r="D27">
        <f t="shared" si="0"/>
        <v>15000</v>
      </c>
    </row>
    <row r="28" spans="1:4" x14ac:dyDescent="0.25">
      <c r="A28" s="43">
        <v>26</v>
      </c>
      <c r="B28">
        <v>7400</v>
      </c>
      <c r="C28">
        <v>7400</v>
      </c>
      <c r="D28">
        <f t="shared" si="0"/>
        <v>14800</v>
      </c>
    </row>
    <row r="29" spans="1:4" x14ac:dyDescent="0.25">
      <c r="A29" s="43">
        <v>27</v>
      </c>
      <c r="B29">
        <v>7300</v>
      </c>
      <c r="C29">
        <v>7300</v>
      </c>
      <c r="D29">
        <f t="shared" si="0"/>
        <v>14600</v>
      </c>
    </row>
    <row r="30" spans="1:4" x14ac:dyDescent="0.25">
      <c r="A30" s="43">
        <v>28</v>
      </c>
      <c r="B30">
        <v>7200</v>
      </c>
      <c r="C30">
        <v>7200</v>
      </c>
      <c r="D30">
        <f t="shared" si="0"/>
        <v>14400</v>
      </c>
    </row>
    <row r="31" spans="1:4" x14ac:dyDescent="0.25">
      <c r="A31" s="43">
        <v>29</v>
      </c>
      <c r="B31">
        <v>7100</v>
      </c>
      <c r="C31">
        <v>7100</v>
      </c>
      <c r="D31">
        <f t="shared" si="0"/>
        <v>14200</v>
      </c>
    </row>
    <row r="32" spans="1:4" x14ac:dyDescent="0.25">
      <c r="A32" s="43">
        <v>30</v>
      </c>
      <c r="B32">
        <v>7000</v>
      </c>
      <c r="C32">
        <v>7000</v>
      </c>
      <c r="D32">
        <f t="shared" si="0"/>
        <v>14000</v>
      </c>
    </row>
    <row r="33" spans="1:4" x14ac:dyDescent="0.25">
      <c r="A33" s="43">
        <v>31</v>
      </c>
      <c r="B33">
        <v>6900</v>
      </c>
      <c r="C33">
        <v>6900</v>
      </c>
      <c r="D33">
        <f t="shared" si="0"/>
        <v>13800</v>
      </c>
    </row>
    <row r="34" spans="1:4" x14ac:dyDescent="0.25">
      <c r="A34" s="43">
        <v>32</v>
      </c>
      <c r="B34">
        <v>6800</v>
      </c>
      <c r="C34">
        <v>6800</v>
      </c>
      <c r="D34">
        <f t="shared" si="0"/>
        <v>13600</v>
      </c>
    </row>
    <row r="35" spans="1:4" x14ac:dyDescent="0.25">
      <c r="A35" s="43">
        <v>33</v>
      </c>
      <c r="B35">
        <v>6700</v>
      </c>
      <c r="C35">
        <v>6700</v>
      </c>
      <c r="D35">
        <f t="shared" si="0"/>
        <v>13400</v>
      </c>
    </row>
    <row r="36" spans="1:4" x14ac:dyDescent="0.25">
      <c r="A36" s="43">
        <v>34</v>
      </c>
      <c r="B36">
        <v>6600</v>
      </c>
      <c r="C36">
        <v>6600</v>
      </c>
      <c r="D36">
        <f t="shared" si="0"/>
        <v>13200</v>
      </c>
    </row>
    <row r="37" spans="1:4" x14ac:dyDescent="0.25">
      <c r="A37" s="43">
        <v>35</v>
      </c>
      <c r="B37">
        <v>6500</v>
      </c>
      <c r="C37">
        <v>6500</v>
      </c>
      <c r="D37">
        <f t="shared" si="0"/>
        <v>13000</v>
      </c>
    </row>
    <row r="38" spans="1:4" x14ac:dyDescent="0.25">
      <c r="A38" s="43">
        <v>36</v>
      </c>
      <c r="B38">
        <v>6400</v>
      </c>
      <c r="C38">
        <v>6400</v>
      </c>
      <c r="D38">
        <f t="shared" si="0"/>
        <v>12800</v>
      </c>
    </row>
    <row r="39" spans="1:4" x14ac:dyDescent="0.25">
      <c r="A39" s="43">
        <v>37</v>
      </c>
      <c r="B39">
        <v>6300</v>
      </c>
      <c r="C39">
        <v>6300</v>
      </c>
      <c r="D39">
        <f t="shared" si="0"/>
        <v>12600</v>
      </c>
    </row>
    <row r="40" spans="1:4" x14ac:dyDescent="0.25">
      <c r="A40" s="43">
        <v>38</v>
      </c>
      <c r="B40">
        <v>6200</v>
      </c>
      <c r="C40">
        <v>6200</v>
      </c>
      <c r="D40">
        <f t="shared" si="0"/>
        <v>12400</v>
      </c>
    </row>
    <row r="41" spans="1:4" x14ac:dyDescent="0.25">
      <c r="A41" s="43">
        <v>39</v>
      </c>
      <c r="B41">
        <v>6100</v>
      </c>
      <c r="C41">
        <v>6100</v>
      </c>
      <c r="D41">
        <f t="shared" si="0"/>
        <v>12200</v>
      </c>
    </row>
    <row r="42" spans="1:4" x14ac:dyDescent="0.25">
      <c r="A42" s="43">
        <v>40</v>
      </c>
      <c r="B42">
        <v>6000</v>
      </c>
      <c r="C42">
        <v>6000</v>
      </c>
      <c r="D42">
        <f t="shared" si="0"/>
        <v>12000</v>
      </c>
    </row>
    <row r="43" spans="1:4" x14ac:dyDescent="0.25">
      <c r="A43" s="43">
        <v>41</v>
      </c>
      <c r="B43">
        <v>5900</v>
      </c>
      <c r="C43">
        <v>5900</v>
      </c>
      <c r="D43">
        <f t="shared" si="0"/>
        <v>11800</v>
      </c>
    </row>
    <row r="44" spans="1:4" x14ac:dyDescent="0.25">
      <c r="A44" s="43">
        <v>42</v>
      </c>
      <c r="B44">
        <v>5800</v>
      </c>
      <c r="C44">
        <v>5800</v>
      </c>
      <c r="D44">
        <f t="shared" si="0"/>
        <v>11600</v>
      </c>
    </row>
    <row r="45" spans="1:4" x14ac:dyDescent="0.25">
      <c r="A45" s="43">
        <v>43</v>
      </c>
      <c r="B45">
        <v>5700</v>
      </c>
      <c r="C45">
        <v>5700</v>
      </c>
      <c r="D45">
        <f t="shared" si="0"/>
        <v>11400</v>
      </c>
    </row>
    <row r="46" spans="1:4" x14ac:dyDescent="0.25">
      <c r="A46" s="43">
        <v>44</v>
      </c>
      <c r="B46">
        <v>5600</v>
      </c>
      <c r="C46">
        <v>5600</v>
      </c>
      <c r="D46">
        <f t="shared" si="0"/>
        <v>11200</v>
      </c>
    </row>
    <row r="47" spans="1:4" x14ac:dyDescent="0.25">
      <c r="A47" s="43">
        <v>45</v>
      </c>
      <c r="B47">
        <v>5500</v>
      </c>
      <c r="C47">
        <v>5500</v>
      </c>
      <c r="D47">
        <f t="shared" si="0"/>
        <v>11000</v>
      </c>
    </row>
    <row r="48" spans="1:4" x14ac:dyDescent="0.25">
      <c r="A48" s="43">
        <v>46</v>
      </c>
      <c r="B48">
        <v>5400</v>
      </c>
      <c r="C48">
        <v>5400</v>
      </c>
      <c r="D48">
        <f t="shared" si="0"/>
        <v>10800</v>
      </c>
    </row>
    <row r="49" spans="1:4" x14ac:dyDescent="0.25">
      <c r="A49" s="43">
        <v>47</v>
      </c>
      <c r="B49">
        <v>5300</v>
      </c>
      <c r="C49">
        <v>5300</v>
      </c>
      <c r="D49">
        <f t="shared" si="0"/>
        <v>10600</v>
      </c>
    </row>
    <row r="50" spans="1:4" x14ac:dyDescent="0.25">
      <c r="A50" s="43">
        <v>48</v>
      </c>
      <c r="B50">
        <v>5200</v>
      </c>
      <c r="C50">
        <v>5200</v>
      </c>
      <c r="D50">
        <f t="shared" si="0"/>
        <v>10400</v>
      </c>
    </row>
    <row r="51" spans="1:4" x14ac:dyDescent="0.25">
      <c r="A51" s="43">
        <v>49</v>
      </c>
      <c r="B51">
        <v>5100</v>
      </c>
      <c r="C51">
        <v>5100</v>
      </c>
      <c r="D51">
        <f t="shared" si="0"/>
        <v>10200</v>
      </c>
    </row>
    <row r="52" spans="1:4" x14ac:dyDescent="0.25">
      <c r="A52" s="43">
        <v>50</v>
      </c>
      <c r="B52">
        <v>5000</v>
      </c>
      <c r="C52">
        <v>5000</v>
      </c>
      <c r="D52">
        <f t="shared" si="0"/>
        <v>10000</v>
      </c>
    </row>
    <row r="53" spans="1:4" x14ac:dyDescent="0.25">
      <c r="A53" s="43">
        <v>51</v>
      </c>
      <c r="B53">
        <v>4900</v>
      </c>
      <c r="C53">
        <v>4900</v>
      </c>
      <c r="D53">
        <f t="shared" si="0"/>
        <v>9800</v>
      </c>
    </row>
    <row r="54" spans="1:4" x14ac:dyDescent="0.25">
      <c r="A54" s="43">
        <v>52</v>
      </c>
      <c r="B54">
        <v>4800</v>
      </c>
      <c r="C54">
        <v>4800</v>
      </c>
      <c r="D54">
        <f t="shared" si="0"/>
        <v>9600</v>
      </c>
    </row>
    <row r="55" spans="1:4" x14ac:dyDescent="0.25">
      <c r="A55" s="43">
        <v>53</v>
      </c>
      <c r="B55">
        <v>4700</v>
      </c>
      <c r="C55">
        <v>4700</v>
      </c>
      <c r="D55">
        <f t="shared" si="0"/>
        <v>9400</v>
      </c>
    </row>
    <row r="56" spans="1:4" x14ac:dyDescent="0.25">
      <c r="A56" s="43">
        <v>54</v>
      </c>
      <c r="B56">
        <v>4600</v>
      </c>
      <c r="C56">
        <v>4600</v>
      </c>
      <c r="D56">
        <f t="shared" si="0"/>
        <v>9200</v>
      </c>
    </row>
    <row r="57" spans="1:4" x14ac:dyDescent="0.25">
      <c r="A57" s="43">
        <v>55</v>
      </c>
      <c r="B57">
        <v>4500</v>
      </c>
      <c r="C57">
        <v>4500</v>
      </c>
      <c r="D57">
        <f t="shared" si="0"/>
        <v>9000</v>
      </c>
    </row>
    <row r="58" spans="1:4" x14ac:dyDescent="0.25">
      <c r="A58" s="43">
        <v>56</v>
      </c>
      <c r="B58">
        <v>4400</v>
      </c>
      <c r="C58">
        <v>4400</v>
      </c>
      <c r="D58">
        <f t="shared" si="0"/>
        <v>8800</v>
      </c>
    </row>
    <row r="59" spans="1:4" x14ac:dyDescent="0.25">
      <c r="A59" s="43">
        <v>57</v>
      </c>
      <c r="B59">
        <v>4300</v>
      </c>
      <c r="C59">
        <v>4300</v>
      </c>
      <c r="D59">
        <f t="shared" si="0"/>
        <v>8600</v>
      </c>
    </row>
    <row r="60" spans="1:4" x14ac:dyDescent="0.25">
      <c r="A60" s="43">
        <v>58</v>
      </c>
      <c r="B60">
        <v>4200</v>
      </c>
      <c r="C60">
        <v>4200</v>
      </c>
      <c r="D60">
        <f t="shared" si="0"/>
        <v>8400</v>
      </c>
    </row>
    <row r="61" spans="1:4" x14ac:dyDescent="0.25">
      <c r="A61" s="43">
        <v>59</v>
      </c>
      <c r="B61">
        <v>4100</v>
      </c>
      <c r="C61">
        <v>4100</v>
      </c>
      <c r="D61">
        <f t="shared" si="0"/>
        <v>8200</v>
      </c>
    </row>
    <row r="62" spans="1:4" x14ac:dyDescent="0.25">
      <c r="A62" s="43">
        <v>60</v>
      </c>
      <c r="B62">
        <v>4000</v>
      </c>
      <c r="C62">
        <v>4000</v>
      </c>
      <c r="D62">
        <f t="shared" si="0"/>
        <v>8000</v>
      </c>
    </row>
    <row r="63" spans="1:4" x14ac:dyDescent="0.25">
      <c r="A63" s="43">
        <v>61</v>
      </c>
      <c r="B63">
        <v>3900</v>
      </c>
      <c r="C63">
        <v>3900</v>
      </c>
      <c r="D63">
        <f t="shared" si="0"/>
        <v>7800</v>
      </c>
    </row>
    <row r="64" spans="1:4" x14ac:dyDescent="0.25">
      <c r="A64" s="43">
        <v>62</v>
      </c>
      <c r="B64">
        <v>3800</v>
      </c>
      <c r="C64">
        <v>3800</v>
      </c>
      <c r="D64">
        <f t="shared" si="0"/>
        <v>7600</v>
      </c>
    </row>
    <row r="65" spans="1:4" x14ac:dyDescent="0.25">
      <c r="A65" s="43">
        <v>63</v>
      </c>
      <c r="B65">
        <v>3700</v>
      </c>
      <c r="C65">
        <v>3700</v>
      </c>
      <c r="D65">
        <f t="shared" si="0"/>
        <v>7400</v>
      </c>
    </row>
    <row r="66" spans="1:4" x14ac:dyDescent="0.25">
      <c r="A66" s="43">
        <v>64</v>
      </c>
      <c r="B66">
        <v>3600</v>
      </c>
      <c r="C66">
        <v>3600</v>
      </c>
      <c r="D66">
        <f t="shared" si="0"/>
        <v>7200</v>
      </c>
    </row>
    <row r="67" spans="1:4" x14ac:dyDescent="0.25">
      <c r="A67" s="43">
        <v>65</v>
      </c>
      <c r="B67">
        <v>3500</v>
      </c>
      <c r="C67">
        <v>3500</v>
      </c>
      <c r="D67">
        <f t="shared" ref="D67:D102" si="1">B67+C67</f>
        <v>7000</v>
      </c>
    </row>
    <row r="68" spans="1:4" x14ac:dyDescent="0.25">
      <c r="A68" s="43">
        <v>66</v>
      </c>
      <c r="B68">
        <v>3400</v>
      </c>
      <c r="C68">
        <v>3400</v>
      </c>
      <c r="D68">
        <f t="shared" si="1"/>
        <v>6800</v>
      </c>
    </row>
    <row r="69" spans="1:4" x14ac:dyDescent="0.25">
      <c r="A69" s="43">
        <v>67</v>
      </c>
      <c r="B69">
        <v>3300</v>
      </c>
      <c r="C69">
        <v>3300</v>
      </c>
      <c r="D69">
        <f t="shared" si="1"/>
        <v>6600</v>
      </c>
    </row>
    <row r="70" spans="1:4" x14ac:dyDescent="0.25">
      <c r="A70" s="43">
        <v>68</v>
      </c>
      <c r="B70">
        <v>3200</v>
      </c>
      <c r="C70">
        <v>3200</v>
      </c>
      <c r="D70">
        <f t="shared" si="1"/>
        <v>6400</v>
      </c>
    </row>
    <row r="71" spans="1:4" x14ac:dyDescent="0.25">
      <c r="A71" s="43">
        <v>69</v>
      </c>
      <c r="B71">
        <v>3100</v>
      </c>
      <c r="C71">
        <v>3100</v>
      </c>
      <c r="D71">
        <f t="shared" si="1"/>
        <v>6200</v>
      </c>
    </row>
    <row r="72" spans="1:4" x14ac:dyDescent="0.25">
      <c r="A72" s="43">
        <v>70</v>
      </c>
      <c r="B72">
        <v>3000</v>
      </c>
      <c r="C72">
        <v>3000</v>
      </c>
      <c r="D72">
        <f t="shared" si="1"/>
        <v>6000</v>
      </c>
    </row>
    <row r="73" spans="1:4" x14ac:dyDescent="0.25">
      <c r="A73" s="43">
        <v>71</v>
      </c>
      <c r="B73">
        <v>2900</v>
      </c>
      <c r="C73">
        <v>2900</v>
      </c>
      <c r="D73">
        <f t="shared" si="1"/>
        <v>5800</v>
      </c>
    </row>
    <row r="74" spans="1:4" x14ac:dyDescent="0.25">
      <c r="A74" s="43">
        <v>72</v>
      </c>
      <c r="B74">
        <v>2800</v>
      </c>
      <c r="C74">
        <v>2800</v>
      </c>
      <c r="D74">
        <f t="shared" si="1"/>
        <v>5600</v>
      </c>
    </row>
    <row r="75" spans="1:4" x14ac:dyDescent="0.25">
      <c r="A75" s="43">
        <v>73</v>
      </c>
      <c r="B75">
        <v>2700</v>
      </c>
      <c r="C75">
        <v>2700</v>
      </c>
      <c r="D75">
        <f t="shared" si="1"/>
        <v>5400</v>
      </c>
    </row>
    <row r="76" spans="1:4" x14ac:dyDescent="0.25">
      <c r="A76" s="43">
        <v>74</v>
      </c>
      <c r="B76">
        <v>2600</v>
      </c>
      <c r="C76">
        <v>2600</v>
      </c>
      <c r="D76">
        <f t="shared" si="1"/>
        <v>5200</v>
      </c>
    </row>
    <row r="77" spans="1:4" x14ac:dyDescent="0.25">
      <c r="A77" s="43">
        <v>75</v>
      </c>
      <c r="B77">
        <v>2500</v>
      </c>
      <c r="C77">
        <v>2500</v>
      </c>
      <c r="D77">
        <f t="shared" si="1"/>
        <v>5000</v>
      </c>
    </row>
    <row r="78" spans="1:4" x14ac:dyDescent="0.25">
      <c r="A78" s="43">
        <v>76</v>
      </c>
      <c r="B78">
        <v>2400</v>
      </c>
      <c r="C78">
        <v>2400</v>
      </c>
      <c r="D78">
        <f t="shared" si="1"/>
        <v>4800</v>
      </c>
    </row>
    <row r="79" spans="1:4" x14ac:dyDescent="0.25">
      <c r="A79" s="43">
        <v>77</v>
      </c>
      <c r="B79">
        <v>2300</v>
      </c>
      <c r="C79">
        <v>2300</v>
      </c>
      <c r="D79">
        <f t="shared" si="1"/>
        <v>4600</v>
      </c>
    </row>
    <row r="80" spans="1:4" x14ac:dyDescent="0.25">
      <c r="A80" s="43">
        <v>78</v>
      </c>
      <c r="B80">
        <v>2200</v>
      </c>
      <c r="C80">
        <v>2200</v>
      </c>
      <c r="D80">
        <f t="shared" si="1"/>
        <v>4400</v>
      </c>
    </row>
    <row r="81" spans="1:4" x14ac:dyDescent="0.25">
      <c r="A81" s="43">
        <v>79</v>
      </c>
      <c r="B81">
        <v>2100</v>
      </c>
      <c r="C81">
        <v>2100</v>
      </c>
      <c r="D81">
        <f t="shared" si="1"/>
        <v>4200</v>
      </c>
    </row>
    <row r="82" spans="1:4" x14ac:dyDescent="0.25">
      <c r="A82" s="43">
        <v>80</v>
      </c>
      <c r="B82">
        <v>2000</v>
      </c>
      <c r="C82">
        <v>2000</v>
      </c>
      <c r="D82">
        <f t="shared" si="1"/>
        <v>4000</v>
      </c>
    </row>
    <row r="83" spans="1:4" x14ac:dyDescent="0.25">
      <c r="A83" s="43">
        <v>81</v>
      </c>
      <c r="B83">
        <v>1900</v>
      </c>
      <c r="C83">
        <v>1900</v>
      </c>
      <c r="D83">
        <f t="shared" si="1"/>
        <v>3800</v>
      </c>
    </row>
    <row r="84" spans="1:4" x14ac:dyDescent="0.25">
      <c r="A84" s="43">
        <v>82</v>
      </c>
      <c r="B84">
        <v>1800</v>
      </c>
      <c r="C84">
        <v>1800</v>
      </c>
      <c r="D84">
        <f t="shared" si="1"/>
        <v>3600</v>
      </c>
    </row>
    <row r="85" spans="1:4" x14ac:dyDescent="0.25">
      <c r="A85" s="43">
        <v>83</v>
      </c>
      <c r="B85">
        <v>1700</v>
      </c>
      <c r="C85">
        <v>1700</v>
      </c>
      <c r="D85">
        <f t="shared" si="1"/>
        <v>3400</v>
      </c>
    </row>
    <row r="86" spans="1:4" x14ac:dyDescent="0.25">
      <c r="A86" s="43">
        <v>84</v>
      </c>
      <c r="B86">
        <v>1600</v>
      </c>
      <c r="C86">
        <v>1600</v>
      </c>
      <c r="D86">
        <f t="shared" si="1"/>
        <v>3200</v>
      </c>
    </row>
    <row r="87" spans="1:4" x14ac:dyDescent="0.25">
      <c r="A87" s="43">
        <v>85</v>
      </c>
      <c r="B87">
        <v>1500</v>
      </c>
      <c r="C87">
        <v>1500</v>
      </c>
      <c r="D87">
        <f t="shared" si="1"/>
        <v>3000</v>
      </c>
    </row>
    <row r="88" spans="1:4" x14ac:dyDescent="0.25">
      <c r="A88" s="43">
        <v>86</v>
      </c>
      <c r="B88">
        <v>1400</v>
      </c>
      <c r="C88">
        <v>1400</v>
      </c>
      <c r="D88">
        <f t="shared" si="1"/>
        <v>2800</v>
      </c>
    </row>
    <row r="89" spans="1:4" x14ac:dyDescent="0.25">
      <c r="A89" s="43">
        <v>87</v>
      </c>
      <c r="B89">
        <v>1300</v>
      </c>
      <c r="C89">
        <v>1300</v>
      </c>
      <c r="D89">
        <f t="shared" si="1"/>
        <v>2600</v>
      </c>
    </row>
    <row r="90" spans="1:4" x14ac:dyDescent="0.25">
      <c r="A90" s="43">
        <v>88</v>
      </c>
      <c r="B90">
        <v>1200</v>
      </c>
      <c r="C90">
        <v>1200</v>
      </c>
      <c r="D90">
        <f t="shared" si="1"/>
        <v>2400</v>
      </c>
    </row>
    <row r="91" spans="1:4" x14ac:dyDescent="0.25">
      <c r="A91" s="43">
        <v>89</v>
      </c>
      <c r="B91">
        <v>1100</v>
      </c>
      <c r="C91">
        <v>1100</v>
      </c>
      <c r="D91">
        <f t="shared" si="1"/>
        <v>2200</v>
      </c>
    </row>
    <row r="92" spans="1:4" x14ac:dyDescent="0.25">
      <c r="A92" s="43">
        <v>90</v>
      </c>
      <c r="B92">
        <v>1000</v>
      </c>
      <c r="C92">
        <v>1000</v>
      </c>
      <c r="D92">
        <f t="shared" si="1"/>
        <v>2000</v>
      </c>
    </row>
    <row r="93" spans="1:4" x14ac:dyDescent="0.25">
      <c r="A93" s="43">
        <v>91</v>
      </c>
      <c r="B93">
        <v>900</v>
      </c>
      <c r="C93">
        <v>900</v>
      </c>
      <c r="D93">
        <f t="shared" si="1"/>
        <v>1800</v>
      </c>
    </row>
    <row r="94" spans="1:4" x14ac:dyDescent="0.25">
      <c r="A94" s="43">
        <v>92</v>
      </c>
      <c r="B94">
        <v>800</v>
      </c>
      <c r="C94">
        <v>800</v>
      </c>
      <c r="D94">
        <f t="shared" si="1"/>
        <v>1600</v>
      </c>
    </row>
    <row r="95" spans="1:4" x14ac:dyDescent="0.25">
      <c r="A95" s="43">
        <v>93</v>
      </c>
      <c r="B95">
        <v>700</v>
      </c>
      <c r="C95">
        <v>700</v>
      </c>
      <c r="D95">
        <f t="shared" si="1"/>
        <v>1400</v>
      </c>
    </row>
    <row r="96" spans="1:4" x14ac:dyDescent="0.25">
      <c r="A96" s="43">
        <v>94</v>
      </c>
      <c r="B96">
        <v>600</v>
      </c>
      <c r="C96">
        <v>600</v>
      </c>
      <c r="D96">
        <f t="shared" si="1"/>
        <v>1200</v>
      </c>
    </row>
    <row r="97" spans="1:4" x14ac:dyDescent="0.25">
      <c r="A97" s="43">
        <v>95</v>
      </c>
      <c r="B97">
        <v>500</v>
      </c>
      <c r="C97">
        <v>500</v>
      </c>
      <c r="D97">
        <f t="shared" si="1"/>
        <v>1000</v>
      </c>
    </row>
    <row r="98" spans="1:4" x14ac:dyDescent="0.25">
      <c r="A98" s="43">
        <v>96</v>
      </c>
      <c r="B98">
        <v>400</v>
      </c>
      <c r="C98">
        <v>400</v>
      </c>
      <c r="D98">
        <f t="shared" si="1"/>
        <v>800</v>
      </c>
    </row>
    <row r="99" spans="1:4" x14ac:dyDescent="0.25">
      <c r="A99" s="43">
        <v>97</v>
      </c>
      <c r="B99">
        <v>300</v>
      </c>
      <c r="C99">
        <v>300</v>
      </c>
      <c r="D99">
        <f t="shared" si="1"/>
        <v>600</v>
      </c>
    </row>
    <row r="100" spans="1:4" x14ac:dyDescent="0.25">
      <c r="A100" s="43">
        <v>98</v>
      </c>
      <c r="B100">
        <v>200</v>
      </c>
      <c r="C100">
        <v>200</v>
      </c>
      <c r="D100">
        <f t="shared" si="1"/>
        <v>400</v>
      </c>
    </row>
    <row r="101" spans="1:4" x14ac:dyDescent="0.25">
      <c r="A101" s="43">
        <v>99</v>
      </c>
      <c r="B101">
        <v>100</v>
      </c>
      <c r="C101">
        <v>100</v>
      </c>
      <c r="D101">
        <f t="shared" si="1"/>
        <v>200</v>
      </c>
    </row>
    <row r="102" spans="1:4" x14ac:dyDescent="0.25">
      <c r="A102" s="43">
        <v>100</v>
      </c>
      <c r="B102">
        <v>0</v>
      </c>
      <c r="C102">
        <v>0</v>
      </c>
      <c r="D10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Scenarios</vt:lpstr>
      <vt:lpstr>Flat_Population</vt:lpstr>
      <vt:lpstr>Flat_Rates</vt:lpstr>
      <vt:lpstr>Rise_Rates</vt:lpstr>
      <vt:lpstr>Flat_StochasticParms</vt:lpstr>
      <vt:lpstr>Lookup</vt:lpstr>
      <vt:lpstr>Bad_Lookup</vt:lpstr>
      <vt:lpstr>TEST_StochasticParms</vt:lpstr>
      <vt:lpstr>TEST_TotalPop</vt:lpstr>
      <vt:lpstr>TEST_PopValues_Const</vt:lpstr>
      <vt:lpstr>TEST_TaskValues</vt:lpstr>
      <vt:lpstr>TEST_TaskValues_1</vt:lpstr>
      <vt:lpstr>EXP_PopValues</vt:lpstr>
      <vt:lpstr>newPopValues</vt:lpstr>
      <vt:lpstr>TEST_SeasonalityCurves_1</vt:lpstr>
      <vt:lpstr>PopValues</vt:lpstr>
      <vt:lpstr>TaskValues</vt:lpstr>
      <vt:lpstr>StochasticParameters</vt:lpstr>
      <vt:lpstr>SeasonalityCurves</vt:lpstr>
      <vt:lpstr>SeasonalityOffsets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Charles Eliot (he/him/his)</cp:lastModifiedBy>
  <cp:revision/>
  <dcterms:created xsi:type="dcterms:W3CDTF">2021-08-19T16:16:53Z</dcterms:created>
  <dcterms:modified xsi:type="dcterms:W3CDTF">2022-10-21T22:39:49Z</dcterms:modified>
  <cp:category/>
  <cp:contentStatus/>
</cp:coreProperties>
</file>