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6e0c37773eef0d/Área de Trabalho/"/>
    </mc:Choice>
  </mc:AlternateContent>
  <xr:revisionPtr revIDLastSave="12" documentId="13_ncr:1_{10768B02-A5F3-4124-9A5F-9E290D92CBAE}" xr6:coauthVersionLast="47" xr6:coauthVersionMax="47" xr10:uidLastSave="{F785ED6E-9B2B-4192-99D3-C977848976E9}"/>
  <bookViews>
    <workbookView xWindow="-120" yWindow="-120" windowWidth="20730" windowHeight="11040" xr2:uid="{0CE4EF73-952D-4190-AF35-26B117459F46}"/>
  </bookViews>
  <sheets>
    <sheet name="RESUMO" sheetId="9" r:id="rId1"/>
    <sheet name="Gerente de Portfólio" sheetId="1" r:id="rId2"/>
    <sheet name="Analista Sênior" sheetId="10" r:id="rId3"/>
    <sheet name="Analista Pleno" sheetId="11" r:id="rId4"/>
    <sheet name="Analista Júnior" sheetId="12" r:id="rId5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9" l="1"/>
  <c r="G164" i="12"/>
  <c r="G164" i="11"/>
  <c r="G164" i="10"/>
  <c r="G164" i="1"/>
  <c r="F18" i="9"/>
  <c r="F17" i="9"/>
  <c r="F16" i="9"/>
  <c r="C18" i="9"/>
  <c r="C17" i="9"/>
  <c r="C16" i="9"/>
  <c r="G160" i="12"/>
  <c r="G163" i="12"/>
  <c r="G158" i="12"/>
  <c r="G152" i="12"/>
  <c r="F133" i="12"/>
  <c r="G122" i="12"/>
  <c r="G106" i="12"/>
  <c r="G110" i="12" s="1"/>
  <c r="F80" i="12"/>
  <c r="G59" i="12"/>
  <c r="F46" i="12"/>
  <c r="G46" i="12" s="1"/>
  <c r="F44" i="12"/>
  <c r="F54" i="12" s="1"/>
  <c r="F35" i="12"/>
  <c r="G26" i="12"/>
  <c r="G24" i="12"/>
  <c r="G25" i="12" s="1"/>
  <c r="G31" i="12" s="1"/>
  <c r="G13" i="12"/>
  <c r="F132" i="12" s="1"/>
  <c r="F138" i="12" s="1"/>
  <c r="G12" i="12"/>
  <c r="G11" i="12"/>
  <c r="G10" i="12"/>
  <c r="G9" i="12"/>
  <c r="G8" i="12"/>
  <c r="F5" i="12"/>
  <c r="F4" i="12"/>
  <c r="F3" i="12"/>
  <c r="F2" i="12"/>
  <c r="F133" i="11"/>
  <c r="F132" i="11"/>
  <c r="F138" i="11" s="1"/>
  <c r="G122" i="11"/>
  <c r="G152" i="11" s="1"/>
  <c r="G106" i="11"/>
  <c r="G110" i="11" s="1"/>
  <c r="F80" i="11"/>
  <c r="G59" i="11"/>
  <c r="F46" i="11"/>
  <c r="F44" i="11"/>
  <c r="G44" i="11" s="1"/>
  <c r="F35" i="11"/>
  <c r="G35" i="11" s="1"/>
  <c r="G26" i="11"/>
  <c r="G25" i="11"/>
  <c r="G31" i="11" s="1"/>
  <c r="G24" i="11"/>
  <c r="F58" i="11" s="1"/>
  <c r="G58" i="11" s="1"/>
  <c r="G66" i="11" s="1"/>
  <c r="G71" i="11" s="1"/>
  <c r="G13" i="11"/>
  <c r="G12" i="11"/>
  <c r="G11" i="11"/>
  <c r="G10" i="11"/>
  <c r="G9" i="11"/>
  <c r="G8" i="11"/>
  <c r="F5" i="11"/>
  <c r="F4" i="11"/>
  <c r="F3" i="11"/>
  <c r="F2" i="11"/>
  <c r="F5" i="10"/>
  <c r="F4" i="10"/>
  <c r="F3" i="10"/>
  <c r="F2" i="10"/>
  <c r="G13" i="10"/>
  <c r="F133" i="10" s="1"/>
  <c r="G12" i="10"/>
  <c r="G11" i="10"/>
  <c r="G10" i="10"/>
  <c r="G9" i="10"/>
  <c r="G8" i="10"/>
  <c r="F132" i="10"/>
  <c r="G122" i="10"/>
  <c r="G152" i="10" s="1"/>
  <c r="G106" i="10"/>
  <c r="G110" i="10" s="1"/>
  <c r="F80" i="10"/>
  <c r="G59" i="10"/>
  <c r="F58" i="10"/>
  <c r="G58" i="10" s="1"/>
  <c r="G66" i="10" s="1"/>
  <c r="G71" i="10" s="1"/>
  <c r="F46" i="10"/>
  <c r="F35" i="10"/>
  <c r="G26" i="10"/>
  <c r="G25" i="10"/>
  <c r="G31" i="10" s="1"/>
  <c r="G24" i="10"/>
  <c r="G59" i="1"/>
  <c r="G66" i="1" s="1"/>
  <c r="G71" i="1" s="1"/>
  <c r="F46" i="1"/>
  <c r="G44" i="1"/>
  <c r="G54" i="1" s="1"/>
  <c r="G70" i="1" s="1"/>
  <c r="G9" i="9"/>
  <c r="G8" i="9"/>
  <c r="G7" i="9"/>
  <c r="G6" i="9"/>
  <c r="G5" i="9"/>
  <c r="G148" i="1"/>
  <c r="G151" i="1"/>
  <c r="G152" i="1"/>
  <c r="F138" i="1"/>
  <c r="F133" i="1"/>
  <c r="F132" i="1"/>
  <c r="G122" i="1"/>
  <c r="G113" i="1"/>
  <c r="G112" i="1"/>
  <c r="G111" i="1"/>
  <c r="G110" i="1"/>
  <c r="G109" i="1"/>
  <c r="G106" i="1"/>
  <c r="F105" i="1"/>
  <c r="G102" i="1"/>
  <c r="F100" i="1"/>
  <c r="G92" i="1"/>
  <c r="F92" i="1" s="1"/>
  <c r="F94" i="1"/>
  <c r="F96" i="1"/>
  <c r="F98" i="1"/>
  <c r="G98" i="1"/>
  <c r="G96" i="1"/>
  <c r="G94" i="1"/>
  <c r="G90" i="1"/>
  <c r="G84" i="1"/>
  <c r="F80" i="1"/>
  <c r="G80" i="1"/>
  <c r="F78" i="1"/>
  <c r="G78" i="1"/>
  <c r="G76" i="1"/>
  <c r="G69" i="1"/>
  <c r="G58" i="1"/>
  <c r="F58" i="1"/>
  <c r="G46" i="1"/>
  <c r="G45" i="1"/>
  <c r="G49" i="1"/>
  <c r="G50" i="1"/>
  <c r="G51" i="1"/>
  <c r="G52" i="1"/>
  <c r="G53" i="1"/>
  <c r="G48" i="1"/>
  <c r="G41" i="1"/>
  <c r="G40" i="1"/>
  <c r="G39" i="1"/>
  <c r="G37" i="1"/>
  <c r="G35" i="1"/>
  <c r="G31" i="1"/>
  <c r="G26" i="1"/>
  <c r="G25" i="1"/>
  <c r="G24" i="1"/>
  <c r="F35" i="1"/>
  <c r="G92" i="12" l="1"/>
  <c r="F92" i="12" s="1"/>
  <c r="G51" i="12"/>
  <c r="F100" i="12"/>
  <c r="G50" i="12"/>
  <c r="G49" i="12"/>
  <c r="G45" i="12"/>
  <c r="F105" i="12"/>
  <c r="G80" i="12"/>
  <c r="G82" i="12" s="1"/>
  <c r="F82" i="12" s="1"/>
  <c r="G44" i="12"/>
  <c r="G98" i="12"/>
  <c r="G148" i="12"/>
  <c r="G76" i="12"/>
  <c r="G48" i="12"/>
  <c r="G53" i="12"/>
  <c r="G52" i="12"/>
  <c r="G96" i="12"/>
  <c r="F96" i="12" s="1"/>
  <c r="G84" i="12"/>
  <c r="G37" i="12"/>
  <c r="G90" i="12" s="1"/>
  <c r="G94" i="12"/>
  <c r="F94" i="12" s="1"/>
  <c r="G35" i="12"/>
  <c r="G39" i="12" s="1"/>
  <c r="G40" i="12" s="1"/>
  <c r="G41" i="12" s="1"/>
  <c r="G69" i="12" s="1"/>
  <c r="F58" i="12"/>
  <c r="G58" i="12" s="1"/>
  <c r="G66" i="12" s="1"/>
  <c r="G71" i="12" s="1"/>
  <c r="G54" i="11"/>
  <c r="G70" i="11" s="1"/>
  <c r="G46" i="11"/>
  <c r="G98" i="11"/>
  <c r="G49" i="11"/>
  <c r="F105" i="11"/>
  <c r="G50" i="11"/>
  <c r="G148" i="11"/>
  <c r="G76" i="11"/>
  <c r="G48" i="11"/>
  <c r="G96" i="11"/>
  <c r="F96" i="11" s="1"/>
  <c r="G84" i="11"/>
  <c r="G37" i="11"/>
  <c r="G90" i="11" s="1"/>
  <c r="G94" i="11"/>
  <c r="F94" i="11" s="1"/>
  <c r="G53" i="11"/>
  <c r="G45" i="11"/>
  <c r="G80" i="11"/>
  <c r="G82" i="11" s="1"/>
  <c r="F82" i="11" s="1"/>
  <c r="G52" i="11"/>
  <c r="G92" i="11"/>
  <c r="F92" i="11" s="1"/>
  <c r="G51" i="11"/>
  <c r="F100" i="11"/>
  <c r="F54" i="11"/>
  <c r="F138" i="10"/>
  <c r="F44" i="10"/>
  <c r="F54" i="10" s="1"/>
  <c r="G46" i="10"/>
  <c r="G98" i="10"/>
  <c r="G49" i="10"/>
  <c r="G148" i="10"/>
  <c r="G76" i="10"/>
  <c r="G48" i="10"/>
  <c r="F100" i="10"/>
  <c r="G96" i="10"/>
  <c r="F96" i="10" s="1"/>
  <c r="G84" i="10"/>
  <c r="G37" i="10"/>
  <c r="G90" i="10" s="1"/>
  <c r="G94" i="10"/>
  <c r="F94" i="10" s="1"/>
  <c r="G53" i="10"/>
  <c r="G45" i="10"/>
  <c r="F105" i="10"/>
  <c r="G80" i="10"/>
  <c r="G52" i="10"/>
  <c r="G92" i="10"/>
  <c r="F92" i="10" s="1"/>
  <c r="G51" i="10"/>
  <c r="G50" i="10"/>
  <c r="G35" i="10"/>
  <c r="G39" i="10" s="1"/>
  <c r="G40" i="10" s="1"/>
  <c r="G41" i="10" s="1"/>
  <c r="G69" i="10" s="1"/>
  <c r="G72" i="1"/>
  <c r="G149" i="1" s="1"/>
  <c r="F54" i="1"/>
  <c r="G82" i="1" s="1"/>
  <c r="G78" i="12" l="1"/>
  <c r="F78" i="12" s="1"/>
  <c r="G86" i="12"/>
  <c r="G150" i="12" s="1"/>
  <c r="G102" i="12"/>
  <c r="G109" i="12" s="1"/>
  <c r="G111" i="12" s="1"/>
  <c r="F98" i="12"/>
  <c r="G54" i="12"/>
  <c r="G70" i="12" s="1"/>
  <c r="G72" i="12" s="1"/>
  <c r="G149" i="12" s="1"/>
  <c r="G102" i="11"/>
  <c r="G109" i="11" s="1"/>
  <c r="G111" i="11" s="1"/>
  <c r="G78" i="11"/>
  <c r="F78" i="11" s="1"/>
  <c r="F98" i="11"/>
  <c r="G39" i="11"/>
  <c r="G40" i="11" s="1"/>
  <c r="G41" i="11" s="1"/>
  <c r="G69" i="11" s="1"/>
  <c r="G72" i="11" s="1"/>
  <c r="G149" i="11" s="1"/>
  <c r="G82" i="10"/>
  <c r="F82" i="10" s="1"/>
  <c r="G44" i="10"/>
  <c r="G54" i="10" s="1"/>
  <c r="G70" i="10" s="1"/>
  <c r="G72" i="10" s="1"/>
  <c r="G149" i="10" s="1"/>
  <c r="G78" i="10"/>
  <c r="F78" i="10" s="1"/>
  <c r="G102" i="10"/>
  <c r="G109" i="10" s="1"/>
  <c r="G111" i="10" s="1"/>
  <c r="F98" i="10"/>
  <c r="F82" i="1"/>
  <c r="G86" i="1"/>
  <c r="G112" i="12" l="1"/>
  <c r="G113" i="12" s="1"/>
  <c r="G86" i="11"/>
  <c r="G150" i="11" s="1"/>
  <c r="G112" i="11"/>
  <c r="G113" i="11" s="1"/>
  <c r="G86" i="10"/>
  <c r="G150" i="10" s="1"/>
  <c r="G112" i="10"/>
  <c r="G113" i="10" s="1"/>
  <c r="G150" i="1"/>
  <c r="G153" i="1" s="1"/>
  <c r="E126" i="1"/>
  <c r="G151" i="12" l="1"/>
  <c r="G153" i="12" s="1"/>
  <c r="E126" i="12"/>
  <c r="G151" i="11"/>
  <c r="G153" i="11" s="1"/>
  <c r="E126" i="11"/>
  <c r="G151" i="10"/>
  <c r="G153" i="10" s="1"/>
  <c r="E126" i="10"/>
  <c r="G126" i="1"/>
  <c r="G141" i="1" s="1"/>
  <c r="G126" i="12" l="1"/>
  <c r="G141" i="12" s="1"/>
  <c r="G126" i="11"/>
  <c r="G141" i="11" s="1"/>
  <c r="G126" i="10"/>
  <c r="G141" i="10" s="1"/>
  <c r="E128" i="1"/>
  <c r="E128" i="12" l="1"/>
  <c r="E128" i="11"/>
  <c r="E128" i="10"/>
  <c r="G128" i="1"/>
  <c r="G142" i="1" s="1"/>
  <c r="G128" i="12" l="1"/>
  <c r="G142" i="12" s="1"/>
  <c r="G128" i="11"/>
  <c r="G142" i="11" s="1"/>
  <c r="G128" i="10"/>
  <c r="G142" i="10" s="1"/>
  <c r="G130" i="1"/>
  <c r="G131" i="1" s="1"/>
  <c r="G133" i="1" s="1"/>
  <c r="G130" i="12" l="1"/>
  <c r="G131" i="12" s="1"/>
  <c r="G130" i="11"/>
  <c r="G131" i="11" s="1"/>
  <c r="G130" i="10"/>
  <c r="G131" i="10" s="1"/>
  <c r="G135" i="1"/>
  <c r="G136" i="1"/>
  <c r="G134" i="1"/>
  <c r="G137" i="1"/>
  <c r="G132" i="1"/>
  <c r="G138" i="1" s="1"/>
  <c r="G143" i="1" s="1"/>
  <c r="G144" i="1" s="1"/>
  <c r="G154" i="1" s="1"/>
  <c r="G156" i="1" s="1"/>
  <c r="G132" i="12" l="1"/>
  <c r="G138" i="12" s="1"/>
  <c r="G143" i="12" s="1"/>
  <c r="G144" i="12" s="1"/>
  <c r="G154" i="12" s="1"/>
  <c r="G156" i="12" s="1"/>
  <c r="G133" i="12"/>
  <c r="G137" i="12"/>
  <c r="G136" i="12"/>
  <c r="G134" i="12"/>
  <c r="G135" i="12"/>
  <c r="G137" i="11"/>
  <c r="G136" i="11"/>
  <c r="G135" i="11"/>
  <c r="G134" i="11"/>
  <c r="G132" i="11"/>
  <c r="G133" i="11"/>
  <c r="G132" i="10"/>
  <c r="G137" i="10"/>
  <c r="G136" i="10"/>
  <c r="G135" i="10"/>
  <c r="G134" i="10"/>
  <c r="G133" i="10"/>
  <c r="C15" i="9"/>
  <c r="G158" i="1"/>
  <c r="G160" i="1" s="1"/>
  <c r="G138" i="11" l="1"/>
  <c r="G143" i="11" s="1"/>
  <c r="G144" i="11" s="1"/>
  <c r="G154" i="11" s="1"/>
  <c r="G156" i="11" s="1"/>
  <c r="G158" i="11" s="1"/>
  <c r="G160" i="11" s="1"/>
  <c r="G163" i="11" s="1"/>
  <c r="G138" i="10"/>
  <c r="G143" i="10" s="1"/>
  <c r="G144" i="10" s="1"/>
  <c r="G154" i="10" s="1"/>
  <c r="G156" i="10" s="1"/>
  <c r="G158" i="10" s="1"/>
  <c r="G160" i="10" s="1"/>
  <c r="G163" i="10" s="1"/>
  <c r="G163" i="1"/>
  <c r="F15" i="9"/>
  <c r="E20" i="9" s="1"/>
</calcChain>
</file>

<file path=xl/sharedStrings.xml><?xml version="1.0" encoding="utf-8"?>
<sst xmlns="http://schemas.openxmlformats.org/spreadsheetml/2006/main" count="1036" uniqueCount="183">
  <si>
    <t>PLANILHA ORIENTATIVA - CUSTOS DE MÃO DE OBRA</t>
  </si>
  <si>
    <t>CNPJ</t>
  </si>
  <si>
    <t>Discriminação dos Serviços (dados referentes à contratação)</t>
  </si>
  <si>
    <t>A</t>
  </si>
  <si>
    <t>Data da Apresentação da Proposta (dia/mês/ano)</t>
  </si>
  <si>
    <t>B</t>
  </si>
  <si>
    <t>Município/UF</t>
  </si>
  <si>
    <t>C</t>
  </si>
  <si>
    <t>Ano acordo, convenção ou Sentença Normativa em Dissídio Coletivo</t>
  </si>
  <si>
    <t>D</t>
  </si>
  <si>
    <t>Número de Meses de Execução do Contrato</t>
  </si>
  <si>
    <t>E</t>
  </si>
  <si>
    <t>Numero de registro da convenção coletiva de trabalho</t>
  </si>
  <si>
    <t>F</t>
  </si>
  <si>
    <t xml:space="preserve">Regime Tributário da Empresa:      </t>
  </si>
  <si>
    <t>LUCRO REAL</t>
  </si>
  <si>
    <t>Mão-de-Obra vinculada à execução contratual</t>
  </si>
  <si>
    <t>Dados complementares para composição dos custos referentes à mão-de-obra.</t>
  </si>
  <si>
    <t>Tipo de Serviço (mesmo serviço com características distintas)</t>
  </si>
  <si>
    <t>Salário Normativo da Categoria Profissional</t>
  </si>
  <si>
    <t>Categoria Profissional (vinculada à execução contratual)</t>
  </si>
  <si>
    <t>CBO:</t>
  </si>
  <si>
    <t>Data Base da Categoria (dia/mês/ano)</t>
  </si>
  <si>
    <t>MÓDULO 1: COMPOSIÇÃO DA REMUNERAÇÃO</t>
  </si>
  <si>
    <t>Composição da Remuneração</t>
  </si>
  <si>
    <t>Valor (R$)</t>
  </si>
  <si>
    <t>Salário Base</t>
  </si>
  <si>
    <t>Adicional de Periculosidade</t>
  </si>
  <si>
    <t>Adicional de Insalubridade</t>
  </si>
  <si>
    <t>Adicional Noturno</t>
  </si>
  <si>
    <t>Hora Noturna Adicional</t>
  </si>
  <si>
    <t>Adicional de Hora Extra no feriado trabalhado</t>
  </si>
  <si>
    <t>G</t>
  </si>
  <si>
    <t>Outros (especificar)</t>
  </si>
  <si>
    <t>TOTAL DO MÓDULO 1</t>
  </si>
  <si>
    <t>MÓDULO 2: ENCARGOS E BENEFÍCIOS ANUAIS, MENSAIS E DIÁRIOS</t>
  </si>
  <si>
    <t>2.1</t>
  </si>
  <si>
    <t xml:space="preserve">   Submódulo 2.1 - 13º (décimo terceiro) Salário, Férias e Adicional de Férias</t>
  </si>
  <si>
    <t>%</t>
  </si>
  <si>
    <t>13º Salário</t>
  </si>
  <si>
    <t xml:space="preserve"> =(Remuneração / 12 meses)</t>
  </si>
  <si>
    <t>Férias e Adicional de Férias</t>
  </si>
  <si>
    <t xml:space="preserve"> =(Subtotal * 8,00%)</t>
  </si>
  <si>
    <t>Subtotal</t>
  </si>
  <si>
    <t>Incidência do Submódulo 2.2</t>
  </si>
  <si>
    <t>Total</t>
  </si>
  <si>
    <t>2.2</t>
  </si>
  <si>
    <t>Submódulo 2.2 - Encargos Previdenciários (GPS), FGTS e Outras Contribuições</t>
  </si>
  <si>
    <t>INSS</t>
  </si>
  <si>
    <t>Salário Educação</t>
  </si>
  <si>
    <t>Seguro Acidente de Trabalho</t>
  </si>
  <si>
    <t>RAT</t>
  </si>
  <si>
    <t>FAP</t>
  </si>
  <si>
    <t>SESI ou SESC</t>
  </si>
  <si>
    <t>SENAI ou SENAC</t>
  </si>
  <si>
    <t>SEBRAE</t>
  </si>
  <si>
    <t>INCRA</t>
  </si>
  <si>
    <t>H</t>
  </si>
  <si>
    <t>FGTS</t>
  </si>
  <si>
    <t>I</t>
  </si>
  <si>
    <t>Outras Contribuições (especificar)</t>
  </si>
  <si>
    <t>2.3</t>
  </si>
  <si>
    <t>Submódulo 2.3 - Benefícios Mensais e Diários</t>
  </si>
  <si>
    <t>Transporte:</t>
  </si>
  <si>
    <t>Nº Vales</t>
  </si>
  <si>
    <t>Valor do Vale</t>
  </si>
  <si>
    <t>Nº dias úteis</t>
  </si>
  <si>
    <t>Desc. Empregado</t>
  </si>
  <si>
    <t xml:space="preserve"> = (Vlr Vale Transporte * Nº passagem dia * Nº dias úteis) - (Rem. * 6%)</t>
  </si>
  <si>
    <t>Auxílio Alimentação (Vales, cestas básicas, etc) :</t>
  </si>
  <si>
    <t xml:space="preserve"> = (Valor Vale Alimentação * Nº dias úteis)</t>
  </si>
  <si>
    <t>Assistência Médica e Familiar/Odontológica</t>
  </si>
  <si>
    <t>Auxílio Creche</t>
  </si>
  <si>
    <t>Seguro de vida, invalidez e funeral</t>
  </si>
  <si>
    <t>Auxílio cesta básica</t>
  </si>
  <si>
    <t>13º (décimo terceiro) Salário , Férias e Adicional de Férias</t>
  </si>
  <si>
    <t>GPS, FGTS e outras contribuições</t>
  </si>
  <si>
    <t>Benefícios Mensais e Diários</t>
  </si>
  <si>
    <t>TOTAL DO MÓDULO 2</t>
  </si>
  <si>
    <t>MÓDULO 3: PROVISÃO PARA RESCISÃO</t>
  </si>
  <si>
    <t>3.1</t>
  </si>
  <si>
    <t>Provisão para Rescisão</t>
  </si>
  <si>
    <t>Aviso Prévio Indenizado</t>
  </si>
  <si>
    <t xml:space="preserve"> =(((Rem/12) * percentual de dispensa sem justa causa com avso-prévio indenizado</t>
  </si>
  <si>
    <t>Incidência do FGTS sobre o Aviso Prévio Indenizado</t>
  </si>
  <si>
    <t xml:space="preserve"> = (API * 8% FGTS)</t>
  </si>
  <si>
    <t>Aviso Prévio Trabalhado</t>
  </si>
  <si>
    <t xml:space="preserve"> = (((Rem / 30 dias) * 7 dias) / 12 meses)</t>
  </si>
  <si>
    <t>Incidência do Submódulo 2.2 sobre o Aviso Prévio Trabalhado</t>
  </si>
  <si>
    <t xml:space="preserve"> = (APT * percentual do submódulo 2.2)</t>
  </si>
  <si>
    <t>Multa sobre o FGTS sobre o Aviso Prévio Indenizado e Trabalhado</t>
  </si>
  <si>
    <t xml:space="preserve"> = (Remuneração *4%)</t>
  </si>
  <si>
    <t>TOTAL DO MÓDULO 3</t>
  </si>
  <si>
    <t>MÓDULO 4: CUSTO DE REPOSIÇÃO DO PROFISSIONAL AUSENTE</t>
  </si>
  <si>
    <t>4.1</t>
  </si>
  <si>
    <t>Submódulo 4.1 - Ausências Legais</t>
  </si>
  <si>
    <t>Férias e Terço Constitucional de Férias</t>
  </si>
  <si>
    <t>= (Férias e Adicional de Férias / 12)</t>
  </si>
  <si>
    <t>Ausências Legais</t>
  </si>
  <si>
    <t>= ((Rem / 30 dias) / 12 meses</t>
  </si>
  <si>
    <t>Licença Paternidade</t>
  </si>
  <si>
    <t>Licenças/ano:</t>
  </si>
  <si>
    <t>= (((Rem / 30 dias) / 12 meses) * média de licenças ano * percentual de incidência</t>
  </si>
  <si>
    <t>Incidência:</t>
  </si>
  <si>
    <t>Ausência por Acidente de Trabalho</t>
  </si>
  <si>
    <t>= (((Rem / 30 dias) * média de ausências por ano) / 12 meses) * % de incidência</t>
  </si>
  <si>
    <t>Afastamento Maternidade</t>
  </si>
  <si>
    <t>especificar</t>
  </si>
  <si>
    <t>4.2</t>
  </si>
  <si>
    <t>Submódulo 4.2 - Intrajornada</t>
  </si>
  <si>
    <t>Substituto no Intervalo para repouso ou alimentação</t>
  </si>
  <si>
    <t>Substituto nas Ausências Legais</t>
  </si>
  <si>
    <t>Substituto na Intrajornada</t>
  </si>
  <si>
    <t>Subtotal do Módulo 4</t>
  </si>
  <si>
    <t xml:space="preserve">Incidência do submódulo 2.2 </t>
  </si>
  <si>
    <t>TOTAL DO MÓDULO 4</t>
  </si>
  <si>
    <t>MÓDULO 5: INSUMOS DIVERSOS</t>
  </si>
  <si>
    <t>Insumos Diversos (valores mensais por empregado)</t>
  </si>
  <si>
    <t>Uniformes (valor em parte não renovável)</t>
  </si>
  <si>
    <t>Materiais</t>
  </si>
  <si>
    <t>Equipamentos</t>
  </si>
  <si>
    <t>Equipamentos de Proteção Individual (EPIs)</t>
  </si>
  <si>
    <t>TOTAL DO MÓDULO 5</t>
  </si>
  <si>
    <t>MÓDULO 6: CUSTOS INDIRETOS, TRIBUTOS E LUCRO</t>
  </si>
  <si>
    <t>Custos Indiretos, Tributos e Lucro</t>
  </si>
  <si>
    <t>Custos Indiretos</t>
  </si>
  <si>
    <t>Base de cálculo = (Total dos Módulos 1 + 2 + 3 + 4 + 5 )</t>
  </si>
  <si>
    <t>Lucro</t>
  </si>
  <si>
    <t>Base de cálculo = (Total dos Módulos 1 + 2 + 3 + 4 + 5 + Custos Indiretos)</t>
  </si>
  <si>
    <t>Subtotal - Base de Cálculo de Tributos</t>
  </si>
  <si>
    <t>Subtotal B - Base de Cálculo de Tributos por dentro ou racional</t>
  </si>
  <si>
    <t>C.1</t>
  </si>
  <si>
    <t xml:space="preserve">     C.1 Tributos federais (COFINS)</t>
  </si>
  <si>
    <t>C.2</t>
  </si>
  <si>
    <t xml:space="preserve">     C.2 Tributos Federais (PIS)</t>
  </si>
  <si>
    <t>C.3</t>
  </si>
  <si>
    <t xml:space="preserve">     C.3 INSS (Desoneração)</t>
  </si>
  <si>
    <t xml:space="preserve">     D.1 Tributos Estaduais (especificar)</t>
  </si>
  <si>
    <t>E.1</t>
  </si>
  <si>
    <t xml:space="preserve">     E.1 Tributos Municipais (ISS)</t>
  </si>
  <si>
    <t>E.2</t>
  </si>
  <si>
    <t xml:space="preserve">     E.2 Outros Tributos Municipais (especificar)</t>
  </si>
  <si>
    <t>Total dos Tributos</t>
  </si>
  <si>
    <t>6.A</t>
  </si>
  <si>
    <t>6.B</t>
  </si>
  <si>
    <t>6.F</t>
  </si>
  <si>
    <t>Tributos</t>
  </si>
  <si>
    <t>TOTAL DO MÓDULO 6</t>
  </si>
  <si>
    <t>QUADRO RESUMO DO CUSTO POR EMPREGADO</t>
  </si>
  <si>
    <t>Mão-de-Obra vinculada à execução contratual 
(valor por empregado)</t>
  </si>
  <si>
    <t>Subtotal (A + B + C + D + E)</t>
  </si>
  <si>
    <t>Valor Total por Empregado</t>
  </si>
  <si>
    <t>Quantidade de Empregados por Posto de Trabalho</t>
  </si>
  <si>
    <t>Valor Total por Posto de Trabalho</t>
  </si>
  <si>
    <t>Quantidade de Postos de Trabalho</t>
  </si>
  <si>
    <t>TOTAL ANUAL</t>
  </si>
  <si>
    <t>TOTAL GLOBAL</t>
  </si>
  <si>
    <t>40 horas semanais</t>
  </si>
  <si>
    <t>Valor</t>
  </si>
  <si>
    <t>Nº Processo</t>
  </si>
  <si>
    <t>Licitação nº</t>
  </si>
  <si>
    <t>Módulo 2: Resumo</t>
  </si>
  <si>
    <t>Módulo 3: Provisão para Rescisão</t>
  </si>
  <si>
    <t>Módulo 4: Custo de reposição do profissional ausente</t>
  </si>
  <si>
    <t>Base</t>
  </si>
  <si>
    <t>Módulo 6: Custos indiretos, tributos e lucro</t>
  </si>
  <si>
    <t>Módulo 4: Resumo</t>
  </si>
  <si>
    <t>Módulo 5: Insumos diversos</t>
  </si>
  <si>
    <t>Módulo 6: Resumo</t>
  </si>
  <si>
    <t>Nome da empresa</t>
  </si>
  <si>
    <t>Planilha de Custos e Formação de Preços</t>
  </si>
  <si>
    <t>Descrição</t>
  </si>
  <si>
    <t>Valor por empregado</t>
  </si>
  <si>
    <t>Qd. Empregados por Posto</t>
  </si>
  <si>
    <t>Qd. de Postos de Trabalho</t>
  </si>
  <si>
    <t>Gerente de Portfólio</t>
  </si>
  <si>
    <t>Analista Sênior</t>
  </si>
  <si>
    <t>Analista Pleno</t>
  </si>
  <si>
    <t>Analista Júnior</t>
  </si>
  <si>
    <t>MÓDULO 2: ENCARGOS E BENEFICIÁRIOS ANUAIS, MENSAIS E DIÁRIOS</t>
  </si>
  <si>
    <t>Valor Total Mensal</t>
  </si>
  <si>
    <t>Valor Mensal do Total de Postos de Trabalho</t>
  </si>
  <si>
    <t xml:space="preserve">     C.3 INSS/CPRB (Desoneração)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</si>
</sst>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&quot;R$ &quot;* #,##0.00_-;&quot;-R$ &quot;* #,##0.00_-;_-&quot;R$ &quot;* \-??_-;_-@"/>
    <numFmt numFmtId="165" formatCode="_(&quot;R$ &quot;* #,##0.00_);_(&quot;R$ &quot;* \(#,##0.00\);_(&quot;R$ &quot;* \-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BFBFBF"/>
        <bgColor rgb="FFA8D08D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rgb="FFA8D08D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rgb="FFA5A5A5"/>
      </patternFill>
    </fill>
    <fill>
      <patternFill patternType="solid">
        <fgColor theme="8" tint="0.39997558519241921"/>
        <bgColor rgb="FFA8D08D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8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/>
    </xf>
    <xf numFmtId="0" fontId="2" fillId="6" borderId="1" xfId="0" applyFont="1" applyFill="1" applyBorder="1"/>
    <xf numFmtId="0" fontId="2" fillId="7" borderId="1" xfId="0" applyFont="1" applyFill="1" applyBorder="1"/>
    <xf numFmtId="10" fontId="2" fillId="7" borderId="1" xfId="0" applyNumberFormat="1" applyFont="1" applyFill="1" applyBorder="1"/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0" borderId="3" xfId="0" applyFont="1" applyBorder="1"/>
    <xf numFmtId="0" fontId="2" fillId="10" borderId="1" xfId="0" applyFont="1" applyFill="1" applyBorder="1"/>
    <xf numFmtId="44" fontId="2" fillId="0" borderId="1" xfId="0" applyNumberFormat="1" applyFont="1" applyBorder="1"/>
    <xf numFmtId="44" fontId="2" fillId="7" borderId="1" xfId="0" applyNumberFormat="1" applyFont="1" applyFill="1" applyBorder="1"/>
    <xf numFmtId="44" fontId="2" fillId="7" borderId="1" xfId="0" applyNumberFormat="1" applyFont="1" applyFill="1" applyBorder="1" applyAlignment="1">
      <alignment horizontal="center" vertical="center"/>
    </xf>
    <xf numFmtId="164" fontId="2" fillId="7" borderId="1" xfId="0" applyNumberFormat="1" applyFont="1" applyFill="1" applyBorder="1"/>
    <xf numFmtId="44" fontId="2" fillId="7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10" fontId="2" fillId="7" borderId="1" xfId="0" applyNumberFormat="1" applyFont="1" applyFill="1" applyBorder="1" applyAlignment="1">
      <alignment vertical="center"/>
    </xf>
    <xf numFmtId="0" fontId="2" fillId="6" borderId="1" xfId="0" applyFont="1" applyFill="1" applyBorder="1" applyAlignment="1">
      <alignment horizontal="left" vertical="center"/>
    </xf>
    <xf numFmtId="44" fontId="2" fillId="7" borderId="1" xfId="0" applyNumberFormat="1" applyFont="1" applyFill="1" applyBorder="1" applyAlignment="1">
      <alignment horizontal="left"/>
    </xf>
    <xf numFmtId="10" fontId="2" fillId="7" borderId="1" xfId="0" applyNumberFormat="1" applyFont="1" applyFill="1" applyBorder="1" applyAlignment="1">
      <alignment horizontal="center"/>
    </xf>
    <xf numFmtId="44" fontId="5" fillId="7" borderId="1" xfId="0" applyNumberFormat="1" applyFont="1" applyFill="1" applyBorder="1" applyAlignment="1">
      <alignment vertical="center"/>
    </xf>
    <xf numFmtId="10" fontId="7" fillId="7" borderId="2" xfId="0" applyNumberFormat="1" applyFont="1" applyFill="1" applyBorder="1" applyAlignment="1">
      <alignment horizontal="center" vertical="center"/>
    </xf>
    <xf numFmtId="164" fontId="7" fillId="7" borderId="1" xfId="0" applyNumberFormat="1" applyFont="1" applyFill="1" applyBorder="1" applyAlignment="1">
      <alignment vertical="center"/>
    </xf>
    <xf numFmtId="164" fontId="7" fillId="7" borderId="1" xfId="0" applyNumberFormat="1" applyFont="1" applyFill="1" applyBorder="1" applyAlignment="1">
      <alignment horizontal="center" vertical="center"/>
    </xf>
    <xf numFmtId="10" fontId="8" fillId="9" borderId="2" xfId="0" applyNumberFormat="1" applyFont="1" applyFill="1" applyBorder="1" applyAlignment="1">
      <alignment horizontal="center" vertical="center"/>
    </xf>
    <xf numFmtId="164" fontId="8" fillId="9" borderId="1" xfId="0" applyNumberFormat="1" applyFont="1" applyFill="1" applyBorder="1" applyAlignment="1">
      <alignment vertical="center"/>
    </xf>
    <xf numFmtId="0" fontId="7" fillId="0" borderId="0" xfId="0" applyFont="1"/>
    <xf numFmtId="0" fontId="7" fillId="9" borderId="1" xfId="0" applyFont="1" applyFill="1" applyBorder="1" applyAlignment="1">
      <alignment horizontal="center" vertical="center" wrapText="1"/>
    </xf>
    <xf numFmtId="1" fontId="7" fillId="9" borderId="1" xfId="0" applyNumberFormat="1" applyFont="1" applyFill="1" applyBorder="1" applyAlignment="1">
      <alignment horizontal="center" vertical="center" wrapText="1"/>
    </xf>
    <xf numFmtId="165" fontId="8" fillId="9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44" fontId="7" fillId="7" borderId="1" xfId="0" applyNumberFormat="1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5" borderId="5" xfId="0" applyFont="1" applyFill="1" applyBorder="1"/>
    <xf numFmtId="0" fontId="2" fillId="5" borderId="3" xfId="0" applyFont="1" applyFill="1" applyBorder="1"/>
    <xf numFmtId="0" fontId="2" fillId="5" borderId="4" xfId="0" applyFont="1" applyFill="1" applyBorder="1"/>
    <xf numFmtId="0" fontId="2" fillId="5" borderId="9" xfId="0" applyFont="1" applyFill="1" applyBorder="1"/>
    <xf numFmtId="0" fontId="2" fillId="5" borderId="14" xfId="0" applyFont="1" applyFill="1" applyBorder="1"/>
    <xf numFmtId="0" fontId="4" fillId="5" borderId="7" xfId="0" applyFont="1" applyFill="1" applyBorder="1"/>
    <xf numFmtId="0" fontId="4" fillId="5" borderId="0" xfId="0" applyFont="1" applyFill="1"/>
    <xf numFmtId="10" fontId="2" fillId="7" borderId="1" xfId="1" applyNumberFormat="1" applyFont="1" applyFill="1" applyBorder="1" applyAlignment="1">
      <alignment horizontal="center"/>
    </xf>
    <xf numFmtId="9" fontId="2" fillId="7" borderId="1" xfId="0" applyNumberFormat="1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 vertical="center"/>
    </xf>
    <xf numFmtId="165" fontId="8" fillId="2" borderId="1" xfId="0" applyNumberFormat="1" applyFont="1" applyFill="1" applyBorder="1" applyAlignment="1">
      <alignment horizontal="center" vertical="center"/>
    </xf>
    <xf numFmtId="164" fontId="7" fillId="7" borderId="2" xfId="0" applyNumberFormat="1" applyFont="1" applyFill="1" applyBorder="1" applyAlignment="1">
      <alignment horizontal="center" vertical="center"/>
    </xf>
    <xf numFmtId="164" fontId="7" fillId="7" borderId="3" xfId="0" applyNumberFormat="1" applyFont="1" applyFill="1" applyBorder="1" applyAlignment="1">
      <alignment horizontal="center" vertical="center"/>
    </xf>
    <xf numFmtId="164" fontId="7" fillId="7" borderId="1" xfId="0" applyNumberFormat="1" applyFont="1" applyFill="1" applyBorder="1" applyAlignment="1">
      <alignment vertical="center"/>
    </xf>
    <xf numFmtId="0" fontId="7" fillId="0" borderId="14" xfId="0" applyFont="1" applyBorder="1" applyAlignment="1">
      <alignment horizontal="center" vertical="center"/>
    </xf>
    <xf numFmtId="0" fontId="7" fillId="13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0" fontId="8" fillId="11" borderId="1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 vertical="center"/>
    </xf>
    <xf numFmtId="44" fontId="2" fillId="7" borderId="4" xfId="0" applyNumberFormat="1" applyFont="1" applyFill="1" applyBorder="1" applyAlignment="1">
      <alignment horizontal="center" vertical="center"/>
    </xf>
    <xf numFmtId="44" fontId="2" fillId="7" borderId="5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44" fontId="2" fillId="7" borderId="10" xfId="0" applyNumberFormat="1" applyFont="1" applyFill="1" applyBorder="1" applyAlignment="1">
      <alignment horizontal="center" vertical="center"/>
    </xf>
    <xf numFmtId="44" fontId="2" fillId="7" borderId="1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 vertical="center"/>
    </xf>
    <xf numFmtId="0" fontId="6" fillId="14" borderId="7" xfId="0" applyFont="1" applyFill="1" applyBorder="1" applyAlignment="1">
      <alignment horizontal="center"/>
    </xf>
    <xf numFmtId="0" fontId="6" fillId="14" borderId="0" xfId="0" applyFont="1" applyFill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2" fillId="15" borderId="2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left"/>
    </xf>
    <xf numFmtId="0" fontId="2" fillId="5" borderId="14" xfId="0" applyFont="1" applyFill="1" applyBorder="1" applyAlignment="1">
      <alignment horizontal="left"/>
    </xf>
    <xf numFmtId="0" fontId="2" fillId="5" borderId="10" xfId="0" applyFont="1" applyFill="1" applyBorder="1" applyAlignment="1">
      <alignment horizontal="left"/>
    </xf>
    <xf numFmtId="0" fontId="4" fillId="5" borderId="11" xfId="0" applyFont="1" applyFill="1" applyBorder="1" applyAlignment="1">
      <alignment horizontal="left"/>
    </xf>
    <xf numFmtId="0" fontId="4" fillId="5" borderId="13" xfId="0" applyFont="1" applyFill="1" applyBorder="1" applyAlignment="1">
      <alignment horizontal="left"/>
    </xf>
    <xf numFmtId="0" fontId="4" fillId="5" borderId="12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left"/>
    </xf>
    <xf numFmtId="0" fontId="2" fillId="6" borderId="14" xfId="0" applyFont="1" applyFill="1" applyBorder="1" applyAlignment="1">
      <alignment horizontal="left"/>
    </xf>
    <xf numFmtId="0" fontId="2" fillId="6" borderId="10" xfId="0" applyFont="1" applyFill="1" applyBorder="1" applyAlignment="1">
      <alignment horizontal="left"/>
    </xf>
    <xf numFmtId="0" fontId="2" fillId="4" borderId="5" xfId="0" applyFont="1" applyFill="1" applyBorder="1" applyAlignment="1">
      <alignment horizontal="left" vertical="center"/>
    </xf>
    <xf numFmtId="44" fontId="2" fillId="7" borderId="4" xfId="0" applyNumberFormat="1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left"/>
    </xf>
    <xf numFmtId="0" fontId="4" fillId="5" borderId="0" xfId="0" applyFont="1" applyFill="1" applyAlignment="1">
      <alignment horizontal="left"/>
    </xf>
    <xf numFmtId="0" fontId="4" fillId="5" borderId="8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6" borderId="4" xfId="0" applyFont="1" applyFill="1" applyBorder="1"/>
    <xf numFmtId="0" fontId="2" fillId="6" borderId="1" xfId="0" applyFont="1" applyFill="1" applyBorder="1"/>
    <xf numFmtId="4" fontId="2" fillId="7" borderId="10" xfId="0" applyNumberFormat="1" applyFont="1" applyFill="1" applyBorder="1" applyAlignment="1">
      <alignment horizontal="center" vertical="center"/>
    </xf>
    <xf numFmtId="4" fontId="2" fillId="7" borderId="12" xfId="0" applyNumberFormat="1" applyFont="1" applyFill="1" applyBorder="1" applyAlignment="1">
      <alignment horizontal="center" vertical="center"/>
    </xf>
    <xf numFmtId="10" fontId="2" fillId="7" borderId="10" xfId="1" applyNumberFormat="1" applyFont="1" applyFill="1" applyBorder="1" applyAlignment="1">
      <alignment horizontal="center" vertical="center"/>
    </xf>
    <xf numFmtId="10" fontId="2" fillId="7" borderId="12" xfId="1" applyNumberFormat="1" applyFont="1" applyFill="1" applyBorder="1" applyAlignment="1">
      <alignment horizontal="center" vertical="center"/>
    </xf>
    <xf numFmtId="9" fontId="2" fillId="7" borderId="10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5" borderId="4" xfId="0" applyFont="1" applyFill="1" applyBorder="1" applyAlignment="1">
      <alignment horizontal="left" vertical="center"/>
    </xf>
    <xf numFmtId="0" fontId="2" fillId="5" borderId="5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10" fontId="7" fillId="7" borderId="1" xfId="0" applyNumberFormat="1" applyFont="1" applyFill="1" applyBorder="1" applyAlignment="1">
      <alignment horizontal="center" vertical="center"/>
    </xf>
    <xf numFmtId="164" fontId="7" fillId="7" borderId="1" xfId="0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left"/>
    </xf>
    <xf numFmtId="0" fontId="2" fillId="5" borderId="1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6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left" vertical="center"/>
    </xf>
    <xf numFmtId="10" fontId="2" fillId="7" borderId="4" xfId="1" applyNumberFormat="1" applyFont="1" applyFill="1" applyBorder="1" applyAlignment="1">
      <alignment horizontal="center" vertical="center"/>
    </xf>
    <xf numFmtId="10" fontId="2" fillId="7" borderId="5" xfId="1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left"/>
    </xf>
    <xf numFmtId="0" fontId="3" fillId="6" borderId="6" xfId="0" applyFont="1" applyFill="1" applyBorder="1" applyAlignment="1">
      <alignment horizontal="left"/>
    </xf>
    <xf numFmtId="0" fontId="3" fillId="6" borderId="3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6" borderId="6" xfId="0" applyFont="1" applyFill="1" applyBorder="1" applyAlignment="1">
      <alignment horizontal="left"/>
    </xf>
    <xf numFmtId="0" fontId="2" fillId="5" borderId="7" xfId="0" applyFont="1" applyFill="1" applyBorder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8" xfId="0" applyFont="1" applyFill="1" applyBorder="1" applyAlignment="1">
      <alignment horizontal="left"/>
    </xf>
    <xf numFmtId="10" fontId="7" fillId="0" borderId="2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74</xdr:row>
      <xdr:rowOff>123825</xdr:rowOff>
    </xdr:from>
    <xdr:to>
      <xdr:col>11</xdr:col>
      <xdr:colOff>438150</xdr:colOff>
      <xdr:row>77</xdr:row>
      <xdr:rowOff>57150</xdr:rowOff>
    </xdr:to>
    <xdr:sp macro="" textlink="">
      <xdr:nvSpPr>
        <xdr:cNvPr id="2" name="Shape 5">
          <a:extLst>
            <a:ext uri="{FF2B5EF4-FFF2-40B4-BE49-F238E27FC236}">
              <a16:creationId xmlns:a16="http://schemas.microsoft.com/office/drawing/2014/main" id="{DC221314-64DB-48D3-9C05-0D2F92941146}"/>
            </a:ext>
          </a:extLst>
        </xdr:cNvPr>
        <xdr:cNvSpPr/>
      </xdr:nvSpPr>
      <xdr:spPr>
        <a:xfrm>
          <a:off x="10353675" y="12449175"/>
          <a:ext cx="2743200" cy="419100"/>
        </a:xfrm>
        <a:prstGeom prst="rect">
          <a:avLst/>
        </a:prstGeom>
        <a:solidFill>
          <a:schemeClr val="lt1"/>
        </a:solidFill>
        <a:ln w="9525">
          <a:solidFill>
            <a:srgbClr val="BABABA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>
          <a:noAutofit/>
        </a:bodyPr>
        <a:lstStyle/>
        <a:p>
          <a:pPr>
            <a:lnSpc>
              <a:spcPct val="100000"/>
            </a:lnSpc>
            <a:tabLst>
              <a:tab pos="0" algn="l"/>
            </a:tabLst>
          </a:pPr>
          <a:r>
            <a:rPr lang="en-US" sz="1000" b="0" strike="noStrike" spc="-1">
              <a:solidFill>
                <a:srgbClr val="000000"/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Indicar percentual estimado de dispensa sem justa causa com aviso-prévio indenizado </a:t>
          </a:r>
          <a:endParaRPr lang="en-US" sz="1000" b="0" strike="noStrike" spc="-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323850</xdr:colOff>
      <xdr:row>102</xdr:row>
      <xdr:rowOff>152399</xdr:rowOff>
    </xdr:from>
    <xdr:to>
      <xdr:col>12</xdr:col>
      <xdr:colOff>485775</xdr:colOff>
      <xdr:row>108</xdr:row>
      <xdr:rowOff>28574</xdr:rowOff>
    </xdr:to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9025A954-9ADC-4D41-95E2-4E8EB13D8C97}"/>
            </a:ext>
          </a:extLst>
        </xdr:cNvPr>
        <xdr:cNvSpPr/>
      </xdr:nvSpPr>
      <xdr:spPr>
        <a:xfrm>
          <a:off x="10477500" y="17011649"/>
          <a:ext cx="3276600" cy="847725"/>
        </a:xfrm>
        <a:prstGeom prst="rect">
          <a:avLst/>
        </a:prstGeom>
        <a:solidFill>
          <a:schemeClr val="lt1"/>
        </a:solidFill>
        <a:ln w="9525">
          <a:solidFill>
            <a:srgbClr val="BABABA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>
          <a:noAutofit/>
        </a:bodyPr>
        <a:lstStyle/>
        <a:p>
          <a:pPr algn="l">
            <a:lnSpc>
              <a:spcPct val="100000"/>
            </a:lnSpc>
            <a:tabLst>
              <a:tab pos="0" algn="l"/>
            </a:tabLst>
          </a:pPr>
          <a:r>
            <a:rPr lang="en-US" sz="1000" b="0" strike="noStrike" spc="-1">
              <a:solidFill>
                <a:srgbClr val="000000"/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Deve ser preenchida se houver reposição por um substituto durante a ausência do empregado no período para repouso/alimentação. Para cálculo, o valor será o correspondente ao período do intervalo, com as incidências legais.</a:t>
          </a:r>
          <a:endParaRPr lang="en-US" sz="1000" b="0" strike="noStrike" spc="-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74</xdr:row>
      <xdr:rowOff>123825</xdr:rowOff>
    </xdr:from>
    <xdr:to>
      <xdr:col>11</xdr:col>
      <xdr:colOff>438150</xdr:colOff>
      <xdr:row>77</xdr:row>
      <xdr:rowOff>57150</xdr:rowOff>
    </xdr:to>
    <xdr:sp macro="" textlink="">
      <xdr:nvSpPr>
        <xdr:cNvPr id="2" name="Shape 5">
          <a:extLst>
            <a:ext uri="{FF2B5EF4-FFF2-40B4-BE49-F238E27FC236}">
              <a16:creationId xmlns:a16="http://schemas.microsoft.com/office/drawing/2014/main" id="{D9679285-C246-4770-BBBE-429677AD99F3}"/>
            </a:ext>
          </a:extLst>
        </xdr:cNvPr>
        <xdr:cNvSpPr/>
      </xdr:nvSpPr>
      <xdr:spPr>
        <a:xfrm>
          <a:off x="11201400" y="12563475"/>
          <a:ext cx="2743200" cy="419100"/>
        </a:xfrm>
        <a:prstGeom prst="rect">
          <a:avLst/>
        </a:prstGeom>
        <a:solidFill>
          <a:schemeClr val="lt1"/>
        </a:solidFill>
        <a:ln w="9525">
          <a:solidFill>
            <a:srgbClr val="BABABA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>
          <a:noAutofit/>
        </a:bodyPr>
        <a:lstStyle/>
        <a:p>
          <a:pPr>
            <a:lnSpc>
              <a:spcPct val="100000"/>
            </a:lnSpc>
            <a:tabLst>
              <a:tab pos="0" algn="l"/>
            </a:tabLst>
          </a:pPr>
          <a:r>
            <a:rPr lang="en-US" sz="1000" b="0" strike="noStrike" spc="-1">
              <a:solidFill>
                <a:srgbClr val="000000"/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Indicar percentual estimado de dispensa sem justa causa com aviso-prévio indenizado </a:t>
          </a:r>
          <a:endParaRPr lang="en-US" sz="1000" b="0" strike="noStrike" spc="-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323850</xdr:colOff>
      <xdr:row>102</xdr:row>
      <xdr:rowOff>152399</xdr:rowOff>
    </xdr:from>
    <xdr:to>
      <xdr:col>12</xdr:col>
      <xdr:colOff>485775</xdr:colOff>
      <xdr:row>108</xdr:row>
      <xdr:rowOff>28574</xdr:rowOff>
    </xdr:to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3DEAD358-9F46-4030-A02F-B604A2FEE279}"/>
            </a:ext>
          </a:extLst>
        </xdr:cNvPr>
        <xdr:cNvSpPr/>
      </xdr:nvSpPr>
      <xdr:spPr>
        <a:xfrm>
          <a:off x="11325225" y="17125949"/>
          <a:ext cx="3276600" cy="847725"/>
        </a:xfrm>
        <a:prstGeom prst="rect">
          <a:avLst/>
        </a:prstGeom>
        <a:solidFill>
          <a:schemeClr val="lt1"/>
        </a:solidFill>
        <a:ln w="9525">
          <a:solidFill>
            <a:srgbClr val="BABABA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>
          <a:noAutofit/>
        </a:bodyPr>
        <a:lstStyle/>
        <a:p>
          <a:pPr algn="l">
            <a:lnSpc>
              <a:spcPct val="100000"/>
            </a:lnSpc>
            <a:tabLst>
              <a:tab pos="0" algn="l"/>
            </a:tabLst>
          </a:pPr>
          <a:r>
            <a:rPr lang="en-US" sz="1000" b="0" strike="noStrike" spc="-1">
              <a:solidFill>
                <a:srgbClr val="000000"/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Deve ser preenchida se houver reposição por um substituto durante a ausência do empregado no período para repouso/alimentação. Para cálculo, o valor será o correspondente ao período do intervalo, com as incidências legais.</a:t>
          </a:r>
          <a:endParaRPr lang="en-US" sz="1000" b="0" strike="noStrike" spc="-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74</xdr:row>
      <xdr:rowOff>123825</xdr:rowOff>
    </xdr:from>
    <xdr:to>
      <xdr:col>11</xdr:col>
      <xdr:colOff>438150</xdr:colOff>
      <xdr:row>77</xdr:row>
      <xdr:rowOff>57150</xdr:rowOff>
    </xdr:to>
    <xdr:sp macro="" textlink="">
      <xdr:nvSpPr>
        <xdr:cNvPr id="2" name="Shape 5">
          <a:extLst>
            <a:ext uri="{FF2B5EF4-FFF2-40B4-BE49-F238E27FC236}">
              <a16:creationId xmlns:a16="http://schemas.microsoft.com/office/drawing/2014/main" id="{7D1ADB5B-1422-43F3-961E-FD1783491CDF}"/>
            </a:ext>
          </a:extLst>
        </xdr:cNvPr>
        <xdr:cNvSpPr/>
      </xdr:nvSpPr>
      <xdr:spPr>
        <a:xfrm>
          <a:off x="11201400" y="12563475"/>
          <a:ext cx="2743200" cy="419100"/>
        </a:xfrm>
        <a:prstGeom prst="rect">
          <a:avLst/>
        </a:prstGeom>
        <a:solidFill>
          <a:schemeClr val="lt1"/>
        </a:solidFill>
        <a:ln w="9525">
          <a:solidFill>
            <a:srgbClr val="BABABA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>
          <a:noAutofit/>
        </a:bodyPr>
        <a:lstStyle/>
        <a:p>
          <a:pPr>
            <a:lnSpc>
              <a:spcPct val="100000"/>
            </a:lnSpc>
            <a:tabLst>
              <a:tab pos="0" algn="l"/>
            </a:tabLst>
          </a:pPr>
          <a:r>
            <a:rPr lang="en-US" sz="1000" b="0" strike="noStrike" spc="-1">
              <a:solidFill>
                <a:srgbClr val="000000"/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Indicar percentual estimado de dispensa sem justa causa com aviso-prévio indenizado </a:t>
          </a:r>
          <a:endParaRPr lang="en-US" sz="1000" b="0" strike="noStrike" spc="-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323850</xdr:colOff>
      <xdr:row>102</xdr:row>
      <xdr:rowOff>152399</xdr:rowOff>
    </xdr:from>
    <xdr:to>
      <xdr:col>12</xdr:col>
      <xdr:colOff>485775</xdr:colOff>
      <xdr:row>108</xdr:row>
      <xdr:rowOff>28574</xdr:rowOff>
    </xdr:to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ECAF0D02-5BEA-49FB-AD35-10E0FFDE4838}"/>
            </a:ext>
          </a:extLst>
        </xdr:cNvPr>
        <xdr:cNvSpPr/>
      </xdr:nvSpPr>
      <xdr:spPr>
        <a:xfrm>
          <a:off x="11325225" y="17125949"/>
          <a:ext cx="3276600" cy="847725"/>
        </a:xfrm>
        <a:prstGeom prst="rect">
          <a:avLst/>
        </a:prstGeom>
        <a:solidFill>
          <a:schemeClr val="lt1"/>
        </a:solidFill>
        <a:ln w="9525">
          <a:solidFill>
            <a:srgbClr val="BABABA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>
          <a:noAutofit/>
        </a:bodyPr>
        <a:lstStyle/>
        <a:p>
          <a:pPr algn="l">
            <a:lnSpc>
              <a:spcPct val="100000"/>
            </a:lnSpc>
            <a:tabLst>
              <a:tab pos="0" algn="l"/>
            </a:tabLst>
          </a:pPr>
          <a:r>
            <a:rPr lang="en-US" sz="1000" b="0" strike="noStrike" spc="-1">
              <a:solidFill>
                <a:srgbClr val="000000"/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Deve ser preenchida se houver reposição por um substituto durante a ausência do empregado no período para repouso/alimentação. Para cálculo, o valor será o correspondente ao período do intervalo, com as incidências legais.</a:t>
          </a:r>
          <a:endParaRPr lang="en-US" sz="1000" b="0" strike="noStrike" spc="-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74</xdr:row>
      <xdr:rowOff>123825</xdr:rowOff>
    </xdr:from>
    <xdr:to>
      <xdr:col>11</xdr:col>
      <xdr:colOff>438150</xdr:colOff>
      <xdr:row>77</xdr:row>
      <xdr:rowOff>57150</xdr:rowOff>
    </xdr:to>
    <xdr:sp macro="" textlink="">
      <xdr:nvSpPr>
        <xdr:cNvPr id="2" name="Shape 5">
          <a:extLst>
            <a:ext uri="{FF2B5EF4-FFF2-40B4-BE49-F238E27FC236}">
              <a16:creationId xmlns:a16="http://schemas.microsoft.com/office/drawing/2014/main" id="{06BBD5D4-0552-434D-BBAA-49A1DE1AEA66}"/>
            </a:ext>
          </a:extLst>
        </xdr:cNvPr>
        <xdr:cNvSpPr/>
      </xdr:nvSpPr>
      <xdr:spPr>
        <a:xfrm>
          <a:off x="11201400" y="12563475"/>
          <a:ext cx="2743200" cy="419100"/>
        </a:xfrm>
        <a:prstGeom prst="rect">
          <a:avLst/>
        </a:prstGeom>
        <a:solidFill>
          <a:schemeClr val="lt1"/>
        </a:solidFill>
        <a:ln w="9525">
          <a:solidFill>
            <a:srgbClr val="BABABA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>
          <a:noAutofit/>
        </a:bodyPr>
        <a:lstStyle/>
        <a:p>
          <a:pPr>
            <a:lnSpc>
              <a:spcPct val="100000"/>
            </a:lnSpc>
            <a:tabLst>
              <a:tab pos="0" algn="l"/>
            </a:tabLst>
          </a:pPr>
          <a:r>
            <a:rPr lang="en-US" sz="1000" b="0" strike="noStrike" spc="-1">
              <a:solidFill>
                <a:srgbClr val="000000"/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Indicar percentual estimado de dispensa sem justa causa com aviso-prévio indenizado </a:t>
          </a:r>
          <a:endParaRPr lang="en-US" sz="1000" b="0" strike="noStrike" spc="-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323850</xdr:colOff>
      <xdr:row>102</xdr:row>
      <xdr:rowOff>152399</xdr:rowOff>
    </xdr:from>
    <xdr:to>
      <xdr:col>12</xdr:col>
      <xdr:colOff>485775</xdr:colOff>
      <xdr:row>108</xdr:row>
      <xdr:rowOff>28574</xdr:rowOff>
    </xdr:to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56F3A914-55A4-48FA-BBDC-DBBCFBA7239E}"/>
            </a:ext>
          </a:extLst>
        </xdr:cNvPr>
        <xdr:cNvSpPr/>
      </xdr:nvSpPr>
      <xdr:spPr>
        <a:xfrm>
          <a:off x="11325225" y="17125949"/>
          <a:ext cx="3276600" cy="847725"/>
        </a:xfrm>
        <a:prstGeom prst="rect">
          <a:avLst/>
        </a:prstGeom>
        <a:solidFill>
          <a:schemeClr val="lt1"/>
        </a:solidFill>
        <a:ln w="9525">
          <a:solidFill>
            <a:srgbClr val="BABABA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>
          <a:noAutofit/>
        </a:bodyPr>
        <a:lstStyle/>
        <a:p>
          <a:pPr algn="l">
            <a:lnSpc>
              <a:spcPct val="100000"/>
            </a:lnSpc>
            <a:tabLst>
              <a:tab pos="0" algn="l"/>
            </a:tabLst>
          </a:pPr>
          <a:r>
            <a:rPr lang="en-US" sz="1000" b="0" strike="noStrike" spc="-1">
              <a:solidFill>
                <a:srgbClr val="000000"/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Deve ser preenchida se houver reposição por um substituto durante a ausência do empregado no período para repouso/alimentação. Para cálculo, o valor será o correspondente ao período do intervalo, com as incidências legais.</a:t>
          </a:r>
          <a:endParaRPr lang="en-US" sz="1000" b="0" strike="noStrike" spc="-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0E511-2C70-4E7C-84B6-4D41A7A68372}">
  <dimension ref="B2:G21"/>
  <sheetViews>
    <sheetView showGridLines="0" tabSelected="1" topLeftCell="A8" workbookViewId="0">
      <selection activeCell="K17" sqref="K17"/>
    </sheetView>
  </sheetViews>
  <sheetFormatPr defaultRowHeight="12.75" x14ac:dyDescent="0.2"/>
  <cols>
    <col min="1" max="1" width="9.140625" style="1"/>
    <col min="2" max="2" width="25.140625" style="1" customWidth="1"/>
    <col min="3" max="3" width="12" style="1" customWidth="1"/>
    <col min="4" max="5" width="11.28515625" style="1" customWidth="1"/>
    <col min="6" max="6" width="11.42578125" style="1" customWidth="1"/>
    <col min="7" max="7" width="20.140625" style="1" customWidth="1"/>
    <col min="8" max="8" width="9.140625" style="1"/>
    <col min="9" max="9" width="8.7109375" style="1" customWidth="1"/>
    <col min="10" max="16384" width="9.140625" style="1"/>
  </cols>
  <sheetData>
    <row r="2" spans="2:7" x14ac:dyDescent="0.2">
      <c r="B2" s="68" t="s">
        <v>170</v>
      </c>
      <c r="C2" s="68"/>
      <c r="D2" s="68"/>
      <c r="E2" s="68"/>
      <c r="F2" s="68"/>
      <c r="G2" s="68"/>
    </row>
    <row r="3" spans="2:7" x14ac:dyDescent="0.2">
      <c r="B3" s="38"/>
      <c r="C3" s="38"/>
      <c r="D3" s="38"/>
      <c r="E3" s="38"/>
      <c r="F3" s="38"/>
      <c r="G3" s="38"/>
    </row>
    <row r="4" spans="2:7" x14ac:dyDescent="0.2">
      <c r="B4" s="69" t="s">
        <v>2</v>
      </c>
      <c r="C4" s="69"/>
      <c r="D4" s="69"/>
      <c r="E4" s="69"/>
      <c r="F4" s="69"/>
      <c r="G4" s="69"/>
    </row>
    <row r="5" spans="2:7" ht="24" customHeight="1" x14ac:dyDescent="0.2">
      <c r="B5" s="45" t="s">
        <v>3</v>
      </c>
      <c r="C5" s="65" t="s">
        <v>4</v>
      </c>
      <c r="D5" s="65"/>
      <c r="E5" s="65"/>
      <c r="F5" s="65"/>
      <c r="G5" s="39">
        <f>'Gerente de Portfólio'!G8</f>
        <v>0</v>
      </c>
    </row>
    <row r="6" spans="2:7" ht="24" customHeight="1" x14ac:dyDescent="0.2">
      <c r="B6" s="45" t="s">
        <v>5</v>
      </c>
      <c r="C6" s="65" t="s">
        <v>6</v>
      </c>
      <c r="D6" s="65"/>
      <c r="E6" s="65"/>
      <c r="F6" s="65"/>
      <c r="G6" s="39">
        <f>'Gerente de Portfólio'!G9</f>
        <v>0</v>
      </c>
    </row>
    <row r="7" spans="2:7" ht="30.75" customHeight="1" x14ac:dyDescent="0.2">
      <c r="B7" s="45" t="s">
        <v>7</v>
      </c>
      <c r="C7" s="65" t="s">
        <v>8</v>
      </c>
      <c r="D7" s="65"/>
      <c r="E7" s="65"/>
      <c r="F7" s="65"/>
      <c r="G7" s="40">
        <f>'Gerente de Portfólio'!G10</f>
        <v>0</v>
      </c>
    </row>
    <row r="8" spans="2:7" ht="18.75" customHeight="1" x14ac:dyDescent="0.2">
      <c r="B8" s="45" t="s">
        <v>9</v>
      </c>
      <c r="C8" s="65" t="s">
        <v>10</v>
      </c>
      <c r="D8" s="65"/>
      <c r="E8" s="65"/>
      <c r="F8" s="65"/>
      <c r="G8" s="39">
        <f>'Gerente de Portfólio'!G11</f>
        <v>24</v>
      </c>
    </row>
    <row r="9" spans="2:7" x14ac:dyDescent="0.2">
      <c r="B9" s="45" t="s">
        <v>11</v>
      </c>
      <c r="C9" s="65" t="s">
        <v>14</v>
      </c>
      <c r="D9" s="65"/>
      <c r="E9" s="65"/>
      <c r="F9" s="65"/>
      <c r="G9" s="41" t="str">
        <f>'Gerente de Portfólio'!G13</f>
        <v>LUCRO REAL</v>
      </c>
    </row>
    <row r="10" spans="2:7" x14ac:dyDescent="0.2">
      <c r="B10" s="66"/>
      <c r="C10" s="66"/>
      <c r="D10" s="38"/>
      <c r="E10" s="38"/>
      <c r="F10" s="38"/>
      <c r="G10" s="38"/>
    </row>
    <row r="11" spans="2:7" x14ac:dyDescent="0.2">
      <c r="B11" s="38"/>
      <c r="C11" s="38"/>
      <c r="D11" s="38"/>
      <c r="E11" s="38"/>
      <c r="F11" s="38"/>
      <c r="G11" s="38"/>
    </row>
    <row r="12" spans="2:7" x14ac:dyDescent="0.2">
      <c r="B12" s="67" t="s">
        <v>171</v>
      </c>
      <c r="C12" s="67" t="s">
        <v>172</v>
      </c>
      <c r="D12" s="67" t="s">
        <v>173</v>
      </c>
      <c r="E12" s="67" t="s">
        <v>174</v>
      </c>
      <c r="F12" s="67" t="s">
        <v>181</v>
      </c>
      <c r="G12" s="67"/>
    </row>
    <row r="13" spans="2:7" x14ac:dyDescent="0.2">
      <c r="B13" s="67"/>
      <c r="C13" s="67"/>
      <c r="D13" s="67"/>
      <c r="E13" s="67"/>
      <c r="F13" s="67"/>
      <c r="G13" s="67"/>
    </row>
    <row r="14" spans="2:7" x14ac:dyDescent="0.2">
      <c r="B14" s="67"/>
      <c r="C14" s="67"/>
      <c r="D14" s="67"/>
      <c r="E14" s="67"/>
      <c r="F14" s="67"/>
      <c r="G14" s="67"/>
    </row>
    <row r="15" spans="2:7" x14ac:dyDescent="0.2">
      <c r="B15" s="46" t="s">
        <v>175</v>
      </c>
      <c r="C15" s="35">
        <f>'Gerente de Portfólio'!G156</f>
        <v>0</v>
      </c>
      <c r="D15" s="42">
        <v>1</v>
      </c>
      <c r="E15" s="42">
        <v>2</v>
      </c>
      <c r="F15" s="63">
        <f>'Gerente de Portfólio'!G160</f>
        <v>0</v>
      </c>
      <c r="G15" s="63"/>
    </row>
    <row r="16" spans="2:7" x14ac:dyDescent="0.2">
      <c r="B16" s="46" t="s">
        <v>176</v>
      </c>
      <c r="C16" s="43">
        <f>'Analista Sênior'!G156</f>
        <v>0</v>
      </c>
      <c r="D16" s="44">
        <v>1</v>
      </c>
      <c r="E16" s="44">
        <v>17</v>
      </c>
      <c r="F16" s="63">
        <f>'Analista Sênior'!G160</f>
        <v>0</v>
      </c>
      <c r="G16" s="63"/>
    </row>
    <row r="17" spans="2:7" x14ac:dyDescent="0.2">
      <c r="B17" s="46" t="s">
        <v>177</v>
      </c>
      <c r="C17" s="43">
        <f>'Analista Pleno'!G156</f>
        <v>0</v>
      </c>
      <c r="D17" s="44">
        <v>1</v>
      </c>
      <c r="E17" s="44">
        <v>10</v>
      </c>
      <c r="F17" s="63">
        <f>'Analista Pleno'!G160</f>
        <v>0</v>
      </c>
      <c r="G17" s="63"/>
    </row>
    <row r="18" spans="2:7" x14ac:dyDescent="0.2">
      <c r="B18" s="46" t="s">
        <v>178</v>
      </c>
      <c r="C18" s="43">
        <f>'Analista Júnior'!G156</f>
        <v>0</v>
      </c>
      <c r="D18" s="44">
        <v>1</v>
      </c>
      <c r="E18" s="44">
        <v>5</v>
      </c>
      <c r="F18" s="61">
        <f>'Analista Júnior'!G160</f>
        <v>0</v>
      </c>
      <c r="G18" s="62"/>
    </row>
    <row r="19" spans="2:7" x14ac:dyDescent="0.2">
      <c r="B19" s="64"/>
      <c r="C19" s="64"/>
      <c r="D19" s="64"/>
      <c r="E19" s="64"/>
      <c r="F19" s="64"/>
      <c r="G19" s="64"/>
    </row>
    <row r="20" spans="2:7" x14ac:dyDescent="0.2">
      <c r="B20" s="59" t="s">
        <v>155</v>
      </c>
      <c r="C20" s="59"/>
      <c r="D20" s="59"/>
      <c r="E20" s="60">
        <f>SUM(F15:G18)*12</f>
        <v>0</v>
      </c>
      <c r="F20" s="60"/>
      <c r="G20" s="60"/>
    </row>
    <row r="21" spans="2:7" x14ac:dyDescent="0.2">
      <c r="B21" s="59" t="s">
        <v>156</v>
      </c>
      <c r="C21" s="59"/>
      <c r="D21" s="59"/>
      <c r="E21" s="60">
        <f>E20*2</f>
        <v>0</v>
      </c>
      <c r="F21" s="60"/>
      <c r="G21" s="60"/>
    </row>
  </sheetData>
  <mergeCells count="22">
    <mergeCell ref="C8:F8"/>
    <mergeCell ref="B2:G2"/>
    <mergeCell ref="B4:G4"/>
    <mergeCell ref="C5:F5"/>
    <mergeCell ref="C6:F6"/>
    <mergeCell ref="C7:F7"/>
    <mergeCell ref="C9:F9"/>
    <mergeCell ref="B10:C10"/>
    <mergeCell ref="B12:B14"/>
    <mergeCell ref="C12:C14"/>
    <mergeCell ref="D12:D14"/>
    <mergeCell ref="E12:E14"/>
    <mergeCell ref="F12:G14"/>
    <mergeCell ref="B21:D21"/>
    <mergeCell ref="E21:G21"/>
    <mergeCell ref="F18:G18"/>
    <mergeCell ref="F15:G15"/>
    <mergeCell ref="F16:G16"/>
    <mergeCell ref="F17:G17"/>
    <mergeCell ref="B19:G19"/>
    <mergeCell ref="B20:D20"/>
    <mergeCell ref="E20:G20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6E2AD-7AD4-44EB-88F1-625B1953F91D}">
  <dimension ref="A1:G164"/>
  <sheetViews>
    <sheetView showGridLines="0" topLeftCell="A152" workbookViewId="0">
      <selection activeCell="G164" sqref="G164"/>
    </sheetView>
  </sheetViews>
  <sheetFormatPr defaultRowHeight="12.75" x14ac:dyDescent="0.2"/>
  <cols>
    <col min="1" max="1" width="5.5703125" style="8" customWidth="1"/>
    <col min="2" max="2" width="72" style="1" bestFit="1" customWidth="1"/>
    <col min="3" max="3" width="13.7109375" style="1" customWidth="1"/>
    <col min="4" max="4" width="12.7109375" style="1" customWidth="1"/>
    <col min="5" max="5" width="15.42578125" style="1" customWidth="1"/>
    <col min="6" max="6" width="17" style="1" customWidth="1"/>
    <col min="7" max="7" width="28.5703125" style="1" customWidth="1"/>
    <col min="8" max="8" width="9.140625" style="1"/>
    <col min="9" max="10" width="9.28515625" style="1" bestFit="1" customWidth="1"/>
    <col min="11" max="11" width="9.85546875" style="1" bestFit="1" customWidth="1"/>
    <col min="12" max="16384" width="9.140625" style="1"/>
  </cols>
  <sheetData>
    <row r="1" spans="1:7" ht="18" x14ac:dyDescent="0.25">
      <c r="A1" s="96" t="s">
        <v>0</v>
      </c>
      <c r="B1" s="97"/>
      <c r="C1" s="97"/>
      <c r="D1" s="97"/>
      <c r="E1" s="97"/>
      <c r="F1" s="97"/>
      <c r="G1" s="97"/>
    </row>
    <row r="2" spans="1:7" ht="15" customHeight="1" x14ac:dyDescent="0.2">
      <c r="A2" s="98" t="s">
        <v>159</v>
      </c>
      <c r="B2" s="98"/>
      <c r="C2" s="98"/>
      <c r="D2" s="98"/>
      <c r="E2" s="99"/>
      <c r="F2" s="149"/>
      <c r="G2" s="150"/>
    </row>
    <row r="3" spans="1:7" ht="15" customHeight="1" x14ac:dyDescent="0.2">
      <c r="A3" s="98" t="s">
        <v>160</v>
      </c>
      <c r="B3" s="98"/>
      <c r="C3" s="98"/>
      <c r="D3" s="98"/>
      <c r="E3" s="98"/>
      <c r="F3" s="149"/>
      <c r="G3" s="150"/>
    </row>
    <row r="4" spans="1:7" ht="15" customHeight="1" x14ac:dyDescent="0.2">
      <c r="A4" s="98" t="s">
        <v>1</v>
      </c>
      <c r="B4" s="98"/>
      <c r="C4" s="98"/>
      <c r="D4" s="98"/>
      <c r="E4" s="98"/>
      <c r="F4" s="151"/>
      <c r="G4" s="152"/>
    </row>
    <row r="5" spans="1:7" ht="15" customHeight="1" x14ac:dyDescent="0.2">
      <c r="A5" s="98" t="s">
        <v>169</v>
      </c>
      <c r="B5" s="98"/>
      <c r="C5" s="98"/>
      <c r="D5" s="98"/>
      <c r="E5" s="98"/>
      <c r="F5" s="151"/>
      <c r="G5" s="152"/>
    </row>
    <row r="7" spans="1:7" x14ac:dyDescent="0.2">
      <c r="A7" s="93" t="s">
        <v>2</v>
      </c>
      <c r="B7" s="93"/>
      <c r="C7" s="93"/>
      <c r="D7" s="93"/>
      <c r="E7" s="93"/>
      <c r="F7" s="93"/>
      <c r="G7" s="93"/>
    </row>
    <row r="8" spans="1:7" ht="15" customHeight="1" x14ac:dyDescent="0.2">
      <c r="A8" s="47" t="s">
        <v>3</v>
      </c>
      <c r="B8" s="95" t="s">
        <v>4</v>
      </c>
      <c r="C8" s="95"/>
      <c r="D8" s="95"/>
      <c r="E8" s="95"/>
      <c r="F8" s="95"/>
      <c r="G8" s="4"/>
    </row>
    <row r="9" spans="1:7" ht="15" customHeight="1" x14ac:dyDescent="0.2">
      <c r="A9" s="47" t="s">
        <v>5</v>
      </c>
      <c r="B9" s="95" t="s">
        <v>6</v>
      </c>
      <c r="C9" s="95"/>
      <c r="D9" s="95"/>
      <c r="E9" s="95"/>
      <c r="F9" s="95"/>
      <c r="G9" s="3"/>
    </row>
    <row r="10" spans="1:7" ht="15" customHeight="1" x14ac:dyDescent="0.2">
      <c r="A10" s="47" t="s">
        <v>7</v>
      </c>
      <c r="B10" s="95" t="s">
        <v>8</v>
      </c>
      <c r="C10" s="95"/>
      <c r="D10" s="95"/>
      <c r="E10" s="95"/>
      <c r="F10" s="95"/>
      <c r="G10" s="3"/>
    </row>
    <row r="11" spans="1:7" ht="15.75" customHeight="1" x14ac:dyDescent="0.2">
      <c r="A11" s="47" t="s">
        <v>9</v>
      </c>
      <c r="B11" s="95" t="s">
        <v>10</v>
      </c>
      <c r="C11" s="95"/>
      <c r="D11" s="95"/>
      <c r="E11" s="95"/>
      <c r="F11" s="95"/>
      <c r="G11" s="16">
        <v>24</v>
      </c>
    </row>
    <row r="12" spans="1:7" ht="15" customHeight="1" x14ac:dyDescent="0.2">
      <c r="A12" s="47" t="s">
        <v>11</v>
      </c>
      <c r="B12" s="95" t="s">
        <v>12</v>
      </c>
      <c r="C12" s="95"/>
      <c r="D12" s="95"/>
      <c r="E12" s="95"/>
      <c r="F12" s="95"/>
      <c r="G12" s="3"/>
    </row>
    <row r="13" spans="1:7" ht="22.5" customHeight="1" x14ac:dyDescent="0.2">
      <c r="A13" s="47" t="s">
        <v>13</v>
      </c>
      <c r="B13" s="95" t="s">
        <v>14</v>
      </c>
      <c r="C13" s="95"/>
      <c r="D13" s="95"/>
      <c r="E13" s="95"/>
      <c r="F13" s="95"/>
      <c r="G13" s="13" t="s">
        <v>15</v>
      </c>
    </row>
    <row r="15" spans="1:7" x14ac:dyDescent="0.2">
      <c r="A15" s="93" t="s">
        <v>16</v>
      </c>
      <c r="B15" s="93"/>
      <c r="C15" s="93"/>
      <c r="D15" s="93"/>
      <c r="E15" s="93"/>
      <c r="F15" s="93"/>
      <c r="G15" s="93"/>
    </row>
    <row r="16" spans="1:7" x14ac:dyDescent="0.2">
      <c r="A16" s="94" t="s">
        <v>17</v>
      </c>
      <c r="B16" s="94"/>
      <c r="C16" s="94"/>
      <c r="D16" s="94"/>
      <c r="E16" s="94"/>
      <c r="F16" s="94"/>
      <c r="G16" s="94"/>
    </row>
    <row r="17" spans="1:7" x14ac:dyDescent="0.2">
      <c r="A17" s="47">
        <v>1</v>
      </c>
      <c r="B17" s="92" t="s">
        <v>18</v>
      </c>
      <c r="C17" s="92"/>
      <c r="D17" s="92"/>
      <c r="E17" s="92"/>
      <c r="F17" s="147" t="s">
        <v>157</v>
      </c>
      <c r="G17" s="147"/>
    </row>
    <row r="18" spans="1:7" x14ac:dyDescent="0.2">
      <c r="A18" s="47">
        <v>2</v>
      </c>
      <c r="B18" s="92" t="s">
        <v>19</v>
      </c>
      <c r="C18" s="92"/>
      <c r="D18" s="92"/>
      <c r="E18" s="92"/>
      <c r="F18" s="148"/>
      <c r="G18" s="148"/>
    </row>
    <row r="19" spans="1:7" x14ac:dyDescent="0.2">
      <c r="A19" s="47">
        <v>3</v>
      </c>
      <c r="B19" s="92" t="s">
        <v>20</v>
      </c>
      <c r="C19" s="92"/>
      <c r="D19" s="92"/>
      <c r="E19" s="92"/>
      <c r="F19" s="48" t="s">
        <v>21</v>
      </c>
      <c r="G19" s="3"/>
    </row>
    <row r="20" spans="1:7" x14ac:dyDescent="0.2">
      <c r="A20" s="47">
        <v>4</v>
      </c>
      <c r="B20" s="92" t="s">
        <v>22</v>
      </c>
      <c r="C20" s="92"/>
      <c r="D20" s="92"/>
      <c r="E20" s="92"/>
      <c r="F20" s="148"/>
      <c r="G20" s="148"/>
    </row>
    <row r="22" spans="1:7" x14ac:dyDescent="0.2">
      <c r="A22" s="93" t="s">
        <v>23</v>
      </c>
      <c r="B22" s="93"/>
      <c r="C22" s="93"/>
      <c r="D22" s="93"/>
      <c r="E22" s="93"/>
      <c r="F22" s="93"/>
      <c r="G22" s="93"/>
    </row>
    <row r="23" spans="1:7" x14ac:dyDescent="0.2">
      <c r="A23" s="29">
        <v>1</v>
      </c>
      <c r="B23" s="94" t="s">
        <v>24</v>
      </c>
      <c r="C23" s="94"/>
      <c r="D23" s="94"/>
      <c r="E23" s="94"/>
      <c r="F23" s="94"/>
      <c r="G23" s="12" t="s">
        <v>25</v>
      </c>
    </row>
    <row r="24" spans="1:7" x14ac:dyDescent="0.2">
      <c r="A24" s="47" t="s">
        <v>3</v>
      </c>
      <c r="B24" s="91" t="s">
        <v>26</v>
      </c>
      <c r="C24" s="91"/>
      <c r="D24" s="91"/>
      <c r="E24" s="91"/>
      <c r="F24" s="2"/>
      <c r="G24" s="22">
        <f>F18</f>
        <v>0</v>
      </c>
    </row>
    <row r="25" spans="1:7" x14ac:dyDescent="0.2">
      <c r="A25" s="47" t="s">
        <v>5</v>
      </c>
      <c r="B25" s="91" t="s">
        <v>27</v>
      </c>
      <c r="C25" s="91"/>
      <c r="D25" s="91"/>
      <c r="E25" s="91"/>
      <c r="F25" s="14"/>
      <c r="G25" s="22">
        <f>F25*G24</f>
        <v>0</v>
      </c>
    </row>
    <row r="26" spans="1:7" x14ac:dyDescent="0.2">
      <c r="A26" s="47" t="s">
        <v>7</v>
      </c>
      <c r="B26" s="91" t="s">
        <v>28</v>
      </c>
      <c r="C26" s="91"/>
      <c r="D26" s="91"/>
      <c r="E26" s="91"/>
      <c r="F26" s="14"/>
      <c r="G26" s="22">
        <f>F26*G24</f>
        <v>0</v>
      </c>
    </row>
    <row r="27" spans="1:7" x14ac:dyDescent="0.2">
      <c r="A27" s="47" t="s">
        <v>9</v>
      </c>
      <c r="B27" s="91" t="s">
        <v>29</v>
      </c>
      <c r="C27" s="91"/>
      <c r="D27" s="91"/>
      <c r="E27" s="91"/>
      <c r="F27" s="2"/>
      <c r="G27" s="22">
        <v>0</v>
      </c>
    </row>
    <row r="28" spans="1:7" x14ac:dyDescent="0.2">
      <c r="A28" s="47" t="s">
        <v>11</v>
      </c>
      <c r="B28" s="91" t="s">
        <v>30</v>
      </c>
      <c r="C28" s="91"/>
      <c r="D28" s="91"/>
      <c r="E28" s="91"/>
      <c r="F28" s="2"/>
      <c r="G28" s="22">
        <v>0</v>
      </c>
    </row>
    <row r="29" spans="1:7" x14ac:dyDescent="0.2">
      <c r="A29" s="47" t="s">
        <v>13</v>
      </c>
      <c r="B29" s="91" t="s">
        <v>31</v>
      </c>
      <c r="C29" s="91"/>
      <c r="D29" s="91"/>
      <c r="E29" s="91"/>
      <c r="F29" s="2"/>
      <c r="G29" s="22">
        <v>0</v>
      </c>
    </row>
    <row r="30" spans="1:7" x14ac:dyDescent="0.2">
      <c r="A30" s="47" t="s">
        <v>32</v>
      </c>
      <c r="B30" s="91" t="s">
        <v>33</v>
      </c>
      <c r="C30" s="91"/>
      <c r="D30" s="91"/>
      <c r="E30" s="91"/>
      <c r="F30" s="2"/>
      <c r="G30" s="22">
        <v>0</v>
      </c>
    </row>
    <row r="31" spans="1:7" x14ac:dyDescent="0.2">
      <c r="A31" s="111" t="s">
        <v>34</v>
      </c>
      <c r="B31" s="111"/>
      <c r="C31" s="111"/>
      <c r="D31" s="111"/>
      <c r="E31" s="111"/>
      <c r="F31" s="111"/>
      <c r="G31" s="23">
        <f>ROUND(SUM(G24:G30),2)</f>
        <v>0</v>
      </c>
    </row>
    <row r="33" spans="1:7" x14ac:dyDescent="0.2">
      <c r="A33" s="93" t="s">
        <v>179</v>
      </c>
      <c r="B33" s="93"/>
      <c r="C33" s="93"/>
      <c r="D33" s="93"/>
      <c r="E33" s="93"/>
      <c r="F33" s="93"/>
      <c r="G33" s="93"/>
    </row>
    <row r="34" spans="1:7" x14ac:dyDescent="0.2">
      <c r="A34" s="29" t="s">
        <v>36</v>
      </c>
      <c r="B34" s="108" t="s">
        <v>37</v>
      </c>
      <c r="C34" s="109"/>
      <c r="D34" s="109"/>
      <c r="E34" s="110"/>
      <c r="F34" s="11" t="s">
        <v>38</v>
      </c>
      <c r="G34" s="11" t="s">
        <v>158</v>
      </c>
    </row>
    <row r="35" spans="1:7" x14ac:dyDescent="0.2">
      <c r="A35" s="165" t="s">
        <v>3</v>
      </c>
      <c r="B35" s="100" t="s">
        <v>39</v>
      </c>
      <c r="C35" s="101"/>
      <c r="D35" s="101"/>
      <c r="E35" s="102"/>
      <c r="F35" s="167">
        <f>1/12</f>
        <v>8.3333333333333329E-2</v>
      </c>
      <c r="G35" s="89">
        <f>ROUND(F35*G31,2)</f>
        <v>0</v>
      </c>
    </row>
    <row r="36" spans="1:7" x14ac:dyDescent="0.2">
      <c r="A36" s="166"/>
      <c r="B36" s="103" t="s">
        <v>40</v>
      </c>
      <c r="C36" s="104"/>
      <c r="D36" s="104"/>
      <c r="E36" s="105"/>
      <c r="F36" s="168"/>
      <c r="G36" s="90"/>
    </row>
    <row r="37" spans="1:7" x14ac:dyDescent="0.2">
      <c r="A37" s="165" t="s">
        <v>5</v>
      </c>
      <c r="B37" s="100" t="s">
        <v>41</v>
      </c>
      <c r="C37" s="101"/>
      <c r="D37" s="101"/>
      <c r="E37" s="102"/>
      <c r="F37" s="167">
        <v>0.121</v>
      </c>
      <c r="G37" s="89">
        <f>ROUND(F37*G31,2)</f>
        <v>0</v>
      </c>
    </row>
    <row r="38" spans="1:7" x14ac:dyDescent="0.2">
      <c r="A38" s="166"/>
      <c r="B38" s="103" t="s">
        <v>42</v>
      </c>
      <c r="C38" s="104"/>
      <c r="D38" s="104"/>
      <c r="E38" s="105"/>
      <c r="F38" s="168"/>
      <c r="G38" s="90"/>
    </row>
    <row r="39" spans="1:7" x14ac:dyDescent="0.2">
      <c r="A39" s="106" t="s">
        <v>43</v>
      </c>
      <c r="B39" s="106"/>
      <c r="C39" s="106"/>
      <c r="D39" s="106"/>
      <c r="E39" s="106"/>
      <c r="F39" s="106"/>
      <c r="G39" s="18">
        <f>ROUND(SUM(G35:G38),2)</f>
        <v>0</v>
      </c>
    </row>
    <row r="40" spans="1:7" x14ac:dyDescent="0.2">
      <c r="A40" s="106" t="s">
        <v>44</v>
      </c>
      <c r="B40" s="106"/>
      <c r="C40" s="106"/>
      <c r="D40" s="106"/>
      <c r="E40" s="106"/>
      <c r="F40" s="17">
        <v>0.33800000000000002</v>
      </c>
      <c r="G40" s="18">
        <f>ROUND(F40*G39,2)</f>
        <v>0</v>
      </c>
    </row>
    <row r="41" spans="1:7" x14ac:dyDescent="0.2">
      <c r="A41" s="107" t="s">
        <v>45</v>
      </c>
      <c r="B41" s="107"/>
      <c r="C41" s="107"/>
      <c r="D41" s="107"/>
      <c r="E41" s="107"/>
      <c r="F41" s="107"/>
      <c r="G41" s="19">
        <f>ROUND(G40+G39,2)</f>
        <v>0</v>
      </c>
    </row>
    <row r="42" spans="1:7" x14ac:dyDescent="0.2">
      <c r="G42" s="6"/>
    </row>
    <row r="43" spans="1:7" x14ac:dyDescent="0.2">
      <c r="A43" s="9" t="s">
        <v>46</v>
      </c>
      <c r="B43" s="107" t="s">
        <v>47</v>
      </c>
      <c r="C43" s="107"/>
      <c r="D43" s="107"/>
      <c r="E43" s="107"/>
      <c r="F43" s="5" t="s">
        <v>38</v>
      </c>
      <c r="G43" s="5" t="s">
        <v>25</v>
      </c>
    </row>
    <row r="44" spans="1:7" x14ac:dyDescent="0.2">
      <c r="A44" s="47" t="s">
        <v>3</v>
      </c>
      <c r="B44" s="91" t="s">
        <v>48</v>
      </c>
      <c r="C44" s="91"/>
      <c r="D44" s="91"/>
      <c r="E44" s="91"/>
      <c r="F44" s="177">
        <v>0.2</v>
      </c>
      <c r="G44" s="34">
        <f>ROUND(F44*$G$31,2)</f>
        <v>0</v>
      </c>
    </row>
    <row r="45" spans="1:7" x14ac:dyDescent="0.2">
      <c r="A45" s="47" t="s">
        <v>5</v>
      </c>
      <c r="B45" s="91" t="s">
        <v>49</v>
      </c>
      <c r="C45" s="91"/>
      <c r="D45" s="91"/>
      <c r="E45" s="91"/>
      <c r="F45" s="33">
        <v>2.5000000000000001E-2</v>
      </c>
      <c r="G45" s="34">
        <f>ROUND(F45*$G$31,2)</f>
        <v>0</v>
      </c>
    </row>
    <row r="46" spans="1:7" x14ac:dyDescent="0.2">
      <c r="A46" s="153" t="s">
        <v>7</v>
      </c>
      <c r="B46" s="95" t="s">
        <v>50</v>
      </c>
      <c r="C46" s="95"/>
      <c r="D46" s="49" t="s">
        <v>51</v>
      </c>
      <c r="E46" s="49" t="s">
        <v>52</v>
      </c>
      <c r="F46" s="156">
        <f>D47*E47</f>
        <v>0</v>
      </c>
      <c r="G46" s="157">
        <f>ROUND(F46*$G$31,2)</f>
        <v>0</v>
      </c>
    </row>
    <row r="47" spans="1:7" x14ac:dyDescent="0.2">
      <c r="A47" s="154"/>
      <c r="B47" s="95"/>
      <c r="C47" s="95"/>
      <c r="D47" s="4"/>
      <c r="E47" s="4"/>
      <c r="F47" s="156"/>
      <c r="G47" s="156"/>
    </row>
    <row r="48" spans="1:7" x14ac:dyDescent="0.2">
      <c r="A48" s="47" t="s">
        <v>9</v>
      </c>
      <c r="B48" s="91" t="s">
        <v>53</v>
      </c>
      <c r="C48" s="91"/>
      <c r="D48" s="91"/>
      <c r="E48" s="91"/>
      <c r="F48" s="33">
        <v>1.4999999999999999E-2</v>
      </c>
      <c r="G48" s="34">
        <f>ROUND(F48*$G$31,2)</f>
        <v>0</v>
      </c>
    </row>
    <row r="49" spans="1:7" x14ac:dyDescent="0.2">
      <c r="A49" s="47" t="s">
        <v>11</v>
      </c>
      <c r="B49" s="91" t="s">
        <v>54</v>
      </c>
      <c r="C49" s="91"/>
      <c r="D49" s="91"/>
      <c r="E49" s="91"/>
      <c r="F49" s="33">
        <v>0.01</v>
      </c>
      <c r="G49" s="34">
        <f>ROUND(F49*$G$31,2)</f>
        <v>0</v>
      </c>
    </row>
    <row r="50" spans="1:7" x14ac:dyDescent="0.2">
      <c r="A50" s="47" t="s">
        <v>13</v>
      </c>
      <c r="B50" s="91" t="s">
        <v>55</v>
      </c>
      <c r="C50" s="91"/>
      <c r="D50" s="91"/>
      <c r="E50" s="91"/>
      <c r="F50" s="33">
        <v>6.0000000000000001E-3</v>
      </c>
      <c r="G50" s="34">
        <f t="shared" ref="G50:G53" si="0">ROUND(F50*$G$31,2)</f>
        <v>0</v>
      </c>
    </row>
    <row r="51" spans="1:7" x14ac:dyDescent="0.2">
      <c r="A51" s="47" t="s">
        <v>32</v>
      </c>
      <c r="B51" s="91" t="s">
        <v>56</v>
      </c>
      <c r="C51" s="91"/>
      <c r="D51" s="91"/>
      <c r="E51" s="91"/>
      <c r="F51" s="33">
        <v>2E-3</v>
      </c>
      <c r="G51" s="34">
        <f t="shared" si="0"/>
        <v>0</v>
      </c>
    </row>
    <row r="52" spans="1:7" x14ac:dyDescent="0.2">
      <c r="A52" s="47" t="s">
        <v>57</v>
      </c>
      <c r="B52" s="91" t="s">
        <v>58</v>
      </c>
      <c r="C52" s="91"/>
      <c r="D52" s="91"/>
      <c r="E52" s="91"/>
      <c r="F52" s="33">
        <v>0.08</v>
      </c>
      <c r="G52" s="34">
        <f t="shared" si="0"/>
        <v>0</v>
      </c>
    </row>
    <row r="53" spans="1:7" x14ac:dyDescent="0.2">
      <c r="A53" s="47" t="s">
        <v>59</v>
      </c>
      <c r="B53" s="91" t="s">
        <v>60</v>
      </c>
      <c r="C53" s="91"/>
      <c r="D53" s="91"/>
      <c r="E53" s="91"/>
      <c r="F53" s="33">
        <v>0</v>
      </c>
      <c r="G53" s="34">
        <f t="shared" si="0"/>
        <v>0</v>
      </c>
    </row>
    <row r="54" spans="1:7" x14ac:dyDescent="0.2">
      <c r="A54" s="47"/>
      <c r="B54" s="91" t="s">
        <v>45</v>
      </c>
      <c r="C54" s="91"/>
      <c r="D54" s="91"/>
      <c r="E54" s="91"/>
      <c r="F54" s="36">
        <f>SUM(F44:F53)</f>
        <v>0.33800000000000002</v>
      </c>
      <c r="G54" s="37">
        <f>ROUND(SUM(G44:G53),2)</f>
        <v>0</v>
      </c>
    </row>
    <row r="56" spans="1:7" x14ac:dyDescent="0.2">
      <c r="A56" s="10" t="s">
        <v>61</v>
      </c>
      <c r="B56" s="158" t="s">
        <v>62</v>
      </c>
      <c r="C56" s="73"/>
      <c r="D56" s="73"/>
      <c r="E56" s="73"/>
      <c r="F56" s="73"/>
      <c r="G56" s="159"/>
    </row>
    <row r="57" spans="1:7" x14ac:dyDescent="0.2">
      <c r="A57" s="155" t="s">
        <v>3</v>
      </c>
      <c r="B57" s="52" t="s">
        <v>63</v>
      </c>
      <c r="C57" s="51" t="s">
        <v>64</v>
      </c>
      <c r="D57" s="48" t="s">
        <v>65</v>
      </c>
      <c r="E57" s="48" t="s">
        <v>66</v>
      </c>
      <c r="F57" s="48" t="s">
        <v>67</v>
      </c>
      <c r="G57" s="49" t="s">
        <v>25</v>
      </c>
    </row>
    <row r="58" spans="1:7" x14ac:dyDescent="0.2">
      <c r="A58" s="155"/>
      <c r="B58" s="50" t="s">
        <v>68</v>
      </c>
      <c r="C58" s="20"/>
      <c r="D58" s="3"/>
      <c r="E58" s="3"/>
      <c r="F58" s="16">
        <f>ROUND($G$24*6%,2)</f>
        <v>0</v>
      </c>
      <c r="G58" s="24">
        <f>ROUND((C58*D58*E58)-F58,2)</f>
        <v>0</v>
      </c>
    </row>
    <row r="59" spans="1:7" x14ac:dyDescent="0.2">
      <c r="A59" s="155" t="s">
        <v>5</v>
      </c>
      <c r="B59" s="100" t="s">
        <v>69</v>
      </c>
      <c r="C59" s="102"/>
      <c r="D59" s="48" t="s">
        <v>65</v>
      </c>
      <c r="E59" s="48" t="s">
        <v>66</v>
      </c>
      <c r="F59" s="48" t="s">
        <v>67</v>
      </c>
      <c r="G59" s="70">
        <f>ROUND((D60*(1-F60))*E60,2)</f>
        <v>0</v>
      </c>
    </row>
    <row r="60" spans="1:7" x14ac:dyDescent="0.2">
      <c r="A60" s="155"/>
      <c r="B60" s="160" t="s">
        <v>70</v>
      </c>
      <c r="C60" s="161"/>
      <c r="D60" s="21"/>
      <c r="E60" s="21"/>
      <c r="F60" s="3"/>
      <c r="G60" s="71"/>
    </row>
    <row r="61" spans="1:7" x14ac:dyDescent="0.2">
      <c r="A61" s="47" t="s">
        <v>7</v>
      </c>
      <c r="B61" s="162" t="s">
        <v>71</v>
      </c>
      <c r="C61" s="163"/>
      <c r="D61" s="163"/>
      <c r="E61" s="163"/>
      <c r="F61" s="164"/>
      <c r="G61" s="22">
        <v>0</v>
      </c>
    </row>
    <row r="62" spans="1:7" x14ac:dyDescent="0.2">
      <c r="A62" s="47" t="s">
        <v>9</v>
      </c>
      <c r="B62" s="162" t="s">
        <v>72</v>
      </c>
      <c r="C62" s="163"/>
      <c r="D62" s="163"/>
      <c r="E62" s="163"/>
      <c r="F62" s="164"/>
      <c r="G62" s="22">
        <v>0</v>
      </c>
    </row>
    <row r="63" spans="1:7" x14ac:dyDescent="0.2">
      <c r="A63" s="47" t="s">
        <v>11</v>
      </c>
      <c r="B63" s="162" t="s">
        <v>73</v>
      </c>
      <c r="C63" s="163"/>
      <c r="D63" s="163"/>
      <c r="E63" s="163"/>
      <c r="F63" s="164"/>
      <c r="G63" s="22">
        <v>0</v>
      </c>
    </row>
    <row r="64" spans="1:7" x14ac:dyDescent="0.2">
      <c r="A64" s="47" t="s">
        <v>13</v>
      </c>
      <c r="B64" s="162" t="s">
        <v>74</v>
      </c>
      <c r="C64" s="163"/>
      <c r="D64" s="163"/>
      <c r="E64" s="163"/>
      <c r="F64" s="164"/>
      <c r="G64" s="22">
        <v>0</v>
      </c>
    </row>
    <row r="65" spans="1:7" x14ac:dyDescent="0.2">
      <c r="A65" s="47" t="s">
        <v>59</v>
      </c>
      <c r="B65" s="162" t="s">
        <v>33</v>
      </c>
      <c r="C65" s="163"/>
      <c r="D65" s="163"/>
      <c r="E65" s="163"/>
      <c r="F65" s="164"/>
      <c r="G65" s="22">
        <v>0</v>
      </c>
    </row>
    <row r="66" spans="1:7" x14ac:dyDescent="0.2">
      <c r="A66" s="7"/>
      <c r="B66" s="169" t="s">
        <v>45</v>
      </c>
      <c r="C66" s="170"/>
      <c r="D66" s="170"/>
      <c r="E66" s="170"/>
      <c r="F66" s="171"/>
      <c r="G66" s="23">
        <f>SUM(G58:G65)</f>
        <v>0</v>
      </c>
    </row>
    <row r="68" spans="1:7" x14ac:dyDescent="0.2">
      <c r="A68" s="117" t="s">
        <v>161</v>
      </c>
      <c r="B68" s="117"/>
      <c r="C68" s="117"/>
      <c r="D68" s="117"/>
      <c r="E68" s="117"/>
      <c r="F68" s="117"/>
      <c r="G68" s="117"/>
    </row>
    <row r="69" spans="1:7" x14ac:dyDescent="0.2">
      <c r="A69" s="47" t="s">
        <v>36</v>
      </c>
      <c r="B69" s="92" t="s">
        <v>75</v>
      </c>
      <c r="C69" s="92"/>
      <c r="D69" s="92"/>
      <c r="E69" s="92"/>
      <c r="F69" s="92"/>
      <c r="G69" s="23">
        <f>$G$41</f>
        <v>0</v>
      </c>
    </row>
    <row r="70" spans="1:7" x14ac:dyDescent="0.2">
      <c r="A70" s="47" t="s">
        <v>46</v>
      </c>
      <c r="B70" s="92" t="s">
        <v>76</v>
      </c>
      <c r="C70" s="92"/>
      <c r="D70" s="92"/>
      <c r="E70" s="92"/>
      <c r="F70" s="92"/>
      <c r="G70" s="25">
        <f>$G$54</f>
        <v>0</v>
      </c>
    </row>
    <row r="71" spans="1:7" x14ac:dyDescent="0.2">
      <c r="A71" s="47" t="s">
        <v>61</v>
      </c>
      <c r="B71" s="92" t="s">
        <v>77</v>
      </c>
      <c r="C71" s="92"/>
      <c r="D71" s="92"/>
      <c r="E71" s="92"/>
      <c r="F71" s="92"/>
      <c r="G71" s="23">
        <f>$G$66</f>
        <v>0</v>
      </c>
    </row>
    <row r="72" spans="1:7" x14ac:dyDescent="0.2">
      <c r="A72" s="111" t="s">
        <v>78</v>
      </c>
      <c r="B72" s="111"/>
      <c r="C72" s="111"/>
      <c r="D72" s="111"/>
      <c r="E72" s="111"/>
      <c r="F72" s="111"/>
      <c r="G72" s="23">
        <f>ROUND(SUM(G69:G71),2)</f>
        <v>0</v>
      </c>
    </row>
    <row r="74" spans="1:7" x14ac:dyDescent="0.2">
      <c r="A74" s="117" t="s">
        <v>162</v>
      </c>
      <c r="B74" s="117"/>
      <c r="C74" s="117"/>
      <c r="D74" s="117"/>
      <c r="E74" s="117"/>
      <c r="F74" s="117"/>
      <c r="G74" s="117"/>
    </row>
    <row r="75" spans="1:7" x14ac:dyDescent="0.2">
      <c r="A75" s="29" t="s">
        <v>80</v>
      </c>
      <c r="B75" s="172" t="s">
        <v>81</v>
      </c>
      <c r="C75" s="173"/>
      <c r="D75" s="173"/>
      <c r="E75" s="173"/>
      <c r="F75" s="11" t="s">
        <v>38</v>
      </c>
      <c r="G75" s="11" t="s">
        <v>25</v>
      </c>
    </row>
    <row r="76" spans="1:7" x14ac:dyDescent="0.2">
      <c r="A76" s="119" t="s">
        <v>3</v>
      </c>
      <c r="B76" s="100" t="s">
        <v>82</v>
      </c>
      <c r="C76" s="101"/>
      <c r="D76" s="101"/>
      <c r="E76" s="102"/>
      <c r="F76" s="79"/>
      <c r="G76" s="70">
        <f>ROUND((G31/12)*F76,2)</f>
        <v>0</v>
      </c>
    </row>
    <row r="77" spans="1:7" x14ac:dyDescent="0.2">
      <c r="A77" s="119"/>
      <c r="B77" s="128" t="s">
        <v>83</v>
      </c>
      <c r="C77" s="129"/>
      <c r="D77" s="129"/>
      <c r="E77" s="130"/>
      <c r="F77" s="81"/>
      <c r="G77" s="71"/>
    </row>
    <row r="78" spans="1:7" x14ac:dyDescent="0.2">
      <c r="A78" s="119" t="s">
        <v>5</v>
      </c>
      <c r="B78" s="100" t="s">
        <v>84</v>
      </c>
      <c r="C78" s="101"/>
      <c r="D78" s="101"/>
      <c r="E78" s="102"/>
      <c r="F78" s="142" t="str">
        <f>IFERROR(G78/G31,"-")</f>
        <v>-</v>
      </c>
      <c r="G78" s="70">
        <f>ROUND(G76*8%,2)</f>
        <v>0</v>
      </c>
    </row>
    <row r="79" spans="1:7" x14ac:dyDescent="0.2">
      <c r="A79" s="119"/>
      <c r="B79" s="103" t="s">
        <v>85</v>
      </c>
      <c r="C79" s="104"/>
      <c r="D79" s="104"/>
      <c r="E79" s="105"/>
      <c r="F79" s="143"/>
      <c r="G79" s="71"/>
    </row>
    <row r="80" spans="1:7" x14ac:dyDescent="0.2">
      <c r="A80" s="119" t="s">
        <v>7</v>
      </c>
      <c r="B80" s="174" t="s">
        <v>86</v>
      </c>
      <c r="C80" s="175"/>
      <c r="D80" s="175"/>
      <c r="E80" s="176"/>
      <c r="F80" s="144">
        <f>((7 / 30) / 12)</f>
        <v>1.9444444444444445E-2</v>
      </c>
      <c r="G80" s="70">
        <f>ROUND(((G31/30)*7)/12,2)</f>
        <v>0</v>
      </c>
    </row>
    <row r="81" spans="1:7" x14ac:dyDescent="0.2">
      <c r="A81" s="119"/>
      <c r="B81" s="103" t="s">
        <v>87</v>
      </c>
      <c r="C81" s="104"/>
      <c r="D81" s="104"/>
      <c r="E81" s="105"/>
      <c r="F81" s="145"/>
      <c r="G81" s="71"/>
    </row>
    <row r="82" spans="1:7" x14ac:dyDescent="0.2">
      <c r="A82" s="119" t="s">
        <v>9</v>
      </c>
      <c r="B82" s="174" t="s">
        <v>88</v>
      </c>
      <c r="C82" s="175"/>
      <c r="D82" s="175"/>
      <c r="E82" s="176"/>
      <c r="F82" s="142" t="str">
        <f>IFERROR(G82/G31,"-")</f>
        <v>-</v>
      </c>
      <c r="G82" s="70">
        <f>ROUND($G$80*$F$54,2)</f>
        <v>0</v>
      </c>
    </row>
    <row r="83" spans="1:7" x14ac:dyDescent="0.2">
      <c r="A83" s="119"/>
      <c r="B83" s="103" t="s">
        <v>89</v>
      </c>
      <c r="C83" s="104"/>
      <c r="D83" s="104"/>
      <c r="E83" s="105"/>
      <c r="F83" s="143"/>
      <c r="G83" s="71"/>
    </row>
    <row r="84" spans="1:7" x14ac:dyDescent="0.2">
      <c r="A84" s="119" t="s">
        <v>11</v>
      </c>
      <c r="B84" s="174" t="s">
        <v>90</v>
      </c>
      <c r="C84" s="175"/>
      <c r="D84" s="175"/>
      <c r="E84" s="176"/>
      <c r="F84" s="146">
        <v>0.04</v>
      </c>
      <c r="G84" s="70">
        <f>$G$31*$F$84</f>
        <v>0</v>
      </c>
    </row>
    <row r="85" spans="1:7" x14ac:dyDescent="0.2">
      <c r="A85" s="119"/>
      <c r="B85" s="103" t="s">
        <v>91</v>
      </c>
      <c r="C85" s="104"/>
      <c r="D85" s="104"/>
      <c r="E85" s="105"/>
      <c r="F85" s="137"/>
      <c r="G85" s="71"/>
    </row>
    <row r="86" spans="1:7" x14ac:dyDescent="0.2">
      <c r="A86" s="82" t="s">
        <v>92</v>
      </c>
      <c r="B86" s="83"/>
      <c r="C86" s="83"/>
      <c r="D86" s="83"/>
      <c r="E86" s="83"/>
      <c r="F86" s="84"/>
      <c r="G86" s="26">
        <f>ROUND(SUM(G76:G85),2)</f>
        <v>0</v>
      </c>
    </row>
    <row r="88" spans="1:7" x14ac:dyDescent="0.2">
      <c r="A88" s="117" t="s">
        <v>163</v>
      </c>
      <c r="B88" s="117"/>
      <c r="C88" s="117"/>
      <c r="D88" s="117"/>
      <c r="E88" s="117"/>
      <c r="F88" s="117"/>
      <c r="G88" s="117"/>
    </row>
    <row r="89" spans="1:7" x14ac:dyDescent="0.2">
      <c r="A89" s="29" t="s">
        <v>94</v>
      </c>
      <c r="B89" s="140" t="s">
        <v>95</v>
      </c>
      <c r="C89" s="140"/>
      <c r="D89" s="140"/>
      <c r="E89" s="140"/>
      <c r="F89" s="141"/>
      <c r="G89" s="12" t="s">
        <v>25</v>
      </c>
    </row>
    <row r="90" spans="1:7" x14ac:dyDescent="0.2">
      <c r="A90" s="119" t="s">
        <v>3</v>
      </c>
      <c r="B90" s="100" t="s">
        <v>96</v>
      </c>
      <c r="C90" s="101"/>
      <c r="D90" s="101"/>
      <c r="E90" s="101"/>
      <c r="F90" s="102"/>
      <c r="G90" s="70">
        <f>ROUND(G37/12,2)</f>
        <v>0</v>
      </c>
    </row>
    <row r="91" spans="1:7" x14ac:dyDescent="0.2">
      <c r="A91" s="119"/>
      <c r="B91" s="103" t="s">
        <v>97</v>
      </c>
      <c r="C91" s="104"/>
      <c r="D91" s="104"/>
      <c r="E91" s="104"/>
      <c r="F91" s="105"/>
      <c r="G91" s="71"/>
    </row>
    <row r="92" spans="1:7" x14ac:dyDescent="0.2">
      <c r="A92" s="119" t="s">
        <v>5</v>
      </c>
      <c r="B92" s="53" t="s">
        <v>98</v>
      </c>
      <c r="C92" s="54"/>
      <c r="D92" s="78"/>
      <c r="E92" s="79"/>
      <c r="F92" s="77" t="str">
        <f>IFERROR(G92/G31,"-")</f>
        <v>-</v>
      </c>
      <c r="G92" s="70">
        <f>ROUND(((G31/30)/12)*D92,2)</f>
        <v>0</v>
      </c>
    </row>
    <row r="93" spans="1:7" x14ac:dyDescent="0.2">
      <c r="A93" s="119"/>
      <c r="B93" s="55" t="s">
        <v>99</v>
      </c>
      <c r="C93" s="56"/>
      <c r="D93" s="80"/>
      <c r="E93" s="81"/>
      <c r="F93" s="77"/>
      <c r="G93" s="71"/>
    </row>
    <row r="94" spans="1:7" x14ac:dyDescent="0.2">
      <c r="A94" s="119" t="s">
        <v>7</v>
      </c>
      <c r="B94" s="53" t="s">
        <v>100</v>
      </c>
      <c r="C94" s="54"/>
      <c r="D94" s="48" t="s">
        <v>101</v>
      </c>
      <c r="E94" s="27"/>
      <c r="F94" s="77" t="str">
        <f t="shared" ref="F94" si="1">IFERROR(G94/G33,"-")</f>
        <v>-</v>
      </c>
      <c r="G94" s="70">
        <f>ROUND(((G31/30)/12)*E94*E95,2)</f>
        <v>0</v>
      </c>
    </row>
    <row r="95" spans="1:7" x14ac:dyDescent="0.2">
      <c r="A95" s="119"/>
      <c r="B95" s="55" t="s">
        <v>102</v>
      </c>
      <c r="C95" s="56"/>
      <c r="D95" s="48" t="s">
        <v>103</v>
      </c>
      <c r="E95" s="27"/>
      <c r="F95" s="77"/>
      <c r="G95" s="71"/>
    </row>
    <row r="96" spans="1:7" x14ac:dyDescent="0.2">
      <c r="A96" s="119" t="s">
        <v>9</v>
      </c>
      <c r="B96" s="53" t="s">
        <v>104</v>
      </c>
      <c r="C96" s="54"/>
      <c r="D96" s="48" t="s">
        <v>101</v>
      </c>
      <c r="E96" s="27"/>
      <c r="F96" s="77" t="str">
        <f t="shared" ref="F96" si="2">IFERROR(G96/G35,"-")</f>
        <v>-</v>
      </c>
      <c r="G96" s="70">
        <f>ROUND(((G31/30)*E96/12)*E97,2)</f>
        <v>0</v>
      </c>
    </row>
    <row r="97" spans="1:7" x14ac:dyDescent="0.2">
      <c r="A97" s="119"/>
      <c r="B97" s="55" t="s">
        <v>105</v>
      </c>
      <c r="C97" s="56"/>
      <c r="D97" s="48" t="s">
        <v>103</v>
      </c>
      <c r="E97" s="27"/>
      <c r="F97" s="77"/>
      <c r="G97" s="71"/>
    </row>
    <row r="98" spans="1:7" x14ac:dyDescent="0.2">
      <c r="A98" s="119" t="s">
        <v>11</v>
      </c>
      <c r="B98" s="53" t="s">
        <v>106</v>
      </c>
      <c r="C98" s="54"/>
      <c r="D98" s="48" t="s">
        <v>101</v>
      </c>
      <c r="E98" s="27"/>
      <c r="F98" s="77" t="str">
        <f t="shared" ref="F98" si="3">IFERROR(G98/G37,"-")</f>
        <v>-</v>
      </c>
      <c r="G98" s="70">
        <f>ROUND(((G31/30)*E98/12)*E99,2)</f>
        <v>0</v>
      </c>
    </row>
    <row r="99" spans="1:7" x14ac:dyDescent="0.2">
      <c r="A99" s="119"/>
      <c r="B99" s="55" t="s">
        <v>105</v>
      </c>
      <c r="C99" s="56"/>
      <c r="D99" s="48" t="s">
        <v>103</v>
      </c>
      <c r="E99" s="27"/>
      <c r="F99" s="77"/>
      <c r="G99" s="71"/>
    </row>
    <row r="100" spans="1:7" x14ac:dyDescent="0.2">
      <c r="A100" s="119" t="s">
        <v>13</v>
      </c>
      <c r="B100" s="100" t="s">
        <v>33</v>
      </c>
      <c r="C100" s="101"/>
      <c r="D100" s="101"/>
      <c r="E100" s="102"/>
      <c r="F100" s="136" t="str">
        <f>IFERROR(G100/G31,"-")</f>
        <v>-</v>
      </c>
      <c r="G100" s="138"/>
    </row>
    <row r="101" spans="1:7" x14ac:dyDescent="0.2">
      <c r="A101" s="119"/>
      <c r="B101" s="103" t="s">
        <v>107</v>
      </c>
      <c r="C101" s="104"/>
      <c r="D101" s="104"/>
      <c r="E101" s="105"/>
      <c r="F101" s="137"/>
      <c r="G101" s="139"/>
    </row>
    <row r="102" spans="1:7" x14ac:dyDescent="0.2">
      <c r="A102" s="82" t="s">
        <v>45</v>
      </c>
      <c r="B102" s="135"/>
      <c r="C102" s="135"/>
      <c r="D102" s="135"/>
      <c r="E102" s="135"/>
      <c r="F102" s="84"/>
      <c r="G102" s="23">
        <f>ROUND(SUM(G90:G101),2)</f>
        <v>0</v>
      </c>
    </row>
    <row r="104" spans="1:7" x14ac:dyDescent="0.2">
      <c r="A104" s="10" t="s">
        <v>108</v>
      </c>
      <c r="B104" s="106" t="s">
        <v>109</v>
      </c>
      <c r="C104" s="106"/>
      <c r="D104" s="106"/>
      <c r="E104" s="106"/>
      <c r="F104" s="106"/>
      <c r="G104" s="106"/>
    </row>
    <row r="105" spans="1:7" x14ac:dyDescent="0.2">
      <c r="A105" s="47" t="s">
        <v>3</v>
      </c>
      <c r="B105" s="92" t="s">
        <v>110</v>
      </c>
      <c r="C105" s="92"/>
      <c r="D105" s="92"/>
      <c r="E105" s="92"/>
      <c r="F105" s="18" t="str">
        <f>IFERROR(G105/$G$31,"-")</f>
        <v>-</v>
      </c>
      <c r="G105" s="3"/>
    </row>
    <row r="106" spans="1:7" x14ac:dyDescent="0.2">
      <c r="A106" s="126" t="s">
        <v>45</v>
      </c>
      <c r="B106" s="126"/>
      <c r="C106" s="126"/>
      <c r="D106" s="126"/>
      <c r="E106" s="126"/>
      <c r="F106" s="126"/>
      <c r="G106" s="23">
        <f>G105</f>
        <v>0</v>
      </c>
    </row>
    <row r="108" spans="1:7" x14ac:dyDescent="0.2">
      <c r="A108" s="134" t="s">
        <v>166</v>
      </c>
      <c r="B108" s="134"/>
      <c r="C108" s="134"/>
      <c r="D108" s="134"/>
      <c r="E108" s="134"/>
      <c r="F108" s="134"/>
      <c r="G108" s="134"/>
    </row>
    <row r="109" spans="1:7" x14ac:dyDescent="0.2">
      <c r="A109" s="47" t="s">
        <v>94</v>
      </c>
      <c r="B109" s="92" t="s">
        <v>111</v>
      </c>
      <c r="C109" s="92"/>
      <c r="D109" s="92"/>
      <c r="E109" s="92"/>
      <c r="F109" s="92"/>
      <c r="G109" s="23">
        <f>G102</f>
        <v>0</v>
      </c>
    </row>
    <row r="110" spans="1:7" x14ac:dyDescent="0.2">
      <c r="A110" s="47" t="s">
        <v>108</v>
      </c>
      <c r="B110" s="92" t="s">
        <v>112</v>
      </c>
      <c r="C110" s="92"/>
      <c r="D110" s="92"/>
      <c r="E110" s="92"/>
      <c r="F110" s="92"/>
      <c r="G110" s="23">
        <f>G106</f>
        <v>0</v>
      </c>
    </row>
    <row r="111" spans="1:7" x14ac:dyDescent="0.2">
      <c r="A111" s="10"/>
      <c r="B111" s="82" t="s">
        <v>113</v>
      </c>
      <c r="C111" s="83"/>
      <c r="D111" s="83"/>
      <c r="E111" s="83"/>
      <c r="F111" s="84"/>
      <c r="G111" s="26">
        <f>ROUND(SUM(G109:G110),2)</f>
        <v>0</v>
      </c>
    </row>
    <row r="112" spans="1:7" x14ac:dyDescent="0.2">
      <c r="A112" s="47"/>
      <c r="B112" s="131" t="s">
        <v>114</v>
      </c>
      <c r="C112" s="132"/>
      <c r="D112" s="132"/>
      <c r="E112" s="133"/>
      <c r="F112" s="28">
        <v>0.33800000000000002</v>
      </c>
      <c r="G112" s="23">
        <f>ROUND(G111*F112,2)</f>
        <v>0</v>
      </c>
    </row>
    <row r="113" spans="1:7" x14ac:dyDescent="0.2">
      <c r="A113" s="10"/>
      <c r="B113" s="82" t="s">
        <v>115</v>
      </c>
      <c r="C113" s="83"/>
      <c r="D113" s="83"/>
      <c r="E113" s="83"/>
      <c r="F113" s="84"/>
      <c r="G113" s="23">
        <f>ROUND(G111+G112,2)</f>
        <v>0</v>
      </c>
    </row>
    <row r="115" spans="1:7" x14ac:dyDescent="0.2">
      <c r="A115" s="127" t="s">
        <v>167</v>
      </c>
      <c r="B115" s="127"/>
      <c r="C115" s="127"/>
      <c r="D115" s="127"/>
      <c r="E115" s="127"/>
      <c r="F115" s="127"/>
      <c r="G115" s="127"/>
    </row>
    <row r="116" spans="1:7" x14ac:dyDescent="0.2">
      <c r="A116" s="29">
        <v>5</v>
      </c>
      <c r="B116" s="94" t="s">
        <v>117</v>
      </c>
      <c r="C116" s="94"/>
      <c r="D116" s="94"/>
      <c r="E116" s="94"/>
      <c r="F116" s="94"/>
      <c r="G116" s="11" t="s">
        <v>25</v>
      </c>
    </row>
    <row r="117" spans="1:7" x14ac:dyDescent="0.2">
      <c r="A117" s="47" t="s">
        <v>3</v>
      </c>
      <c r="B117" s="92" t="s">
        <v>118</v>
      </c>
      <c r="C117" s="92"/>
      <c r="D117" s="92"/>
      <c r="E117" s="92"/>
      <c r="F117" s="92"/>
      <c r="G117" s="23">
        <v>0</v>
      </c>
    </row>
    <row r="118" spans="1:7" x14ac:dyDescent="0.2">
      <c r="A118" s="47" t="s">
        <v>5</v>
      </c>
      <c r="B118" s="92" t="s">
        <v>119</v>
      </c>
      <c r="C118" s="92"/>
      <c r="D118" s="92"/>
      <c r="E118" s="92"/>
      <c r="F118" s="92"/>
      <c r="G118" s="22">
        <v>0</v>
      </c>
    </row>
    <row r="119" spans="1:7" x14ac:dyDescent="0.2">
      <c r="A119" s="47" t="s">
        <v>7</v>
      </c>
      <c r="B119" s="92" t="s">
        <v>120</v>
      </c>
      <c r="C119" s="92"/>
      <c r="D119" s="92"/>
      <c r="E119" s="92"/>
      <c r="F119" s="92"/>
      <c r="G119" s="22">
        <v>0</v>
      </c>
    </row>
    <row r="120" spans="1:7" x14ac:dyDescent="0.2">
      <c r="A120" s="47" t="s">
        <v>9</v>
      </c>
      <c r="B120" s="92" t="s">
        <v>121</v>
      </c>
      <c r="C120" s="92"/>
      <c r="D120" s="92"/>
      <c r="E120" s="92"/>
      <c r="F120" s="92"/>
      <c r="G120" s="23">
        <v>0</v>
      </c>
    </row>
    <row r="121" spans="1:7" x14ac:dyDescent="0.2">
      <c r="A121" s="47" t="s">
        <v>11</v>
      </c>
      <c r="B121" s="92" t="s">
        <v>33</v>
      </c>
      <c r="C121" s="92"/>
      <c r="D121" s="92"/>
      <c r="E121" s="92"/>
      <c r="F121" s="92"/>
      <c r="G121" s="23">
        <v>0</v>
      </c>
    </row>
    <row r="122" spans="1:7" x14ac:dyDescent="0.2">
      <c r="A122" s="126" t="s">
        <v>122</v>
      </c>
      <c r="B122" s="126"/>
      <c r="C122" s="126"/>
      <c r="D122" s="126"/>
      <c r="E122" s="126"/>
      <c r="F122" s="126"/>
      <c r="G122" s="23">
        <f>ROUND(SUM(G117:G121),2)</f>
        <v>0</v>
      </c>
    </row>
    <row r="124" spans="1:7" x14ac:dyDescent="0.2">
      <c r="A124" s="127" t="s">
        <v>165</v>
      </c>
      <c r="B124" s="127"/>
      <c r="C124" s="127"/>
      <c r="D124" s="127"/>
      <c r="E124" s="127"/>
      <c r="F124" s="127"/>
      <c r="G124" s="127"/>
    </row>
    <row r="125" spans="1:7" x14ac:dyDescent="0.2">
      <c r="A125" s="29">
        <v>6</v>
      </c>
      <c r="B125" s="120" t="s">
        <v>124</v>
      </c>
      <c r="C125" s="121"/>
      <c r="D125" s="122"/>
      <c r="E125" s="15" t="s">
        <v>164</v>
      </c>
      <c r="F125" s="15" t="s">
        <v>38</v>
      </c>
      <c r="G125" s="15" t="s">
        <v>158</v>
      </c>
    </row>
    <row r="126" spans="1:7" x14ac:dyDescent="0.2">
      <c r="A126" s="119" t="s">
        <v>3</v>
      </c>
      <c r="B126" s="100" t="s">
        <v>125</v>
      </c>
      <c r="C126" s="101"/>
      <c r="D126" s="102"/>
      <c r="E126" s="85">
        <f>G122+G113+G86+G72+G31</f>
        <v>0</v>
      </c>
      <c r="F126" s="87"/>
      <c r="G126" s="70">
        <f>ROUND(E126*F126,2)</f>
        <v>0</v>
      </c>
    </row>
    <row r="127" spans="1:7" x14ac:dyDescent="0.2">
      <c r="A127" s="119"/>
      <c r="B127" s="128" t="s">
        <v>126</v>
      </c>
      <c r="C127" s="129"/>
      <c r="D127" s="130"/>
      <c r="E127" s="86"/>
      <c r="F127" s="88"/>
      <c r="G127" s="71"/>
    </row>
    <row r="128" spans="1:7" x14ac:dyDescent="0.2">
      <c r="A128" s="119" t="s">
        <v>5</v>
      </c>
      <c r="B128" s="100" t="s">
        <v>127</v>
      </c>
      <c r="C128" s="101"/>
      <c r="D128" s="102"/>
      <c r="E128" s="124">
        <f>E126+G126</f>
        <v>0</v>
      </c>
      <c r="F128" s="87"/>
      <c r="G128" s="70">
        <f>ROUND(E128*F128,2)</f>
        <v>0</v>
      </c>
    </row>
    <row r="129" spans="1:7" x14ac:dyDescent="0.2">
      <c r="A129" s="119"/>
      <c r="B129" s="103" t="s">
        <v>128</v>
      </c>
      <c r="C129" s="104"/>
      <c r="D129" s="105"/>
      <c r="E129" s="125"/>
      <c r="F129" s="88"/>
      <c r="G129" s="71"/>
    </row>
    <row r="130" spans="1:7" x14ac:dyDescent="0.2">
      <c r="A130" s="118" t="s">
        <v>129</v>
      </c>
      <c r="B130" s="123"/>
      <c r="C130" s="123"/>
      <c r="D130" s="123"/>
      <c r="E130" s="118"/>
      <c r="F130" s="118"/>
      <c r="G130" s="30">
        <f>E128+G128</f>
        <v>0</v>
      </c>
    </row>
    <row r="131" spans="1:7" x14ac:dyDescent="0.2">
      <c r="A131" s="118" t="s">
        <v>130</v>
      </c>
      <c r="B131" s="118"/>
      <c r="C131" s="118"/>
      <c r="D131" s="118"/>
      <c r="E131" s="118"/>
      <c r="F131" s="118"/>
      <c r="G131" s="30">
        <f>G130/(1-F138)</f>
        <v>0</v>
      </c>
    </row>
    <row r="132" spans="1:7" x14ac:dyDescent="0.2">
      <c r="A132" s="47" t="s">
        <v>131</v>
      </c>
      <c r="B132" s="91" t="s">
        <v>132</v>
      </c>
      <c r="C132" s="91"/>
      <c r="D132" s="91"/>
      <c r="E132" s="91"/>
      <c r="F132" s="57">
        <f>IF($G$13="lucro real",7.6%,IF($G$13="lucro presumido",3%,0%))</f>
        <v>7.5999999999999998E-2</v>
      </c>
      <c r="G132" s="23">
        <f t="shared" ref="G132:G137" si="4">ROUND($G$131*F132,2)</f>
        <v>0</v>
      </c>
    </row>
    <row r="133" spans="1:7" x14ac:dyDescent="0.2">
      <c r="A133" s="47" t="s">
        <v>133</v>
      </c>
      <c r="B133" s="91" t="s">
        <v>134</v>
      </c>
      <c r="C133" s="91"/>
      <c r="D133" s="91"/>
      <c r="E133" s="91"/>
      <c r="F133" s="57">
        <f>IF($G$13="lucro real",1.65%,IF($G$13="lucro presumido",0.65%,0%))</f>
        <v>1.6500000000000001E-2</v>
      </c>
      <c r="G133" s="23">
        <f t="shared" si="4"/>
        <v>0</v>
      </c>
    </row>
    <row r="134" spans="1:7" x14ac:dyDescent="0.2">
      <c r="A134" s="47" t="s">
        <v>135</v>
      </c>
      <c r="B134" s="91" t="s">
        <v>182</v>
      </c>
      <c r="C134" s="91"/>
      <c r="D134" s="91"/>
      <c r="E134" s="91"/>
      <c r="F134" s="2"/>
      <c r="G134" s="23">
        <f t="shared" si="4"/>
        <v>0</v>
      </c>
    </row>
    <row r="135" spans="1:7" x14ac:dyDescent="0.2">
      <c r="A135" s="47" t="s">
        <v>9</v>
      </c>
      <c r="B135" s="91" t="s">
        <v>137</v>
      </c>
      <c r="C135" s="91"/>
      <c r="D135" s="91"/>
      <c r="E135" s="91"/>
      <c r="F135" s="2"/>
      <c r="G135" s="23">
        <f t="shared" si="4"/>
        <v>0</v>
      </c>
    </row>
    <row r="136" spans="1:7" x14ac:dyDescent="0.2">
      <c r="A136" s="47" t="s">
        <v>138</v>
      </c>
      <c r="B136" s="91" t="s">
        <v>139</v>
      </c>
      <c r="C136" s="91"/>
      <c r="D136" s="91"/>
      <c r="E136" s="91"/>
      <c r="F136" s="58">
        <v>0.05</v>
      </c>
      <c r="G136" s="23">
        <f t="shared" si="4"/>
        <v>0</v>
      </c>
    </row>
    <row r="137" spans="1:7" x14ac:dyDescent="0.2">
      <c r="A137" s="47" t="s">
        <v>140</v>
      </c>
      <c r="B137" s="91" t="s">
        <v>141</v>
      </c>
      <c r="C137" s="91"/>
      <c r="D137" s="91"/>
      <c r="E137" s="91"/>
      <c r="F137" s="2"/>
      <c r="G137" s="23">
        <f t="shared" si="4"/>
        <v>0</v>
      </c>
    </row>
    <row r="138" spans="1:7" x14ac:dyDescent="0.2">
      <c r="A138" s="10" t="s">
        <v>13</v>
      </c>
      <c r="B138" s="72" t="s">
        <v>142</v>
      </c>
      <c r="C138" s="73"/>
      <c r="D138" s="73"/>
      <c r="E138" s="73"/>
      <c r="F138" s="31">
        <f>SUM(F132:F137)</f>
        <v>0.14250000000000002</v>
      </c>
      <c r="G138" s="23">
        <f>ROUND(SUM(G132:G137),2)</f>
        <v>0</v>
      </c>
    </row>
    <row r="140" spans="1:7" x14ac:dyDescent="0.2">
      <c r="A140" s="117" t="s">
        <v>168</v>
      </c>
      <c r="B140" s="117"/>
      <c r="C140" s="117"/>
      <c r="D140" s="117"/>
      <c r="E140" s="117"/>
      <c r="F140" s="117"/>
      <c r="G140" s="117"/>
    </row>
    <row r="141" spans="1:7" x14ac:dyDescent="0.2">
      <c r="A141" s="47" t="s">
        <v>143</v>
      </c>
      <c r="B141" s="91" t="s">
        <v>125</v>
      </c>
      <c r="C141" s="91"/>
      <c r="D141" s="91"/>
      <c r="E141" s="91"/>
      <c r="F141" s="91"/>
      <c r="G141" s="23">
        <f>G126</f>
        <v>0</v>
      </c>
    </row>
    <row r="142" spans="1:7" x14ac:dyDescent="0.2">
      <c r="A142" s="47" t="s">
        <v>144</v>
      </c>
      <c r="B142" s="91" t="s">
        <v>127</v>
      </c>
      <c r="C142" s="91"/>
      <c r="D142" s="91"/>
      <c r="E142" s="91"/>
      <c r="F142" s="91"/>
      <c r="G142" s="23">
        <f>G128</f>
        <v>0</v>
      </c>
    </row>
    <row r="143" spans="1:7" x14ac:dyDescent="0.2">
      <c r="A143" s="47" t="s">
        <v>145</v>
      </c>
      <c r="B143" s="91" t="s">
        <v>146</v>
      </c>
      <c r="C143" s="91"/>
      <c r="D143" s="91"/>
      <c r="E143" s="91"/>
      <c r="F143" s="91"/>
      <c r="G143" s="23">
        <f>G138</f>
        <v>0</v>
      </c>
    </row>
    <row r="144" spans="1:7" x14ac:dyDescent="0.2">
      <c r="A144" s="82" t="s">
        <v>147</v>
      </c>
      <c r="B144" s="83"/>
      <c r="C144" s="83"/>
      <c r="D144" s="83"/>
      <c r="E144" s="83"/>
      <c r="F144" s="84"/>
      <c r="G144" s="23">
        <f>ROUND(SUM(G141:G143),2)</f>
        <v>0</v>
      </c>
    </row>
    <row r="146" spans="1:7" x14ac:dyDescent="0.2">
      <c r="A146" s="117" t="s">
        <v>148</v>
      </c>
      <c r="B146" s="117"/>
      <c r="C146" s="117"/>
      <c r="D146" s="117"/>
      <c r="E146" s="117"/>
      <c r="F146" s="117"/>
      <c r="G146" s="117"/>
    </row>
    <row r="147" spans="1:7" x14ac:dyDescent="0.2">
      <c r="A147" s="29"/>
      <c r="B147" s="113" t="s">
        <v>149</v>
      </c>
      <c r="C147" s="114"/>
      <c r="D147" s="114"/>
      <c r="E147" s="114"/>
      <c r="F147" s="115"/>
      <c r="G147" s="11" t="s">
        <v>25</v>
      </c>
    </row>
    <row r="148" spans="1:7" x14ac:dyDescent="0.2">
      <c r="A148" s="47" t="s">
        <v>3</v>
      </c>
      <c r="B148" s="91" t="s">
        <v>23</v>
      </c>
      <c r="C148" s="91"/>
      <c r="D148" s="91"/>
      <c r="E148" s="91"/>
      <c r="F148" s="91"/>
      <c r="G148" s="23">
        <f>G31</f>
        <v>0</v>
      </c>
    </row>
    <row r="149" spans="1:7" x14ac:dyDescent="0.2">
      <c r="A149" s="47" t="s">
        <v>5</v>
      </c>
      <c r="B149" s="91" t="s">
        <v>35</v>
      </c>
      <c r="C149" s="91"/>
      <c r="D149" s="91"/>
      <c r="E149" s="91"/>
      <c r="F149" s="91"/>
      <c r="G149" s="23">
        <f>G72</f>
        <v>0</v>
      </c>
    </row>
    <row r="150" spans="1:7" x14ac:dyDescent="0.2">
      <c r="A150" s="47" t="s">
        <v>7</v>
      </c>
      <c r="B150" s="91" t="s">
        <v>79</v>
      </c>
      <c r="C150" s="91"/>
      <c r="D150" s="91"/>
      <c r="E150" s="91"/>
      <c r="F150" s="91"/>
      <c r="G150" s="23">
        <f>G86</f>
        <v>0</v>
      </c>
    </row>
    <row r="151" spans="1:7" x14ac:dyDescent="0.2">
      <c r="A151" s="47" t="s">
        <v>9</v>
      </c>
      <c r="B151" s="91" t="s">
        <v>93</v>
      </c>
      <c r="C151" s="91"/>
      <c r="D151" s="91"/>
      <c r="E151" s="91"/>
      <c r="F151" s="91"/>
      <c r="G151" s="23">
        <f>G113</f>
        <v>0</v>
      </c>
    </row>
    <row r="152" spans="1:7" x14ac:dyDescent="0.2">
      <c r="A152" s="47" t="s">
        <v>11</v>
      </c>
      <c r="B152" s="91" t="s">
        <v>116</v>
      </c>
      <c r="C152" s="91"/>
      <c r="D152" s="91"/>
      <c r="E152" s="91"/>
      <c r="F152" s="91"/>
      <c r="G152" s="23">
        <f>G122</f>
        <v>0</v>
      </c>
    </row>
    <row r="153" spans="1:7" x14ac:dyDescent="0.2">
      <c r="A153" s="9"/>
      <c r="B153" s="116" t="s">
        <v>150</v>
      </c>
      <c r="C153" s="116"/>
      <c r="D153" s="116"/>
      <c r="E153" s="116"/>
      <c r="F153" s="116"/>
      <c r="G153" s="23">
        <f>SUM(G148:G152)</f>
        <v>0</v>
      </c>
    </row>
    <row r="154" spans="1:7" x14ac:dyDescent="0.2">
      <c r="A154" s="47" t="s">
        <v>13</v>
      </c>
      <c r="B154" s="91" t="s">
        <v>123</v>
      </c>
      <c r="C154" s="91"/>
      <c r="D154" s="91"/>
      <c r="E154" s="91"/>
      <c r="F154" s="91"/>
      <c r="G154" s="23">
        <f>G144</f>
        <v>0</v>
      </c>
    </row>
    <row r="156" spans="1:7" x14ac:dyDescent="0.2">
      <c r="A156" s="47"/>
      <c r="B156" s="74" t="s">
        <v>151</v>
      </c>
      <c r="C156" s="75"/>
      <c r="D156" s="75"/>
      <c r="E156" s="75"/>
      <c r="F156" s="76"/>
      <c r="G156" s="23">
        <f>G153+G154</f>
        <v>0</v>
      </c>
    </row>
    <row r="157" spans="1:7" x14ac:dyDescent="0.2">
      <c r="A157" s="47"/>
      <c r="B157" s="92" t="s">
        <v>152</v>
      </c>
      <c r="C157" s="92"/>
      <c r="D157" s="92"/>
      <c r="E157" s="92"/>
      <c r="F157" s="92"/>
      <c r="G157" s="18">
        <v>1</v>
      </c>
    </row>
    <row r="158" spans="1:7" x14ac:dyDescent="0.2">
      <c r="A158" s="47"/>
      <c r="B158" s="92" t="s">
        <v>153</v>
      </c>
      <c r="C158" s="92"/>
      <c r="D158" s="92"/>
      <c r="E158" s="92"/>
      <c r="F158" s="92"/>
      <c r="G158" s="23">
        <f>G157*G156</f>
        <v>0</v>
      </c>
    </row>
    <row r="159" spans="1:7" x14ac:dyDescent="0.2">
      <c r="A159" s="47"/>
      <c r="B159" s="92" t="s">
        <v>154</v>
      </c>
      <c r="C159" s="92"/>
      <c r="D159" s="92"/>
      <c r="E159" s="92"/>
      <c r="F159" s="92"/>
      <c r="G159" s="18">
        <v>2</v>
      </c>
    </row>
    <row r="160" spans="1:7" x14ac:dyDescent="0.2">
      <c r="A160" s="47"/>
      <c r="B160" s="74" t="s">
        <v>180</v>
      </c>
      <c r="C160" s="75"/>
      <c r="D160" s="75"/>
      <c r="E160" s="75"/>
      <c r="F160" s="76"/>
      <c r="G160" s="23">
        <f>G158*G159</f>
        <v>0</v>
      </c>
    </row>
    <row r="163" spans="1:7" ht="33" customHeight="1" x14ac:dyDescent="0.2">
      <c r="A163" s="112" t="s">
        <v>155</v>
      </c>
      <c r="B163" s="112"/>
      <c r="C163" s="112"/>
      <c r="D163" s="112"/>
      <c r="E163" s="112"/>
      <c r="F163" s="112"/>
      <c r="G163" s="32">
        <f>G160*12</f>
        <v>0</v>
      </c>
    </row>
    <row r="164" spans="1:7" ht="33" customHeight="1" x14ac:dyDescent="0.2">
      <c r="A164" s="112" t="s">
        <v>156</v>
      </c>
      <c r="B164" s="112"/>
      <c r="C164" s="112"/>
      <c r="D164" s="112"/>
      <c r="E164" s="112"/>
      <c r="F164" s="112"/>
      <c r="G164" s="32">
        <f>G163*2</f>
        <v>0</v>
      </c>
    </row>
  </sheetData>
  <mergeCells count="195">
    <mergeCell ref="B78:E78"/>
    <mergeCell ref="B79:E79"/>
    <mergeCell ref="B85:E85"/>
    <mergeCell ref="A78:A79"/>
    <mergeCell ref="A80:A81"/>
    <mergeCell ref="A82:A83"/>
    <mergeCell ref="A84:A85"/>
    <mergeCell ref="B80:E80"/>
    <mergeCell ref="B81:E81"/>
    <mergeCell ref="B82:E82"/>
    <mergeCell ref="B83:E83"/>
    <mergeCell ref="B84:E84"/>
    <mergeCell ref="B61:F61"/>
    <mergeCell ref="B43:E43"/>
    <mergeCell ref="A37:A38"/>
    <mergeCell ref="F35:F36"/>
    <mergeCell ref="F37:F38"/>
    <mergeCell ref="A35:A36"/>
    <mergeCell ref="A76:A77"/>
    <mergeCell ref="B62:F62"/>
    <mergeCell ref="B63:F63"/>
    <mergeCell ref="B64:F64"/>
    <mergeCell ref="B65:F65"/>
    <mergeCell ref="A68:G68"/>
    <mergeCell ref="B66:F66"/>
    <mergeCell ref="B69:F69"/>
    <mergeCell ref="B70:F70"/>
    <mergeCell ref="B71:F71"/>
    <mergeCell ref="A72:F72"/>
    <mergeCell ref="A74:G74"/>
    <mergeCell ref="B75:E75"/>
    <mergeCell ref="B76:E76"/>
    <mergeCell ref="B77:E77"/>
    <mergeCell ref="F2:G2"/>
    <mergeCell ref="F3:G3"/>
    <mergeCell ref="F4:G4"/>
    <mergeCell ref="F5:G5"/>
    <mergeCell ref="A46:A47"/>
    <mergeCell ref="A57:A58"/>
    <mergeCell ref="A59:A60"/>
    <mergeCell ref="F46:F47"/>
    <mergeCell ref="G46:G47"/>
    <mergeCell ref="B49:E49"/>
    <mergeCell ref="B50:E50"/>
    <mergeCell ref="B51:E51"/>
    <mergeCell ref="B52:E52"/>
    <mergeCell ref="B53:E53"/>
    <mergeCell ref="B54:E54"/>
    <mergeCell ref="G59:G60"/>
    <mergeCell ref="B56:G56"/>
    <mergeCell ref="B59:C59"/>
    <mergeCell ref="B60:C60"/>
    <mergeCell ref="F76:F77"/>
    <mergeCell ref="G76:G77"/>
    <mergeCell ref="F78:F79"/>
    <mergeCell ref="G78:G79"/>
    <mergeCell ref="F80:F81"/>
    <mergeCell ref="G80:G81"/>
    <mergeCell ref="F82:F83"/>
    <mergeCell ref="G82:G83"/>
    <mergeCell ref="F84:F85"/>
    <mergeCell ref="G84:G85"/>
    <mergeCell ref="B89:F89"/>
    <mergeCell ref="F94:F95"/>
    <mergeCell ref="A92:A93"/>
    <mergeCell ref="A94:A95"/>
    <mergeCell ref="A96:A97"/>
    <mergeCell ref="A98:A99"/>
    <mergeCell ref="A100:A101"/>
    <mergeCell ref="A88:G88"/>
    <mergeCell ref="A90:A91"/>
    <mergeCell ref="G90:G91"/>
    <mergeCell ref="A102:F102"/>
    <mergeCell ref="B104:G104"/>
    <mergeCell ref="B105:E105"/>
    <mergeCell ref="A106:F106"/>
    <mergeCell ref="F100:F101"/>
    <mergeCell ref="G100:G101"/>
    <mergeCell ref="B101:E101"/>
    <mergeCell ref="B100:E100"/>
    <mergeCell ref="G92:G93"/>
    <mergeCell ref="G94:G95"/>
    <mergeCell ref="G96:G97"/>
    <mergeCell ref="G98:G99"/>
    <mergeCell ref="B117:F117"/>
    <mergeCell ref="B118:F118"/>
    <mergeCell ref="B119:F119"/>
    <mergeCell ref="B120:F120"/>
    <mergeCell ref="B121:F121"/>
    <mergeCell ref="A115:G115"/>
    <mergeCell ref="B116:F116"/>
    <mergeCell ref="B112:E112"/>
    <mergeCell ref="A108:G108"/>
    <mergeCell ref="B109:F109"/>
    <mergeCell ref="B110:F110"/>
    <mergeCell ref="B129:D129"/>
    <mergeCell ref="B125:D125"/>
    <mergeCell ref="A130:F130"/>
    <mergeCell ref="E128:E129"/>
    <mergeCell ref="F128:F129"/>
    <mergeCell ref="A122:F122"/>
    <mergeCell ref="A124:G124"/>
    <mergeCell ref="B126:D126"/>
    <mergeCell ref="B127:D127"/>
    <mergeCell ref="A126:A127"/>
    <mergeCell ref="G126:G127"/>
    <mergeCell ref="B159:F159"/>
    <mergeCell ref="A163:F163"/>
    <mergeCell ref="A164:F164"/>
    <mergeCell ref="B154:F154"/>
    <mergeCell ref="B147:F147"/>
    <mergeCell ref="B157:F157"/>
    <mergeCell ref="B158:F158"/>
    <mergeCell ref="B149:F149"/>
    <mergeCell ref="B150:F150"/>
    <mergeCell ref="B151:F151"/>
    <mergeCell ref="B152:F152"/>
    <mergeCell ref="B153:F153"/>
    <mergeCell ref="B148:F148"/>
    <mergeCell ref="A1:G1"/>
    <mergeCell ref="A2:E2"/>
    <mergeCell ref="A3:E3"/>
    <mergeCell ref="A4:E4"/>
    <mergeCell ref="A5:E5"/>
    <mergeCell ref="B111:F111"/>
    <mergeCell ref="B160:F160"/>
    <mergeCell ref="B35:E35"/>
    <mergeCell ref="B36:E36"/>
    <mergeCell ref="B37:E37"/>
    <mergeCell ref="B38:E38"/>
    <mergeCell ref="A39:F39"/>
    <mergeCell ref="A40:E40"/>
    <mergeCell ref="A41:F41"/>
    <mergeCell ref="A86:F86"/>
    <mergeCell ref="B90:F90"/>
    <mergeCell ref="B91:F91"/>
    <mergeCell ref="F92:F93"/>
    <mergeCell ref="B44:E44"/>
    <mergeCell ref="B45:E45"/>
    <mergeCell ref="B46:C47"/>
    <mergeCell ref="B48:E48"/>
    <mergeCell ref="B34:E34"/>
    <mergeCell ref="A33:G33"/>
    <mergeCell ref="B12:F12"/>
    <mergeCell ref="B13:F13"/>
    <mergeCell ref="A15:G15"/>
    <mergeCell ref="A16:G16"/>
    <mergeCell ref="B17:E17"/>
    <mergeCell ref="A7:G7"/>
    <mergeCell ref="B8:F8"/>
    <mergeCell ref="B9:F9"/>
    <mergeCell ref="B10:F10"/>
    <mergeCell ref="B11:F11"/>
    <mergeCell ref="F17:G17"/>
    <mergeCell ref="G35:G36"/>
    <mergeCell ref="G37:G38"/>
    <mergeCell ref="B24:E24"/>
    <mergeCell ref="B25:E25"/>
    <mergeCell ref="B26:E26"/>
    <mergeCell ref="B27:E27"/>
    <mergeCell ref="B28:E28"/>
    <mergeCell ref="B18:E18"/>
    <mergeCell ref="B19:E19"/>
    <mergeCell ref="B20:E20"/>
    <mergeCell ref="A22:G22"/>
    <mergeCell ref="B23:F23"/>
    <mergeCell ref="A31:F31"/>
    <mergeCell ref="B29:E29"/>
    <mergeCell ref="B30:E30"/>
    <mergeCell ref="F18:G18"/>
    <mergeCell ref="F20:G20"/>
    <mergeCell ref="G128:G129"/>
    <mergeCell ref="B138:E138"/>
    <mergeCell ref="B156:F156"/>
    <mergeCell ref="F96:F97"/>
    <mergeCell ref="F98:F99"/>
    <mergeCell ref="D92:E93"/>
    <mergeCell ref="B113:F113"/>
    <mergeCell ref="E126:E127"/>
    <mergeCell ref="F126:F127"/>
    <mergeCell ref="B142:F142"/>
    <mergeCell ref="B143:F143"/>
    <mergeCell ref="A144:F144"/>
    <mergeCell ref="A146:G146"/>
    <mergeCell ref="B136:E136"/>
    <mergeCell ref="B137:E137"/>
    <mergeCell ref="A140:G140"/>
    <mergeCell ref="B141:F141"/>
    <mergeCell ref="A131:F131"/>
    <mergeCell ref="B132:E132"/>
    <mergeCell ref="B133:E133"/>
    <mergeCell ref="B134:E134"/>
    <mergeCell ref="B135:E135"/>
    <mergeCell ref="A128:A129"/>
    <mergeCell ref="B128:D128"/>
  </mergeCells>
  <dataValidations count="2">
    <dataValidation type="list" allowBlank="1" showInputMessage="1" showErrorMessage="1" sqref="G13" xr:uid="{BB09717C-C613-4770-B1A2-4685CDF94F2A}">
      <formula1>"LUCRO REAL, LUCRO PRESUMIDO, SIMPLES"</formula1>
    </dataValidation>
    <dataValidation type="list" allowBlank="1" showInputMessage="1" showErrorMessage="1" sqref="F17:G17" xr:uid="{75675564-9DA5-40CD-AC24-0CC2B2511F01}">
      <formula1>"44 horas semanais, 40 horas semanais, 12x36 diurno, 12x36 noturno"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B051F-0960-4ED4-AF0D-EE5A607235DA}">
  <dimension ref="A1:G164"/>
  <sheetViews>
    <sheetView showGridLines="0" topLeftCell="A151" workbookViewId="0">
      <selection activeCell="G165" sqref="G165"/>
    </sheetView>
  </sheetViews>
  <sheetFormatPr defaultRowHeight="12.75" x14ac:dyDescent="0.2"/>
  <cols>
    <col min="1" max="1" width="5.5703125" style="8" customWidth="1"/>
    <col min="2" max="2" width="72" style="1" bestFit="1" customWidth="1"/>
    <col min="3" max="3" width="13.7109375" style="1" customWidth="1"/>
    <col min="4" max="4" width="12.7109375" style="1" customWidth="1"/>
    <col min="5" max="5" width="15.42578125" style="1" customWidth="1"/>
    <col min="6" max="6" width="17" style="1" customWidth="1"/>
    <col min="7" max="7" width="28.5703125" style="1" customWidth="1"/>
    <col min="8" max="8" width="9.140625" style="1"/>
    <col min="9" max="10" width="9.28515625" style="1" bestFit="1" customWidth="1"/>
    <col min="11" max="11" width="9.85546875" style="1" bestFit="1" customWidth="1"/>
    <col min="12" max="16384" width="9.140625" style="1"/>
  </cols>
  <sheetData>
    <row r="1" spans="1:7" ht="18" x14ac:dyDescent="0.25">
      <c r="A1" s="96" t="s">
        <v>0</v>
      </c>
      <c r="B1" s="97"/>
      <c r="C1" s="97"/>
      <c r="D1" s="97"/>
      <c r="E1" s="97"/>
      <c r="F1" s="97"/>
      <c r="G1" s="97"/>
    </row>
    <row r="2" spans="1:7" ht="15" customHeight="1" x14ac:dyDescent="0.2">
      <c r="A2" s="98" t="s">
        <v>159</v>
      </c>
      <c r="B2" s="98"/>
      <c r="C2" s="98"/>
      <c r="D2" s="98"/>
      <c r="E2" s="99"/>
      <c r="F2" s="149">
        <f>'Gerente de Portfólio'!F2</f>
        <v>0</v>
      </c>
      <c r="G2" s="150"/>
    </row>
    <row r="3" spans="1:7" ht="15" customHeight="1" x14ac:dyDescent="0.2">
      <c r="A3" s="98" t="s">
        <v>160</v>
      </c>
      <c r="B3" s="98"/>
      <c r="C3" s="98"/>
      <c r="D3" s="98"/>
      <c r="E3" s="98"/>
      <c r="F3" s="149">
        <f>'Gerente de Portfólio'!F3</f>
        <v>0</v>
      </c>
      <c r="G3" s="150"/>
    </row>
    <row r="4" spans="1:7" ht="15" customHeight="1" x14ac:dyDescent="0.2">
      <c r="A4" s="98" t="s">
        <v>1</v>
      </c>
      <c r="B4" s="98"/>
      <c r="C4" s="98"/>
      <c r="D4" s="98"/>
      <c r="E4" s="98"/>
      <c r="F4" s="149">
        <f>'Gerente de Portfólio'!F4</f>
        <v>0</v>
      </c>
      <c r="G4" s="150"/>
    </row>
    <row r="5" spans="1:7" ht="15" customHeight="1" x14ac:dyDescent="0.2">
      <c r="A5" s="98" t="s">
        <v>169</v>
      </c>
      <c r="B5" s="98"/>
      <c r="C5" s="98"/>
      <c r="D5" s="98"/>
      <c r="E5" s="98"/>
      <c r="F5" s="149">
        <f>'Gerente de Portfólio'!F5</f>
        <v>0</v>
      </c>
      <c r="G5" s="150"/>
    </row>
    <row r="7" spans="1:7" x14ac:dyDescent="0.2">
      <c r="A7" s="93" t="s">
        <v>2</v>
      </c>
      <c r="B7" s="93"/>
      <c r="C7" s="93"/>
      <c r="D7" s="93"/>
      <c r="E7" s="93"/>
      <c r="F7" s="93"/>
      <c r="G7" s="93"/>
    </row>
    <row r="8" spans="1:7" ht="15" customHeight="1" x14ac:dyDescent="0.2">
      <c r="A8" s="47" t="s">
        <v>3</v>
      </c>
      <c r="B8" s="95" t="s">
        <v>4</v>
      </c>
      <c r="C8" s="95"/>
      <c r="D8" s="95"/>
      <c r="E8" s="95"/>
      <c r="F8" s="95"/>
      <c r="G8" s="16">
        <f>'Gerente de Portfólio'!G8</f>
        <v>0</v>
      </c>
    </row>
    <row r="9" spans="1:7" ht="15" customHeight="1" x14ac:dyDescent="0.2">
      <c r="A9" s="47" t="s">
        <v>5</v>
      </c>
      <c r="B9" s="95" t="s">
        <v>6</v>
      </c>
      <c r="C9" s="95"/>
      <c r="D9" s="95"/>
      <c r="E9" s="95"/>
      <c r="F9" s="95"/>
      <c r="G9" s="16">
        <f>'Gerente de Portfólio'!G9</f>
        <v>0</v>
      </c>
    </row>
    <row r="10" spans="1:7" ht="15" customHeight="1" x14ac:dyDescent="0.2">
      <c r="A10" s="47" t="s">
        <v>7</v>
      </c>
      <c r="B10" s="95" t="s">
        <v>8</v>
      </c>
      <c r="C10" s="95"/>
      <c r="D10" s="95"/>
      <c r="E10" s="95"/>
      <c r="F10" s="95"/>
      <c r="G10" s="16">
        <f>'Gerente de Portfólio'!G10</f>
        <v>0</v>
      </c>
    </row>
    <row r="11" spans="1:7" ht="15.75" customHeight="1" x14ac:dyDescent="0.2">
      <c r="A11" s="47" t="s">
        <v>9</v>
      </c>
      <c r="B11" s="95" t="s">
        <v>10</v>
      </c>
      <c r="C11" s="95"/>
      <c r="D11" s="95"/>
      <c r="E11" s="95"/>
      <c r="F11" s="95"/>
      <c r="G11" s="16">
        <f>'Gerente de Portfólio'!G11</f>
        <v>24</v>
      </c>
    </row>
    <row r="12" spans="1:7" ht="15" customHeight="1" x14ac:dyDescent="0.2">
      <c r="A12" s="47" t="s">
        <v>11</v>
      </c>
      <c r="B12" s="95" t="s">
        <v>12</v>
      </c>
      <c r="C12" s="95"/>
      <c r="D12" s="95"/>
      <c r="E12" s="95"/>
      <c r="F12" s="95"/>
      <c r="G12" s="16">
        <f>'Gerente de Portfólio'!G12</f>
        <v>0</v>
      </c>
    </row>
    <row r="13" spans="1:7" ht="22.5" customHeight="1" x14ac:dyDescent="0.2">
      <c r="A13" s="47" t="s">
        <v>13</v>
      </c>
      <c r="B13" s="95" t="s">
        <v>14</v>
      </c>
      <c r="C13" s="95"/>
      <c r="D13" s="95"/>
      <c r="E13" s="95"/>
      <c r="F13" s="95"/>
      <c r="G13" s="19" t="str">
        <f>'Gerente de Portfólio'!G13</f>
        <v>LUCRO REAL</v>
      </c>
    </row>
    <row r="15" spans="1:7" x14ac:dyDescent="0.2">
      <c r="A15" s="93" t="s">
        <v>16</v>
      </c>
      <c r="B15" s="93"/>
      <c r="C15" s="93"/>
      <c r="D15" s="93"/>
      <c r="E15" s="93"/>
      <c r="F15" s="93"/>
      <c r="G15" s="93"/>
    </row>
    <row r="16" spans="1:7" x14ac:dyDescent="0.2">
      <c r="A16" s="94" t="s">
        <v>17</v>
      </c>
      <c r="B16" s="94"/>
      <c r="C16" s="94"/>
      <c r="D16" s="94"/>
      <c r="E16" s="94"/>
      <c r="F16" s="94"/>
      <c r="G16" s="94"/>
    </row>
    <row r="17" spans="1:7" x14ac:dyDescent="0.2">
      <c r="A17" s="47">
        <v>1</v>
      </c>
      <c r="B17" s="92" t="s">
        <v>18</v>
      </c>
      <c r="C17" s="92"/>
      <c r="D17" s="92"/>
      <c r="E17" s="92"/>
      <c r="F17" s="147" t="s">
        <v>157</v>
      </c>
      <c r="G17" s="147"/>
    </row>
    <row r="18" spans="1:7" x14ac:dyDescent="0.2">
      <c r="A18" s="47">
        <v>2</v>
      </c>
      <c r="B18" s="92" t="s">
        <v>19</v>
      </c>
      <c r="C18" s="92"/>
      <c r="D18" s="92"/>
      <c r="E18" s="92"/>
      <c r="F18" s="148"/>
      <c r="G18" s="148"/>
    </row>
    <row r="19" spans="1:7" x14ac:dyDescent="0.2">
      <c r="A19" s="47">
        <v>3</v>
      </c>
      <c r="B19" s="92" t="s">
        <v>20</v>
      </c>
      <c r="C19" s="92"/>
      <c r="D19" s="92"/>
      <c r="E19" s="92"/>
      <c r="F19" s="48" t="s">
        <v>21</v>
      </c>
      <c r="G19" s="3"/>
    </row>
    <row r="20" spans="1:7" x14ac:dyDescent="0.2">
      <c r="A20" s="47">
        <v>4</v>
      </c>
      <c r="B20" s="92" t="s">
        <v>22</v>
      </c>
      <c r="C20" s="92"/>
      <c r="D20" s="92"/>
      <c r="E20" s="92"/>
      <c r="F20" s="148"/>
      <c r="G20" s="148"/>
    </row>
    <row r="22" spans="1:7" x14ac:dyDescent="0.2">
      <c r="A22" s="93" t="s">
        <v>23</v>
      </c>
      <c r="B22" s="93"/>
      <c r="C22" s="93"/>
      <c r="D22" s="93"/>
      <c r="E22" s="93"/>
      <c r="F22" s="93"/>
      <c r="G22" s="93"/>
    </row>
    <row r="23" spans="1:7" x14ac:dyDescent="0.2">
      <c r="A23" s="29">
        <v>1</v>
      </c>
      <c r="B23" s="94" t="s">
        <v>24</v>
      </c>
      <c r="C23" s="94"/>
      <c r="D23" s="94"/>
      <c r="E23" s="94"/>
      <c r="F23" s="94"/>
      <c r="G23" s="12" t="s">
        <v>25</v>
      </c>
    </row>
    <row r="24" spans="1:7" x14ac:dyDescent="0.2">
      <c r="A24" s="47" t="s">
        <v>3</v>
      </c>
      <c r="B24" s="91" t="s">
        <v>26</v>
      </c>
      <c r="C24" s="91"/>
      <c r="D24" s="91"/>
      <c r="E24" s="91"/>
      <c r="F24" s="2"/>
      <c r="G24" s="22">
        <f>F18</f>
        <v>0</v>
      </c>
    </row>
    <row r="25" spans="1:7" x14ac:dyDescent="0.2">
      <c r="A25" s="47" t="s">
        <v>5</v>
      </c>
      <c r="B25" s="91" t="s">
        <v>27</v>
      </c>
      <c r="C25" s="91"/>
      <c r="D25" s="91"/>
      <c r="E25" s="91"/>
      <c r="F25" s="14"/>
      <c r="G25" s="22">
        <f>F25*G24</f>
        <v>0</v>
      </c>
    </row>
    <row r="26" spans="1:7" x14ac:dyDescent="0.2">
      <c r="A26" s="47" t="s">
        <v>7</v>
      </c>
      <c r="B26" s="91" t="s">
        <v>28</v>
      </c>
      <c r="C26" s="91"/>
      <c r="D26" s="91"/>
      <c r="E26" s="91"/>
      <c r="F26" s="14"/>
      <c r="G26" s="22">
        <f>F26*G24</f>
        <v>0</v>
      </c>
    </row>
    <row r="27" spans="1:7" x14ac:dyDescent="0.2">
      <c r="A27" s="47" t="s">
        <v>9</v>
      </c>
      <c r="B27" s="91" t="s">
        <v>29</v>
      </c>
      <c r="C27" s="91"/>
      <c r="D27" s="91"/>
      <c r="E27" s="91"/>
      <c r="F27" s="2"/>
      <c r="G27" s="22">
        <v>0</v>
      </c>
    </row>
    <row r="28" spans="1:7" x14ac:dyDescent="0.2">
      <c r="A28" s="47" t="s">
        <v>11</v>
      </c>
      <c r="B28" s="91" t="s">
        <v>30</v>
      </c>
      <c r="C28" s="91"/>
      <c r="D28" s="91"/>
      <c r="E28" s="91"/>
      <c r="F28" s="2"/>
      <c r="G28" s="22">
        <v>0</v>
      </c>
    </row>
    <row r="29" spans="1:7" x14ac:dyDescent="0.2">
      <c r="A29" s="47" t="s">
        <v>13</v>
      </c>
      <c r="B29" s="91" t="s">
        <v>31</v>
      </c>
      <c r="C29" s="91"/>
      <c r="D29" s="91"/>
      <c r="E29" s="91"/>
      <c r="F29" s="2"/>
      <c r="G29" s="22">
        <v>0</v>
      </c>
    </row>
    <row r="30" spans="1:7" x14ac:dyDescent="0.2">
      <c r="A30" s="47" t="s">
        <v>32</v>
      </c>
      <c r="B30" s="91" t="s">
        <v>33</v>
      </c>
      <c r="C30" s="91"/>
      <c r="D30" s="91"/>
      <c r="E30" s="91"/>
      <c r="F30" s="2"/>
      <c r="G30" s="22">
        <v>0</v>
      </c>
    </row>
    <row r="31" spans="1:7" x14ac:dyDescent="0.2">
      <c r="A31" s="111" t="s">
        <v>34</v>
      </c>
      <c r="B31" s="111"/>
      <c r="C31" s="111"/>
      <c r="D31" s="111"/>
      <c r="E31" s="111"/>
      <c r="F31" s="111"/>
      <c r="G31" s="23">
        <f>ROUND(SUM(G24:G30),2)</f>
        <v>0</v>
      </c>
    </row>
    <row r="33" spans="1:7" x14ac:dyDescent="0.2">
      <c r="A33" s="93" t="s">
        <v>179</v>
      </c>
      <c r="B33" s="93"/>
      <c r="C33" s="93"/>
      <c r="D33" s="93"/>
      <c r="E33" s="93"/>
      <c r="F33" s="93"/>
      <c r="G33" s="93"/>
    </row>
    <row r="34" spans="1:7" x14ac:dyDescent="0.2">
      <c r="A34" s="29" t="s">
        <v>36</v>
      </c>
      <c r="B34" s="108" t="s">
        <v>37</v>
      </c>
      <c r="C34" s="109"/>
      <c r="D34" s="109"/>
      <c r="E34" s="110"/>
      <c r="F34" s="11" t="s">
        <v>38</v>
      </c>
      <c r="G34" s="11" t="s">
        <v>158</v>
      </c>
    </row>
    <row r="35" spans="1:7" x14ac:dyDescent="0.2">
      <c r="A35" s="165" t="s">
        <v>3</v>
      </c>
      <c r="B35" s="100" t="s">
        <v>39</v>
      </c>
      <c r="C35" s="101"/>
      <c r="D35" s="101"/>
      <c r="E35" s="102"/>
      <c r="F35" s="167">
        <f>1/12</f>
        <v>8.3333333333333329E-2</v>
      </c>
      <c r="G35" s="89">
        <f>ROUND(F35*G31,2)</f>
        <v>0</v>
      </c>
    </row>
    <row r="36" spans="1:7" x14ac:dyDescent="0.2">
      <c r="A36" s="166"/>
      <c r="B36" s="103" t="s">
        <v>40</v>
      </c>
      <c r="C36" s="104"/>
      <c r="D36" s="104"/>
      <c r="E36" s="105"/>
      <c r="F36" s="168"/>
      <c r="G36" s="90"/>
    </row>
    <row r="37" spans="1:7" x14ac:dyDescent="0.2">
      <c r="A37" s="165" t="s">
        <v>5</v>
      </c>
      <c r="B37" s="100" t="s">
        <v>41</v>
      </c>
      <c r="C37" s="101"/>
      <c r="D37" s="101"/>
      <c r="E37" s="102"/>
      <c r="F37" s="167">
        <v>0.121</v>
      </c>
      <c r="G37" s="89">
        <f>ROUND(F37*G31,2)</f>
        <v>0</v>
      </c>
    </row>
    <row r="38" spans="1:7" x14ac:dyDescent="0.2">
      <c r="A38" s="166"/>
      <c r="B38" s="103" t="s">
        <v>42</v>
      </c>
      <c r="C38" s="104"/>
      <c r="D38" s="104"/>
      <c r="E38" s="105"/>
      <c r="F38" s="168"/>
      <c r="G38" s="90"/>
    </row>
    <row r="39" spans="1:7" x14ac:dyDescent="0.2">
      <c r="A39" s="106" t="s">
        <v>43</v>
      </c>
      <c r="B39" s="106"/>
      <c r="C39" s="106"/>
      <c r="D39" s="106"/>
      <c r="E39" s="106"/>
      <c r="F39" s="106"/>
      <c r="G39" s="18">
        <f>ROUND(SUM(G35:G38),2)</f>
        <v>0</v>
      </c>
    </row>
    <row r="40" spans="1:7" x14ac:dyDescent="0.2">
      <c r="A40" s="106" t="s">
        <v>44</v>
      </c>
      <c r="B40" s="106"/>
      <c r="C40" s="106"/>
      <c r="D40" s="106"/>
      <c r="E40" s="106"/>
      <c r="F40" s="17">
        <v>0.33800000000000002</v>
      </c>
      <c r="G40" s="18">
        <f>ROUND(F40*G39,2)</f>
        <v>0</v>
      </c>
    </row>
    <row r="41" spans="1:7" x14ac:dyDescent="0.2">
      <c r="A41" s="107" t="s">
        <v>45</v>
      </c>
      <c r="B41" s="107"/>
      <c r="C41" s="107"/>
      <c r="D41" s="107"/>
      <c r="E41" s="107"/>
      <c r="F41" s="107"/>
      <c r="G41" s="19">
        <f>ROUND(G40+G39,2)</f>
        <v>0</v>
      </c>
    </row>
    <row r="42" spans="1:7" x14ac:dyDescent="0.2">
      <c r="G42" s="6"/>
    </row>
    <row r="43" spans="1:7" x14ac:dyDescent="0.2">
      <c r="A43" s="9" t="s">
        <v>46</v>
      </c>
      <c r="B43" s="107" t="s">
        <v>47</v>
      </c>
      <c r="C43" s="107"/>
      <c r="D43" s="107"/>
      <c r="E43" s="107"/>
      <c r="F43" s="5" t="s">
        <v>38</v>
      </c>
      <c r="G43" s="5" t="s">
        <v>25</v>
      </c>
    </row>
    <row r="44" spans="1:7" x14ac:dyDescent="0.2">
      <c r="A44" s="47" t="s">
        <v>3</v>
      </c>
      <c r="B44" s="91" t="s">
        <v>48</v>
      </c>
      <c r="C44" s="91"/>
      <c r="D44" s="91"/>
      <c r="E44" s="91"/>
      <c r="F44" s="33">
        <f>IF(G13="simples",0%,20%)</f>
        <v>0.2</v>
      </c>
      <c r="G44" s="34">
        <f>ROUND(F44*$G$31,2)</f>
        <v>0</v>
      </c>
    </row>
    <row r="45" spans="1:7" x14ac:dyDescent="0.2">
      <c r="A45" s="47" t="s">
        <v>5</v>
      </c>
      <c r="B45" s="91" t="s">
        <v>49</v>
      </c>
      <c r="C45" s="91"/>
      <c r="D45" s="91"/>
      <c r="E45" s="91"/>
      <c r="F45" s="33">
        <v>2.5000000000000001E-2</v>
      </c>
      <c r="G45" s="34">
        <f>ROUND(F45*$G$31,2)</f>
        <v>0</v>
      </c>
    </row>
    <row r="46" spans="1:7" x14ac:dyDescent="0.2">
      <c r="A46" s="153" t="s">
        <v>7</v>
      </c>
      <c r="B46" s="95" t="s">
        <v>50</v>
      </c>
      <c r="C46" s="95"/>
      <c r="D46" s="49" t="s">
        <v>51</v>
      </c>
      <c r="E46" s="49" t="s">
        <v>52</v>
      </c>
      <c r="F46" s="156">
        <f>D47*E47</f>
        <v>0</v>
      </c>
      <c r="G46" s="157">
        <f>ROUND(F46*$G$31,2)</f>
        <v>0</v>
      </c>
    </row>
    <row r="47" spans="1:7" x14ac:dyDescent="0.2">
      <c r="A47" s="154"/>
      <c r="B47" s="95"/>
      <c r="C47" s="95"/>
      <c r="D47" s="4"/>
      <c r="E47" s="4"/>
      <c r="F47" s="156"/>
      <c r="G47" s="156"/>
    </row>
    <row r="48" spans="1:7" x14ac:dyDescent="0.2">
      <c r="A48" s="47" t="s">
        <v>9</v>
      </c>
      <c r="B48" s="91" t="s">
        <v>53</v>
      </c>
      <c r="C48" s="91"/>
      <c r="D48" s="91"/>
      <c r="E48" s="91"/>
      <c r="F48" s="33">
        <v>1.4999999999999999E-2</v>
      </c>
      <c r="G48" s="34">
        <f>ROUND(F48*$G$31,2)</f>
        <v>0</v>
      </c>
    </row>
    <row r="49" spans="1:7" x14ac:dyDescent="0.2">
      <c r="A49" s="47" t="s">
        <v>11</v>
      </c>
      <c r="B49" s="91" t="s">
        <v>54</v>
      </c>
      <c r="C49" s="91"/>
      <c r="D49" s="91"/>
      <c r="E49" s="91"/>
      <c r="F49" s="33">
        <v>0.01</v>
      </c>
      <c r="G49" s="34">
        <f>ROUND(F49*$G$31,2)</f>
        <v>0</v>
      </c>
    </row>
    <row r="50" spans="1:7" x14ac:dyDescent="0.2">
      <c r="A50" s="47" t="s">
        <v>13</v>
      </c>
      <c r="B50" s="91" t="s">
        <v>55</v>
      </c>
      <c r="C50" s="91"/>
      <c r="D50" s="91"/>
      <c r="E50" s="91"/>
      <c r="F50" s="33">
        <v>6.0000000000000001E-3</v>
      </c>
      <c r="G50" s="34">
        <f t="shared" ref="G50:G53" si="0">ROUND(F50*$G$31,2)</f>
        <v>0</v>
      </c>
    </row>
    <row r="51" spans="1:7" x14ac:dyDescent="0.2">
      <c r="A51" s="47" t="s">
        <v>32</v>
      </c>
      <c r="B51" s="91" t="s">
        <v>56</v>
      </c>
      <c r="C51" s="91"/>
      <c r="D51" s="91"/>
      <c r="E51" s="91"/>
      <c r="F51" s="33">
        <v>2E-3</v>
      </c>
      <c r="G51" s="34">
        <f t="shared" si="0"/>
        <v>0</v>
      </c>
    </row>
    <row r="52" spans="1:7" x14ac:dyDescent="0.2">
      <c r="A52" s="47" t="s">
        <v>57</v>
      </c>
      <c r="B52" s="91" t="s">
        <v>58</v>
      </c>
      <c r="C52" s="91"/>
      <c r="D52" s="91"/>
      <c r="E52" s="91"/>
      <c r="F52" s="33">
        <v>0.08</v>
      </c>
      <c r="G52" s="34">
        <f t="shared" si="0"/>
        <v>0</v>
      </c>
    </row>
    <row r="53" spans="1:7" x14ac:dyDescent="0.2">
      <c r="A53" s="47" t="s">
        <v>59</v>
      </c>
      <c r="B53" s="91" t="s">
        <v>60</v>
      </c>
      <c r="C53" s="91"/>
      <c r="D53" s="91"/>
      <c r="E53" s="91"/>
      <c r="F53" s="33">
        <v>0</v>
      </c>
      <c r="G53" s="34">
        <f t="shared" si="0"/>
        <v>0</v>
      </c>
    </row>
    <row r="54" spans="1:7" x14ac:dyDescent="0.2">
      <c r="A54" s="47"/>
      <c r="B54" s="91" t="s">
        <v>45</v>
      </c>
      <c r="C54" s="91"/>
      <c r="D54" s="91"/>
      <c r="E54" s="91"/>
      <c r="F54" s="36">
        <f>SUM(F44:F53)</f>
        <v>0.33800000000000002</v>
      </c>
      <c r="G54" s="37">
        <f>ROUND(SUM(G44:G53),2)</f>
        <v>0</v>
      </c>
    </row>
    <row r="56" spans="1:7" x14ac:dyDescent="0.2">
      <c r="A56" s="10" t="s">
        <v>61</v>
      </c>
      <c r="B56" s="158" t="s">
        <v>62</v>
      </c>
      <c r="C56" s="73"/>
      <c r="D56" s="73"/>
      <c r="E56" s="73"/>
      <c r="F56" s="73"/>
      <c r="G56" s="159"/>
    </row>
    <row r="57" spans="1:7" x14ac:dyDescent="0.2">
      <c r="A57" s="155" t="s">
        <v>3</v>
      </c>
      <c r="B57" s="52" t="s">
        <v>63</v>
      </c>
      <c r="C57" s="51" t="s">
        <v>64</v>
      </c>
      <c r="D57" s="48" t="s">
        <v>65</v>
      </c>
      <c r="E57" s="48" t="s">
        <v>66</v>
      </c>
      <c r="F57" s="48" t="s">
        <v>67</v>
      </c>
      <c r="G57" s="49" t="s">
        <v>25</v>
      </c>
    </row>
    <row r="58" spans="1:7" x14ac:dyDescent="0.2">
      <c r="A58" s="155"/>
      <c r="B58" s="50" t="s">
        <v>68</v>
      </c>
      <c r="C58" s="20"/>
      <c r="D58" s="3"/>
      <c r="E58" s="3"/>
      <c r="F58" s="16">
        <f>ROUND($G$24*6%,2)</f>
        <v>0</v>
      </c>
      <c r="G58" s="24">
        <f>ROUND((C58*D58*E58)-F58,2)</f>
        <v>0</v>
      </c>
    </row>
    <row r="59" spans="1:7" x14ac:dyDescent="0.2">
      <c r="A59" s="155" t="s">
        <v>5</v>
      </c>
      <c r="B59" s="100" t="s">
        <v>69</v>
      </c>
      <c r="C59" s="102"/>
      <c r="D59" s="48" t="s">
        <v>65</v>
      </c>
      <c r="E59" s="48" t="s">
        <v>66</v>
      </c>
      <c r="F59" s="48" t="s">
        <v>67</v>
      </c>
      <c r="G59" s="70">
        <f>ROUND((D60*(1-F60))*E60,2)</f>
        <v>0</v>
      </c>
    </row>
    <row r="60" spans="1:7" x14ac:dyDescent="0.2">
      <c r="A60" s="155"/>
      <c r="B60" s="160" t="s">
        <v>70</v>
      </c>
      <c r="C60" s="161"/>
      <c r="D60" s="21"/>
      <c r="E60" s="21"/>
      <c r="F60" s="3"/>
      <c r="G60" s="71"/>
    </row>
    <row r="61" spans="1:7" x14ac:dyDescent="0.2">
      <c r="A61" s="47" t="s">
        <v>7</v>
      </c>
      <c r="B61" s="162" t="s">
        <v>71</v>
      </c>
      <c r="C61" s="163"/>
      <c r="D61" s="163"/>
      <c r="E61" s="163"/>
      <c r="F61" s="164"/>
      <c r="G61" s="22">
        <v>0</v>
      </c>
    </row>
    <row r="62" spans="1:7" x14ac:dyDescent="0.2">
      <c r="A62" s="47" t="s">
        <v>9</v>
      </c>
      <c r="B62" s="162" t="s">
        <v>72</v>
      </c>
      <c r="C62" s="163"/>
      <c r="D62" s="163"/>
      <c r="E62" s="163"/>
      <c r="F62" s="164"/>
      <c r="G62" s="22">
        <v>0</v>
      </c>
    </row>
    <row r="63" spans="1:7" x14ac:dyDescent="0.2">
      <c r="A63" s="47" t="s">
        <v>11</v>
      </c>
      <c r="B63" s="162" t="s">
        <v>73</v>
      </c>
      <c r="C63" s="163"/>
      <c r="D63" s="163"/>
      <c r="E63" s="163"/>
      <c r="F63" s="164"/>
      <c r="G63" s="22">
        <v>0</v>
      </c>
    </row>
    <row r="64" spans="1:7" x14ac:dyDescent="0.2">
      <c r="A64" s="47" t="s">
        <v>13</v>
      </c>
      <c r="B64" s="162" t="s">
        <v>74</v>
      </c>
      <c r="C64" s="163"/>
      <c r="D64" s="163"/>
      <c r="E64" s="163"/>
      <c r="F64" s="164"/>
      <c r="G64" s="22">
        <v>0</v>
      </c>
    </row>
    <row r="65" spans="1:7" x14ac:dyDescent="0.2">
      <c r="A65" s="47" t="s">
        <v>59</v>
      </c>
      <c r="B65" s="162" t="s">
        <v>33</v>
      </c>
      <c r="C65" s="163"/>
      <c r="D65" s="163"/>
      <c r="E65" s="163"/>
      <c r="F65" s="164"/>
      <c r="G65" s="22">
        <v>0</v>
      </c>
    </row>
    <row r="66" spans="1:7" x14ac:dyDescent="0.2">
      <c r="A66" s="7"/>
      <c r="B66" s="169" t="s">
        <v>45</v>
      </c>
      <c r="C66" s="170"/>
      <c r="D66" s="170"/>
      <c r="E66" s="170"/>
      <c r="F66" s="171"/>
      <c r="G66" s="23">
        <f>SUM(G58:G65)</f>
        <v>0</v>
      </c>
    </row>
    <row r="68" spans="1:7" x14ac:dyDescent="0.2">
      <c r="A68" s="117" t="s">
        <v>161</v>
      </c>
      <c r="B68" s="117"/>
      <c r="C68" s="117"/>
      <c r="D68" s="117"/>
      <c r="E68" s="117"/>
      <c r="F68" s="117"/>
      <c r="G68" s="117"/>
    </row>
    <row r="69" spans="1:7" x14ac:dyDescent="0.2">
      <c r="A69" s="47" t="s">
        <v>36</v>
      </c>
      <c r="B69" s="92" t="s">
        <v>75</v>
      </c>
      <c r="C69" s="92"/>
      <c r="D69" s="92"/>
      <c r="E69" s="92"/>
      <c r="F69" s="92"/>
      <c r="G69" s="23">
        <f>$G$41</f>
        <v>0</v>
      </c>
    </row>
    <row r="70" spans="1:7" x14ac:dyDescent="0.2">
      <c r="A70" s="47" t="s">
        <v>46</v>
      </c>
      <c r="B70" s="92" t="s">
        <v>76</v>
      </c>
      <c r="C70" s="92"/>
      <c r="D70" s="92"/>
      <c r="E70" s="92"/>
      <c r="F70" s="92"/>
      <c r="G70" s="25">
        <f>$G$54</f>
        <v>0</v>
      </c>
    </row>
    <row r="71" spans="1:7" x14ac:dyDescent="0.2">
      <c r="A71" s="47" t="s">
        <v>61</v>
      </c>
      <c r="B71" s="92" t="s">
        <v>77</v>
      </c>
      <c r="C71" s="92"/>
      <c r="D71" s="92"/>
      <c r="E71" s="92"/>
      <c r="F71" s="92"/>
      <c r="G71" s="23">
        <f>$G$66</f>
        <v>0</v>
      </c>
    </row>
    <row r="72" spans="1:7" x14ac:dyDescent="0.2">
      <c r="A72" s="111" t="s">
        <v>78</v>
      </c>
      <c r="B72" s="111"/>
      <c r="C72" s="111"/>
      <c r="D72" s="111"/>
      <c r="E72" s="111"/>
      <c r="F72" s="111"/>
      <c r="G72" s="23">
        <f>ROUND(SUM(G69:G71),2)</f>
        <v>0</v>
      </c>
    </row>
    <row r="74" spans="1:7" x14ac:dyDescent="0.2">
      <c r="A74" s="117" t="s">
        <v>162</v>
      </c>
      <c r="B74" s="117"/>
      <c r="C74" s="117"/>
      <c r="D74" s="117"/>
      <c r="E74" s="117"/>
      <c r="F74" s="117"/>
      <c r="G74" s="117"/>
    </row>
    <row r="75" spans="1:7" x14ac:dyDescent="0.2">
      <c r="A75" s="29" t="s">
        <v>80</v>
      </c>
      <c r="B75" s="172" t="s">
        <v>81</v>
      </c>
      <c r="C75" s="173"/>
      <c r="D75" s="173"/>
      <c r="E75" s="173"/>
      <c r="F75" s="11" t="s">
        <v>38</v>
      </c>
      <c r="G75" s="11" t="s">
        <v>25</v>
      </c>
    </row>
    <row r="76" spans="1:7" x14ac:dyDescent="0.2">
      <c r="A76" s="119" t="s">
        <v>3</v>
      </c>
      <c r="B76" s="100" t="s">
        <v>82</v>
      </c>
      <c r="C76" s="101"/>
      <c r="D76" s="101"/>
      <c r="E76" s="102"/>
      <c r="F76" s="79"/>
      <c r="G76" s="70">
        <f>ROUND((G31/12)*F76,2)</f>
        <v>0</v>
      </c>
    </row>
    <row r="77" spans="1:7" x14ac:dyDescent="0.2">
      <c r="A77" s="119"/>
      <c r="B77" s="128" t="s">
        <v>83</v>
      </c>
      <c r="C77" s="129"/>
      <c r="D77" s="129"/>
      <c r="E77" s="130"/>
      <c r="F77" s="81"/>
      <c r="G77" s="71"/>
    </row>
    <row r="78" spans="1:7" x14ac:dyDescent="0.2">
      <c r="A78" s="119" t="s">
        <v>5</v>
      </c>
      <c r="B78" s="100" t="s">
        <v>84</v>
      </c>
      <c r="C78" s="101"/>
      <c r="D78" s="101"/>
      <c r="E78" s="102"/>
      <c r="F78" s="142" t="str">
        <f>IFERROR(G78/G31,"-")</f>
        <v>-</v>
      </c>
      <c r="G78" s="70">
        <f>ROUND(G76*8%,2)</f>
        <v>0</v>
      </c>
    </row>
    <row r="79" spans="1:7" x14ac:dyDescent="0.2">
      <c r="A79" s="119"/>
      <c r="B79" s="103" t="s">
        <v>85</v>
      </c>
      <c r="C79" s="104"/>
      <c r="D79" s="104"/>
      <c r="E79" s="105"/>
      <c r="F79" s="143"/>
      <c r="G79" s="71"/>
    </row>
    <row r="80" spans="1:7" x14ac:dyDescent="0.2">
      <c r="A80" s="119" t="s">
        <v>7</v>
      </c>
      <c r="B80" s="174" t="s">
        <v>86</v>
      </c>
      <c r="C80" s="175"/>
      <c r="D80" s="175"/>
      <c r="E80" s="176"/>
      <c r="F80" s="144">
        <f>((7 / 30) / 12)</f>
        <v>1.9444444444444445E-2</v>
      </c>
      <c r="G80" s="70">
        <f>ROUND(((G31/30)*7)/12,2)</f>
        <v>0</v>
      </c>
    </row>
    <row r="81" spans="1:7" x14ac:dyDescent="0.2">
      <c r="A81" s="119"/>
      <c r="B81" s="103" t="s">
        <v>87</v>
      </c>
      <c r="C81" s="104"/>
      <c r="D81" s="104"/>
      <c r="E81" s="105"/>
      <c r="F81" s="145"/>
      <c r="G81" s="71"/>
    </row>
    <row r="82" spans="1:7" x14ac:dyDescent="0.2">
      <c r="A82" s="119" t="s">
        <v>9</v>
      </c>
      <c r="B82" s="174" t="s">
        <v>88</v>
      </c>
      <c r="C82" s="175"/>
      <c r="D82" s="175"/>
      <c r="E82" s="176"/>
      <c r="F82" s="142" t="str">
        <f>IFERROR(G82/G31,"-")</f>
        <v>-</v>
      </c>
      <c r="G82" s="70">
        <f>ROUND($G$80*$F$54,2)</f>
        <v>0</v>
      </c>
    </row>
    <row r="83" spans="1:7" x14ac:dyDescent="0.2">
      <c r="A83" s="119"/>
      <c r="B83" s="103" t="s">
        <v>89</v>
      </c>
      <c r="C83" s="104"/>
      <c r="D83" s="104"/>
      <c r="E83" s="105"/>
      <c r="F83" s="143"/>
      <c r="G83" s="71"/>
    </row>
    <row r="84" spans="1:7" x14ac:dyDescent="0.2">
      <c r="A84" s="119" t="s">
        <v>11</v>
      </c>
      <c r="B84" s="174" t="s">
        <v>90</v>
      </c>
      <c r="C84" s="175"/>
      <c r="D84" s="175"/>
      <c r="E84" s="176"/>
      <c r="F84" s="146">
        <v>0.04</v>
      </c>
      <c r="G84" s="70">
        <f>$G$31*$F$84</f>
        <v>0</v>
      </c>
    </row>
    <row r="85" spans="1:7" x14ac:dyDescent="0.2">
      <c r="A85" s="119"/>
      <c r="B85" s="103" t="s">
        <v>91</v>
      </c>
      <c r="C85" s="104"/>
      <c r="D85" s="104"/>
      <c r="E85" s="105"/>
      <c r="F85" s="137"/>
      <c r="G85" s="71"/>
    </row>
    <row r="86" spans="1:7" x14ac:dyDescent="0.2">
      <c r="A86" s="82" t="s">
        <v>92</v>
      </c>
      <c r="B86" s="83"/>
      <c r="C86" s="83"/>
      <c r="D86" s="83"/>
      <c r="E86" s="83"/>
      <c r="F86" s="84"/>
      <c r="G86" s="26">
        <f>ROUND(SUM(G76:G85),2)</f>
        <v>0</v>
      </c>
    </row>
    <row r="88" spans="1:7" x14ac:dyDescent="0.2">
      <c r="A88" s="117" t="s">
        <v>163</v>
      </c>
      <c r="B88" s="117"/>
      <c r="C88" s="117"/>
      <c r="D88" s="117"/>
      <c r="E88" s="117"/>
      <c r="F88" s="117"/>
      <c r="G88" s="117"/>
    </row>
    <row r="89" spans="1:7" x14ac:dyDescent="0.2">
      <c r="A89" s="29" t="s">
        <v>94</v>
      </c>
      <c r="B89" s="140" t="s">
        <v>95</v>
      </c>
      <c r="C89" s="140"/>
      <c r="D89" s="140"/>
      <c r="E89" s="140"/>
      <c r="F89" s="141"/>
      <c r="G89" s="12" t="s">
        <v>25</v>
      </c>
    </row>
    <row r="90" spans="1:7" x14ac:dyDescent="0.2">
      <c r="A90" s="119" t="s">
        <v>3</v>
      </c>
      <c r="B90" s="100" t="s">
        <v>96</v>
      </c>
      <c r="C90" s="101"/>
      <c r="D90" s="101"/>
      <c r="E90" s="101"/>
      <c r="F90" s="102"/>
      <c r="G90" s="70">
        <f>ROUND(G37/12,2)</f>
        <v>0</v>
      </c>
    </row>
    <row r="91" spans="1:7" x14ac:dyDescent="0.2">
      <c r="A91" s="119"/>
      <c r="B91" s="103" t="s">
        <v>97</v>
      </c>
      <c r="C91" s="104"/>
      <c r="D91" s="104"/>
      <c r="E91" s="104"/>
      <c r="F91" s="105"/>
      <c r="G91" s="71"/>
    </row>
    <row r="92" spans="1:7" x14ac:dyDescent="0.2">
      <c r="A92" s="119" t="s">
        <v>5</v>
      </c>
      <c r="B92" s="53" t="s">
        <v>98</v>
      </c>
      <c r="C92" s="54"/>
      <c r="D92" s="78"/>
      <c r="E92" s="79"/>
      <c r="F92" s="77" t="str">
        <f>IFERROR(G92/G31,"-")</f>
        <v>-</v>
      </c>
      <c r="G92" s="70">
        <f>ROUND(((G31/30)/12)*D92,2)</f>
        <v>0</v>
      </c>
    </row>
    <row r="93" spans="1:7" x14ac:dyDescent="0.2">
      <c r="A93" s="119"/>
      <c r="B93" s="55" t="s">
        <v>99</v>
      </c>
      <c r="C93" s="56"/>
      <c r="D93" s="80"/>
      <c r="E93" s="81"/>
      <c r="F93" s="77"/>
      <c r="G93" s="71"/>
    </row>
    <row r="94" spans="1:7" x14ac:dyDescent="0.2">
      <c r="A94" s="119" t="s">
        <v>7</v>
      </c>
      <c r="B94" s="53" t="s">
        <v>100</v>
      </c>
      <c r="C94" s="54"/>
      <c r="D94" s="48" t="s">
        <v>101</v>
      </c>
      <c r="E94" s="27"/>
      <c r="F94" s="77" t="str">
        <f t="shared" ref="F94" si="1">IFERROR(G94/G33,"-")</f>
        <v>-</v>
      </c>
      <c r="G94" s="70">
        <f>ROUND(((G31/30)/12)*E94*E95,2)</f>
        <v>0</v>
      </c>
    </row>
    <row r="95" spans="1:7" x14ac:dyDescent="0.2">
      <c r="A95" s="119"/>
      <c r="B95" s="55" t="s">
        <v>102</v>
      </c>
      <c r="C95" s="56"/>
      <c r="D95" s="48" t="s">
        <v>103</v>
      </c>
      <c r="E95" s="27"/>
      <c r="F95" s="77"/>
      <c r="G95" s="71"/>
    </row>
    <row r="96" spans="1:7" x14ac:dyDescent="0.2">
      <c r="A96" s="119" t="s">
        <v>9</v>
      </c>
      <c r="B96" s="53" t="s">
        <v>104</v>
      </c>
      <c r="C96" s="54"/>
      <c r="D96" s="48" t="s">
        <v>101</v>
      </c>
      <c r="E96" s="27"/>
      <c r="F96" s="77" t="str">
        <f t="shared" ref="F96" si="2">IFERROR(G96/G35,"-")</f>
        <v>-</v>
      </c>
      <c r="G96" s="70">
        <f>ROUND(((G31/30)*E96/12)*E97,2)</f>
        <v>0</v>
      </c>
    </row>
    <row r="97" spans="1:7" x14ac:dyDescent="0.2">
      <c r="A97" s="119"/>
      <c r="B97" s="55" t="s">
        <v>105</v>
      </c>
      <c r="C97" s="56"/>
      <c r="D97" s="48" t="s">
        <v>103</v>
      </c>
      <c r="E97" s="27"/>
      <c r="F97" s="77"/>
      <c r="G97" s="71"/>
    </row>
    <row r="98" spans="1:7" x14ac:dyDescent="0.2">
      <c r="A98" s="119" t="s">
        <v>11</v>
      </c>
      <c r="B98" s="53" t="s">
        <v>106</v>
      </c>
      <c r="C98" s="54"/>
      <c r="D98" s="48" t="s">
        <v>101</v>
      </c>
      <c r="E98" s="27"/>
      <c r="F98" s="77" t="str">
        <f t="shared" ref="F98" si="3">IFERROR(G98/G37,"-")</f>
        <v>-</v>
      </c>
      <c r="G98" s="70">
        <f>ROUND(((G31/30)*E98/12)*E99,2)</f>
        <v>0</v>
      </c>
    </row>
    <row r="99" spans="1:7" x14ac:dyDescent="0.2">
      <c r="A99" s="119"/>
      <c r="B99" s="55" t="s">
        <v>105</v>
      </c>
      <c r="C99" s="56"/>
      <c r="D99" s="48" t="s">
        <v>103</v>
      </c>
      <c r="E99" s="27"/>
      <c r="F99" s="77"/>
      <c r="G99" s="71"/>
    </row>
    <row r="100" spans="1:7" x14ac:dyDescent="0.2">
      <c r="A100" s="119" t="s">
        <v>13</v>
      </c>
      <c r="B100" s="100" t="s">
        <v>33</v>
      </c>
      <c r="C100" s="101"/>
      <c r="D100" s="101"/>
      <c r="E100" s="102"/>
      <c r="F100" s="136" t="str">
        <f>IFERROR(G100/G31,"-")</f>
        <v>-</v>
      </c>
      <c r="G100" s="138"/>
    </row>
    <row r="101" spans="1:7" x14ac:dyDescent="0.2">
      <c r="A101" s="119"/>
      <c r="B101" s="103" t="s">
        <v>107</v>
      </c>
      <c r="C101" s="104"/>
      <c r="D101" s="104"/>
      <c r="E101" s="105"/>
      <c r="F101" s="137"/>
      <c r="G101" s="139"/>
    </row>
    <row r="102" spans="1:7" x14ac:dyDescent="0.2">
      <c r="A102" s="82" t="s">
        <v>45</v>
      </c>
      <c r="B102" s="135"/>
      <c r="C102" s="135"/>
      <c r="D102" s="135"/>
      <c r="E102" s="135"/>
      <c r="F102" s="84"/>
      <c r="G102" s="23">
        <f>ROUND(SUM(G90:G101),2)</f>
        <v>0</v>
      </c>
    </row>
    <row r="104" spans="1:7" x14ac:dyDescent="0.2">
      <c r="A104" s="10" t="s">
        <v>108</v>
      </c>
      <c r="B104" s="106" t="s">
        <v>109</v>
      </c>
      <c r="C104" s="106"/>
      <c r="D104" s="106"/>
      <c r="E104" s="106"/>
      <c r="F104" s="106"/>
      <c r="G104" s="106"/>
    </row>
    <row r="105" spans="1:7" x14ac:dyDescent="0.2">
      <c r="A105" s="47" t="s">
        <v>3</v>
      </c>
      <c r="B105" s="92" t="s">
        <v>110</v>
      </c>
      <c r="C105" s="92"/>
      <c r="D105" s="92"/>
      <c r="E105" s="92"/>
      <c r="F105" s="18" t="str">
        <f>IFERROR(G105/$G$31,"-")</f>
        <v>-</v>
      </c>
      <c r="G105" s="3"/>
    </row>
    <row r="106" spans="1:7" x14ac:dyDescent="0.2">
      <c r="A106" s="126" t="s">
        <v>45</v>
      </c>
      <c r="B106" s="126"/>
      <c r="C106" s="126"/>
      <c r="D106" s="126"/>
      <c r="E106" s="126"/>
      <c r="F106" s="126"/>
      <c r="G106" s="23">
        <f>G105</f>
        <v>0</v>
      </c>
    </row>
    <row r="108" spans="1:7" x14ac:dyDescent="0.2">
      <c r="A108" s="134" t="s">
        <v>166</v>
      </c>
      <c r="B108" s="134"/>
      <c r="C108" s="134"/>
      <c r="D108" s="134"/>
      <c r="E108" s="134"/>
      <c r="F108" s="134"/>
      <c r="G108" s="134"/>
    </row>
    <row r="109" spans="1:7" x14ac:dyDescent="0.2">
      <c r="A109" s="47" t="s">
        <v>94</v>
      </c>
      <c r="B109" s="92" t="s">
        <v>111</v>
      </c>
      <c r="C109" s="92"/>
      <c r="D109" s="92"/>
      <c r="E109" s="92"/>
      <c r="F109" s="92"/>
      <c r="G109" s="23">
        <f>G102</f>
        <v>0</v>
      </c>
    </row>
    <row r="110" spans="1:7" x14ac:dyDescent="0.2">
      <c r="A110" s="47" t="s">
        <v>108</v>
      </c>
      <c r="B110" s="92" t="s">
        <v>112</v>
      </c>
      <c r="C110" s="92"/>
      <c r="D110" s="92"/>
      <c r="E110" s="92"/>
      <c r="F110" s="92"/>
      <c r="G110" s="23">
        <f>G106</f>
        <v>0</v>
      </c>
    </row>
    <row r="111" spans="1:7" x14ac:dyDescent="0.2">
      <c r="A111" s="10"/>
      <c r="B111" s="82" t="s">
        <v>113</v>
      </c>
      <c r="C111" s="83"/>
      <c r="D111" s="83"/>
      <c r="E111" s="83"/>
      <c r="F111" s="84"/>
      <c r="G111" s="26">
        <f>ROUND(SUM(G109:G110),2)</f>
        <v>0</v>
      </c>
    </row>
    <row r="112" spans="1:7" x14ac:dyDescent="0.2">
      <c r="A112" s="47"/>
      <c r="B112" s="131" t="s">
        <v>114</v>
      </c>
      <c r="C112" s="132"/>
      <c r="D112" s="132"/>
      <c r="E112" s="133"/>
      <c r="F112" s="28">
        <v>0.33800000000000002</v>
      </c>
      <c r="G112" s="23">
        <f>ROUND(G111*F112,2)</f>
        <v>0</v>
      </c>
    </row>
    <row r="113" spans="1:7" x14ac:dyDescent="0.2">
      <c r="A113" s="10"/>
      <c r="B113" s="82" t="s">
        <v>115</v>
      </c>
      <c r="C113" s="83"/>
      <c r="D113" s="83"/>
      <c r="E113" s="83"/>
      <c r="F113" s="84"/>
      <c r="G113" s="23">
        <f>ROUND(G111+G112,2)</f>
        <v>0</v>
      </c>
    </row>
    <row r="115" spans="1:7" x14ac:dyDescent="0.2">
      <c r="A115" s="127" t="s">
        <v>167</v>
      </c>
      <c r="B115" s="127"/>
      <c r="C115" s="127"/>
      <c r="D115" s="127"/>
      <c r="E115" s="127"/>
      <c r="F115" s="127"/>
      <c r="G115" s="127"/>
    </row>
    <row r="116" spans="1:7" x14ac:dyDescent="0.2">
      <c r="A116" s="29">
        <v>5</v>
      </c>
      <c r="B116" s="94" t="s">
        <v>117</v>
      </c>
      <c r="C116" s="94"/>
      <c r="D116" s="94"/>
      <c r="E116" s="94"/>
      <c r="F116" s="94"/>
      <c r="G116" s="11" t="s">
        <v>25</v>
      </c>
    </row>
    <row r="117" spans="1:7" x14ac:dyDescent="0.2">
      <c r="A117" s="47" t="s">
        <v>3</v>
      </c>
      <c r="B117" s="92" t="s">
        <v>118</v>
      </c>
      <c r="C117" s="92"/>
      <c r="D117" s="92"/>
      <c r="E117" s="92"/>
      <c r="F117" s="92"/>
      <c r="G117" s="23">
        <v>0</v>
      </c>
    </row>
    <row r="118" spans="1:7" x14ac:dyDescent="0.2">
      <c r="A118" s="47" t="s">
        <v>5</v>
      </c>
      <c r="B118" s="92" t="s">
        <v>119</v>
      </c>
      <c r="C118" s="92"/>
      <c r="D118" s="92"/>
      <c r="E118" s="92"/>
      <c r="F118" s="92"/>
      <c r="G118" s="22">
        <v>0</v>
      </c>
    </row>
    <row r="119" spans="1:7" x14ac:dyDescent="0.2">
      <c r="A119" s="47" t="s">
        <v>7</v>
      </c>
      <c r="B119" s="92" t="s">
        <v>120</v>
      </c>
      <c r="C119" s="92"/>
      <c r="D119" s="92"/>
      <c r="E119" s="92"/>
      <c r="F119" s="92"/>
      <c r="G119" s="22">
        <v>0</v>
      </c>
    </row>
    <row r="120" spans="1:7" x14ac:dyDescent="0.2">
      <c r="A120" s="47" t="s">
        <v>9</v>
      </c>
      <c r="B120" s="92" t="s">
        <v>121</v>
      </c>
      <c r="C120" s="92"/>
      <c r="D120" s="92"/>
      <c r="E120" s="92"/>
      <c r="F120" s="92"/>
      <c r="G120" s="23">
        <v>0</v>
      </c>
    </row>
    <row r="121" spans="1:7" x14ac:dyDescent="0.2">
      <c r="A121" s="47" t="s">
        <v>11</v>
      </c>
      <c r="B121" s="92" t="s">
        <v>33</v>
      </c>
      <c r="C121" s="92"/>
      <c r="D121" s="92"/>
      <c r="E121" s="92"/>
      <c r="F121" s="92"/>
      <c r="G121" s="23">
        <v>0</v>
      </c>
    </row>
    <row r="122" spans="1:7" x14ac:dyDescent="0.2">
      <c r="A122" s="126" t="s">
        <v>122</v>
      </c>
      <c r="B122" s="126"/>
      <c r="C122" s="126"/>
      <c r="D122" s="126"/>
      <c r="E122" s="126"/>
      <c r="F122" s="126"/>
      <c r="G122" s="23">
        <f>ROUND(SUM(G117:G121),2)</f>
        <v>0</v>
      </c>
    </row>
    <row r="124" spans="1:7" x14ac:dyDescent="0.2">
      <c r="A124" s="127" t="s">
        <v>165</v>
      </c>
      <c r="B124" s="127"/>
      <c r="C124" s="127"/>
      <c r="D124" s="127"/>
      <c r="E124" s="127"/>
      <c r="F124" s="127"/>
      <c r="G124" s="127"/>
    </row>
    <row r="125" spans="1:7" x14ac:dyDescent="0.2">
      <c r="A125" s="29">
        <v>6</v>
      </c>
      <c r="B125" s="120" t="s">
        <v>124</v>
      </c>
      <c r="C125" s="121"/>
      <c r="D125" s="122"/>
      <c r="E125" s="15" t="s">
        <v>164</v>
      </c>
      <c r="F125" s="15" t="s">
        <v>38</v>
      </c>
      <c r="G125" s="15" t="s">
        <v>158</v>
      </c>
    </row>
    <row r="126" spans="1:7" x14ac:dyDescent="0.2">
      <c r="A126" s="119" t="s">
        <v>3</v>
      </c>
      <c r="B126" s="100" t="s">
        <v>125</v>
      </c>
      <c r="C126" s="101"/>
      <c r="D126" s="102"/>
      <c r="E126" s="85">
        <f>G122+G113+G86+G72+G31</f>
        <v>0</v>
      </c>
      <c r="F126" s="87"/>
      <c r="G126" s="70">
        <f>ROUND(E126*F126,2)</f>
        <v>0</v>
      </c>
    </row>
    <row r="127" spans="1:7" x14ac:dyDescent="0.2">
      <c r="A127" s="119"/>
      <c r="B127" s="128" t="s">
        <v>126</v>
      </c>
      <c r="C127" s="129"/>
      <c r="D127" s="130"/>
      <c r="E127" s="86"/>
      <c r="F127" s="88"/>
      <c r="G127" s="71"/>
    </row>
    <row r="128" spans="1:7" x14ac:dyDescent="0.2">
      <c r="A128" s="119" t="s">
        <v>5</v>
      </c>
      <c r="B128" s="100" t="s">
        <v>127</v>
      </c>
      <c r="C128" s="101"/>
      <c r="D128" s="102"/>
      <c r="E128" s="124">
        <f>E126+G126</f>
        <v>0</v>
      </c>
      <c r="F128" s="87"/>
      <c r="G128" s="70">
        <f>ROUND(E128*F128,2)</f>
        <v>0</v>
      </c>
    </row>
    <row r="129" spans="1:7" x14ac:dyDescent="0.2">
      <c r="A129" s="119"/>
      <c r="B129" s="103" t="s">
        <v>128</v>
      </c>
      <c r="C129" s="104"/>
      <c r="D129" s="105"/>
      <c r="E129" s="125"/>
      <c r="F129" s="88"/>
      <c r="G129" s="71"/>
    </row>
    <row r="130" spans="1:7" x14ac:dyDescent="0.2">
      <c r="A130" s="118" t="s">
        <v>129</v>
      </c>
      <c r="B130" s="123"/>
      <c r="C130" s="123"/>
      <c r="D130" s="123"/>
      <c r="E130" s="118"/>
      <c r="F130" s="118"/>
      <c r="G130" s="30">
        <f>E128+G128</f>
        <v>0</v>
      </c>
    </row>
    <row r="131" spans="1:7" x14ac:dyDescent="0.2">
      <c r="A131" s="118" t="s">
        <v>130</v>
      </c>
      <c r="B131" s="118"/>
      <c r="C131" s="118"/>
      <c r="D131" s="118"/>
      <c r="E131" s="118"/>
      <c r="F131" s="118"/>
      <c r="G131" s="30">
        <f>G130/(1-F138)</f>
        <v>0</v>
      </c>
    </row>
    <row r="132" spans="1:7" x14ac:dyDescent="0.2">
      <c r="A132" s="47" t="s">
        <v>131</v>
      </c>
      <c r="B132" s="91" t="s">
        <v>132</v>
      </c>
      <c r="C132" s="91"/>
      <c r="D132" s="91"/>
      <c r="E132" s="91"/>
      <c r="F132" s="57">
        <f>IF($G$13="lucro real",7.6%,IF($G$13="lucro presumido",3%,0%))</f>
        <v>7.5999999999999998E-2</v>
      </c>
      <c r="G132" s="23">
        <f t="shared" ref="G132:G137" si="4">ROUND($G$131*F132,2)</f>
        <v>0</v>
      </c>
    </row>
    <row r="133" spans="1:7" x14ac:dyDescent="0.2">
      <c r="A133" s="47" t="s">
        <v>133</v>
      </c>
      <c r="B133" s="91" t="s">
        <v>134</v>
      </c>
      <c r="C133" s="91"/>
      <c r="D133" s="91"/>
      <c r="E133" s="91"/>
      <c r="F133" s="57">
        <f>IF($G$13="lucro real",1.65%,IF($G$13="lucro presumido",0.65%,0%))</f>
        <v>1.6500000000000001E-2</v>
      </c>
      <c r="G133" s="23">
        <f t="shared" si="4"/>
        <v>0</v>
      </c>
    </row>
    <row r="134" spans="1:7" x14ac:dyDescent="0.2">
      <c r="A134" s="47" t="s">
        <v>135</v>
      </c>
      <c r="B134" s="91" t="s">
        <v>136</v>
      </c>
      <c r="C134" s="91"/>
      <c r="D134" s="91"/>
      <c r="E134" s="91"/>
      <c r="F134" s="2"/>
      <c r="G134" s="23">
        <f t="shared" si="4"/>
        <v>0</v>
      </c>
    </row>
    <row r="135" spans="1:7" x14ac:dyDescent="0.2">
      <c r="A135" s="47" t="s">
        <v>9</v>
      </c>
      <c r="B135" s="91" t="s">
        <v>137</v>
      </c>
      <c r="C135" s="91"/>
      <c r="D135" s="91"/>
      <c r="E135" s="91"/>
      <c r="F135" s="2"/>
      <c r="G135" s="23">
        <f t="shared" si="4"/>
        <v>0</v>
      </c>
    </row>
    <row r="136" spans="1:7" x14ac:dyDescent="0.2">
      <c r="A136" s="47" t="s">
        <v>138</v>
      </c>
      <c r="B136" s="91" t="s">
        <v>139</v>
      </c>
      <c r="C136" s="91"/>
      <c r="D136" s="91"/>
      <c r="E136" s="91"/>
      <c r="F136" s="58">
        <v>0.05</v>
      </c>
      <c r="G136" s="23">
        <f t="shared" si="4"/>
        <v>0</v>
      </c>
    </row>
    <row r="137" spans="1:7" x14ac:dyDescent="0.2">
      <c r="A137" s="47" t="s">
        <v>140</v>
      </c>
      <c r="B137" s="91" t="s">
        <v>141</v>
      </c>
      <c r="C137" s="91"/>
      <c r="D137" s="91"/>
      <c r="E137" s="91"/>
      <c r="F137" s="2"/>
      <c r="G137" s="23">
        <f t="shared" si="4"/>
        <v>0</v>
      </c>
    </row>
    <row r="138" spans="1:7" x14ac:dyDescent="0.2">
      <c r="A138" s="10" t="s">
        <v>13</v>
      </c>
      <c r="B138" s="72" t="s">
        <v>142</v>
      </c>
      <c r="C138" s="73"/>
      <c r="D138" s="73"/>
      <c r="E138" s="73"/>
      <c r="F138" s="31">
        <f>SUM(F132:F137)</f>
        <v>0.14250000000000002</v>
      </c>
      <c r="G138" s="23">
        <f>ROUND(SUM(G132:G137),2)</f>
        <v>0</v>
      </c>
    </row>
    <row r="140" spans="1:7" x14ac:dyDescent="0.2">
      <c r="A140" s="117" t="s">
        <v>168</v>
      </c>
      <c r="B140" s="117"/>
      <c r="C140" s="117"/>
      <c r="D140" s="117"/>
      <c r="E140" s="117"/>
      <c r="F140" s="117"/>
      <c r="G140" s="117"/>
    </row>
    <row r="141" spans="1:7" x14ac:dyDescent="0.2">
      <c r="A141" s="47" t="s">
        <v>143</v>
      </c>
      <c r="B141" s="91" t="s">
        <v>125</v>
      </c>
      <c r="C141" s="91"/>
      <c r="D141" s="91"/>
      <c r="E141" s="91"/>
      <c r="F141" s="91"/>
      <c r="G141" s="23">
        <f>G126</f>
        <v>0</v>
      </c>
    </row>
    <row r="142" spans="1:7" x14ac:dyDescent="0.2">
      <c r="A142" s="47" t="s">
        <v>144</v>
      </c>
      <c r="B142" s="91" t="s">
        <v>127</v>
      </c>
      <c r="C142" s="91"/>
      <c r="D142" s="91"/>
      <c r="E142" s="91"/>
      <c r="F142" s="91"/>
      <c r="G142" s="23">
        <f>G128</f>
        <v>0</v>
      </c>
    </row>
    <row r="143" spans="1:7" x14ac:dyDescent="0.2">
      <c r="A143" s="47" t="s">
        <v>145</v>
      </c>
      <c r="B143" s="91" t="s">
        <v>146</v>
      </c>
      <c r="C143" s="91"/>
      <c r="D143" s="91"/>
      <c r="E143" s="91"/>
      <c r="F143" s="91"/>
      <c r="G143" s="23">
        <f>G138</f>
        <v>0</v>
      </c>
    </row>
    <row r="144" spans="1:7" x14ac:dyDescent="0.2">
      <c r="A144" s="82" t="s">
        <v>147</v>
      </c>
      <c r="B144" s="83"/>
      <c r="C144" s="83"/>
      <c r="D144" s="83"/>
      <c r="E144" s="83"/>
      <c r="F144" s="84"/>
      <c r="G144" s="23">
        <f>ROUND(SUM(G141:G143),2)</f>
        <v>0</v>
      </c>
    </row>
    <row r="146" spans="1:7" x14ac:dyDescent="0.2">
      <c r="A146" s="117" t="s">
        <v>148</v>
      </c>
      <c r="B146" s="117"/>
      <c r="C146" s="117"/>
      <c r="D146" s="117"/>
      <c r="E146" s="117"/>
      <c r="F146" s="117"/>
      <c r="G146" s="117"/>
    </row>
    <row r="147" spans="1:7" x14ac:dyDescent="0.2">
      <c r="A147" s="29"/>
      <c r="B147" s="113" t="s">
        <v>149</v>
      </c>
      <c r="C147" s="114"/>
      <c r="D147" s="114"/>
      <c r="E147" s="114"/>
      <c r="F147" s="115"/>
      <c r="G147" s="11" t="s">
        <v>25</v>
      </c>
    </row>
    <row r="148" spans="1:7" x14ac:dyDescent="0.2">
      <c r="A148" s="47" t="s">
        <v>3</v>
      </c>
      <c r="B148" s="91" t="s">
        <v>23</v>
      </c>
      <c r="C148" s="91"/>
      <c r="D148" s="91"/>
      <c r="E148" s="91"/>
      <c r="F148" s="91"/>
      <c r="G148" s="23">
        <f>G31</f>
        <v>0</v>
      </c>
    </row>
    <row r="149" spans="1:7" x14ac:dyDescent="0.2">
      <c r="A149" s="47" t="s">
        <v>5</v>
      </c>
      <c r="B149" s="91" t="s">
        <v>35</v>
      </c>
      <c r="C149" s="91"/>
      <c r="D149" s="91"/>
      <c r="E149" s="91"/>
      <c r="F149" s="91"/>
      <c r="G149" s="23">
        <f>G72</f>
        <v>0</v>
      </c>
    </row>
    <row r="150" spans="1:7" x14ac:dyDescent="0.2">
      <c r="A150" s="47" t="s">
        <v>7</v>
      </c>
      <c r="B150" s="91" t="s">
        <v>79</v>
      </c>
      <c r="C150" s="91"/>
      <c r="D150" s="91"/>
      <c r="E150" s="91"/>
      <c r="F150" s="91"/>
      <c r="G150" s="23">
        <f>G86</f>
        <v>0</v>
      </c>
    </row>
    <row r="151" spans="1:7" x14ac:dyDescent="0.2">
      <c r="A151" s="47" t="s">
        <v>9</v>
      </c>
      <c r="B151" s="91" t="s">
        <v>93</v>
      </c>
      <c r="C151" s="91"/>
      <c r="D151" s="91"/>
      <c r="E151" s="91"/>
      <c r="F151" s="91"/>
      <c r="G151" s="23">
        <f>G113</f>
        <v>0</v>
      </c>
    </row>
    <row r="152" spans="1:7" x14ac:dyDescent="0.2">
      <c r="A152" s="47" t="s">
        <v>11</v>
      </c>
      <c r="B152" s="91" t="s">
        <v>116</v>
      </c>
      <c r="C152" s="91"/>
      <c r="D152" s="91"/>
      <c r="E152" s="91"/>
      <c r="F152" s="91"/>
      <c r="G152" s="23">
        <f>G122</f>
        <v>0</v>
      </c>
    </row>
    <row r="153" spans="1:7" x14ac:dyDescent="0.2">
      <c r="A153" s="9"/>
      <c r="B153" s="116" t="s">
        <v>150</v>
      </c>
      <c r="C153" s="116"/>
      <c r="D153" s="116"/>
      <c r="E153" s="116"/>
      <c r="F153" s="116"/>
      <c r="G153" s="23">
        <f>SUM(G148:G152)</f>
        <v>0</v>
      </c>
    </row>
    <row r="154" spans="1:7" x14ac:dyDescent="0.2">
      <c r="A154" s="47" t="s">
        <v>13</v>
      </c>
      <c r="B154" s="91" t="s">
        <v>123</v>
      </c>
      <c r="C154" s="91"/>
      <c r="D154" s="91"/>
      <c r="E154" s="91"/>
      <c r="F154" s="91"/>
      <c r="G154" s="23">
        <f>G144</f>
        <v>0</v>
      </c>
    </row>
    <row r="156" spans="1:7" x14ac:dyDescent="0.2">
      <c r="A156" s="47"/>
      <c r="B156" s="74" t="s">
        <v>151</v>
      </c>
      <c r="C156" s="75"/>
      <c r="D156" s="75"/>
      <c r="E156" s="75"/>
      <c r="F156" s="76"/>
      <c r="G156" s="23">
        <f>G153+G154</f>
        <v>0</v>
      </c>
    </row>
    <row r="157" spans="1:7" x14ac:dyDescent="0.2">
      <c r="A157" s="47"/>
      <c r="B157" s="92" t="s">
        <v>152</v>
      </c>
      <c r="C157" s="92"/>
      <c r="D157" s="92"/>
      <c r="E157" s="92"/>
      <c r="F157" s="92"/>
      <c r="G157" s="18">
        <v>1</v>
      </c>
    </row>
    <row r="158" spans="1:7" x14ac:dyDescent="0.2">
      <c r="A158" s="47"/>
      <c r="B158" s="92" t="s">
        <v>153</v>
      </c>
      <c r="C158" s="92"/>
      <c r="D158" s="92"/>
      <c r="E158" s="92"/>
      <c r="F158" s="92"/>
      <c r="G158" s="23">
        <f>G157*G156</f>
        <v>0</v>
      </c>
    </row>
    <row r="159" spans="1:7" x14ac:dyDescent="0.2">
      <c r="A159" s="47"/>
      <c r="B159" s="92" t="s">
        <v>154</v>
      </c>
      <c r="C159" s="92"/>
      <c r="D159" s="92"/>
      <c r="E159" s="92"/>
      <c r="F159" s="92"/>
      <c r="G159" s="18">
        <v>17</v>
      </c>
    </row>
    <row r="160" spans="1:7" x14ac:dyDescent="0.2">
      <c r="A160" s="47"/>
      <c r="B160" s="74" t="s">
        <v>180</v>
      </c>
      <c r="C160" s="75"/>
      <c r="D160" s="75"/>
      <c r="E160" s="75"/>
      <c r="F160" s="76"/>
      <c r="G160" s="23">
        <f>G158*G159</f>
        <v>0</v>
      </c>
    </row>
    <row r="163" spans="1:7" ht="33" customHeight="1" x14ac:dyDescent="0.2">
      <c r="A163" s="112" t="s">
        <v>155</v>
      </c>
      <c r="B163" s="112"/>
      <c r="C163" s="112"/>
      <c r="D163" s="112"/>
      <c r="E163" s="112"/>
      <c r="F163" s="112"/>
      <c r="G163" s="32">
        <f>G160*12</f>
        <v>0</v>
      </c>
    </row>
    <row r="164" spans="1:7" ht="33" customHeight="1" x14ac:dyDescent="0.2">
      <c r="A164" s="112" t="s">
        <v>156</v>
      </c>
      <c r="B164" s="112"/>
      <c r="C164" s="112"/>
      <c r="D164" s="112"/>
      <c r="E164" s="112"/>
      <c r="F164" s="112"/>
      <c r="G164" s="32">
        <f>G163*2</f>
        <v>0</v>
      </c>
    </row>
  </sheetData>
  <mergeCells count="195">
    <mergeCell ref="A1:G1"/>
    <mergeCell ref="A2:E2"/>
    <mergeCell ref="F2:G2"/>
    <mergeCell ref="A3:E3"/>
    <mergeCell ref="F3:G3"/>
    <mergeCell ref="A4:E4"/>
    <mergeCell ref="F4:G4"/>
    <mergeCell ref="B11:F11"/>
    <mergeCell ref="B12:F12"/>
    <mergeCell ref="B13:F13"/>
    <mergeCell ref="A15:G15"/>
    <mergeCell ref="A16:G16"/>
    <mergeCell ref="B17:E17"/>
    <mergeCell ref="F17:G17"/>
    <mergeCell ref="A5:E5"/>
    <mergeCell ref="F5:G5"/>
    <mergeCell ref="A7:G7"/>
    <mergeCell ref="B8:F8"/>
    <mergeCell ref="B9:F9"/>
    <mergeCell ref="B10:F10"/>
    <mergeCell ref="B23:F23"/>
    <mergeCell ref="B24:E24"/>
    <mergeCell ref="B25:E25"/>
    <mergeCell ref="B26:E26"/>
    <mergeCell ref="B27:E27"/>
    <mergeCell ref="B28:E28"/>
    <mergeCell ref="B18:E18"/>
    <mergeCell ref="F18:G18"/>
    <mergeCell ref="B19:E19"/>
    <mergeCell ref="B20:E20"/>
    <mergeCell ref="F20:G20"/>
    <mergeCell ref="A22:G22"/>
    <mergeCell ref="G37:G38"/>
    <mergeCell ref="B38:E38"/>
    <mergeCell ref="A39:F39"/>
    <mergeCell ref="B29:E29"/>
    <mergeCell ref="B30:E30"/>
    <mergeCell ref="A31:F31"/>
    <mergeCell ref="A33:G33"/>
    <mergeCell ref="B34:E34"/>
    <mergeCell ref="A35:A36"/>
    <mergeCell ref="B35:E35"/>
    <mergeCell ref="F35:F36"/>
    <mergeCell ref="G35:G36"/>
    <mergeCell ref="B36:E36"/>
    <mergeCell ref="A40:E40"/>
    <mergeCell ref="A41:F41"/>
    <mergeCell ref="B43:E43"/>
    <mergeCell ref="B44:E44"/>
    <mergeCell ref="B45:E45"/>
    <mergeCell ref="A46:A47"/>
    <mergeCell ref="B46:C47"/>
    <mergeCell ref="F46:F47"/>
    <mergeCell ref="A37:A38"/>
    <mergeCell ref="B37:E37"/>
    <mergeCell ref="F37:F38"/>
    <mergeCell ref="A57:A58"/>
    <mergeCell ref="A59:A60"/>
    <mergeCell ref="B59:C59"/>
    <mergeCell ref="G59:G60"/>
    <mergeCell ref="B60:C60"/>
    <mergeCell ref="G46:G47"/>
    <mergeCell ref="B48:E48"/>
    <mergeCell ref="B49:E49"/>
    <mergeCell ref="B50:E50"/>
    <mergeCell ref="B51:E51"/>
    <mergeCell ref="B52:E52"/>
    <mergeCell ref="B61:F61"/>
    <mergeCell ref="B62:F62"/>
    <mergeCell ref="B63:F63"/>
    <mergeCell ref="B64:F64"/>
    <mergeCell ref="B65:F65"/>
    <mergeCell ref="B66:F66"/>
    <mergeCell ref="B53:E53"/>
    <mergeCell ref="B54:E54"/>
    <mergeCell ref="B56:G56"/>
    <mergeCell ref="B75:E75"/>
    <mergeCell ref="A76:A77"/>
    <mergeCell ref="B76:E76"/>
    <mergeCell ref="F76:F77"/>
    <mergeCell ref="G76:G77"/>
    <mergeCell ref="B77:E77"/>
    <mergeCell ref="A68:G68"/>
    <mergeCell ref="B69:F69"/>
    <mergeCell ref="B70:F70"/>
    <mergeCell ref="B71:F71"/>
    <mergeCell ref="A72:F72"/>
    <mergeCell ref="A74:G74"/>
    <mergeCell ref="A78:A79"/>
    <mergeCell ref="B78:E78"/>
    <mergeCell ref="F78:F79"/>
    <mergeCell ref="G78:G79"/>
    <mergeCell ref="B79:E79"/>
    <mergeCell ref="A80:A81"/>
    <mergeCell ref="B80:E80"/>
    <mergeCell ref="F80:F81"/>
    <mergeCell ref="G80:G81"/>
    <mergeCell ref="B81:E81"/>
    <mergeCell ref="A86:F86"/>
    <mergeCell ref="A88:G88"/>
    <mergeCell ref="B89:F89"/>
    <mergeCell ref="A90:A91"/>
    <mergeCell ref="B90:F90"/>
    <mergeCell ref="G90:G91"/>
    <mergeCell ref="B91:F91"/>
    <mergeCell ref="A82:A83"/>
    <mergeCell ref="B82:E82"/>
    <mergeCell ref="F82:F83"/>
    <mergeCell ref="G82:G83"/>
    <mergeCell ref="B83:E83"/>
    <mergeCell ref="A84:A85"/>
    <mergeCell ref="B84:E84"/>
    <mergeCell ref="F84:F85"/>
    <mergeCell ref="G84:G85"/>
    <mergeCell ref="B85:E85"/>
    <mergeCell ref="A96:A97"/>
    <mergeCell ref="F96:F97"/>
    <mergeCell ref="G96:G97"/>
    <mergeCell ref="A98:A99"/>
    <mergeCell ref="F98:F99"/>
    <mergeCell ref="G98:G99"/>
    <mergeCell ref="A92:A93"/>
    <mergeCell ref="D92:E93"/>
    <mergeCell ref="F92:F93"/>
    <mergeCell ref="G92:G93"/>
    <mergeCell ref="A94:A95"/>
    <mergeCell ref="F94:F95"/>
    <mergeCell ref="G94:G95"/>
    <mergeCell ref="B104:G104"/>
    <mergeCell ref="B105:E105"/>
    <mergeCell ref="A106:F106"/>
    <mergeCell ref="A108:G108"/>
    <mergeCell ref="B109:F109"/>
    <mergeCell ref="B110:F110"/>
    <mergeCell ref="A100:A101"/>
    <mergeCell ref="B100:E100"/>
    <mergeCell ref="F100:F101"/>
    <mergeCell ref="G100:G101"/>
    <mergeCell ref="B101:E101"/>
    <mergeCell ref="A102:F102"/>
    <mergeCell ref="B118:F118"/>
    <mergeCell ref="B119:F119"/>
    <mergeCell ref="B120:F120"/>
    <mergeCell ref="B121:F121"/>
    <mergeCell ref="A122:F122"/>
    <mergeCell ref="A124:G124"/>
    <mergeCell ref="B111:F111"/>
    <mergeCell ref="B112:E112"/>
    <mergeCell ref="B113:F113"/>
    <mergeCell ref="A115:G115"/>
    <mergeCell ref="B116:F116"/>
    <mergeCell ref="B117:F117"/>
    <mergeCell ref="G128:G129"/>
    <mergeCell ref="B129:D129"/>
    <mergeCell ref="B125:D125"/>
    <mergeCell ref="A126:A127"/>
    <mergeCell ref="B126:D126"/>
    <mergeCell ref="E126:E127"/>
    <mergeCell ref="F126:F127"/>
    <mergeCell ref="G126:G127"/>
    <mergeCell ref="B127:D127"/>
    <mergeCell ref="A130:F130"/>
    <mergeCell ref="A131:F131"/>
    <mergeCell ref="B132:E132"/>
    <mergeCell ref="B133:E133"/>
    <mergeCell ref="B134:E134"/>
    <mergeCell ref="B135:E135"/>
    <mergeCell ref="A128:A129"/>
    <mergeCell ref="B128:D128"/>
    <mergeCell ref="E128:E129"/>
    <mergeCell ref="F128:F129"/>
    <mergeCell ref="B143:F143"/>
    <mergeCell ref="A144:F144"/>
    <mergeCell ref="A146:G146"/>
    <mergeCell ref="B147:F147"/>
    <mergeCell ref="B148:F148"/>
    <mergeCell ref="B149:F149"/>
    <mergeCell ref="B136:E136"/>
    <mergeCell ref="B137:E137"/>
    <mergeCell ref="B138:E138"/>
    <mergeCell ref="A140:G140"/>
    <mergeCell ref="B141:F141"/>
    <mergeCell ref="B142:F142"/>
    <mergeCell ref="B157:F157"/>
    <mergeCell ref="B158:F158"/>
    <mergeCell ref="B159:F159"/>
    <mergeCell ref="B160:F160"/>
    <mergeCell ref="A163:F163"/>
    <mergeCell ref="A164:F164"/>
    <mergeCell ref="B150:F150"/>
    <mergeCell ref="B151:F151"/>
    <mergeCell ref="B152:F152"/>
    <mergeCell ref="B153:F153"/>
    <mergeCell ref="B154:F154"/>
    <mergeCell ref="B156:F156"/>
  </mergeCells>
  <dataValidations count="2">
    <dataValidation type="list" allowBlank="1" showInputMessage="1" showErrorMessage="1" sqref="F17:G17" xr:uid="{13440A8C-128C-40A3-9443-8B66441DD1D4}">
      <formula1>"44 horas semanais, 40 horas semanais, 12x36 diurno, 12x36 noturno"</formula1>
    </dataValidation>
    <dataValidation type="list" allowBlank="1" showInputMessage="1" showErrorMessage="1" sqref="G13" xr:uid="{C8F5499C-824C-4F37-9DCF-C6042319EEAF}">
      <formula1>"LUCRO REAL, LUCRO PRESUMIDO, SIMPLES"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D3C42-47A6-4040-AD0A-19784029610A}">
  <dimension ref="A1:G164"/>
  <sheetViews>
    <sheetView showGridLines="0" topLeftCell="A151" workbookViewId="0">
      <selection activeCell="G165" sqref="G165"/>
    </sheetView>
  </sheetViews>
  <sheetFormatPr defaultRowHeight="12.75" x14ac:dyDescent="0.2"/>
  <cols>
    <col min="1" max="1" width="5.5703125" style="8" customWidth="1"/>
    <col min="2" max="2" width="72" style="1" bestFit="1" customWidth="1"/>
    <col min="3" max="3" width="13.7109375" style="1" customWidth="1"/>
    <col min="4" max="4" width="12.7109375" style="1" customWidth="1"/>
    <col min="5" max="5" width="15.42578125" style="1" customWidth="1"/>
    <col min="6" max="6" width="17" style="1" customWidth="1"/>
    <col min="7" max="7" width="28.5703125" style="1" customWidth="1"/>
    <col min="8" max="8" width="9.140625" style="1"/>
    <col min="9" max="10" width="9.28515625" style="1" bestFit="1" customWidth="1"/>
    <col min="11" max="11" width="9.85546875" style="1" bestFit="1" customWidth="1"/>
    <col min="12" max="16384" width="9.140625" style="1"/>
  </cols>
  <sheetData>
    <row r="1" spans="1:7" ht="18" x14ac:dyDescent="0.25">
      <c r="A1" s="96" t="s">
        <v>0</v>
      </c>
      <c r="B1" s="97"/>
      <c r="C1" s="97"/>
      <c r="D1" s="97"/>
      <c r="E1" s="97"/>
      <c r="F1" s="97"/>
      <c r="G1" s="97"/>
    </row>
    <row r="2" spans="1:7" ht="15" customHeight="1" x14ac:dyDescent="0.2">
      <c r="A2" s="98" t="s">
        <v>159</v>
      </c>
      <c r="B2" s="98"/>
      <c r="C2" s="98"/>
      <c r="D2" s="98"/>
      <c r="E2" s="99"/>
      <c r="F2" s="149">
        <f>'Gerente de Portfólio'!F2</f>
        <v>0</v>
      </c>
      <c r="G2" s="150"/>
    </row>
    <row r="3" spans="1:7" ht="15" customHeight="1" x14ac:dyDescent="0.2">
      <c r="A3" s="98" t="s">
        <v>160</v>
      </c>
      <c r="B3" s="98"/>
      <c r="C3" s="98"/>
      <c r="D3" s="98"/>
      <c r="E3" s="98"/>
      <c r="F3" s="149">
        <f>'Gerente de Portfólio'!F3</f>
        <v>0</v>
      </c>
      <c r="G3" s="150"/>
    </row>
    <row r="4" spans="1:7" ht="15" customHeight="1" x14ac:dyDescent="0.2">
      <c r="A4" s="98" t="s">
        <v>1</v>
      </c>
      <c r="B4" s="98"/>
      <c r="C4" s="98"/>
      <c r="D4" s="98"/>
      <c r="E4" s="98"/>
      <c r="F4" s="149">
        <f>'Gerente de Portfólio'!F4</f>
        <v>0</v>
      </c>
      <c r="G4" s="150"/>
    </row>
    <row r="5" spans="1:7" ht="15" customHeight="1" x14ac:dyDescent="0.2">
      <c r="A5" s="98" t="s">
        <v>169</v>
      </c>
      <c r="B5" s="98"/>
      <c r="C5" s="98"/>
      <c r="D5" s="98"/>
      <c r="E5" s="98"/>
      <c r="F5" s="149">
        <f>'Gerente de Portfólio'!F5</f>
        <v>0</v>
      </c>
      <c r="G5" s="150"/>
    </row>
    <row r="7" spans="1:7" x14ac:dyDescent="0.2">
      <c r="A7" s="93" t="s">
        <v>2</v>
      </c>
      <c r="B7" s="93"/>
      <c r="C7" s="93"/>
      <c r="D7" s="93"/>
      <c r="E7" s="93"/>
      <c r="F7" s="93"/>
      <c r="G7" s="93"/>
    </row>
    <row r="8" spans="1:7" ht="15" customHeight="1" x14ac:dyDescent="0.2">
      <c r="A8" s="47" t="s">
        <v>3</v>
      </c>
      <c r="B8" s="95" t="s">
        <v>4</v>
      </c>
      <c r="C8" s="95"/>
      <c r="D8" s="95"/>
      <c r="E8" s="95"/>
      <c r="F8" s="95"/>
      <c r="G8" s="16">
        <f>'Gerente de Portfólio'!G8</f>
        <v>0</v>
      </c>
    </row>
    <row r="9" spans="1:7" ht="15" customHeight="1" x14ac:dyDescent="0.2">
      <c r="A9" s="47" t="s">
        <v>5</v>
      </c>
      <c r="B9" s="95" t="s">
        <v>6</v>
      </c>
      <c r="C9" s="95"/>
      <c r="D9" s="95"/>
      <c r="E9" s="95"/>
      <c r="F9" s="95"/>
      <c r="G9" s="16">
        <f>'Gerente de Portfólio'!G9</f>
        <v>0</v>
      </c>
    </row>
    <row r="10" spans="1:7" ht="15" customHeight="1" x14ac:dyDescent="0.2">
      <c r="A10" s="47" t="s">
        <v>7</v>
      </c>
      <c r="B10" s="95" t="s">
        <v>8</v>
      </c>
      <c r="C10" s="95"/>
      <c r="D10" s="95"/>
      <c r="E10" s="95"/>
      <c r="F10" s="95"/>
      <c r="G10" s="16">
        <f>'Gerente de Portfólio'!G10</f>
        <v>0</v>
      </c>
    </row>
    <row r="11" spans="1:7" ht="15.75" customHeight="1" x14ac:dyDescent="0.2">
      <c r="A11" s="47" t="s">
        <v>9</v>
      </c>
      <c r="B11" s="95" t="s">
        <v>10</v>
      </c>
      <c r="C11" s="95"/>
      <c r="D11" s="95"/>
      <c r="E11" s="95"/>
      <c r="F11" s="95"/>
      <c r="G11" s="16">
        <f>'Gerente de Portfólio'!G11</f>
        <v>24</v>
      </c>
    </row>
    <row r="12" spans="1:7" ht="15" customHeight="1" x14ac:dyDescent="0.2">
      <c r="A12" s="47" t="s">
        <v>11</v>
      </c>
      <c r="B12" s="95" t="s">
        <v>12</v>
      </c>
      <c r="C12" s="95"/>
      <c r="D12" s="95"/>
      <c r="E12" s="95"/>
      <c r="F12" s="95"/>
      <c r="G12" s="16">
        <f>'Gerente de Portfólio'!G12</f>
        <v>0</v>
      </c>
    </row>
    <row r="13" spans="1:7" ht="22.5" customHeight="1" x14ac:dyDescent="0.2">
      <c r="A13" s="47" t="s">
        <v>13</v>
      </c>
      <c r="B13" s="95" t="s">
        <v>14</v>
      </c>
      <c r="C13" s="95"/>
      <c r="D13" s="95"/>
      <c r="E13" s="95"/>
      <c r="F13" s="95"/>
      <c r="G13" s="19" t="str">
        <f>'Gerente de Portfólio'!G13</f>
        <v>LUCRO REAL</v>
      </c>
    </row>
    <row r="15" spans="1:7" x14ac:dyDescent="0.2">
      <c r="A15" s="93" t="s">
        <v>16</v>
      </c>
      <c r="B15" s="93"/>
      <c r="C15" s="93"/>
      <c r="D15" s="93"/>
      <c r="E15" s="93"/>
      <c r="F15" s="93"/>
      <c r="G15" s="93"/>
    </row>
    <row r="16" spans="1:7" x14ac:dyDescent="0.2">
      <c r="A16" s="94" t="s">
        <v>17</v>
      </c>
      <c r="B16" s="94"/>
      <c r="C16" s="94"/>
      <c r="D16" s="94"/>
      <c r="E16" s="94"/>
      <c r="F16" s="94"/>
      <c r="G16" s="94"/>
    </row>
    <row r="17" spans="1:7" x14ac:dyDescent="0.2">
      <c r="A17" s="47">
        <v>1</v>
      </c>
      <c r="B17" s="92" t="s">
        <v>18</v>
      </c>
      <c r="C17" s="92"/>
      <c r="D17" s="92"/>
      <c r="E17" s="92"/>
      <c r="F17" s="147" t="s">
        <v>157</v>
      </c>
      <c r="G17" s="147"/>
    </row>
    <row r="18" spans="1:7" x14ac:dyDescent="0.2">
      <c r="A18" s="47">
        <v>2</v>
      </c>
      <c r="B18" s="92" t="s">
        <v>19</v>
      </c>
      <c r="C18" s="92"/>
      <c r="D18" s="92"/>
      <c r="E18" s="92"/>
      <c r="F18" s="148"/>
      <c r="G18" s="148"/>
    </row>
    <row r="19" spans="1:7" x14ac:dyDescent="0.2">
      <c r="A19" s="47">
        <v>3</v>
      </c>
      <c r="B19" s="92" t="s">
        <v>20</v>
      </c>
      <c r="C19" s="92"/>
      <c r="D19" s="92"/>
      <c r="E19" s="92"/>
      <c r="F19" s="48" t="s">
        <v>21</v>
      </c>
      <c r="G19" s="3"/>
    </row>
    <row r="20" spans="1:7" x14ac:dyDescent="0.2">
      <c r="A20" s="47">
        <v>4</v>
      </c>
      <c r="B20" s="92" t="s">
        <v>22</v>
      </c>
      <c r="C20" s="92"/>
      <c r="D20" s="92"/>
      <c r="E20" s="92"/>
      <c r="F20" s="148"/>
      <c r="G20" s="148"/>
    </row>
    <row r="22" spans="1:7" x14ac:dyDescent="0.2">
      <c r="A22" s="93" t="s">
        <v>23</v>
      </c>
      <c r="B22" s="93"/>
      <c r="C22" s="93"/>
      <c r="D22" s="93"/>
      <c r="E22" s="93"/>
      <c r="F22" s="93"/>
      <c r="G22" s="93"/>
    </row>
    <row r="23" spans="1:7" x14ac:dyDescent="0.2">
      <c r="A23" s="29">
        <v>1</v>
      </c>
      <c r="B23" s="94" t="s">
        <v>24</v>
      </c>
      <c r="C23" s="94"/>
      <c r="D23" s="94"/>
      <c r="E23" s="94"/>
      <c r="F23" s="94"/>
      <c r="G23" s="12" t="s">
        <v>25</v>
      </c>
    </row>
    <row r="24" spans="1:7" x14ac:dyDescent="0.2">
      <c r="A24" s="47" t="s">
        <v>3</v>
      </c>
      <c r="B24" s="91" t="s">
        <v>26</v>
      </c>
      <c r="C24" s="91"/>
      <c r="D24" s="91"/>
      <c r="E24" s="91"/>
      <c r="F24" s="2"/>
      <c r="G24" s="22">
        <f>F18</f>
        <v>0</v>
      </c>
    </row>
    <row r="25" spans="1:7" x14ac:dyDescent="0.2">
      <c r="A25" s="47" t="s">
        <v>5</v>
      </c>
      <c r="B25" s="91" t="s">
        <v>27</v>
      </c>
      <c r="C25" s="91"/>
      <c r="D25" s="91"/>
      <c r="E25" s="91"/>
      <c r="F25" s="14"/>
      <c r="G25" s="22">
        <f>F25*G24</f>
        <v>0</v>
      </c>
    </row>
    <row r="26" spans="1:7" x14ac:dyDescent="0.2">
      <c r="A26" s="47" t="s">
        <v>7</v>
      </c>
      <c r="B26" s="91" t="s">
        <v>28</v>
      </c>
      <c r="C26" s="91"/>
      <c r="D26" s="91"/>
      <c r="E26" s="91"/>
      <c r="F26" s="14"/>
      <c r="G26" s="22">
        <f>F26*G24</f>
        <v>0</v>
      </c>
    </row>
    <row r="27" spans="1:7" x14ac:dyDescent="0.2">
      <c r="A27" s="47" t="s">
        <v>9</v>
      </c>
      <c r="B27" s="91" t="s">
        <v>29</v>
      </c>
      <c r="C27" s="91"/>
      <c r="D27" s="91"/>
      <c r="E27" s="91"/>
      <c r="F27" s="2"/>
      <c r="G27" s="22">
        <v>0</v>
      </c>
    </row>
    <row r="28" spans="1:7" x14ac:dyDescent="0.2">
      <c r="A28" s="47" t="s">
        <v>11</v>
      </c>
      <c r="B28" s="91" t="s">
        <v>30</v>
      </c>
      <c r="C28" s="91"/>
      <c r="D28" s="91"/>
      <c r="E28" s="91"/>
      <c r="F28" s="2"/>
      <c r="G28" s="22">
        <v>0</v>
      </c>
    </row>
    <row r="29" spans="1:7" x14ac:dyDescent="0.2">
      <c r="A29" s="47" t="s">
        <v>13</v>
      </c>
      <c r="B29" s="91" t="s">
        <v>31</v>
      </c>
      <c r="C29" s="91"/>
      <c r="D29" s="91"/>
      <c r="E29" s="91"/>
      <c r="F29" s="2"/>
      <c r="G29" s="22">
        <v>0</v>
      </c>
    </row>
    <row r="30" spans="1:7" x14ac:dyDescent="0.2">
      <c r="A30" s="47" t="s">
        <v>32</v>
      </c>
      <c r="B30" s="91" t="s">
        <v>33</v>
      </c>
      <c r="C30" s="91"/>
      <c r="D30" s="91"/>
      <c r="E30" s="91"/>
      <c r="F30" s="2"/>
      <c r="G30" s="22">
        <v>0</v>
      </c>
    </row>
    <row r="31" spans="1:7" x14ac:dyDescent="0.2">
      <c r="A31" s="111" t="s">
        <v>34</v>
      </c>
      <c r="B31" s="111"/>
      <c r="C31" s="111"/>
      <c r="D31" s="111"/>
      <c r="E31" s="111"/>
      <c r="F31" s="111"/>
      <c r="G31" s="23">
        <f>ROUND(SUM(G24:G30),2)</f>
        <v>0</v>
      </c>
    </row>
    <row r="33" spans="1:7" x14ac:dyDescent="0.2">
      <c r="A33" s="93" t="s">
        <v>179</v>
      </c>
      <c r="B33" s="93"/>
      <c r="C33" s="93"/>
      <c r="D33" s="93"/>
      <c r="E33" s="93"/>
      <c r="F33" s="93"/>
      <c r="G33" s="93"/>
    </row>
    <row r="34" spans="1:7" x14ac:dyDescent="0.2">
      <c r="A34" s="29" t="s">
        <v>36</v>
      </c>
      <c r="B34" s="108" t="s">
        <v>37</v>
      </c>
      <c r="C34" s="109"/>
      <c r="D34" s="109"/>
      <c r="E34" s="110"/>
      <c r="F34" s="11" t="s">
        <v>38</v>
      </c>
      <c r="G34" s="11" t="s">
        <v>158</v>
      </c>
    </row>
    <row r="35" spans="1:7" x14ac:dyDescent="0.2">
      <c r="A35" s="165" t="s">
        <v>3</v>
      </c>
      <c r="B35" s="100" t="s">
        <v>39</v>
      </c>
      <c r="C35" s="101"/>
      <c r="D35" s="101"/>
      <c r="E35" s="102"/>
      <c r="F35" s="167">
        <f>1/12</f>
        <v>8.3333333333333329E-2</v>
      </c>
      <c r="G35" s="89">
        <f>ROUND(F35*G31,2)</f>
        <v>0</v>
      </c>
    </row>
    <row r="36" spans="1:7" x14ac:dyDescent="0.2">
      <c r="A36" s="166"/>
      <c r="B36" s="103" t="s">
        <v>40</v>
      </c>
      <c r="C36" s="104"/>
      <c r="D36" s="104"/>
      <c r="E36" s="105"/>
      <c r="F36" s="168"/>
      <c r="G36" s="90"/>
    </row>
    <row r="37" spans="1:7" x14ac:dyDescent="0.2">
      <c r="A37" s="165" t="s">
        <v>5</v>
      </c>
      <c r="B37" s="100" t="s">
        <v>41</v>
      </c>
      <c r="C37" s="101"/>
      <c r="D37" s="101"/>
      <c r="E37" s="102"/>
      <c r="F37" s="167">
        <v>0.121</v>
      </c>
      <c r="G37" s="89">
        <f>ROUND(F37*G31,2)</f>
        <v>0</v>
      </c>
    </row>
    <row r="38" spans="1:7" x14ac:dyDescent="0.2">
      <c r="A38" s="166"/>
      <c r="B38" s="103" t="s">
        <v>42</v>
      </c>
      <c r="C38" s="104"/>
      <c r="D38" s="104"/>
      <c r="E38" s="105"/>
      <c r="F38" s="168"/>
      <c r="G38" s="90"/>
    </row>
    <row r="39" spans="1:7" x14ac:dyDescent="0.2">
      <c r="A39" s="106" t="s">
        <v>43</v>
      </c>
      <c r="B39" s="106"/>
      <c r="C39" s="106"/>
      <c r="D39" s="106"/>
      <c r="E39" s="106"/>
      <c r="F39" s="106"/>
      <c r="G39" s="18">
        <f>ROUND(SUM(G35:G38),2)</f>
        <v>0</v>
      </c>
    </row>
    <row r="40" spans="1:7" x14ac:dyDescent="0.2">
      <c r="A40" s="106" t="s">
        <v>44</v>
      </c>
      <c r="B40" s="106"/>
      <c r="C40" s="106"/>
      <c r="D40" s="106"/>
      <c r="E40" s="106"/>
      <c r="F40" s="17">
        <v>0.33800000000000002</v>
      </c>
      <c r="G40" s="18">
        <f>ROUND(F40*G39,2)</f>
        <v>0</v>
      </c>
    </row>
    <row r="41" spans="1:7" x14ac:dyDescent="0.2">
      <c r="A41" s="107" t="s">
        <v>45</v>
      </c>
      <c r="B41" s="107"/>
      <c r="C41" s="107"/>
      <c r="D41" s="107"/>
      <c r="E41" s="107"/>
      <c r="F41" s="107"/>
      <c r="G41" s="19">
        <f>ROUND(G40+G39,2)</f>
        <v>0</v>
      </c>
    </row>
    <row r="42" spans="1:7" x14ac:dyDescent="0.2">
      <c r="G42" s="6"/>
    </row>
    <row r="43" spans="1:7" x14ac:dyDescent="0.2">
      <c r="A43" s="9" t="s">
        <v>46</v>
      </c>
      <c r="B43" s="107" t="s">
        <v>47</v>
      </c>
      <c r="C43" s="107"/>
      <c r="D43" s="107"/>
      <c r="E43" s="107"/>
      <c r="F43" s="5" t="s">
        <v>38</v>
      </c>
      <c r="G43" s="5" t="s">
        <v>25</v>
      </c>
    </row>
    <row r="44" spans="1:7" x14ac:dyDescent="0.2">
      <c r="A44" s="47" t="s">
        <v>3</v>
      </c>
      <c r="B44" s="91" t="s">
        <v>48</v>
      </c>
      <c r="C44" s="91"/>
      <c r="D44" s="91"/>
      <c r="E44" s="91"/>
      <c r="F44" s="33">
        <f>IF(G13="simples",0%,20%)</f>
        <v>0.2</v>
      </c>
      <c r="G44" s="34">
        <f>ROUND(F44*$G$31,2)</f>
        <v>0</v>
      </c>
    </row>
    <row r="45" spans="1:7" x14ac:dyDescent="0.2">
      <c r="A45" s="47" t="s">
        <v>5</v>
      </c>
      <c r="B45" s="91" t="s">
        <v>49</v>
      </c>
      <c r="C45" s="91"/>
      <c r="D45" s="91"/>
      <c r="E45" s="91"/>
      <c r="F45" s="33">
        <v>2.5000000000000001E-2</v>
      </c>
      <c r="G45" s="34">
        <f>ROUND(F45*$G$31,2)</f>
        <v>0</v>
      </c>
    </row>
    <row r="46" spans="1:7" x14ac:dyDescent="0.2">
      <c r="A46" s="153" t="s">
        <v>7</v>
      </c>
      <c r="B46" s="95" t="s">
        <v>50</v>
      </c>
      <c r="C46" s="95"/>
      <c r="D46" s="49" t="s">
        <v>51</v>
      </c>
      <c r="E46" s="49" t="s">
        <v>52</v>
      </c>
      <c r="F46" s="156">
        <f>D47*E47</f>
        <v>0</v>
      </c>
      <c r="G46" s="157">
        <f>ROUND(F46*$G$31,2)</f>
        <v>0</v>
      </c>
    </row>
    <row r="47" spans="1:7" x14ac:dyDescent="0.2">
      <c r="A47" s="154"/>
      <c r="B47" s="95"/>
      <c r="C47" s="95"/>
      <c r="D47" s="4"/>
      <c r="E47" s="4"/>
      <c r="F47" s="156"/>
      <c r="G47" s="156"/>
    </row>
    <row r="48" spans="1:7" x14ac:dyDescent="0.2">
      <c r="A48" s="47" t="s">
        <v>9</v>
      </c>
      <c r="B48" s="91" t="s">
        <v>53</v>
      </c>
      <c r="C48" s="91"/>
      <c r="D48" s="91"/>
      <c r="E48" s="91"/>
      <c r="F48" s="33">
        <v>1.4999999999999999E-2</v>
      </c>
      <c r="G48" s="34">
        <f>ROUND(F48*$G$31,2)</f>
        <v>0</v>
      </c>
    </row>
    <row r="49" spans="1:7" x14ac:dyDescent="0.2">
      <c r="A49" s="47" t="s">
        <v>11</v>
      </c>
      <c r="B49" s="91" t="s">
        <v>54</v>
      </c>
      <c r="C49" s="91"/>
      <c r="D49" s="91"/>
      <c r="E49" s="91"/>
      <c r="F49" s="33">
        <v>0.01</v>
      </c>
      <c r="G49" s="34">
        <f>ROUND(F49*$G$31,2)</f>
        <v>0</v>
      </c>
    </row>
    <row r="50" spans="1:7" x14ac:dyDescent="0.2">
      <c r="A50" s="47" t="s">
        <v>13</v>
      </c>
      <c r="B50" s="91" t="s">
        <v>55</v>
      </c>
      <c r="C50" s="91"/>
      <c r="D50" s="91"/>
      <c r="E50" s="91"/>
      <c r="F50" s="33">
        <v>6.0000000000000001E-3</v>
      </c>
      <c r="G50" s="34">
        <f t="shared" ref="G50:G53" si="0">ROUND(F50*$G$31,2)</f>
        <v>0</v>
      </c>
    </row>
    <row r="51" spans="1:7" x14ac:dyDescent="0.2">
      <c r="A51" s="47" t="s">
        <v>32</v>
      </c>
      <c r="B51" s="91" t="s">
        <v>56</v>
      </c>
      <c r="C51" s="91"/>
      <c r="D51" s="91"/>
      <c r="E51" s="91"/>
      <c r="F51" s="33">
        <v>2E-3</v>
      </c>
      <c r="G51" s="34">
        <f t="shared" si="0"/>
        <v>0</v>
      </c>
    </row>
    <row r="52" spans="1:7" x14ac:dyDescent="0.2">
      <c r="A52" s="47" t="s">
        <v>57</v>
      </c>
      <c r="B52" s="91" t="s">
        <v>58</v>
      </c>
      <c r="C52" s="91"/>
      <c r="D52" s="91"/>
      <c r="E52" s="91"/>
      <c r="F52" s="33">
        <v>0.08</v>
      </c>
      <c r="G52" s="34">
        <f t="shared" si="0"/>
        <v>0</v>
      </c>
    </row>
    <row r="53" spans="1:7" x14ac:dyDescent="0.2">
      <c r="A53" s="47" t="s">
        <v>59</v>
      </c>
      <c r="B53" s="91" t="s">
        <v>60</v>
      </c>
      <c r="C53" s="91"/>
      <c r="D53" s="91"/>
      <c r="E53" s="91"/>
      <c r="F53" s="33">
        <v>0</v>
      </c>
      <c r="G53" s="34">
        <f t="shared" si="0"/>
        <v>0</v>
      </c>
    </row>
    <row r="54" spans="1:7" x14ac:dyDescent="0.2">
      <c r="A54" s="47"/>
      <c r="B54" s="91" t="s">
        <v>45</v>
      </c>
      <c r="C54" s="91"/>
      <c r="D54" s="91"/>
      <c r="E54" s="91"/>
      <c r="F54" s="36">
        <f>SUM(F44:F53)</f>
        <v>0.33800000000000002</v>
      </c>
      <c r="G54" s="37">
        <f>ROUND(SUM(G44:G53),2)</f>
        <v>0</v>
      </c>
    </row>
    <row r="56" spans="1:7" x14ac:dyDescent="0.2">
      <c r="A56" s="10" t="s">
        <v>61</v>
      </c>
      <c r="B56" s="158" t="s">
        <v>62</v>
      </c>
      <c r="C56" s="73"/>
      <c r="D56" s="73"/>
      <c r="E56" s="73"/>
      <c r="F56" s="73"/>
      <c r="G56" s="159"/>
    </row>
    <row r="57" spans="1:7" x14ac:dyDescent="0.2">
      <c r="A57" s="155" t="s">
        <v>3</v>
      </c>
      <c r="B57" s="52" t="s">
        <v>63</v>
      </c>
      <c r="C57" s="51" t="s">
        <v>64</v>
      </c>
      <c r="D57" s="48" t="s">
        <v>65</v>
      </c>
      <c r="E57" s="48" t="s">
        <v>66</v>
      </c>
      <c r="F57" s="48" t="s">
        <v>67</v>
      </c>
      <c r="G57" s="49" t="s">
        <v>25</v>
      </c>
    </row>
    <row r="58" spans="1:7" x14ac:dyDescent="0.2">
      <c r="A58" s="155"/>
      <c r="B58" s="50" t="s">
        <v>68</v>
      </c>
      <c r="C58" s="20"/>
      <c r="D58" s="3"/>
      <c r="E58" s="3"/>
      <c r="F58" s="16">
        <f>ROUND($G$24*6%,2)</f>
        <v>0</v>
      </c>
      <c r="G58" s="24">
        <f>ROUND((C58*D58*E58)-F58,2)</f>
        <v>0</v>
      </c>
    </row>
    <row r="59" spans="1:7" x14ac:dyDescent="0.2">
      <c r="A59" s="155" t="s">
        <v>5</v>
      </c>
      <c r="B59" s="100" t="s">
        <v>69</v>
      </c>
      <c r="C59" s="102"/>
      <c r="D59" s="48" t="s">
        <v>65</v>
      </c>
      <c r="E59" s="48" t="s">
        <v>66</v>
      </c>
      <c r="F59" s="48" t="s">
        <v>67</v>
      </c>
      <c r="G59" s="70">
        <f>ROUND((D60*(1-F60))*E60,2)</f>
        <v>0</v>
      </c>
    </row>
    <row r="60" spans="1:7" x14ac:dyDescent="0.2">
      <c r="A60" s="155"/>
      <c r="B60" s="160" t="s">
        <v>70</v>
      </c>
      <c r="C60" s="161"/>
      <c r="D60" s="21"/>
      <c r="E60" s="21"/>
      <c r="F60" s="3"/>
      <c r="G60" s="71"/>
    </row>
    <row r="61" spans="1:7" x14ac:dyDescent="0.2">
      <c r="A61" s="47" t="s">
        <v>7</v>
      </c>
      <c r="B61" s="162" t="s">
        <v>71</v>
      </c>
      <c r="C61" s="163"/>
      <c r="D61" s="163"/>
      <c r="E61" s="163"/>
      <c r="F61" s="164"/>
      <c r="G61" s="22">
        <v>0</v>
      </c>
    </row>
    <row r="62" spans="1:7" x14ac:dyDescent="0.2">
      <c r="A62" s="47" t="s">
        <v>9</v>
      </c>
      <c r="B62" s="162" t="s">
        <v>72</v>
      </c>
      <c r="C62" s="163"/>
      <c r="D62" s="163"/>
      <c r="E62" s="163"/>
      <c r="F62" s="164"/>
      <c r="G62" s="22">
        <v>0</v>
      </c>
    </row>
    <row r="63" spans="1:7" x14ac:dyDescent="0.2">
      <c r="A63" s="47" t="s">
        <v>11</v>
      </c>
      <c r="B63" s="162" t="s">
        <v>73</v>
      </c>
      <c r="C63" s="163"/>
      <c r="D63" s="163"/>
      <c r="E63" s="163"/>
      <c r="F63" s="164"/>
      <c r="G63" s="22">
        <v>0</v>
      </c>
    </row>
    <row r="64" spans="1:7" x14ac:dyDescent="0.2">
      <c r="A64" s="47" t="s">
        <v>13</v>
      </c>
      <c r="B64" s="162" t="s">
        <v>74</v>
      </c>
      <c r="C64" s="163"/>
      <c r="D64" s="163"/>
      <c r="E64" s="163"/>
      <c r="F64" s="164"/>
      <c r="G64" s="22">
        <v>0</v>
      </c>
    </row>
    <row r="65" spans="1:7" x14ac:dyDescent="0.2">
      <c r="A65" s="47" t="s">
        <v>59</v>
      </c>
      <c r="B65" s="162" t="s">
        <v>33</v>
      </c>
      <c r="C65" s="163"/>
      <c r="D65" s="163"/>
      <c r="E65" s="163"/>
      <c r="F65" s="164"/>
      <c r="G65" s="22">
        <v>0</v>
      </c>
    </row>
    <row r="66" spans="1:7" x14ac:dyDescent="0.2">
      <c r="A66" s="7"/>
      <c r="B66" s="169" t="s">
        <v>45</v>
      </c>
      <c r="C66" s="170"/>
      <c r="D66" s="170"/>
      <c r="E66" s="170"/>
      <c r="F66" s="171"/>
      <c r="G66" s="23">
        <f>SUM(G58:G65)</f>
        <v>0</v>
      </c>
    </row>
    <row r="68" spans="1:7" x14ac:dyDescent="0.2">
      <c r="A68" s="117" t="s">
        <v>161</v>
      </c>
      <c r="B68" s="117"/>
      <c r="C68" s="117"/>
      <c r="D68" s="117"/>
      <c r="E68" s="117"/>
      <c r="F68" s="117"/>
      <c r="G68" s="117"/>
    </row>
    <row r="69" spans="1:7" x14ac:dyDescent="0.2">
      <c r="A69" s="47" t="s">
        <v>36</v>
      </c>
      <c r="B69" s="92" t="s">
        <v>75</v>
      </c>
      <c r="C69" s="92"/>
      <c r="D69" s="92"/>
      <c r="E69" s="92"/>
      <c r="F69" s="92"/>
      <c r="G69" s="23">
        <f>$G$41</f>
        <v>0</v>
      </c>
    </row>
    <row r="70" spans="1:7" x14ac:dyDescent="0.2">
      <c r="A70" s="47" t="s">
        <v>46</v>
      </c>
      <c r="B70" s="92" t="s">
        <v>76</v>
      </c>
      <c r="C70" s="92"/>
      <c r="D70" s="92"/>
      <c r="E70" s="92"/>
      <c r="F70" s="92"/>
      <c r="G70" s="25">
        <f>$G$54</f>
        <v>0</v>
      </c>
    </row>
    <row r="71" spans="1:7" x14ac:dyDescent="0.2">
      <c r="A71" s="47" t="s">
        <v>61</v>
      </c>
      <c r="B71" s="92" t="s">
        <v>77</v>
      </c>
      <c r="C71" s="92"/>
      <c r="D71" s="92"/>
      <c r="E71" s="92"/>
      <c r="F71" s="92"/>
      <c r="G71" s="23">
        <f>$G$66</f>
        <v>0</v>
      </c>
    </row>
    <row r="72" spans="1:7" x14ac:dyDescent="0.2">
      <c r="A72" s="111" t="s">
        <v>78</v>
      </c>
      <c r="B72" s="111"/>
      <c r="C72" s="111"/>
      <c r="D72" s="111"/>
      <c r="E72" s="111"/>
      <c r="F72" s="111"/>
      <c r="G72" s="23">
        <f>ROUND(SUM(G69:G71),2)</f>
        <v>0</v>
      </c>
    </row>
    <row r="74" spans="1:7" x14ac:dyDescent="0.2">
      <c r="A74" s="117" t="s">
        <v>162</v>
      </c>
      <c r="B74" s="117"/>
      <c r="C74" s="117"/>
      <c r="D74" s="117"/>
      <c r="E74" s="117"/>
      <c r="F74" s="117"/>
      <c r="G74" s="117"/>
    </row>
    <row r="75" spans="1:7" x14ac:dyDescent="0.2">
      <c r="A75" s="29" t="s">
        <v>80</v>
      </c>
      <c r="B75" s="172" t="s">
        <v>81</v>
      </c>
      <c r="C75" s="173"/>
      <c r="D75" s="173"/>
      <c r="E75" s="173"/>
      <c r="F75" s="11" t="s">
        <v>38</v>
      </c>
      <c r="G75" s="11" t="s">
        <v>25</v>
      </c>
    </row>
    <row r="76" spans="1:7" x14ac:dyDescent="0.2">
      <c r="A76" s="119" t="s">
        <v>3</v>
      </c>
      <c r="B76" s="100" t="s">
        <v>82</v>
      </c>
      <c r="C76" s="101"/>
      <c r="D76" s="101"/>
      <c r="E76" s="102"/>
      <c r="F76" s="79"/>
      <c r="G76" s="70">
        <f>ROUND((G31/12)*F76,2)</f>
        <v>0</v>
      </c>
    </row>
    <row r="77" spans="1:7" x14ac:dyDescent="0.2">
      <c r="A77" s="119"/>
      <c r="B77" s="128" t="s">
        <v>83</v>
      </c>
      <c r="C77" s="129"/>
      <c r="D77" s="129"/>
      <c r="E77" s="130"/>
      <c r="F77" s="81"/>
      <c r="G77" s="71"/>
    </row>
    <row r="78" spans="1:7" x14ac:dyDescent="0.2">
      <c r="A78" s="119" t="s">
        <v>5</v>
      </c>
      <c r="B78" s="100" t="s">
        <v>84</v>
      </c>
      <c r="C78" s="101"/>
      <c r="D78" s="101"/>
      <c r="E78" s="102"/>
      <c r="F78" s="142" t="str">
        <f>IFERROR(G78/G31,"-")</f>
        <v>-</v>
      </c>
      <c r="G78" s="70">
        <f>ROUND(G76*8%,2)</f>
        <v>0</v>
      </c>
    </row>
    <row r="79" spans="1:7" x14ac:dyDescent="0.2">
      <c r="A79" s="119"/>
      <c r="B79" s="103" t="s">
        <v>85</v>
      </c>
      <c r="C79" s="104"/>
      <c r="D79" s="104"/>
      <c r="E79" s="105"/>
      <c r="F79" s="143"/>
      <c r="G79" s="71"/>
    </row>
    <row r="80" spans="1:7" x14ac:dyDescent="0.2">
      <c r="A80" s="119" t="s">
        <v>7</v>
      </c>
      <c r="B80" s="174" t="s">
        <v>86</v>
      </c>
      <c r="C80" s="175"/>
      <c r="D80" s="175"/>
      <c r="E80" s="176"/>
      <c r="F80" s="144">
        <f>((7 / 30) / 12)</f>
        <v>1.9444444444444445E-2</v>
      </c>
      <c r="G80" s="70">
        <f>ROUND(((G31/30)*7)/12,2)</f>
        <v>0</v>
      </c>
    </row>
    <row r="81" spans="1:7" x14ac:dyDescent="0.2">
      <c r="A81" s="119"/>
      <c r="B81" s="103" t="s">
        <v>87</v>
      </c>
      <c r="C81" s="104"/>
      <c r="D81" s="104"/>
      <c r="E81" s="105"/>
      <c r="F81" s="145"/>
      <c r="G81" s="71"/>
    </row>
    <row r="82" spans="1:7" x14ac:dyDescent="0.2">
      <c r="A82" s="119" t="s">
        <v>9</v>
      </c>
      <c r="B82" s="174" t="s">
        <v>88</v>
      </c>
      <c r="C82" s="175"/>
      <c r="D82" s="175"/>
      <c r="E82" s="176"/>
      <c r="F82" s="142" t="str">
        <f>IFERROR(G82/G31,"-")</f>
        <v>-</v>
      </c>
      <c r="G82" s="70">
        <f>ROUND($G$80*$F$54,2)</f>
        <v>0</v>
      </c>
    </row>
    <row r="83" spans="1:7" x14ac:dyDescent="0.2">
      <c r="A83" s="119"/>
      <c r="B83" s="103" t="s">
        <v>89</v>
      </c>
      <c r="C83" s="104"/>
      <c r="D83" s="104"/>
      <c r="E83" s="105"/>
      <c r="F83" s="143"/>
      <c r="G83" s="71"/>
    </row>
    <row r="84" spans="1:7" x14ac:dyDescent="0.2">
      <c r="A84" s="119" t="s">
        <v>11</v>
      </c>
      <c r="B84" s="174" t="s">
        <v>90</v>
      </c>
      <c r="C84" s="175"/>
      <c r="D84" s="175"/>
      <c r="E84" s="176"/>
      <c r="F84" s="146">
        <v>0.04</v>
      </c>
      <c r="G84" s="70">
        <f>$G$31*$F$84</f>
        <v>0</v>
      </c>
    </row>
    <row r="85" spans="1:7" x14ac:dyDescent="0.2">
      <c r="A85" s="119"/>
      <c r="B85" s="103" t="s">
        <v>91</v>
      </c>
      <c r="C85" s="104"/>
      <c r="D85" s="104"/>
      <c r="E85" s="105"/>
      <c r="F85" s="137"/>
      <c r="G85" s="71"/>
    </row>
    <row r="86" spans="1:7" x14ac:dyDescent="0.2">
      <c r="A86" s="82" t="s">
        <v>92</v>
      </c>
      <c r="B86" s="83"/>
      <c r="C86" s="83"/>
      <c r="D86" s="83"/>
      <c r="E86" s="83"/>
      <c r="F86" s="84"/>
      <c r="G86" s="26">
        <f>ROUND(SUM(G76:G85),2)</f>
        <v>0</v>
      </c>
    </row>
    <row r="88" spans="1:7" x14ac:dyDescent="0.2">
      <c r="A88" s="117" t="s">
        <v>163</v>
      </c>
      <c r="B88" s="117"/>
      <c r="C88" s="117"/>
      <c r="D88" s="117"/>
      <c r="E88" s="117"/>
      <c r="F88" s="117"/>
      <c r="G88" s="117"/>
    </row>
    <row r="89" spans="1:7" x14ac:dyDescent="0.2">
      <c r="A89" s="29" t="s">
        <v>94</v>
      </c>
      <c r="B89" s="140" t="s">
        <v>95</v>
      </c>
      <c r="C89" s="140"/>
      <c r="D89" s="140"/>
      <c r="E89" s="140"/>
      <c r="F89" s="141"/>
      <c r="G89" s="12" t="s">
        <v>25</v>
      </c>
    </row>
    <row r="90" spans="1:7" x14ac:dyDescent="0.2">
      <c r="A90" s="119" t="s">
        <v>3</v>
      </c>
      <c r="B90" s="100" t="s">
        <v>96</v>
      </c>
      <c r="C90" s="101"/>
      <c r="D90" s="101"/>
      <c r="E90" s="101"/>
      <c r="F90" s="102"/>
      <c r="G90" s="70">
        <f>ROUND(G37/12,2)</f>
        <v>0</v>
      </c>
    </row>
    <row r="91" spans="1:7" x14ac:dyDescent="0.2">
      <c r="A91" s="119"/>
      <c r="B91" s="103" t="s">
        <v>97</v>
      </c>
      <c r="C91" s="104"/>
      <c r="D91" s="104"/>
      <c r="E91" s="104"/>
      <c r="F91" s="105"/>
      <c r="G91" s="71"/>
    </row>
    <row r="92" spans="1:7" x14ac:dyDescent="0.2">
      <c r="A92" s="119" t="s">
        <v>5</v>
      </c>
      <c r="B92" s="53" t="s">
        <v>98</v>
      </c>
      <c r="C92" s="54"/>
      <c r="D92" s="78"/>
      <c r="E92" s="79"/>
      <c r="F92" s="77" t="str">
        <f>IFERROR(G92/G31,"-")</f>
        <v>-</v>
      </c>
      <c r="G92" s="70">
        <f>ROUND(((G31/30)/12)*D92,2)</f>
        <v>0</v>
      </c>
    </row>
    <row r="93" spans="1:7" x14ac:dyDescent="0.2">
      <c r="A93" s="119"/>
      <c r="B93" s="55" t="s">
        <v>99</v>
      </c>
      <c r="C93" s="56"/>
      <c r="D93" s="80"/>
      <c r="E93" s="81"/>
      <c r="F93" s="77"/>
      <c r="G93" s="71"/>
    </row>
    <row r="94" spans="1:7" x14ac:dyDescent="0.2">
      <c r="A94" s="119" t="s">
        <v>7</v>
      </c>
      <c r="B94" s="53" t="s">
        <v>100</v>
      </c>
      <c r="C94" s="54"/>
      <c r="D94" s="48" t="s">
        <v>101</v>
      </c>
      <c r="E94" s="27"/>
      <c r="F94" s="77" t="str">
        <f t="shared" ref="F94" si="1">IFERROR(G94/G33,"-")</f>
        <v>-</v>
      </c>
      <c r="G94" s="70">
        <f>ROUND(((G31/30)/12)*E94*E95,2)</f>
        <v>0</v>
      </c>
    </row>
    <row r="95" spans="1:7" x14ac:dyDescent="0.2">
      <c r="A95" s="119"/>
      <c r="B95" s="55" t="s">
        <v>102</v>
      </c>
      <c r="C95" s="56"/>
      <c r="D95" s="48" t="s">
        <v>103</v>
      </c>
      <c r="E95" s="27"/>
      <c r="F95" s="77"/>
      <c r="G95" s="71"/>
    </row>
    <row r="96" spans="1:7" x14ac:dyDescent="0.2">
      <c r="A96" s="119" t="s">
        <v>9</v>
      </c>
      <c r="B96" s="53" t="s">
        <v>104</v>
      </c>
      <c r="C96" s="54"/>
      <c r="D96" s="48" t="s">
        <v>101</v>
      </c>
      <c r="E96" s="27"/>
      <c r="F96" s="77" t="str">
        <f t="shared" ref="F96" si="2">IFERROR(G96/G35,"-")</f>
        <v>-</v>
      </c>
      <c r="G96" s="70">
        <f>ROUND(((G31/30)*E96/12)*E97,2)</f>
        <v>0</v>
      </c>
    </row>
    <row r="97" spans="1:7" x14ac:dyDescent="0.2">
      <c r="A97" s="119"/>
      <c r="B97" s="55" t="s">
        <v>105</v>
      </c>
      <c r="C97" s="56"/>
      <c r="D97" s="48" t="s">
        <v>103</v>
      </c>
      <c r="E97" s="27"/>
      <c r="F97" s="77"/>
      <c r="G97" s="71"/>
    </row>
    <row r="98" spans="1:7" x14ac:dyDescent="0.2">
      <c r="A98" s="119" t="s">
        <v>11</v>
      </c>
      <c r="B98" s="53" t="s">
        <v>106</v>
      </c>
      <c r="C98" s="54"/>
      <c r="D98" s="48" t="s">
        <v>101</v>
      </c>
      <c r="E98" s="27"/>
      <c r="F98" s="77" t="str">
        <f t="shared" ref="F98" si="3">IFERROR(G98/G37,"-")</f>
        <v>-</v>
      </c>
      <c r="G98" s="70">
        <f>ROUND(((G31/30)*E98/12)*E99,2)</f>
        <v>0</v>
      </c>
    </row>
    <row r="99" spans="1:7" x14ac:dyDescent="0.2">
      <c r="A99" s="119"/>
      <c r="B99" s="55" t="s">
        <v>105</v>
      </c>
      <c r="C99" s="56"/>
      <c r="D99" s="48" t="s">
        <v>103</v>
      </c>
      <c r="E99" s="27"/>
      <c r="F99" s="77"/>
      <c r="G99" s="71"/>
    </row>
    <row r="100" spans="1:7" x14ac:dyDescent="0.2">
      <c r="A100" s="119" t="s">
        <v>13</v>
      </c>
      <c r="B100" s="100" t="s">
        <v>33</v>
      </c>
      <c r="C100" s="101"/>
      <c r="D100" s="101"/>
      <c r="E100" s="102"/>
      <c r="F100" s="136" t="str">
        <f>IFERROR(G100/G31,"-")</f>
        <v>-</v>
      </c>
      <c r="G100" s="138"/>
    </row>
    <row r="101" spans="1:7" x14ac:dyDescent="0.2">
      <c r="A101" s="119"/>
      <c r="B101" s="103" t="s">
        <v>107</v>
      </c>
      <c r="C101" s="104"/>
      <c r="D101" s="104"/>
      <c r="E101" s="105"/>
      <c r="F101" s="137"/>
      <c r="G101" s="139"/>
    </row>
    <row r="102" spans="1:7" x14ac:dyDescent="0.2">
      <c r="A102" s="82" t="s">
        <v>45</v>
      </c>
      <c r="B102" s="135"/>
      <c r="C102" s="135"/>
      <c r="D102" s="135"/>
      <c r="E102" s="135"/>
      <c r="F102" s="84"/>
      <c r="G102" s="23">
        <f>ROUND(SUM(G90:G101),2)</f>
        <v>0</v>
      </c>
    </row>
    <row r="104" spans="1:7" x14ac:dyDescent="0.2">
      <c r="A104" s="10" t="s">
        <v>108</v>
      </c>
      <c r="B104" s="106" t="s">
        <v>109</v>
      </c>
      <c r="C104" s="106"/>
      <c r="D104" s="106"/>
      <c r="E104" s="106"/>
      <c r="F104" s="106"/>
      <c r="G104" s="106"/>
    </row>
    <row r="105" spans="1:7" x14ac:dyDescent="0.2">
      <c r="A105" s="47" t="s">
        <v>3</v>
      </c>
      <c r="B105" s="92" t="s">
        <v>110</v>
      </c>
      <c r="C105" s="92"/>
      <c r="D105" s="92"/>
      <c r="E105" s="92"/>
      <c r="F105" s="18" t="str">
        <f>IFERROR(G105/$G$31,"-")</f>
        <v>-</v>
      </c>
      <c r="G105" s="3"/>
    </row>
    <row r="106" spans="1:7" x14ac:dyDescent="0.2">
      <c r="A106" s="126" t="s">
        <v>45</v>
      </c>
      <c r="B106" s="126"/>
      <c r="C106" s="126"/>
      <c r="D106" s="126"/>
      <c r="E106" s="126"/>
      <c r="F106" s="126"/>
      <c r="G106" s="23">
        <f>G105</f>
        <v>0</v>
      </c>
    </row>
    <row r="108" spans="1:7" x14ac:dyDescent="0.2">
      <c r="A108" s="134" t="s">
        <v>166</v>
      </c>
      <c r="B108" s="134"/>
      <c r="C108" s="134"/>
      <c r="D108" s="134"/>
      <c r="E108" s="134"/>
      <c r="F108" s="134"/>
      <c r="G108" s="134"/>
    </row>
    <row r="109" spans="1:7" x14ac:dyDescent="0.2">
      <c r="A109" s="47" t="s">
        <v>94</v>
      </c>
      <c r="B109" s="92" t="s">
        <v>111</v>
      </c>
      <c r="C109" s="92"/>
      <c r="D109" s="92"/>
      <c r="E109" s="92"/>
      <c r="F109" s="92"/>
      <c r="G109" s="23">
        <f>G102</f>
        <v>0</v>
      </c>
    </row>
    <row r="110" spans="1:7" x14ac:dyDescent="0.2">
      <c r="A110" s="47" t="s">
        <v>108</v>
      </c>
      <c r="B110" s="92" t="s">
        <v>112</v>
      </c>
      <c r="C110" s="92"/>
      <c r="D110" s="92"/>
      <c r="E110" s="92"/>
      <c r="F110" s="92"/>
      <c r="G110" s="23">
        <f>G106</f>
        <v>0</v>
      </c>
    </row>
    <row r="111" spans="1:7" x14ac:dyDescent="0.2">
      <c r="A111" s="10"/>
      <c r="B111" s="82" t="s">
        <v>113</v>
      </c>
      <c r="C111" s="83"/>
      <c r="D111" s="83"/>
      <c r="E111" s="83"/>
      <c r="F111" s="84"/>
      <c r="G111" s="26">
        <f>ROUND(SUM(G109:G110),2)</f>
        <v>0</v>
      </c>
    </row>
    <row r="112" spans="1:7" x14ac:dyDescent="0.2">
      <c r="A112" s="47"/>
      <c r="B112" s="131" t="s">
        <v>114</v>
      </c>
      <c r="C112" s="132"/>
      <c r="D112" s="132"/>
      <c r="E112" s="133"/>
      <c r="F112" s="28">
        <v>0.33800000000000002</v>
      </c>
      <c r="G112" s="23">
        <f>ROUND(G111*F112,2)</f>
        <v>0</v>
      </c>
    </row>
    <row r="113" spans="1:7" x14ac:dyDescent="0.2">
      <c r="A113" s="10"/>
      <c r="B113" s="82" t="s">
        <v>115</v>
      </c>
      <c r="C113" s="83"/>
      <c r="D113" s="83"/>
      <c r="E113" s="83"/>
      <c r="F113" s="84"/>
      <c r="G113" s="23">
        <f>ROUND(G111+G112,2)</f>
        <v>0</v>
      </c>
    </row>
    <row r="115" spans="1:7" x14ac:dyDescent="0.2">
      <c r="A115" s="127" t="s">
        <v>167</v>
      </c>
      <c r="B115" s="127"/>
      <c r="C115" s="127"/>
      <c r="D115" s="127"/>
      <c r="E115" s="127"/>
      <c r="F115" s="127"/>
      <c r="G115" s="127"/>
    </row>
    <row r="116" spans="1:7" x14ac:dyDescent="0.2">
      <c r="A116" s="29">
        <v>5</v>
      </c>
      <c r="B116" s="94" t="s">
        <v>117</v>
      </c>
      <c r="C116" s="94"/>
      <c r="D116" s="94"/>
      <c r="E116" s="94"/>
      <c r="F116" s="94"/>
      <c r="G116" s="11" t="s">
        <v>25</v>
      </c>
    </row>
    <row r="117" spans="1:7" x14ac:dyDescent="0.2">
      <c r="A117" s="47" t="s">
        <v>3</v>
      </c>
      <c r="B117" s="92" t="s">
        <v>118</v>
      </c>
      <c r="C117" s="92"/>
      <c r="D117" s="92"/>
      <c r="E117" s="92"/>
      <c r="F117" s="92"/>
      <c r="G117" s="23">
        <v>0</v>
      </c>
    </row>
    <row r="118" spans="1:7" x14ac:dyDescent="0.2">
      <c r="A118" s="47" t="s">
        <v>5</v>
      </c>
      <c r="B118" s="92" t="s">
        <v>119</v>
      </c>
      <c r="C118" s="92"/>
      <c r="D118" s="92"/>
      <c r="E118" s="92"/>
      <c r="F118" s="92"/>
      <c r="G118" s="22">
        <v>0</v>
      </c>
    </row>
    <row r="119" spans="1:7" x14ac:dyDescent="0.2">
      <c r="A119" s="47" t="s">
        <v>7</v>
      </c>
      <c r="B119" s="92" t="s">
        <v>120</v>
      </c>
      <c r="C119" s="92"/>
      <c r="D119" s="92"/>
      <c r="E119" s="92"/>
      <c r="F119" s="92"/>
      <c r="G119" s="22">
        <v>0</v>
      </c>
    </row>
    <row r="120" spans="1:7" x14ac:dyDescent="0.2">
      <c r="A120" s="47" t="s">
        <v>9</v>
      </c>
      <c r="B120" s="92" t="s">
        <v>121</v>
      </c>
      <c r="C120" s="92"/>
      <c r="D120" s="92"/>
      <c r="E120" s="92"/>
      <c r="F120" s="92"/>
      <c r="G120" s="23">
        <v>0</v>
      </c>
    </row>
    <row r="121" spans="1:7" x14ac:dyDescent="0.2">
      <c r="A121" s="47" t="s">
        <v>11</v>
      </c>
      <c r="B121" s="92" t="s">
        <v>33</v>
      </c>
      <c r="C121" s="92"/>
      <c r="D121" s="92"/>
      <c r="E121" s="92"/>
      <c r="F121" s="92"/>
      <c r="G121" s="23">
        <v>0</v>
      </c>
    </row>
    <row r="122" spans="1:7" x14ac:dyDescent="0.2">
      <c r="A122" s="126" t="s">
        <v>122</v>
      </c>
      <c r="B122" s="126"/>
      <c r="C122" s="126"/>
      <c r="D122" s="126"/>
      <c r="E122" s="126"/>
      <c r="F122" s="126"/>
      <c r="G122" s="23">
        <f>ROUND(SUM(G117:G121),2)</f>
        <v>0</v>
      </c>
    </row>
    <row r="124" spans="1:7" x14ac:dyDescent="0.2">
      <c r="A124" s="127" t="s">
        <v>165</v>
      </c>
      <c r="B124" s="127"/>
      <c r="C124" s="127"/>
      <c r="D124" s="127"/>
      <c r="E124" s="127"/>
      <c r="F124" s="127"/>
      <c r="G124" s="127"/>
    </row>
    <row r="125" spans="1:7" x14ac:dyDescent="0.2">
      <c r="A125" s="29">
        <v>6</v>
      </c>
      <c r="B125" s="120" t="s">
        <v>124</v>
      </c>
      <c r="C125" s="121"/>
      <c r="D125" s="122"/>
      <c r="E125" s="15" t="s">
        <v>164</v>
      </c>
      <c r="F125" s="15" t="s">
        <v>38</v>
      </c>
      <c r="G125" s="15" t="s">
        <v>158</v>
      </c>
    </row>
    <row r="126" spans="1:7" x14ac:dyDescent="0.2">
      <c r="A126" s="119" t="s">
        <v>3</v>
      </c>
      <c r="B126" s="100" t="s">
        <v>125</v>
      </c>
      <c r="C126" s="101"/>
      <c r="D126" s="102"/>
      <c r="E126" s="85">
        <f>G122+G113+G86+G72+G31</f>
        <v>0</v>
      </c>
      <c r="F126" s="87"/>
      <c r="G126" s="70">
        <f>ROUND(E126*F126,2)</f>
        <v>0</v>
      </c>
    </row>
    <row r="127" spans="1:7" x14ac:dyDescent="0.2">
      <c r="A127" s="119"/>
      <c r="B127" s="128" t="s">
        <v>126</v>
      </c>
      <c r="C127" s="129"/>
      <c r="D127" s="130"/>
      <c r="E127" s="86"/>
      <c r="F127" s="88"/>
      <c r="G127" s="71"/>
    </row>
    <row r="128" spans="1:7" x14ac:dyDescent="0.2">
      <c r="A128" s="119" t="s">
        <v>5</v>
      </c>
      <c r="B128" s="100" t="s">
        <v>127</v>
      </c>
      <c r="C128" s="101"/>
      <c r="D128" s="102"/>
      <c r="E128" s="124">
        <f>E126+G126</f>
        <v>0</v>
      </c>
      <c r="F128" s="87"/>
      <c r="G128" s="70">
        <f>ROUND(E128*F128,2)</f>
        <v>0</v>
      </c>
    </row>
    <row r="129" spans="1:7" x14ac:dyDescent="0.2">
      <c r="A129" s="119"/>
      <c r="B129" s="103" t="s">
        <v>128</v>
      </c>
      <c r="C129" s="104"/>
      <c r="D129" s="105"/>
      <c r="E129" s="125"/>
      <c r="F129" s="88"/>
      <c r="G129" s="71"/>
    </row>
    <row r="130" spans="1:7" x14ac:dyDescent="0.2">
      <c r="A130" s="118" t="s">
        <v>129</v>
      </c>
      <c r="B130" s="123"/>
      <c r="C130" s="123"/>
      <c r="D130" s="123"/>
      <c r="E130" s="118"/>
      <c r="F130" s="118"/>
      <c r="G130" s="30">
        <f>E128+G128</f>
        <v>0</v>
      </c>
    </row>
    <row r="131" spans="1:7" x14ac:dyDescent="0.2">
      <c r="A131" s="118" t="s">
        <v>130</v>
      </c>
      <c r="B131" s="118"/>
      <c r="C131" s="118"/>
      <c r="D131" s="118"/>
      <c r="E131" s="118"/>
      <c r="F131" s="118"/>
      <c r="G131" s="30">
        <f>G130/(1-F138)</f>
        <v>0</v>
      </c>
    </row>
    <row r="132" spans="1:7" x14ac:dyDescent="0.2">
      <c r="A132" s="47" t="s">
        <v>131</v>
      </c>
      <c r="B132" s="91" t="s">
        <v>132</v>
      </c>
      <c r="C132" s="91"/>
      <c r="D132" s="91"/>
      <c r="E132" s="91"/>
      <c r="F132" s="57">
        <f>IF($G$13="lucro real",7.6%,IF($G$13="lucro presumido",3%,0%))</f>
        <v>7.5999999999999998E-2</v>
      </c>
      <c r="G132" s="23">
        <f t="shared" ref="G132:G137" si="4">ROUND($G$131*F132,2)</f>
        <v>0</v>
      </c>
    </row>
    <row r="133" spans="1:7" x14ac:dyDescent="0.2">
      <c r="A133" s="47" t="s">
        <v>133</v>
      </c>
      <c r="B133" s="91" t="s">
        <v>134</v>
      </c>
      <c r="C133" s="91"/>
      <c r="D133" s="91"/>
      <c r="E133" s="91"/>
      <c r="F133" s="57">
        <f>IF($G$13="lucro real",1.65%,IF($G$13="lucro presumido",0.65%,0%))</f>
        <v>1.6500000000000001E-2</v>
      </c>
      <c r="G133" s="23">
        <f t="shared" si="4"/>
        <v>0</v>
      </c>
    </row>
    <row r="134" spans="1:7" x14ac:dyDescent="0.2">
      <c r="A134" s="47" t="s">
        <v>135</v>
      </c>
      <c r="B134" s="91" t="s">
        <v>136</v>
      </c>
      <c r="C134" s="91"/>
      <c r="D134" s="91"/>
      <c r="E134" s="91"/>
      <c r="F134" s="2"/>
      <c r="G134" s="23">
        <f t="shared" si="4"/>
        <v>0</v>
      </c>
    </row>
    <row r="135" spans="1:7" x14ac:dyDescent="0.2">
      <c r="A135" s="47" t="s">
        <v>9</v>
      </c>
      <c r="B135" s="91" t="s">
        <v>137</v>
      </c>
      <c r="C135" s="91"/>
      <c r="D135" s="91"/>
      <c r="E135" s="91"/>
      <c r="F135" s="2"/>
      <c r="G135" s="23">
        <f t="shared" si="4"/>
        <v>0</v>
      </c>
    </row>
    <row r="136" spans="1:7" x14ac:dyDescent="0.2">
      <c r="A136" s="47" t="s">
        <v>138</v>
      </c>
      <c r="B136" s="91" t="s">
        <v>139</v>
      </c>
      <c r="C136" s="91"/>
      <c r="D136" s="91"/>
      <c r="E136" s="91"/>
      <c r="F136" s="58">
        <v>0.05</v>
      </c>
      <c r="G136" s="23">
        <f t="shared" si="4"/>
        <v>0</v>
      </c>
    </row>
    <row r="137" spans="1:7" x14ac:dyDescent="0.2">
      <c r="A137" s="47" t="s">
        <v>140</v>
      </c>
      <c r="B137" s="91" t="s">
        <v>141</v>
      </c>
      <c r="C137" s="91"/>
      <c r="D137" s="91"/>
      <c r="E137" s="91"/>
      <c r="F137" s="2"/>
      <c r="G137" s="23">
        <f t="shared" si="4"/>
        <v>0</v>
      </c>
    </row>
    <row r="138" spans="1:7" x14ac:dyDescent="0.2">
      <c r="A138" s="10" t="s">
        <v>13</v>
      </c>
      <c r="B138" s="72" t="s">
        <v>142</v>
      </c>
      <c r="C138" s="73"/>
      <c r="D138" s="73"/>
      <c r="E138" s="73"/>
      <c r="F138" s="31">
        <f>SUM(F132:F137)</f>
        <v>0.14250000000000002</v>
      </c>
      <c r="G138" s="23">
        <f>ROUND(SUM(G132:G137),2)</f>
        <v>0</v>
      </c>
    </row>
    <row r="140" spans="1:7" x14ac:dyDescent="0.2">
      <c r="A140" s="117" t="s">
        <v>168</v>
      </c>
      <c r="B140" s="117"/>
      <c r="C140" s="117"/>
      <c r="D140" s="117"/>
      <c r="E140" s="117"/>
      <c r="F140" s="117"/>
      <c r="G140" s="117"/>
    </row>
    <row r="141" spans="1:7" x14ac:dyDescent="0.2">
      <c r="A141" s="47" t="s">
        <v>143</v>
      </c>
      <c r="B141" s="91" t="s">
        <v>125</v>
      </c>
      <c r="C141" s="91"/>
      <c r="D141" s="91"/>
      <c r="E141" s="91"/>
      <c r="F141" s="91"/>
      <c r="G141" s="23">
        <f>G126</f>
        <v>0</v>
      </c>
    </row>
    <row r="142" spans="1:7" x14ac:dyDescent="0.2">
      <c r="A142" s="47" t="s">
        <v>144</v>
      </c>
      <c r="B142" s="91" t="s">
        <v>127</v>
      </c>
      <c r="C142" s="91"/>
      <c r="D142" s="91"/>
      <c r="E142" s="91"/>
      <c r="F142" s="91"/>
      <c r="G142" s="23">
        <f>G128</f>
        <v>0</v>
      </c>
    </row>
    <row r="143" spans="1:7" x14ac:dyDescent="0.2">
      <c r="A143" s="47" t="s">
        <v>145</v>
      </c>
      <c r="B143" s="91" t="s">
        <v>146</v>
      </c>
      <c r="C143" s="91"/>
      <c r="D143" s="91"/>
      <c r="E143" s="91"/>
      <c r="F143" s="91"/>
      <c r="G143" s="23">
        <f>G138</f>
        <v>0</v>
      </c>
    </row>
    <row r="144" spans="1:7" x14ac:dyDescent="0.2">
      <c r="A144" s="82" t="s">
        <v>147</v>
      </c>
      <c r="B144" s="83"/>
      <c r="C144" s="83"/>
      <c r="D144" s="83"/>
      <c r="E144" s="83"/>
      <c r="F144" s="84"/>
      <c r="G144" s="23">
        <f>ROUND(SUM(G141:G143),2)</f>
        <v>0</v>
      </c>
    </row>
    <row r="146" spans="1:7" x14ac:dyDescent="0.2">
      <c r="A146" s="117" t="s">
        <v>148</v>
      </c>
      <c r="B146" s="117"/>
      <c r="C146" s="117"/>
      <c r="D146" s="117"/>
      <c r="E146" s="117"/>
      <c r="F146" s="117"/>
      <c r="G146" s="117"/>
    </row>
    <row r="147" spans="1:7" x14ac:dyDescent="0.2">
      <c r="A147" s="29"/>
      <c r="B147" s="113" t="s">
        <v>149</v>
      </c>
      <c r="C147" s="114"/>
      <c r="D147" s="114"/>
      <c r="E147" s="114"/>
      <c r="F147" s="115"/>
      <c r="G147" s="11" t="s">
        <v>25</v>
      </c>
    </row>
    <row r="148" spans="1:7" x14ac:dyDescent="0.2">
      <c r="A148" s="47" t="s">
        <v>3</v>
      </c>
      <c r="B148" s="91" t="s">
        <v>23</v>
      </c>
      <c r="C148" s="91"/>
      <c r="D148" s="91"/>
      <c r="E148" s="91"/>
      <c r="F148" s="91"/>
      <c r="G148" s="23">
        <f>G31</f>
        <v>0</v>
      </c>
    </row>
    <row r="149" spans="1:7" x14ac:dyDescent="0.2">
      <c r="A149" s="47" t="s">
        <v>5</v>
      </c>
      <c r="B149" s="91" t="s">
        <v>35</v>
      </c>
      <c r="C149" s="91"/>
      <c r="D149" s="91"/>
      <c r="E149" s="91"/>
      <c r="F149" s="91"/>
      <c r="G149" s="23">
        <f>G72</f>
        <v>0</v>
      </c>
    </row>
    <row r="150" spans="1:7" x14ac:dyDescent="0.2">
      <c r="A150" s="47" t="s">
        <v>7</v>
      </c>
      <c r="B150" s="91" t="s">
        <v>79</v>
      </c>
      <c r="C150" s="91"/>
      <c r="D150" s="91"/>
      <c r="E150" s="91"/>
      <c r="F150" s="91"/>
      <c r="G150" s="23">
        <f>G86</f>
        <v>0</v>
      </c>
    </row>
    <row r="151" spans="1:7" x14ac:dyDescent="0.2">
      <c r="A151" s="47" t="s">
        <v>9</v>
      </c>
      <c r="B151" s="91" t="s">
        <v>93</v>
      </c>
      <c r="C151" s="91"/>
      <c r="D151" s="91"/>
      <c r="E151" s="91"/>
      <c r="F151" s="91"/>
      <c r="G151" s="23">
        <f>G113</f>
        <v>0</v>
      </c>
    </row>
    <row r="152" spans="1:7" x14ac:dyDescent="0.2">
      <c r="A152" s="47" t="s">
        <v>11</v>
      </c>
      <c r="B152" s="91" t="s">
        <v>116</v>
      </c>
      <c r="C152" s="91"/>
      <c r="D152" s="91"/>
      <c r="E152" s="91"/>
      <c r="F152" s="91"/>
      <c r="G152" s="23">
        <f>G122</f>
        <v>0</v>
      </c>
    </row>
    <row r="153" spans="1:7" x14ac:dyDescent="0.2">
      <c r="A153" s="9"/>
      <c r="B153" s="116" t="s">
        <v>150</v>
      </c>
      <c r="C153" s="116"/>
      <c r="D153" s="116"/>
      <c r="E153" s="116"/>
      <c r="F153" s="116"/>
      <c r="G153" s="23">
        <f>SUM(G148:G152)</f>
        <v>0</v>
      </c>
    </row>
    <row r="154" spans="1:7" x14ac:dyDescent="0.2">
      <c r="A154" s="47" t="s">
        <v>13</v>
      </c>
      <c r="B154" s="91" t="s">
        <v>123</v>
      </c>
      <c r="C154" s="91"/>
      <c r="D154" s="91"/>
      <c r="E154" s="91"/>
      <c r="F154" s="91"/>
      <c r="G154" s="23">
        <f>G144</f>
        <v>0</v>
      </c>
    </row>
    <row r="156" spans="1:7" x14ac:dyDescent="0.2">
      <c r="A156" s="47"/>
      <c r="B156" s="74" t="s">
        <v>151</v>
      </c>
      <c r="C156" s="75"/>
      <c r="D156" s="75"/>
      <c r="E156" s="75"/>
      <c r="F156" s="76"/>
      <c r="G156" s="23">
        <f>G153+G154</f>
        <v>0</v>
      </c>
    </row>
    <row r="157" spans="1:7" x14ac:dyDescent="0.2">
      <c r="A157" s="47"/>
      <c r="B157" s="92" t="s">
        <v>152</v>
      </c>
      <c r="C157" s="92"/>
      <c r="D157" s="92"/>
      <c r="E157" s="92"/>
      <c r="F157" s="92"/>
      <c r="G157" s="18">
        <v>1</v>
      </c>
    </row>
    <row r="158" spans="1:7" x14ac:dyDescent="0.2">
      <c r="A158" s="47"/>
      <c r="B158" s="92" t="s">
        <v>153</v>
      </c>
      <c r="C158" s="92"/>
      <c r="D158" s="92"/>
      <c r="E158" s="92"/>
      <c r="F158" s="92"/>
      <c r="G158" s="23">
        <f>G157*G156</f>
        <v>0</v>
      </c>
    </row>
    <row r="159" spans="1:7" x14ac:dyDescent="0.2">
      <c r="A159" s="47"/>
      <c r="B159" s="92" t="s">
        <v>154</v>
      </c>
      <c r="C159" s="92"/>
      <c r="D159" s="92"/>
      <c r="E159" s="92"/>
      <c r="F159" s="92"/>
      <c r="G159" s="18">
        <v>10</v>
      </c>
    </row>
    <row r="160" spans="1:7" x14ac:dyDescent="0.2">
      <c r="A160" s="47"/>
      <c r="B160" s="74" t="s">
        <v>180</v>
      </c>
      <c r="C160" s="75"/>
      <c r="D160" s="75"/>
      <c r="E160" s="75"/>
      <c r="F160" s="76"/>
      <c r="G160" s="23">
        <f>G158*G159</f>
        <v>0</v>
      </c>
    </row>
    <row r="163" spans="1:7" ht="33" customHeight="1" x14ac:dyDescent="0.2">
      <c r="A163" s="112" t="s">
        <v>155</v>
      </c>
      <c r="B163" s="112"/>
      <c r="C163" s="112"/>
      <c r="D163" s="112"/>
      <c r="E163" s="112"/>
      <c r="F163" s="112"/>
      <c r="G163" s="32">
        <f>G160*12</f>
        <v>0</v>
      </c>
    </row>
    <row r="164" spans="1:7" ht="33" customHeight="1" x14ac:dyDescent="0.2">
      <c r="A164" s="112" t="s">
        <v>156</v>
      </c>
      <c r="B164" s="112"/>
      <c r="C164" s="112"/>
      <c r="D164" s="112"/>
      <c r="E164" s="112"/>
      <c r="F164" s="112"/>
      <c r="G164" s="32">
        <f>G163*2</f>
        <v>0</v>
      </c>
    </row>
  </sheetData>
  <mergeCells count="195">
    <mergeCell ref="A1:G1"/>
    <mergeCell ref="A2:E2"/>
    <mergeCell ref="F2:G2"/>
    <mergeCell ref="A3:E3"/>
    <mergeCell ref="F3:G3"/>
    <mergeCell ref="A4:E4"/>
    <mergeCell ref="F4:G4"/>
    <mergeCell ref="B11:F11"/>
    <mergeCell ref="B12:F12"/>
    <mergeCell ref="B13:F13"/>
    <mergeCell ref="A15:G15"/>
    <mergeCell ref="A16:G16"/>
    <mergeCell ref="B17:E17"/>
    <mergeCell ref="F17:G17"/>
    <mergeCell ref="A5:E5"/>
    <mergeCell ref="F5:G5"/>
    <mergeCell ref="A7:G7"/>
    <mergeCell ref="B8:F8"/>
    <mergeCell ref="B9:F9"/>
    <mergeCell ref="B10:F10"/>
    <mergeCell ref="B23:F23"/>
    <mergeCell ref="B24:E24"/>
    <mergeCell ref="B25:E25"/>
    <mergeCell ref="B26:E26"/>
    <mergeCell ref="B27:E27"/>
    <mergeCell ref="B28:E28"/>
    <mergeCell ref="B18:E18"/>
    <mergeCell ref="F18:G18"/>
    <mergeCell ref="B19:E19"/>
    <mergeCell ref="B20:E20"/>
    <mergeCell ref="F20:G20"/>
    <mergeCell ref="A22:G22"/>
    <mergeCell ref="G37:G38"/>
    <mergeCell ref="B38:E38"/>
    <mergeCell ref="A39:F39"/>
    <mergeCell ref="B29:E29"/>
    <mergeCell ref="B30:E30"/>
    <mergeCell ref="A31:F31"/>
    <mergeCell ref="A33:G33"/>
    <mergeCell ref="B34:E34"/>
    <mergeCell ref="A35:A36"/>
    <mergeCell ref="B35:E35"/>
    <mergeCell ref="F35:F36"/>
    <mergeCell ref="G35:G36"/>
    <mergeCell ref="B36:E36"/>
    <mergeCell ref="A40:E40"/>
    <mergeCell ref="A41:F41"/>
    <mergeCell ref="B43:E43"/>
    <mergeCell ref="B44:E44"/>
    <mergeCell ref="B45:E45"/>
    <mergeCell ref="A46:A47"/>
    <mergeCell ref="B46:C47"/>
    <mergeCell ref="F46:F47"/>
    <mergeCell ref="A37:A38"/>
    <mergeCell ref="B37:E37"/>
    <mergeCell ref="F37:F38"/>
    <mergeCell ref="A57:A58"/>
    <mergeCell ref="A59:A60"/>
    <mergeCell ref="B59:C59"/>
    <mergeCell ref="G59:G60"/>
    <mergeCell ref="B60:C60"/>
    <mergeCell ref="G46:G47"/>
    <mergeCell ref="B48:E48"/>
    <mergeCell ref="B49:E49"/>
    <mergeCell ref="B50:E50"/>
    <mergeCell ref="B51:E51"/>
    <mergeCell ref="B52:E52"/>
    <mergeCell ref="B61:F61"/>
    <mergeCell ref="B62:F62"/>
    <mergeCell ref="B63:F63"/>
    <mergeCell ref="B64:F64"/>
    <mergeCell ref="B65:F65"/>
    <mergeCell ref="B66:F66"/>
    <mergeCell ref="B53:E53"/>
    <mergeCell ref="B54:E54"/>
    <mergeCell ref="B56:G56"/>
    <mergeCell ref="B75:E75"/>
    <mergeCell ref="A76:A77"/>
    <mergeCell ref="B76:E76"/>
    <mergeCell ref="F76:F77"/>
    <mergeCell ref="G76:G77"/>
    <mergeCell ref="B77:E77"/>
    <mergeCell ref="A68:G68"/>
    <mergeCell ref="B69:F69"/>
    <mergeCell ref="B70:F70"/>
    <mergeCell ref="B71:F71"/>
    <mergeCell ref="A72:F72"/>
    <mergeCell ref="A74:G74"/>
    <mergeCell ref="A78:A79"/>
    <mergeCell ref="B78:E78"/>
    <mergeCell ref="F78:F79"/>
    <mergeCell ref="G78:G79"/>
    <mergeCell ref="B79:E79"/>
    <mergeCell ref="A80:A81"/>
    <mergeCell ref="B80:E80"/>
    <mergeCell ref="F80:F81"/>
    <mergeCell ref="G80:G81"/>
    <mergeCell ref="B81:E81"/>
    <mergeCell ref="A86:F86"/>
    <mergeCell ref="A88:G88"/>
    <mergeCell ref="B89:F89"/>
    <mergeCell ref="A90:A91"/>
    <mergeCell ref="B90:F90"/>
    <mergeCell ref="G90:G91"/>
    <mergeCell ref="B91:F91"/>
    <mergeCell ref="A82:A83"/>
    <mergeCell ref="B82:E82"/>
    <mergeCell ref="F82:F83"/>
    <mergeCell ref="G82:G83"/>
    <mergeCell ref="B83:E83"/>
    <mergeCell ref="A84:A85"/>
    <mergeCell ref="B84:E84"/>
    <mergeCell ref="F84:F85"/>
    <mergeCell ref="G84:G85"/>
    <mergeCell ref="B85:E85"/>
    <mergeCell ref="A96:A97"/>
    <mergeCell ref="F96:F97"/>
    <mergeCell ref="G96:G97"/>
    <mergeCell ref="A98:A99"/>
    <mergeCell ref="F98:F99"/>
    <mergeCell ref="G98:G99"/>
    <mergeCell ref="A92:A93"/>
    <mergeCell ref="D92:E93"/>
    <mergeCell ref="F92:F93"/>
    <mergeCell ref="G92:G93"/>
    <mergeCell ref="A94:A95"/>
    <mergeCell ref="F94:F95"/>
    <mergeCell ref="G94:G95"/>
    <mergeCell ref="B104:G104"/>
    <mergeCell ref="B105:E105"/>
    <mergeCell ref="A106:F106"/>
    <mergeCell ref="A108:G108"/>
    <mergeCell ref="B109:F109"/>
    <mergeCell ref="B110:F110"/>
    <mergeCell ref="A100:A101"/>
    <mergeCell ref="B100:E100"/>
    <mergeCell ref="F100:F101"/>
    <mergeCell ref="G100:G101"/>
    <mergeCell ref="B101:E101"/>
    <mergeCell ref="A102:F102"/>
    <mergeCell ref="B118:F118"/>
    <mergeCell ref="B119:F119"/>
    <mergeCell ref="B120:F120"/>
    <mergeCell ref="B121:F121"/>
    <mergeCell ref="A122:F122"/>
    <mergeCell ref="A124:G124"/>
    <mergeCell ref="B111:F111"/>
    <mergeCell ref="B112:E112"/>
    <mergeCell ref="B113:F113"/>
    <mergeCell ref="A115:G115"/>
    <mergeCell ref="B116:F116"/>
    <mergeCell ref="B117:F117"/>
    <mergeCell ref="G128:G129"/>
    <mergeCell ref="B129:D129"/>
    <mergeCell ref="B125:D125"/>
    <mergeCell ref="A126:A127"/>
    <mergeCell ref="B126:D126"/>
    <mergeCell ref="E126:E127"/>
    <mergeCell ref="F126:F127"/>
    <mergeCell ref="G126:G127"/>
    <mergeCell ref="B127:D127"/>
    <mergeCell ref="A130:F130"/>
    <mergeCell ref="A131:F131"/>
    <mergeCell ref="B132:E132"/>
    <mergeCell ref="B133:E133"/>
    <mergeCell ref="B134:E134"/>
    <mergeCell ref="B135:E135"/>
    <mergeCell ref="A128:A129"/>
    <mergeCell ref="B128:D128"/>
    <mergeCell ref="E128:E129"/>
    <mergeCell ref="F128:F129"/>
    <mergeCell ref="B143:F143"/>
    <mergeCell ref="A144:F144"/>
    <mergeCell ref="A146:G146"/>
    <mergeCell ref="B147:F147"/>
    <mergeCell ref="B148:F148"/>
    <mergeCell ref="B149:F149"/>
    <mergeCell ref="B136:E136"/>
    <mergeCell ref="B137:E137"/>
    <mergeCell ref="B138:E138"/>
    <mergeCell ref="A140:G140"/>
    <mergeCell ref="B141:F141"/>
    <mergeCell ref="B142:F142"/>
    <mergeCell ref="B157:F157"/>
    <mergeCell ref="B158:F158"/>
    <mergeCell ref="B159:F159"/>
    <mergeCell ref="B160:F160"/>
    <mergeCell ref="A163:F163"/>
    <mergeCell ref="A164:F164"/>
    <mergeCell ref="B150:F150"/>
    <mergeCell ref="B151:F151"/>
    <mergeCell ref="B152:F152"/>
    <mergeCell ref="B153:F153"/>
    <mergeCell ref="B154:F154"/>
    <mergeCell ref="B156:F156"/>
  </mergeCells>
  <dataValidations count="2">
    <dataValidation type="list" allowBlank="1" showInputMessage="1" showErrorMessage="1" sqref="G13" xr:uid="{3E117EAA-73F9-4398-9895-982002BDCECC}">
      <formula1>"LUCRO REAL, LUCRO PRESUMIDO, SIMPLES"</formula1>
    </dataValidation>
    <dataValidation type="list" allowBlank="1" showInputMessage="1" showErrorMessage="1" sqref="F17:G17" xr:uid="{338412FE-5144-43EF-9933-45F2A3F4C488}">
      <formula1>"44 horas semanais, 40 horas semanais, 12x36 diurno, 12x36 noturno"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607A2-ED9A-4BDB-9726-921EFA1A32BB}">
  <dimension ref="A1:G164"/>
  <sheetViews>
    <sheetView showGridLines="0" topLeftCell="A152" workbookViewId="0">
      <selection activeCell="G164" sqref="G164"/>
    </sheetView>
  </sheetViews>
  <sheetFormatPr defaultRowHeight="12.75" x14ac:dyDescent="0.2"/>
  <cols>
    <col min="1" max="1" width="5.5703125" style="8" customWidth="1"/>
    <col min="2" max="2" width="72" style="1" bestFit="1" customWidth="1"/>
    <col min="3" max="3" width="13.7109375" style="1" customWidth="1"/>
    <col min="4" max="4" width="12.7109375" style="1" customWidth="1"/>
    <col min="5" max="5" width="15.42578125" style="1" customWidth="1"/>
    <col min="6" max="6" width="17" style="1" customWidth="1"/>
    <col min="7" max="7" width="28.5703125" style="1" customWidth="1"/>
    <col min="8" max="8" width="9.140625" style="1"/>
    <col min="9" max="10" width="9.28515625" style="1" bestFit="1" customWidth="1"/>
    <col min="11" max="11" width="9.85546875" style="1" bestFit="1" customWidth="1"/>
    <col min="12" max="16384" width="9.140625" style="1"/>
  </cols>
  <sheetData>
    <row r="1" spans="1:7" ht="18" x14ac:dyDescent="0.25">
      <c r="A1" s="96" t="s">
        <v>0</v>
      </c>
      <c r="B1" s="97"/>
      <c r="C1" s="97"/>
      <c r="D1" s="97"/>
      <c r="E1" s="97"/>
      <c r="F1" s="97"/>
      <c r="G1" s="97"/>
    </row>
    <row r="2" spans="1:7" ht="15" customHeight="1" x14ac:dyDescent="0.2">
      <c r="A2" s="98" t="s">
        <v>159</v>
      </c>
      <c r="B2" s="98"/>
      <c r="C2" s="98"/>
      <c r="D2" s="98"/>
      <c r="E2" s="99"/>
      <c r="F2" s="149">
        <f>'Gerente de Portfólio'!F2</f>
        <v>0</v>
      </c>
      <c r="G2" s="150"/>
    </row>
    <row r="3" spans="1:7" ht="15" customHeight="1" x14ac:dyDescent="0.2">
      <c r="A3" s="98" t="s">
        <v>160</v>
      </c>
      <c r="B3" s="98"/>
      <c r="C3" s="98"/>
      <c r="D3" s="98"/>
      <c r="E3" s="98"/>
      <c r="F3" s="149">
        <f>'Gerente de Portfólio'!F3</f>
        <v>0</v>
      </c>
      <c r="G3" s="150"/>
    </row>
    <row r="4" spans="1:7" ht="15" customHeight="1" x14ac:dyDescent="0.2">
      <c r="A4" s="98" t="s">
        <v>1</v>
      </c>
      <c r="B4" s="98"/>
      <c r="C4" s="98"/>
      <c r="D4" s="98"/>
      <c r="E4" s="98"/>
      <c r="F4" s="149">
        <f>'Gerente de Portfólio'!F4</f>
        <v>0</v>
      </c>
      <c r="G4" s="150"/>
    </row>
    <row r="5" spans="1:7" ht="15" customHeight="1" x14ac:dyDescent="0.2">
      <c r="A5" s="98" t="s">
        <v>169</v>
      </c>
      <c r="B5" s="98"/>
      <c r="C5" s="98"/>
      <c r="D5" s="98"/>
      <c r="E5" s="98"/>
      <c r="F5" s="149">
        <f>'Gerente de Portfólio'!F5</f>
        <v>0</v>
      </c>
      <c r="G5" s="150"/>
    </row>
    <row r="7" spans="1:7" x14ac:dyDescent="0.2">
      <c r="A7" s="93" t="s">
        <v>2</v>
      </c>
      <c r="B7" s="93"/>
      <c r="C7" s="93"/>
      <c r="D7" s="93"/>
      <c r="E7" s="93"/>
      <c r="F7" s="93"/>
      <c r="G7" s="93"/>
    </row>
    <row r="8" spans="1:7" ht="15" customHeight="1" x14ac:dyDescent="0.2">
      <c r="A8" s="47" t="s">
        <v>3</v>
      </c>
      <c r="B8" s="95" t="s">
        <v>4</v>
      </c>
      <c r="C8" s="95"/>
      <c r="D8" s="95"/>
      <c r="E8" s="95"/>
      <c r="F8" s="95"/>
      <c r="G8" s="16">
        <f>'Gerente de Portfólio'!G8</f>
        <v>0</v>
      </c>
    </row>
    <row r="9" spans="1:7" ht="15" customHeight="1" x14ac:dyDescent="0.2">
      <c r="A9" s="47" t="s">
        <v>5</v>
      </c>
      <c r="B9" s="95" t="s">
        <v>6</v>
      </c>
      <c r="C9" s="95"/>
      <c r="D9" s="95"/>
      <c r="E9" s="95"/>
      <c r="F9" s="95"/>
      <c r="G9" s="16">
        <f>'Gerente de Portfólio'!G9</f>
        <v>0</v>
      </c>
    </row>
    <row r="10" spans="1:7" ht="15" customHeight="1" x14ac:dyDescent="0.2">
      <c r="A10" s="47" t="s">
        <v>7</v>
      </c>
      <c r="B10" s="95" t="s">
        <v>8</v>
      </c>
      <c r="C10" s="95"/>
      <c r="D10" s="95"/>
      <c r="E10" s="95"/>
      <c r="F10" s="95"/>
      <c r="G10" s="16">
        <f>'Gerente de Portfólio'!G10</f>
        <v>0</v>
      </c>
    </row>
    <row r="11" spans="1:7" ht="15.75" customHeight="1" x14ac:dyDescent="0.2">
      <c r="A11" s="47" t="s">
        <v>9</v>
      </c>
      <c r="B11" s="95" t="s">
        <v>10</v>
      </c>
      <c r="C11" s="95"/>
      <c r="D11" s="95"/>
      <c r="E11" s="95"/>
      <c r="F11" s="95"/>
      <c r="G11" s="16">
        <f>'Gerente de Portfólio'!G11</f>
        <v>24</v>
      </c>
    </row>
    <row r="12" spans="1:7" ht="15" customHeight="1" x14ac:dyDescent="0.2">
      <c r="A12" s="47" t="s">
        <v>11</v>
      </c>
      <c r="B12" s="95" t="s">
        <v>12</v>
      </c>
      <c r="C12" s="95"/>
      <c r="D12" s="95"/>
      <c r="E12" s="95"/>
      <c r="F12" s="95"/>
      <c r="G12" s="16">
        <f>'Gerente de Portfólio'!G12</f>
        <v>0</v>
      </c>
    </row>
    <row r="13" spans="1:7" ht="22.5" customHeight="1" x14ac:dyDescent="0.2">
      <c r="A13" s="47" t="s">
        <v>13</v>
      </c>
      <c r="B13" s="95" t="s">
        <v>14</v>
      </c>
      <c r="C13" s="95"/>
      <c r="D13" s="95"/>
      <c r="E13" s="95"/>
      <c r="F13" s="95"/>
      <c r="G13" s="19" t="str">
        <f>'Gerente de Portfólio'!G13</f>
        <v>LUCRO REAL</v>
      </c>
    </row>
    <row r="15" spans="1:7" x14ac:dyDescent="0.2">
      <c r="A15" s="93" t="s">
        <v>16</v>
      </c>
      <c r="B15" s="93"/>
      <c r="C15" s="93"/>
      <c r="D15" s="93"/>
      <c r="E15" s="93"/>
      <c r="F15" s="93"/>
      <c r="G15" s="93"/>
    </row>
    <row r="16" spans="1:7" x14ac:dyDescent="0.2">
      <c r="A16" s="94" t="s">
        <v>17</v>
      </c>
      <c r="B16" s="94"/>
      <c r="C16" s="94"/>
      <c r="D16" s="94"/>
      <c r="E16" s="94"/>
      <c r="F16" s="94"/>
      <c r="G16" s="94"/>
    </row>
    <row r="17" spans="1:7" x14ac:dyDescent="0.2">
      <c r="A17" s="47">
        <v>1</v>
      </c>
      <c r="B17" s="92" t="s">
        <v>18</v>
      </c>
      <c r="C17" s="92"/>
      <c r="D17" s="92"/>
      <c r="E17" s="92"/>
      <c r="F17" s="147" t="s">
        <v>157</v>
      </c>
      <c r="G17" s="147"/>
    </row>
    <row r="18" spans="1:7" x14ac:dyDescent="0.2">
      <c r="A18" s="47">
        <v>2</v>
      </c>
      <c r="B18" s="92" t="s">
        <v>19</v>
      </c>
      <c r="C18" s="92"/>
      <c r="D18" s="92"/>
      <c r="E18" s="92"/>
      <c r="F18" s="148"/>
      <c r="G18" s="148"/>
    </row>
    <row r="19" spans="1:7" x14ac:dyDescent="0.2">
      <c r="A19" s="47">
        <v>3</v>
      </c>
      <c r="B19" s="92" t="s">
        <v>20</v>
      </c>
      <c r="C19" s="92"/>
      <c r="D19" s="92"/>
      <c r="E19" s="92"/>
      <c r="F19" s="48" t="s">
        <v>21</v>
      </c>
      <c r="G19" s="3"/>
    </row>
    <row r="20" spans="1:7" x14ac:dyDescent="0.2">
      <c r="A20" s="47">
        <v>4</v>
      </c>
      <c r="B20" s="92" t="s">
        <v>22</v>
      </c>
      <c r="C20" s="92"/>
      <c r="D20" s="92"/>
      <c r="E20" s="92"/>
      <c r="F20" s="148"/>
      <c r="G20" s="148"/>
    </row>
    <row r="22" spans="1:7" x14ac:dyDescent="0.2">
      <c r="A22" s="93" t="s">
        <v>23</v>
      </c>
      <c r="B22" s="93"/>
      <c r="C22" s="93"/>
      <c r="D22" s="93"/>
      <c r="E22" s="93"/>
      <c r="F22" s="93"/>
      <c r="G22" s="93"/>
    </row>
    <row r="23" spans="1:7" x14ac:dyDescent="0.2">
      <c r="A23" s="29">
        <v>1</v>
      </c>
      <c r="B23" s="94" t="s">
        <v>24</v>
      </c>
      <c r="C23" s="94"/>
      <c r="D23" s="94"/>
      <c r="E23" s="94"/>
      <c r="F23" s="94"/>
      <c r="G23" s="12" t="s">
        <v>25</v>
      </c>
    </row>
    <row r="24" spans="1:7" x14ac:dyDescent="0.2">
      <c r="A24" s="47" t="s">
        <v>3</v>
      </c>
      <c r="B24" s="91" t="s">
        <v>26</v>
      </c>
      <c r="C24" s="91"/>
      <c r="D24" s="91"/>
      <c r="E24" s="91"/>
      <c r="F24" s="2"/>
      <c r="G24" s="22">
        <f>F18</f>
        <v>0</v>
      </c>
    </row>
    <row r="25" spans="1:7" x14ac:dyDescent="0.2">
      <c r="A25" s="47" t="s">
        <v>5</v>
      </c>
      <c r="B25" s="91" t="s">
        <v>27</v>
      </c>
      <c r="C25" s="91"/>
      <c r="D25" s="91"/>
      <c r="E25" s="91"/>
      <c r="F25" s="14"/>
      <c r="G25" s="22">
        <f>F25*G24</f>
        <v>0</v>
      </c>
    </row>
    <row r="26" spans="1:7" x14ac:dyDescent="0.2">
      <c r="A26" s="47" t="s">
        <v>7</v>
      </c>
      <c r="B26" s="91" t="s">
        <v>28</v>
      </c>
      <c r="C26" s="91"/>
      <c r="D26" s="91"/>
      <c r="E26" s="91"/>
      <c r="F26" s="14"/>
      <c r="G26" s="22">
        <f>F26*G24</f>
        <v>0</v>
      </c>
    </row>
    <row r="27" spans="1:7" x14ac:dyDescent="0.2">
      <c r="A27" s="47" t="s">
        <v>9</v>
      </c>
      <c r="B27" s="91" t="s">
        <v>29</v>
      </c>
      <c r="C27" s="91"/>
      <c r="D27" s="91"/>
      <c r="E27" s="91"/>
      <c r="F27" s="2"/>
      <c r="G27" s="22">
        <v>0</v>
      </c>
    </row>
    <row r="28" spans="1:7" x14ac:dyDescent="0.2">
      <c r="A28" s="47" t="s">
        <v>11</v>
      </c>
      <c r="B28" s="91" t="s">
        <v>30</v>
      </c>
      <c r="C28" s="91"/>
      <c r="D28" s="91"/>
      <c r="E28" s="91"/>
      <c r="F28" s="2"/>
      <c r="G28" s="22">
        <v>0</v>
      </c>
    </row>
    <row r="29" spans="1:7" x14ac:dyDescent="0.2">
      <c r="A29" s="47" t="s">
        <v>13</v>
      </c>
      <c r="B29" s="91" t="s">
        <v>31</v>
      </c>
      <c r="C29" s="91"/>
      <c r="D29" s="91"/>
      <c r="E29" s="91"/>
      <c r="F29" s="2"/>
      <c r="G29" s="22">
        <v>0</v>
      </c>
    </row>
    <row r="30" spans="1:7" x14ac:dyDescent="0.2">
      <c r="A30" s="47" t="s">
        <v>32</v>
      </c>
      <c r="B30" s="91" t="s">
        <v>33</v>
      </c>
      <c r="C30" s="91"/>
      <c r="D30" s="91"/>
      <c r="E30" s="91"/>
      <c r="F30" s="2"/>
      <c r="G30" s="22">
        <v>0</v>
      </c>
    </row>
    <row r="31" spans="1:7" x14ac:dyDescent="0.2">
      <c r="A31" s="111" t="s">
        <v>34</v>
      </c>
      <c r="B31" s="111"/>
      <c r="C31" s="111"/>
      <c r="D31" s="111"/>
      <c r="E31" s="111"/>
      <c r="F31" s="111"/>
      <c r="G31" s="23">
        <f>ROUND(SUM(G24:G30),2)</f>
        <v>0</v>
      </c>
    </row>
    <row r="33" spans="1:7" x14ac:dyDescent="0.2">
      <c r="A33" s="93" t="s">
        <v>179</v>
      </c>
      <c r="B33" s="93"/>
      <c r="C33" s="93"/>
      <c r="D33" s="93"/>
      <c r="E33" s="93"/>
      <c r="F33" s="93"/>
      <c r="G33" s="93"/>
    </row>
    <row r="34" spans="1:7" x14ac:dyDescent="0.2">
      <c r="A34" s="29" t="s">
        <v>36</v>
      </c>
      <c r="B34" s="108" t="s">
        <v>37</v>
      </c>
      <c r="C34" s="109"/>
      <c r="D34" s="109"/>
      <c r="E34" s="110"/>
      <c r="F34" s="11" t="s">
        <v>38</v>
      </c>
      <c r="G34" s="11" t="s">
        <v>158</v>
      </c>
    </row>
    <row r="35" spans="1:7" x14ac:dyDescent="0.2">
      <c r="A35" s="165" t="s">
        <v>3</v>
      </c>
      <c r="B35" s="100" t="s">
        <v>39</v>
      </c>
      <c r="C35" s="101"/>
      <c r="D35" s="101"/>
      <c r="E35" s="102"/>
      <c r="F35" s="167">
        <f>1/12</f>
        <v>8.3333333333333329E-2</v>
      </c>
      <c r="G35" s="89">
        <f>ROUND(F35*G31,2)</f>
        <v>0</v>
      </c>
    </row>
    <row r="36" spans="1:7" x14ac:dyDescent="0.2">
      <c r="A36" s="166"/>
      <c r="B36" s="103" t="s">
        <v>40</v>
      </c>
      <c r="C36" s="104"/>
      <c r="D36" s="104"/>
      <c r="E36" s="105"/>
      <c r="F36" s="168"/>
      <c r="G36" s="90"/>
    </row>
    <row r="37" spans="1:7" x14ac:dyDescent="0.2">
      <c r="A37" s="165" t="s">
        <v>5</v>
      </c>
      <c r="B37" s="100" t="s">
        <v>41</v>
      </c>
      <c r="C37" s="101"/>
      <c r="D37" s="101"/>
      <c r="E37" s="102"/>
      <c r="F37" s="167">
        <v>0.121</v>
      </c>
      <c r="G37" s="89">
        <f>ROUND(F37*G31,2)</f>
        <v>0</v>
      </c>
    </row>
    <row r="38" spans="1:7" x14ac:dyDescent="0.2">
      <c r="A38" s="166"/>
      <c r="B38" s="103" t="s">
        <v>42</v>
      </c>
      <c r="C38" s="104"/>
      <c r="D38" s="104"/>
      <c r="E38" s="105"/>
      <c r="F38" s="168"/>
      <c r="G38" s="90"/>
    </row>
    <row r="39" spans="1:7" x14ac:dyDescent="0.2">
      <c r="A39" s="106" t="s">
        <v>43</v>
      </c>
      <c r="B39" s="106"/>
      <c r="C39" s="106"/>
      <c r="D39" s="106"/>
      <c r="E39" s="106"/>
      <c r="F39" s="106"/>
      <c r="G39" s="18">
        <f>ROUND(SUM(G35:G38),2)</f>
        <v>0</v>
      </c>
    </row>
    <row r="40" spans="1:7" x14ac:dyDescent="0.2">
      <c r="A40" s="106" t="s">
        <v>44</v>
      </c>
      <c r="B40" s="106"/>
      <c r="C40" s="106"/>
      <c r="D40" s="106"/>
      <c r="E40" s="106"/>
      <c r="F40" s="17">
        <v>0.33800000000000002</v>
      </c>
      <c r="G40" s="18">
        <f>ROUND(F40*G39,2)</f>
        <v>0</v>
      </c>
    </row>
    <row r="41" spans="1:7" x14ac:dyDescent="0.2">
      <c r="A41" s="107" t="s">
        <v>45</v>
      </c>
      <c r="B41" s="107"/>
      <c r="C41" s="107"/>
      <c r="D41" s="107"/>
      <c r="E41" s="107"/>
      <c r="F41" s="107"/>
      <c r="G41" s="19">
        <f>ROUND(G40+G39,2)</f>
        <v>0</v>
      </c>
    </row>
    <row r="42" spans="1:7" x14ac:dyDescent="0.2">
      <c r="G42" s="6"/>
    </row>
    <row r="43" spans="1:7" x14ac:dyDescent="0.2">
      <c r="A43" s="9" t="s">
        <v>46</v>
      </c>
      <c r="B43" s="107" t="s">
        <v>47</v>
      </c>
      <c r="C43" s="107"/>
      <c r="D43" s="107"/>
      <c r="E43" s="107"/>
      <c r="F43" s="5" t="s">
        <v>38</v>
      </c>
      <c r="G43" s="5" t="s">
        <v>25</v>
      </c>
    </row>
    <row r="44" spans="1:7" x14ac:dyDescent="0.2">
      <c r="A44" s="47" t="s">
        <v>3</v>
      </c>
      <c r="B44" s="91" t="s">
        <v>48</v>
      </c>
      <c r="C44" s="91"/>
      <c r="D44" s="91"/>
      <c r="E44" s="91"/>
      <c r="F44" s="33">
        <f>IF(G13="simples",0%,20%)</f>
        <v>0.2</v>
      </c>
      <c r="G44" s="34">
        <f>ROUND(F44*$G$31,2)</f>
        <v>0</v>
      </c>
    </row>
    <row r="45" spans="1:7" x14ac:dyDescent="0.2">
      <c r="A45" s="47" t="s">
        <v>5</v>
      </c>
      <c r="B45" s="91" t="s">
        <v>49</v>
      </c>
      <c r="C45" s="91"/>
      <c r="D45" s="91"/>
      <c r="E45" s="91"/>
      <c r="F45" s="33">
        <v>2.5000000000000001E-2</v>
      </c>
      <c r="G45" s="34">
        <f>ROUND(F45*$G$31,2)</f>
        <v>0</v>
      </c>
    </row>
    <row r="46" spans="1:7" x14ac:dyDescent="0.2">
      <c r="A46" s="153" t="s">
        <v>7</v>
      </c>
      <c r="B46" s="95" t="s">
        <v>50</v>
      </c>
      <c r="C46" s="95"/>
      <c r="D46" s="49" t="s">
        <v>51</v>
      </c>
      <c r="E46" s="49" t="s">
        <v>52</v>
      </c>
      <c r="F46" s="156">
        <f>D47*E47</f>
        <v>0</v>
      </c>
      <c r="G46" s="157">
        <f>ROUND(F46*$G$31,2)</f>
        <v>0</v>
      </c>
    </row>
    <row r="47" spans="1:7" x14ac:dyDescent="0.2">
      <c r="A47" s="154"/>
      <c r="B47" s="95"/>
      <c r="C47" s="95"/>
      <c r="D47" s="4"/>
      <c r="E47" s="4"/>
      <c r="F47" s="156"/>
      <c r="G47" s="156"/>
    </row>
    <row r="48" spans="1:7" x14ac:dyDescent="0.2">
      <c r="A48" s="47" t="s">
        <v>9</v>
      </c>
      <c r="B48" s="91" t="s">
        <v>53</v>
      </c>
      <c r="C48" s="91"/>
      <c r="D48" s="91"/>
      <c r="E48" s="91"/>
      <c r="F48" s="33">
        <v>1.4999999999999999E-2</v>
      </c>
      <c r="G48" s="34">
        <f>ROUND(F48*$G$31,2)</f>
        <v>0</v>
      </c>
    </row>
    <row r="49" spans="1:7" x14ac:dyDescent="0.2">
      <c r="A49" s="47" t="s">
        <v>11</v>
      </c>
      <c r="B49" s="91" t="s">
        <v>54</v>
      </c>
      <c r="C49" s="91"/>
      <c r="D49" s="91"/>
      <c r="E49" s="91"/>
      <c r="F49" s="33">
        <v>0.01</v>
      </c>
      <c r="G49" s="34">
        <f>ROUND(F49*$G$31,2)</f>
        <v>0</v>
      </c>
    </row>
    <row r="50" spans="1:7" x14ac:dyDescent="0.2">
      <c r="A50" s="47" t="s">
        <v>13</v>
      </c>
      <c r="B50" s="91" t="s">
        <v>55</v>
      </c>
      <c r="C50" s="91"/>
      <c r="D50" s="91"/>
      <c r="E50" s="91"/>
      <c r="F50" s="33">
        <v>6.0000000000000001E-3</v>
      </c>
      <c r="G50" s="34">
        <f t="shared" ref="G50:G53" si="0">ROUND(F50*$G$31,2)</f>
        <v>0</v>
      </c>
    </row>
    <row r="51" spans="1:7" x14ac:dyDescent="0.2">
      <c r="A51" s="47" t="s">
        <v>32</v>
      </c>
      <c r="B51" s="91" t="s">
        <v>56</v>
      </c>
      <c r="C51" s="91"/>
      <c r="D51" s="91"/>
      <c r="E51" s="91"/>
      <c r="F51" s="33">
        <v>2E-3</v>
      </c>
      <c r="G51" s="34">
        <f t="shared" si="0"/>
        <v>0</v>
      </c>
    </row>
    <row r="52" spans="1:7" x14ac:dyDescent="0.2">
      <c r="A52" s="47" t="s">
        <v>57</v>
      </c>
      <c r="B52" s="91" t="s">
        <v>58</v>
      </c>
      <c r="C52" s="91"/>
      <c r="D52" s="91"/>
      <c r="E52" s="91"/>
      <c r="F52" s="33">
        <v>0.08</v>
      </c>
      <c r="G52" s="34">
        <f t="shared" si="0"/>
        <v>0</v>
      </c>
    </row>
    <row r="53" spans="1:7" x14ac:dyDescent="0.2">
      <c r="A53" s="47" t="s">
        <v>59</v>
      </c>
      <c r="B53" s="91" t="s">
        <v>60</v>
      </c>
      <c r="C53" s="91"/>
      <c r="D53" s="91"/>
      <c r="E53" s="91"/>
      <c r="F53" s="33">
        <v>0</v>
      </c>
      <c r="G53" s="34">
        <f t="shared" si="0"/>
        <v>0</v>
      </c>
    </row>
    <row r="54" spans="1:7" x14ac:dyDescent="0.2">
      <c r="A54" s="47"/>
      <c r="B54" s="91" t="s">
        <v>45</v>
      </c>
      <c r="C54" s="91"/>
      <c r="D54" s="91"/>
      <c r="E54" s="91"/>
      <c r="F54" s="36">
        <f>SUM(F44:F53)</f>
        <v>0.33800000000000002</v>
      </c>
      <c r="G54" s="37">
        <f>ROUND(SUM(G44:G53),2)</f>
        <v>0</v>
      </c>
    </row>
    <row r="56" spans="1:7" x14ac:dyDescent="0.2">
      <c r="A56" s="10" t="s">
        <v>61</v>
      </c>
      <c r="B56" s="158" t="s">
        <v>62</v>
      </c>
      <c r="C56" s="73"/>
      <c r="D56" s="73"/>
      <c r="E56" s="73"/>
      <c r="F56" s="73"/>
      <c r="G56" s="159"/>
    </row>
    <row r="57" spans="1:7" x14ac:dyDescent="0.2">
      <c r="A57" s="155" t="s">
        <v>3</v>
      </c>
      <c r="B57" s="52" t="s">
        <v>63</v>
      </c>
      <c r="C57" s="51" t="s">
        <v>64</v>
      </c>
      <c r="D57" s="48" t="s">
        <v>65</v>
      </c>
      <c r="E57" s="48" t="s">
        <v>66</v>
      </c>
      <c r="F57" s="48" t="s">
        <v>67</v>
      </c>
      <c r="G57" s="49" t="s">
        <v>25</v>
      </c>
    </row>
    <row r="58" spans="1:7" x14ac:dyDescent="0.2">
      <c r="A58" s="155"/>
      <c r="B58" s="50" t="s">
        <v>68</v>
      </c>
      <c r="C58" s="20"/>
      <c r="D58" s="3"/>
      <c r="E58" s="3"/>
      <c r="F58" s="16">
        <f>ROUND($G$24*6%,2)</f>
        <v>0</v>
      </c>
      <c r="G58" s="24">
        <f>ROUND((C58*D58*E58)-F58,2)</f>
        <v>0</v>
      </c>
    </row>
    <row r="59" spans="1:7" x14ac:dyDescent="0.2">
      <c r="A59" s="155" t="s">
        <v>5</v>
      </c>
      <c r="B59" s="100" t="s">
        <v>69</v>
      </c>
      <c r="C59" s="102"/>
      <c r="D59" s="48" t="s">
        <v>65</v>
      </c>
      <c r="E59" s="48" t="s">
        <v>66</v>
      </c>
      <c r="F59" s="48" t="s">
        <v>67</v>
      </c>
      <c r="G59" s="70">
        <f>ROUND((D60*(1-F60))*E60,2)</f>
        <v>0</v>
      </c>
    </row>
    <row r="60" spans="1:7" x14ac:dyDescent="0.2">
      <c r="A60" s="155"/>
      <c r="B60" s="160" t="s">
        <v>70</v>
      </c>
      <c r="C60" s="161"/>
      <c r="D60" s="21"/>
      <c r="E60" s="21"/>
      <c r="F60" s="3"/>
      <c r="G60" s="71"/>
    </row>
    <row r="61" spans="1:7" x14ac:dyDescent="0.2">
      <c r="A61" s="47" t="s">
        <v>7</v>
      </c>
      <c r="B61" s="162" t="s">
        <v>71</v>
      </c>
      <c r="C61" s="163"/>
      <c r="D61" s="163"/>
      <c r="E61" s="163"/>
      <c r="F61" s="164"/>
      <c r="G61" s="22">
        <v>0</v>
      </c>
    </row>
    <row r="62" spans="1:7" x14ac:dyDescent="0.2">
      <c r="A62" s="47" t="s">
        <v>9</v>
      </c>
      <c r="B62" s="162" t="s">
        <v>72</v>
      </c>
      <c r="C62" s="163"/>
      <c r="D62" s="163"/>
      <c r="E62" s="163"/>
      <c r="F62" s="164"/>
      <c r="G62" s="22">
        <v>0</v>
      </c>
    </row>
    <row r="63" spans="1:7" x14ac:dyDescent="0.2">
      <c r="A63" s="47" t="s">
        <v>11</v>
      </c>
      <c r="B63" s="162" t="s">
        <v>73</v>
      </c>
      <c r="C63" s="163"/>
      <c r="D63" s="163"/>
      <c r="E63" s="163"/>
      <c r="F63" s="164"/>
      <c r="G63" s="22">
        <v>0</v>
      </c>
    </row>
    <row r="64" spans="1:7" x14ac:dyDescent="0.2">
      <c r="A64" s="47" t="s">
        <v>13</v>
      </c>
      <c r="B64" s="162" t="s">
        <v>74</v>
      </c>
      <c r="C64" s="163"/>
      <c r="D64" s="163"/>
      <c r="E64" s="163"/>
      <c r="F64" s="164"/>
      <c r="G64" s="22">
        <v>0</v>
      </c>
    </row>
    <row r="65" spans="1:7" x14ac:dyDescent="0.2">
      <c r="A65" s="47" t="s">
        <v>59</v>
      </c>
      <c r="B65" s="162" t="s">
        <v>33</v>
      </c>
      <c r="C65" s="163"/>
      <c r="D65" s="163"/>
      <c r="E65" s="163"/>
      <c r="F65" s="164"/>
      <c r="G65" s="22">
        <v>0</v>
      </c>
    </row>
    <row r="66" spans="1:7" x14ac:dyDescent="0.2">
      <c r="A66" s="7"/>
      <c r="B66" s="169" t="s">
        <v>45</v>
      </c>
      <c r="C66" s="170"/>
      <c r="D66" s="170"/>
      <c r="E66" s="170"/>
      <c r="F66" s="171"/>
      <c r="G66" s="23">
        <f>SUM(G58:G65)</f>
        <v>0</v>
      </c>
    </row>
    <row r="68" spans="1:7" x14ac:dyDescent="0.2">
      <c r="A68" s="117" t="s">
        <v>161</v>
      </c>
      <c r="B68" s="117"/>
      <c r="C68" s="117"/>
      <c r="D68" s="117"/>
      <c r="E68" s="117"/>
      <c r="F68" s="117"/>
      <c r="G68" s="117"/>
    </row>
    <row r="69" spans="1:7" x14ac:dyDescent="0.2">
      <c r="A69" s="47" t="s">
        <v>36</v>
      </c>
      <c r="B69" s="92" t="s">
        <v>75</v>
      </c>
      <c r="C69" s="92"/>
      <c r="D69" s="92"/>
      <c r="E69" s="92"/>
      <c r="F69" s="92"/>
      <c r="G69" s="23">
        <f>$G$41</f>
        <v>0</v>
      </c>
    </row>
    <row r="70" spans="1:7" x14ac:dyDescent="0.2">
      <c r="A70" s="47" t="s">
        <v>46</v>
      </c>
      <c r="B70" s="92" t="s">
        <v>76</v>
      </c>
      <c r="C70" s="92"/>
      <c r="D70" s="92"/>
      <c r="E70" s="92"/>
      <c r="F70" s="92"/>
      <c r="G70" s="25">
        <f>$G$54</f>
        <v>0</v>
      </c>
    </row>
    <row r="71" spans="1:7" x14ac:dyDescent="0.2">
      <c r="A71" s="47" t="s">
        <v>61</v>
      </c>
      <c r="B71" s="92" t="s">
        <v>77</v>
      </c>
      <c r="C71" s="92"/>
      <c r="D71" s="92"/>
      <c r="E71" s="92"/>
      <c r="F71" s="92"/>
      <c r="G71" s="23">
        <f>$G$66</f>
        <v>0</v>
      </c>
    </row>
    <row r="72" spans="1:7" x14ac:dyDescent="0.2">
      <c r="A72" s="111" t="s">
        <v>78</v>
      </c>
      <c r="B72" s="111"/>
      <c r="C72" s="111"/>
      <c r="D72" s="111"/>
      <c r="E72" s="111"/>
      <c r="F72" s="111"/>
      <c r="G72" s="23">
        <f>ROUND(SUM(G69:G71),2)</f>
        <v>0</v>
      </c>
    </row>
    <row r="74" spans="1:7" x14ac:dyDescent="0.2">
      <c r="A74" s="117" t="s">
        <v>162</v>
      </c>
      <c r="B74" s="117"/>
      <c r="C74" s="117"/>
      <c r="D74" s="117"/>
      <c r="E74" s="117"/>
      <c r="F74" s="117"/>
      <c r="G74" s="117"/>
    </row>
    <row r="75" spans="1:7" x14ac:dyDescent="0.2">
      <c r="A75" s="29" t="s">
        <v>80</v>
      </c>
      <c r="B75" s="172" t="s">
        <v>81</v>
      </c>
      <c r="C75" s="173"/>
      <c r="D75" s="173"/>
      <c r="E75" s="173"/>
      <c r="F75" s="11" t="s">
        <v>38</v>
      </c>
      <c r="G75" s="11" t="s">
        <v>25</v>
      </c>
    </row>
    <row r="76" spans="1:7" x14ac:dyDescent="0.2">
      <c r="A76" s="119" t="s">
        <v>3</v>
      </c>
      <c r="B76" s="100" t="s">
        <v>82</v>
      </c>
      <c r="C76" s="101"/>
      <c r="D76" s="101"/>
      <c r="E76" s="102"/>
      <c r="F76" s="79"/>
      <c r="G76" s="70">
        <f>ROUND((G31/12)*F76,2)</f>
        <v>0</v>
      </c>
    </row>
    <row r="77" spans="1:7" x14ac:dyDescent="0.2">
      <c r="A77" s="119"/>
      <c r="B77" s="128" t="s">
        <v>83</v>
      </c>
      <c r="C77" s="129"/>
      <c r="D77" s="129"/>
      <c r="E77" s="130"/>
      <c r="F77" s="81"/>
      <c r="G77" s="71"/>
    </row>
    <row r="78" spans="1:7" x14ac:dyDescent="0.2">
      <c r="A78" s="119" t="s">
        <v>5</v>
      </c>
      <c r="B78" s="100" t="s">
        <v>84</v>
      </c>
      <c r="C78" s="101"/>
      <c r="D78" s="101"/>
      <c r="E78" s="102"/>
      <c r="F78" s="142" t="str">
        <f>IFERROR(G78/G31,"-")</f>
        <v>-</v>
      </c>
      <c r="G78" s="70">
        <f>ROUND(G76*8%,2)</f>
        <v>0</v>
      </c>
    </row>
    <row r="79" spans="1:7" x14ac:dyDescent="0.2">
      <c r="A79" s="119"/>
      <c r="B79" s="103" t="s">
        <v>85</v>
      </c>
      <c r="C79" s="104"/>
      <c r="D79" s="104"/>
      <c r="E79" s="105"/>
      <c r="F79" s="143"/>
      <c r="G79" s="71"/>
    </row>
    <row r="80" spans="1:7" x14ac:dyDescent="0.2">
      <c r="A80" s="119" t="s">
        <v>7</v>
      </c>
      <c r="B80" s="174" t="s">
        <v>86</v>
      </c>
      <c r="C80" s="175"/>
      <c r="D80" s="175"/>
      <c r="E80" s="176"/>
      <c r="F80" s="144">
        <f>((7 / 30) / 12)</f>
        <v>1.9444444444444445E-2</v>
      </c>
      <c r="G80" s="70">
        <f>ROUND(((G31/30)*7)/12,2)</f>
        <v>0</v>
      </c>
    </row>
    <row r="81" spans="1:7" x14ac:dyDescent="0.2">
      <c r="A81" s="119"/>
      <c r="B81" s="103" t="s">
        <v>87</v>
      </c>
      <c r="C81" s="104"/>
      <c r="D81" s="104"/>
      <c r="E81" s="105"/>
      <c r="F81" s="145"/>
      <c r="G81" s="71"/>
    </row>
    <row r="82" spans="1:7" x14ac:dyDescent="0.2">
      <c r="A82" s="119" t="s">
        <v>9</v>
      </c>
      <c r="B82" s="174" t="s">
        <v>88</v>
      </c>
      <c r="C82" s="175"/>
      <c r="D82" s="175"/>
      <c r="E82" s="176"/>
      <c r="F82" s="142" t="str">
        <f>IFERROR(G82/G31,"-")</f>
        <v>-</v>
      </c>
      <c r="G82" s="70">
        <f>ROUND($G$80*$F$54,2)</f>
        <v>0</v>
      </c>
    </row>
    <row r="83" spans="1:7" x14ac:dyDescent="0.2">
      <c r="A83" s="119"/>
      <c r="B83" s="103" t="s">
        <v>89</v>
      </c>
      <c r="C83" s="104"/>
      <c r="D83" s="104"/>
      <c r="E83" s="105"/>
      <c r="F83" s="143"/>
      <c r="G83" s="71"/>
    </row>
    <row r="84" spans="1:7" x14ac:dyDescent="0.2">
      <c r="A84" s="119" t="s">
        <v>11</v>
      </c>
      <c r="B84" s="174" t="s">
        <v>90</v>
      </c>
      <c r="C84" s="175"/>
      <c r="D84" s="175"/>
      <c r="E84" s="176"/>
      <c r="F84" s="146">
        <v>0.04</v>
      </c>
      <c r="G84" s="70">
        <f>$G$31*$F$84</f>
        <v>0</v>
      </c>
    </row>
    <row r="85" spans="1:7" x14ac:dyDescent="0.2">
      <c r="A85" s="119"/>
      <c r="B85" s="103" t="s">
        <v>91</v>
      </c>
      <c r="C85" s="104"/>
      <c r="D85" s="104"/>
      <c r="E85" s="105"/>
      <c r="F85" s="137"/>
      <c r="G85" s="71"/>
    </row>
    <row r="86" spans="1:7" x14ac:dyDescent="0.2">
      <c r="A86" s="82" t="s">
        <v>92</v>
      </c>
      <c r="B86" s="83"/>
      <c r="C86" s="83"/>
      <c r="D86" s="83"/>
      <c r="E86" s="83"/>
      <c r="F86" s="84"/>
      <c r="G86" s="26">
        <f>ROUND(SUM(G76:G85),2)</f>
        <v>0</v>
      </c>
    </row>
    <row r="88" spans="1:7" x14ac:dyDescent="0.2">
      <c r="A88" s="117" t="s">
        <v>163</v>
      </c>
      <c r="B88" s="117"/>
      <c r="C88" s="117"/>
      <c r="D88" s="117"/>
      <c r="E88" s="117"/>
      <c r="F88" s="117"/>
      <c r="G88" s="117"/>
    </row>
    <row r="89" spans="1:7" x14ac:dyDescent="0.2">
      <c r="A89" s="29" t="s">
        <v>94</v>
      </c>
      <c r="B89" s="140" t="s">
        <v>95</v>
      </c>
      <c r="C89" s="140"/>
      <c r="D89" s="140"/>
      <c r="E89" s="140"/>
      <c r="F89" s="141"/>
      <c r="G89" s="12" t="s">
        <v>25</v>
      </c>
    </row>
    <row r="90" spans="1:7" x14ac:dyDescent="0.2">
      <c r="A90" s="119" t="s">
        <v>3</v>
      </c>
      <c r="B90" s="100" t="s">
        <v>96</v>
      </c>
      <c r="C90" s="101"/>
      <c r="D90" s="101"/>
      <c r="E90" s="101"/>
      <c r="F90" s="102"/>
      <c r="G90" s="70">
        <f>ROUND(G37/12,2)</f>
        <v>0</v>
      </c>
    </row>
    <row r="91" spans="1:7" x14ac:dyDescent="0.2">
      <c r="A91" s="119"/>
      <c r="B91" s="103" t="s">
        <v>97</v>
      </c>
      <c r="C91" s="104"/>
      <c r="D91" s="104"/>
      <c r="E91" s="104"/>
      <c r="F91" s="105"/>
      <c r="G91" s="71"/>
    </row>
    <row r="92" spans="1:7" x14ac:dyDescent="0.2">
      <c r="A92" s="119" t="s">
        <v>5</v>
      </c>
      <c r="B92" s="53" t="s">
        <v>98</v>
      </c>
      <c r="C92" s="54"/>
      <c r="D92" s="78"/>
      <c r="E92" s="79"/>
      <c r="F92" s="77" t="str">
        <f>IFERROR(G92/G31,"-")</f>
        <v>-</v>
      </c>
      <c r="G92" s="70">
        <f>ROUND(((G31/30)/12)*D92,2)</f>
        <v>0</v>
      </c>
    </row>
    <row r="93" spans="1:7" x14ac:dyDescent="0.2">
      <c r="A93" s="119"/>
      <c r="B93" s="55" t="s">
        <v>99</v>
      </c>
      <c r="C93" s="56"/>
      <c r="D93" s="80"/>
      <c r="E93" s="81"/>
      <c r="F93" s="77"/>
      <c r="G93" s="71"/>
    </row>
    <row r="94" spans="1:7" x14ac:dyDescent="0.2">
      <c r="A94" s="119" t="s">
        <v>7</v>
      </c>
      <c r="B94" s="53" t="s">
        <v>100</v>
      </c>
      <c r="C94" s="54"/>
      <c r="D94" s="48" t="s">
        <v>101</v>
      </c>
      <c r="E94" s="27"/>
      <c r="F94" s="77" t="str">
        <f t="shared" ref="F94" si="1">IFERROR(G94/G33,"-")</f>
        <v>-</v>
      </c>
      <c r="G94" s="70">
        <f>ROUND(((G31/30)/12)*E94*E95,2)</f>
        <v>0</v>
      </c>
    </row>
    <row r="95" spans="1:7" x14ac:dyDescent="0.2">
      <c r="A95" s="119"/>
      <c r="B95" s="55" t="s">
        <v>102</v>
      </c>
      <c r="C95" s="56"/>
      <c r="D95" s="48" t="s">
        <v>103</v>
      </c>
      <c r="E95" s="27"/>
      <c r="F95" s="77"/>
      <c r="G95" s="71"/>
    </row>
    <row r="96" spans="1:7" x14ac:dyDescent="0.2">
      <c r="A96" s="119" t="s">
        <v>9</v>
      </c>
      <c r="B96" s="53" t="s">
        <v>104</v>
      </c>
      <c r="C96" s="54"/>
      <c r="D96" s="48" t="s">
        <v>101</v>
      </c>
      <c r="E96" s="27"/>
      <c r="F96" s="77" t="str">
        <f t="shared" ref="F96" si="2">IFERROR(G96/G35,"-")</f>
        <v>-</v>
      </c>
      <c r="G96" s="70">
        <f>ROUND(((G31/30)*E96/12)*E97,2)</f>
        <v>0</v>
      </c>
    </row>
    <row r="97" spans="1:7" x14ac:dyDescent="0.2">
      <c r="A97" s="119"/>
      <c r="B97" s="55" t="s">
        <v>105</v>
      </c>
      <c r="C97" s="56"/>
      <c r="D97" s="48" t="s">
        <v>103</v>
      </c>
      <c r="E97" s="27"/>
      <c r="F97" s="77"/>
      <c r="G97" s="71"/>
    </row>
    <row r="98" spans="1:7" x14ac:dyDescent="0.2">
      <c r="A98" s="119" t="s">
        <v>11</v>
      </c>
      <c r="B98" s="53" t="s">
        <v>106</v>
      </c>
      <c r="C98" s="54"/>
      <c r="D98" s="48" t="s">
        <v>101</v>
      </c>
      <c r="E98" s="27"/>
      <c r="F98" s="77" t="str">
        <f t="shared" ref="F98" si="3">IFERROR(G98/G37,"-")</f>
        <v>-</v>
      </c>
      <c r="G98" s="70">
        <f>ROUND(((G31/30)*E98/12)*E99,2)</f>
        <v>0</v>
      </c>
    </row>
    <row r="99" spans="1:7" x14ac:dyDescent="0.2">
      <c r="A99" s="119"/>
      <c r="B99" s="55" t="s">
        <v>105</v>
      </c>
      <c r="C99" s="56"/>
      <c r="D99" s="48" t="s">
        <v>103</v>
      </c>
      <c r="E99" s="27"/>
      <c r="F99" s="77"/>
      <c r="G99" s="71"/>
    </row>
    <row r="100" spans="1:7" x14ac:dyDescent="0.2">
      <c r="A100" s="119" t="s">
        <v>13</v>
      </c>
      <c r="B100" s="100" t="s">
        <v>33</v>
      </c>
      <c r="C100" s="101"/>
      <c r="D100" s="101"/>
      <c r="E100" s="102"/>
      <c r="F100" s="136" t="str">
        <f>IFERROR(G100/G31,"-")</f>
        <v>-</v>
      </c>
      <c r="G100" s="138"/>
    </row>
    <row r="101" spans="1:7" x14ac:dyDescent="0.2">
      <c r="A101" s="119"/>
      <c r="B101" s="103" t="s">
        <v>107</v>
      </c>
      <c r="C101" s="104"/>
      <c r="D101" s="104"/>
      <c r="E101" s="105"/>
      <c r="F101" s="137"/>
      <c r="G101" s="139"/>
    </row>
    <row r="102" spans="1:7" x14ac:dyDescent="0.2">
      <c r="A102" s="82" t="s">
        <v>45</v>
      </c>
      <c r="B102" s="135"/>
      <c r="C102" s="135"/>
      <c r="D102" s="135"/>
      <c r="E102" s="135"/>
      <c r="F102" s="84"/>
      <c r="G102" s="23">
        <f>ROUND(SUM(G90:G101),2)</f>
        <v>0</v>
      </c>
    </row>
    <row r="104" spans="1:7" x14ac:dyDescent="0.2">
      <c r="A104" s="10" t="s">
        <v>108</v>
      </c>
      <c r="B104" s="106" t="s">
        <v>109</v>
      </c>
      <c r="C104" s="106"/>
      <c r="D104" s="106"/>
      <c r="E104" s="106"/>
      <c r="F104" s="106"/>
      <c r="G104" s="106"/>
    </row>
    <row r="105" spans="1:7" x14ac:dyDescent="0.2">
      <c r="A105" s="47" t="s">
        <v>3</v>
      </c>
      <c r="B105" s="92" t="s">
        <v>110</v>
      </c>
      <c r="C105" s="92"/>
      <c r="D105" s="92"/>
      <c r="E105" s="92"/>
      <c r="F105" s="18" t="str">
        <f>IFERROR(G105/$G$31,"-")</f>
        <v>-</v>
      </c>
      <c r="G105" s="3"/>
    </row>
    <row r="106" spans="1:7" x14ac:dyDescent="0.2">
      <c r="A106" s="126" t="s">
        <v>45</v>
      </c>
      <c r="B106" s="126"/>
      <c r="C106" s="126"/>
      <c r="D106" s="126"/>
      <c r="E106" s="126"/>
      <c r="F106" s="126"/>
      <c r="G106" s="23">
        <f>G105</f>
        <v>0</v>
      </c>
    </row>
    <row r="108" spans="1:7" x14ac:dyDescent="0.2">
      <c r="A108" s="134" t="s">
        <v>166</v>
      </c>
      <c r="B108" s="134"/>
      <c r="C108" s="134"/>
      <c r="D108" s="134"/>
      <c r="E108" s="134"/>
      <c r="F108" s="134"/>
      <c r="G108" s="134"/>
    </row>
    <row r="109" spans="1:7" x14ac:dyDescent="0.2">
      <c r="A109" s="47" t="s">
        <v>94</v>
      </c>
      <c r="B109" s="92" t="s">
        <v>111</v>
      </c>
      <c r="C109" s="92"/>
      <c r="D109" s="92"/>
      <c r="E109" s="92"/>
      <c r="F109" s="92"/>
      <c r="G109" s="23">
        <f>G102</f>
        <v>0</v>
      </c>
    </row>
    <row r="110" spans="1:7" x14ac:dyDescent="0.2">
      <c r="A110" s="47" t="s">
        <v>108</v>
      </c>
      <c r="B110" s="92" t="s">
        <v>112</v>
      </c>
      <c r="C110" s="92"/>
      <c r="D110" s="92"/>
      <c r="E110" s="92"/>
      <c r="F110" s="92"/>
      <c r="G110" s="23">
        <f>G106</f>
        <v>0</v>
      </c>
    </row>
    <row r="111" spans="1:7" x14ac:dyDescent="0.2">
      <c r="A111" s="10"/>
      <c r="B111" s="82" t="s">
        <v>113</v>
      </c>
      <c r="C111" s="83"/>
      <c r="D111" s="83"/>
      <c r="E111" s="83"/>
      <c r="F111" s="84"/>
      <c r="G111" s="26">
        <f>ROUND(SUM(G109:G110),2)</f>
        <v>0</v>
      </c>
    </row>
    <row r="112" spans="1:7" x14ac:dyDescent="0.2">
      <c r="A112" s="47"/>
      <c r="B112" s="131" t="s">
        <v>114</v>
      </c>
      <c r="C112" s="132"/>
      <c r="D112" s="132"/>
      <c r="E112" s="133"/>
      <c r="F112" s="28">
        <v>0.33800000000000002</v>
      </c>
      <c r="G112" s="23">
        <f>ROUND(G111*F112,2)</f>
        <v>0</v>
      </c>
    </row>
    <row r="113" spans="1:7" x14ac:dyDescent="0.2">
      <c r="A113" s="10"/>
      <c r="B113" s="82" t="s">
        <v>115</v>
      </c>
      <c r="C113" s="83"/>
      <c r="D113" s="83"/>
      <c r="E113" s="83"/>
      <c r="F113" s="84"/>
      <c r="G113" s="23">
        <f>ROUND(G111+G112,2)</f>
        <v>0</v>
      </c>
    </row>
    <row r="115" spans="1:7" x14ac:dyDescent="0.2">
      <c r="A115" s="127" t="s">
        <v>167</v>
      </c>
      <c r="B115" s="127"/>
      <c r="C115" s="127"/>
      <c r="D115" s="127"/>
      <c r="E115" s="127"/>
      <c r="F115" s="127"/>
      <c r="G115" s="127"/>
    </row>
    <row r="116" spans="1:7" x14ac:dyDescent="0.2">
      <c r="A116" s="29">
        <v>5</v>
      </c>
      <c r="B116" s="94" t="s">
        <v>117</v>
      </c>
      <c r="C116" s="94"/>
      <c r="D116" s="94"/>
      <c r="E116" s="94"/>
      <c r="F116" s="94"/>
      <c r="G116" s="11" t="s">
        <v>25</v>
      </c>
    </row>
    <row r="117" spans="1:7" x14ac:dyDescent="0.2">
      <c r="A117" s="47" t="s">
        <v>3</v>
      </c>
      <c r="B117" s="92" t="s">
        <v>118</v>
      </c>
      <c r="C117" s="92"/>
      <c r="D117" s="92"/>
      <c r="E117" s="92"/>
      <c r="F117" s="92"/>
      <c r="G117" s="23">
        <v>0</v>
      </c>
    </row>
    <row r="118" spans="1:7" x14ac:dyDescent="0.2">
      <c r="A118" s="47" t="s">
        <v>5</v>
      </c>
      <c r="B118" s="92" t="s">
        <v>119</v>
      </c>
      <c r="C118" s="92"/>
      <c r="D118" s="92"/>
      <c r="E118" s="92"/>
      <c r="F118" s="92"/>
      <c r="G118" s="22">
        <v>0</v>
      </c>
    </row>
    <row r="119" spans="1:7" x14ac:dyDescent="0.2">
      <c r="A119" s="47" t="s">
        <v>7</v>
      </c>
      <c r="B119" s="92" t="s">
        <v>120</v>
      </c>
      <c r="C119" s="92"/>
      <c r="D119" s="92"/>
      <c r="E119" s="92"/>
      <c r="F119" s="92"/>
      <c r="G119" s="22">
        <v>0</v>
      </c>
    </row>
    <row r="120" spans="1:7" x14ac:dyDescent="0.2">
      <c r="A120" s="47" t="s">
        <v>9</v>
      </c>
      <c r="B120" s="92" t="s">
        <v>121</v>
      </c>
      <c r="C120" s="92"/>
      <c r="D120" s="92"/>
      <c r="E120" s="92"/>
      <c r="F120" s="92"/>
      <c r="G120" s="23">
        <v>0</v>
      </c>
    </row>
    <row r="121" spans="1:7" x14ac:dyDescent="0.2">
      <c r="A121" s="47" t="s">
        <v>11</v>
      </c>
      <c r="B121" s="92" t="s">
        <v>33</v>
      </c>
      <c r="C121" s="92"/>
      <c r="D121" s="92"/>
      <c r="E121" s="92"/>
      <c r="F121" s="92"/>
      <c r="G121" s="23">
        <v>0</v>
      </c>
    </row>
    <row r="122" spans="1:7" x14ac:dyDescent="0.2">
      <c r="A122" s="126" t="s">
        <v>122</v>
      </c>
      <c r="B122" s="126"/>
      <c r="C122" s="126"/>
      <c r="D122" s="126"/>
      <c r="E122" s="126"/>
      <c r="F122" s="126"/>
      <c r="G122" s="23">
        <f>ROUND(SUM(G117:G121),2)</f>
        <v>0</v>
      </c>
    </row>
    <row r="124" spans="1:7" x14ac:dyDescent="0.2">
      <c r="A124" s="127" t="s">
        <v>165</v>
      </c>
      <c r="B124" s="127"/>
      <c r="C124" s="127"/>
      <c r="D124" s="127"/>
      <c r="E124" s="127"/>
      <c r="F124" s="127"/>
      <c r="G124" s="127"/>
    </row>
    <row r="125" spans="1:7" x14ac:dyDescent="0.2">
      <c r="A125" s="29">
        <v>6</v>
      </c>
      <c r="B125" s="120" t="s">
        <v>124</v>
      </c>
      <c r="C125" s="121"/>
      <c r="D125" s="122"/>
      <c r="E125" s="15" t="s">
        <v>164</v>
      </c>
      <c r="F125" s="15" t="s">
        <v>38</v>
      </c>
      <c r="G125" s="15" t="s">
        <v>158</v>
      </c>
    </row>
    <row r="126" spans="1:7" x14ac:dyDescent="0.2">
      <c r="A126" s="119" t="s">
        <v>3</v>
      </c>
      <c r="B126" s="100" t="s">
        <v>125</v>
      </c>
      <c r="C126" s="101"/>
      <c r="D126" s="102"/>
      <c r="E126" s="85">
        <f>G122+G113+G86+G72+G31</f>
        <v>0</v>
      </c>
      <c r="F126" s="87"/>
      <c r="G126" s="70">
        <f>ROUND(E126*F126,2)</f>
        <v>0</v>
      </c>
    </row>
    <row r="127" spans="1:7" x14ac:dyDescent="0.2">
      <c r="A127" s="119"/>
      <c r="B127" s="128" t="s">
        <v>126</v>
      </c>
      <c r="C127" s="129"/>
      <c r="D127" s="130"/>
      <c r="E127" s="86"/>
      <c r="F127" s="88"/>
      <c r="G127" s="71"/>
    </row>
    <row r="128" spans="1:7" x14ac:dyDescent="0.2">
      <c r="A128" s="119" t="s">
        <v>5</v>
      </c>
      <c r="B128" s="100" t="s">
        <v>127</v>
      </c>
      <c r="C128" s="101"/>
      <c r="D128" s="102"/>
      <c r="E128" s="124">
        <f>E126+G126</f>
        <v>0</v>
      </c>
      <c r="F128" s="87"/>
      <c r="G128" s="70">
        <f>ROUND(E128*F128,2)</f>
        <v>0</v>
      </c>
    </row>
    <row r="129" spans="1:7" x14ac:dyDescent="0.2">
      <c r="A129" s="119"/>
      <c r="B129" s="103" t="s">
        <v>128</v>
      </c>
      <c r="C129" s="104"/>
      <c r="D129" s="105"/>
      <c r="E129" s="125"/>
      <c r="F129" s="88"/>
      <c r="G129" s="71"/>
    </row>
    <row r="130" spans="1:7" x14ac:dyDescent="0.2">
      <c r="A130" s="118" t="s">
        <v>129</v>
      </c>
      <c r="B130" s="123"/>
      <c r="C130" s="123"/>
      <c r="D130" s="123"/>
      <c r="E130" s="118"/>
      <c r="F130" s="118"/>
      <c r="G130" s="30">
        <f>E128+G128</f>
        <v>0</v>
      </c>
    </row>
    <row r="131" spans="1:7" x14ac:dyDescent="0.2">
      <c r="A131" s="118" t="s">
        <v>130</v>
      </c>
      <c r="B131" s="118"/>
      <c r="C131" s="118"/>
      <c r="D131" s="118"/>
      <c r="E131" s="118"/>
      <c r="F131" s="118"/>
      <c r="G131" s="30">
        <f>G130/(1-F138)</f>
        <v>0</v>
      </c>
    </row>
    <row r="132" spans="1:7" x14ac:dyDescent="0.2">
      <c r="A132" s="47" t="s">
        <v>131</v>
      </c>
      <c r="B132" s="91" t="s">
        <v>132</v>
      </c>
      <c r="C132" s="91"/>
      <c r="D132" s="91"/>
      <c r="E132" s="91"/>
      <c r="F132" s="57">
        <f>IF($G$13="lucro real",7.6%,IF($G$13="lucro presumido",3%,0%))</f>
        <v>7.5999999999999998E-2</v>
      </c>
      <c r="G132" s="23">
        <f t="shared" ref="G132:G137" si="4">ROUND($G$131*F132,2)</f>
        <v>0</v>
      </c>
    </row>
    <row r="133" spans="1:7" x14ac:dyDescent="0.2">
      <c r="A133" s="47" t="s">
        <v>133</v>
      </c>
      <c r="B133" s="91" t="s">
        <v>134</v>
      </c>
      <c r="C133" s="91"/>
      <c r="D133" s="91"/>
      <c r="E133" s="91"/>
      <c r="F133" s="57">
        <f>IF($G$13="lucro real",1.65%,IF($G$13="lucro presumido",0.65%,0%))</f>
        <v>1.6500000000000001E-2</v>
      </c>
      <c r="G133" s="23">
        <f t="shared" si="4"/>
        <v>0</v>
      </c>
    </row>
    <row r="134" spans="1:7" x14ac:dyDescent="0.2">
      <c r="A134" s="47" t="s">
        <v>135</v>
      </c>
      <c r="B134" s="91" t="s">
        <v>136</v>
      </c>
      <c r="C134" s="91"/>
      <c r="D134" s="91"/>
      <c r="E134" s="91"/>
      <c r="F134" s="2"/>
      <c r="G134" s="23">
        <f t="shared" si="4"/>
        <v>0</v>
      </c>
    </row>
    <row r="135" spans="1:7" x14ac:dyDescent="0.2">
      <c r="A135" s="47" t="s">
        <v>9</v>
      </c>
      <c r="B135" s="91" t="s">
        <v>137</v>
      </c>
      <c r="C135" s="91"/>
      <c r="D135" s="91"/>
      <c r="E135" s="91"/>
      <c r="F135" s="2"/>
      <c r="G135" s="23">
        <f t="shared" si="4"/>
        <v>0</v>
      </c>
    </row>
    <row r="136" spans="1:7" x14ac:dyDescent="0.2">
      <c r="A136" s="47" t="s">
        <v>138</v>
      </c>
      <c r="B136" s="91" t="s">
        <v>139</v>
      </c>
      <c r="C136" s="91"/>
      <c r="D136" s="91"/>
      <c r="E136" s="91"/>
      <c r="F136" s="58">
        <v>0.05</v>
      </c>
      <c r="G136" s="23">
        <f t="shared" si="4"/>
        <v>0</v>
      </c>
    </row>
    <row r="137" spans="1:7" x14ac:dyDescent="0.2">
      <c r="A137" s="47" t="s">
        <v>140</v>
      </c>
      <c r="B137" s="91" t="s">
        <v>141</v>
      </c>
      <c r="C137" s="91"/>
      <c r="D137" s="91"/>
      <c r="E137" s="91"/>
      <c r="F137" s="2"/>
      <c r="G137" s="23">
        <f t="shared" si="4"/>
        <v>0</v>
      </c>
    </row>
    <row r="138" spans="1:7" x14ac:dyDescent="0.2">
      <c r="A138" s="10" t="s">
        <v>13</v>
      </c>
      <c r="B138" s="72" t="s">
        <v>142</v>
      </c>
      <c r="C138" s="73"/>
      <c r="D138" s="73"/>
      <c r="E138" s="73"/>
      <c r="F138" s="31">
        <f>SUM(F132:F137)</f>
        <v>0.14250000000000002</v>
      </c>
      <c r="G138" s="23">
        <f>ROUND(SUM(G132:G137),2)</f>
        <v>0</v>
      </c>
    </row>
    <row r="140" spans="1:7" x14ac:dyDescent="0.2">
      <c r="A140" s="117" t="s">
        <v>168</v>
      </c>
      <c r="B140" s="117"/>
      <c r="C140" s="117"/>
      <c r="D140" s="117"/>
      <c r="E140" s="117"/>
      <c r="F140" s="117"/>
      <c r="G140" s="117"/>
    </row>
    <row r="141" spans="1:7" x14ac:dyDescent="0.2">
      <c r="A141" s="47" t="s">
        <v>143</v>
      </c>
      <c r="B141" s="91" t="s">
        <v>125</v>
      </c>
      <c r="C141" s="91"/>
      <c r="D141" s="91"/>
      <c r="E141" s="91"/>
      <c r="F141" s="91"/>
      <c r="G141" s="23">
        <f>G126</f>
        <v>0</v>
      </c>
    </row>
    <row r="142" spans="1:7" x14ac:dyDescent="0.2">
      <c r="A142" s="47" t="s">
        <v>144</v>
      </c>
      <c r="B142" s="91" t="s">
        <v>127</v>
      </c>
      <c r="C142" s="91"/>
      <c r="D142" s="91"/>
      <c r="E142" s="91"/>
      <c r="F142" s="91"/>
      <c r="G142" s="23">
        <f>G128</f>
        <v>0</v>
      </c>
    </row>
    <row r="143" spans="1:7" x14ac:dyDescent="0.2">
      <c r="A143" s="47" t="s">
        <v>145</v>
      </c>
      <c r="B143" s="91" t="s">
        <v>146</v>
      </c>
      <c r="C143" s="91"/>
      <c r="D143" s="91"/>
      <c r="E143" s="91"/>
      <c r="F143" s="91"/>
      <c r="G143" s="23">
        <f>G138</f>
        <v>0</v>
      </c>
    </row>
    <row r="144" spans="1:7" x14ac:dyDescent="0.2">
      <c r="A144" s="82" t="s">
        <v>147</v>
      </c>
      <c r="B144" s="83"/>
      <c r="C144" s="83"/>
      <c r="D144" s="83"/>
      <c r="E144" s="83"/>
      <c r="F144" s="84"/>
      <c r="G144" s="23">
        <f>ROUND(SUM(G141:G143),2)</f>
        <v>0</v>
      </c>
    </row>
    <row r="146" spans="1:7" x14ac:dyDescent="0.2">
      <c r="A146" s="117" t="s">
        <v>148</v>
      </c>
      <c r="B146" s="117"/>
      <c r="C146" s="117"/>
      <c r="D146" s="117"/>
      <c r="E146" s="117"/>
      <c r="F146" s="117"/>
      <c r="G146" s="117"/>
    </row>
    <row r="147" spans="1:7" x14ac:dyDescent="0.2">
      <c r="A147" s="29"/>
      <c r="B147" s="113" t="s">
        <v>149</v>
      </c>
      <c r="C147" s="114"/>
      <c r="D147" s="114"/>
      <c r="E147" s="114"/>
      <c r="F147" s="115"/>
      <c r="G147" s="11" t="s">
        <v>25</v>
      </c>
    </row>
    <row r="148" spans="1:7" x14ac:dyDescent="0.2">
      <c r="A148" s="47" t="s">
        <v>3</v>
      </c>
      <c r="B148" s="91" t="s">
        <v>23</v>
      </c>
      <c r="C148" s="91"/>
      <c r="D148" s="91"/>
      <c r="E148" s="91"/>
      <c r="F148" s="91"/>
      <c r="G148" s="23">
        <f>G31</f>
        <v>0</v>
      </c>
    </row>
    <row r="149" spans="1:7" x14ac:dyDescent="0.2">
      <c r="A149" s="47" t="s">
        <v>5</v>
      </c>
      <c r="B149" s="91" t="s">
        <v>35</v>
      </c>
      <c r="C149" s="91"/>
      <c r="D149" s="91"/>
      <c r="E149" s="91"/>
      <c r="F149" s="91"/>
      <c r="G149" s="23">
        <f>G72</f>
        <v>0</v>
      </c>
    </row>
    <row r="150" spans="1:7" x14ac:dyDescent="0.2">
      <c r="A150" s="47" t="s">
        <v>7</v>
      </c>
      <c r="B150" s="91" t="s">
        <v>79</v>
      </c>
      <c r="C150" s="91"/>
      <c r="D150" s="91"/>
      <c r="E150" s="91"/>
      <c r="F150" s="91"/>
      <c r="G150" s="23">
        <f>G86</f>
        <v>0</v>
      </c>
    </row>
    <row r="151" spans="1:7" x14ac:dyDescent="0.2">
      <c r="A151" s="47" t="s">
        <v>9</v>
      </c>
      <c r="B151" s="91" t="s">
        <v>93</v>
      </c>
      <c r="C151" s="91"/>
      <c r="D151" s="91"/>
      <c r="E151" s="91"/>
      <c r="F151" s="91"/>
      <c r="G151" s="23">
        <f>G113</f>
        <v>0</v>
      </c>
    </row>
    <row r="152" spans="1:7" x14ac:dyDescent="0.2">
      <c r="A152" s="47" t="s">
        <v>11</v>
      </c>
      <c r="B152" s="91" t="s">
        <v>116</v>
      </c>
      <c r="C152" s="91"/>
      <c r="D152" s="91"/>
      <c r="E152" s="91"/>
      <c r="F152" s="91"/>
      <c r="G152" s="23">
        <f>G122</f>
        <v>0</v>
      </c>
    </row>
    <row r="153" spans="1:7" x14ac:dyDescent="0.2">
      <c r="A153" s="9"/>
      <c r="B153" s="116" t="s">
        <v>150</v>
      </c>
      <c r="C153" s="116"/>
      <c r="D153" s="116"/>
      <c r="E153" s="116"/>
      <c r="F153" s="116"/>
      <c r="G153" s="23">
        <f>SUM(G148:G152)</f>
        <v>0</v>
      </c>
    </row>
    <row r="154" spans="1:7" x14ac:dyDescent="0.2">
      <c r="A154" s="47" t="s">
        <v>13</v>
      </c>
      <c r="B154" s="91" t="s">
        <v>123</v>
      </c>
      <c r="C154" s="91"/>
      <c r="D154" s="91"/>
      <c r="E154" s="91"/>
      <c r="F154" s="91"/>
      <c r="G154" s="23">
        <f>G144</f>
        <v>0</v>
      </c>
    </row>
    <row r="156" spans="1:7" x14ac:dyDescent="0.2">
      <c r="A156" s="47"/>
      <c r="B156" s="74" t="s">
        <v>151</v>
      </c>
      <c r="C156" s="75"/>
      <c r="D156" s="75"/>
      <c r="E156" s="75"/>
      <c r="F156" s="76"/>
      <c r="G156" s="23">
        <f>G153+G154</f>
        <v>0</v>
      </c>
    </row>
    <row r="157" spans="1:7" x14ac:dyDescent="0.2">
      <c r="A157" s="47"/>
      <c r="B157" s="92" t="s">
        <v>152</v>
      </c>
      <c r="C157" s="92"/>
      <c r="D157" s="92"/>
      <c r="E157" s="92"/>
      <c r="F157" s="92"/>
      <c r="G157" s="18">
        <v>1</v>
      </c>
    </row>
    <row r="158" spans="1:7" x14ac:dyDescent="0.2">
      <c r="A158" s="47"/>
      <c r="B158" s="92" t="s">
        <v>153</v>
      </c>
      <c r="C158" s="92"/>
      <c r="D158" s="92"/>
      <c r="E158" s="92"/>
      <c r="F158" s="92"/>
      <c r="G158" s="23">
        <f>G157*G156</f>
        <v>0</v>
      </c>
    </row>
    <row r="159" spans="1:7" x14ac:dyDescent="0.2">
      <c r="A159" s="47"/>
      <c r="B159" s="92" t="s">
        <v>154</v>
      </c>
      <c r="C159" s="92"/>
      <c r="D159" s="92"/>
      <c r="E159" s="92"/>
      <c r="F159" s="92"/>
      <c r="G159" s="18">
        <v>5</v>
      </c>
    </row>
    <row r="160" spans="1:7" x14ac:dyDescent="0.2">
      <c r="A160" s="47"/>
      <c r="B160" s="74" t="s">
        <v>180</v>
      </c>
      <c r="C160" s="75"/>
      <c r="D160" s="75"/>
      <c r="E160" s="75"/>
      <c r="F160" s="76"/>
      <c r="G160" s="23">
        <f>G158*G159</f>
        <v>0</v>
      </c>
    </row>
    <row r="163" spans="1:7" ht="33" customHeight="1" x14ac:dyDescent="0.2">
      <c r="A163" s="112" t="s">
        <v>155</v>
      </c>
      <c r="B163" s="112"/>
      <c r="C163" s="112"/>
      <c r="D163" s="112"/>
      <c r="E163" s="112"/>
      <c r="F163" s="112"/>
      <c r="G163" s="32">
        <f>G160*12</f>
        <v>0</v>
      </c>
    </row>
    <row r="164" spans="1:7" ht="33" customHeight="1" x14ac:dyDescent="0.2">
      <c r="A164" s="112" t="s">
        <v>156</v>
      </c>
      <c r="B164" s="112"/>
      <c r="C164" s="112"/>
      <c r="D164" s="112"/>
      <c r="E164" s="112"/>
      <c r="F164" s="112"/>
      <c r="G164" s="32">
        <f>G163*2</f>
        <v>0</v>
      </c>
    </row>
  </sheetData>
  <mergeCells count="195">
    <mergeCell ref="A1:G1"/>
    <mergeCell ref="A2:E2"/>
    <mergeCell ref="F2:G2"/>
    <mergeCell ref="A3:E3"/>
    <mergeCell ref="F3:G3"/>
    <mergeCell ref="A4:E4"/>
    <mergeCell ref="F4:G4"/>
    <mergeCell ref="B11:F11"/>
    <mergeCell ref="B12:F12"/>
    <mergeCell ref="B13:F13"/>
    <mergeCell ref="A15:G15"/>
    <mergeCell ref="A16:G16"/>
    <mergeCell ref="B17:E17"/>
    <mergeCell ref="F17:G17"/>
    <mergeCell ref="A5:E5"/>
    <mergeCell ref="F5:G5"/>
    <mergeCell ref="A7:G7"/>
    <mergeCell ref="B8:F8"/>
    <mergeCell ref="B9:F9"/>
    <mergeCell ref="B10:F10"/>
    <mergeCell ref="B23:F23"/>
    <mergeCell ref="B24:E24"/>
    <mergeCell ref="B25:E25"/>
    <mergeCell ref="B26:E26"/>
    <mergeCell ref="B27:E27"/>
    <mergeCell ref="B28:E28"/>
    <mergeCell ref="B18:E18"/>
    <mergeCell ref="F18:G18"/>
    <mergeCell ref="B19:E19"/>
    <mergeCell ref="B20:E20"/>
    <mergeCell ref="F20:G20"/>
    <mergeCell ref="A22:G22"/>
    <mergeCell ref="G37:G38"/>
    <mergeCell ref="B38:E38"/>
    <mergeCell ref="A39:F39"/>
    <mergeCell ref="B29:E29"/>
    <mergeCell ref="B30:E30"/>
    <mergeCell ref="A31:F31"/>
    <mergeCell ref="A33:G33"/>
    <mergeCell ref="B34:E34"/>
    <mergeCell ref="A35:A36"/>
    <mergeCell ref="B35:E35"/>
    <mergeCell ref="F35:F36"/>
    <mergeCell ref="G35:G36"/>
    <mergeCell ref="B36:E36"/>
    <mergeCell ref="A40:E40"/>
    <mergeCell ref="A41:F41"/>
    <mergeCell ref="B43:E43"/>
    <mergeCell ref="B44:E44"/>
    <mergeCell ref="B45:E45"/>
    <mergeCell ref="A46:A47"/>
    <mergeCell ref="B46:C47"/>
    <mergeCell ref="F46:F47"/>
    <mergeCell ref="A37:A38"/>
    <mergeCell ref="B37:E37"/>
    <mergeCell ref="F37:F38"/>
    <mergeCell ref="A57:A58"/>
    <mergeCell ref="A59:A60"/>
    <mergeCell ref="B59:C59"/>
    <mergeCell ref="G59:G60"/>
    <mergeCell ref="B60:C60"/>
    <mergeCell ref="G46:G47"/>
    <mergeCell ref="B48:E48"/>
    <mergeCell ref="B49:E49"/>
    <mergeCell ref="B50:E50"/>
    <mergeCell ref="B51:E51"/>
    <mergeCell ref="B52:E52"/>
    <mergeCell ref="B61:F61"/>
    <mergeCell ref="B62:F62"/>
    <mergeCell ref="B63:F63"/>
    <mergeCell ref="B64:F64"/>
    <mergeCell ref="B65:F65"/>
    <mergeCell ref="B66:F66"/>
    <mergeCell ref="B53:E53"/>
    <mergeCell ref="B54:E54"/>
    <mergeCell ref="B56:G56"/>
    <mergeCell ref="B75:E75"/>
    <mergeCell ref="A76:A77"/>
    <mergeCell ref="B76:E76"/>
    <mergeCell ref="F76:F77"/>
    <mergeCell ref="G76:G77"/>
    <mergeCell ref="B77:E77"/>
    <mergeCell ref="A68:G68"/>
    <mergeCell ref="B69:F69"/>
    <mergeCell ref="B70:F70"/>
    <mergeCell ref="B71:F71"/>
    <mergeCell ref="A72:F72"/>
    <mergeCell ref="A74:G74"/>
    <mergeCell ref="A78:A79"/>
    <mergeCell ref="B78:E78"/>
    <mergeCell ref="F78:F79"/>
    <mergeCell ref="G78:G79"/>
    <mergeCell ref="B79:E79"/>
    <mergeCell ref="A80:A81"/>
    <mergeCell ref="B80:E80"/>
    <mergeCell ref="F80:F81"/>
    <mergeCell ref="G80:G81"/>
    <mergeCell ref="B81:E81"/>
    <mergeCell ref="A86:F86"/>
    <mergeCell ref="A88:G88"/>
    <mergeCell ref="B89:F89"/>
    <mergeCell ref="A90:A91"/>
    <mergeCell ref="B90:F90"/>
    <mergeCell ref="G90:G91"/>
    <mergeCell ref="B91:F91"/>
    <mergeCell ref="A82:A83"/>
    <mergeCell ref="B82:E82"/>
    <mergeCell ref="F82:F83"/>
    <mergeCell ref="G82:G83"/>
    <mergeCell ref="B83:E83"/>
    <mergeCell ref="A84:A85"/>
    <mergeCell ref="B84:E84"/>
    <mergeCell ref="F84:F85"/>
    <mergeCell ref="G84:G85"/>
    <mergeCell ref="B85:E85"/>
    <mergeCell ref="A96:A97"/>
    <mergeCell ref="F96:F97"/>
    <mergeCell ref="G96:G97"/>
    <mergeCell ref="A98:A99"/>
    <mergeCell ref="F98:F99"/>
    <mergeCell ref="G98:G99"/>
    <mergeCell ref="A92:A93"/>
    <mergeCell ref="D92:E93"/>
    <mergeCell ref="F92:F93"/>
    <mergeCell ref="G92:G93"/>
    <mergeCell ref="A94:A95"/>
    <mergeCell ref="F94:F95"/>
    <mergeCell ref="G94:G95"/>
    <mergeCell ref="B104:G104"/>
    <mergeCell ref="B105:E105"/>
    <mergeCell ref="A106:F106"/>
    <mergeCell ref="A108:G108"/>
    <mergeCell ref="B109:F109"/>
    <mergeCell ref="B110:F110"/>
    <mergeCell ref="A100:A101"/>
    <mergeCell ref="B100:E100"/>
    <mergeCell ref="F100:F101"/>
    <mergeCell ref="G100:G101"/>
    <mergeCell ref="B101:E101"/>
    <mergeCell ref="A102:F102"/>
    <mergeCell ref="B118:F118"/>
    <mergeCell ref="B119:F119"/>
    <mergeCell ref="B120:F120"/>
    <mergeCell ref="B121:F121"/>
    <mergeCell ref="A122:F122"/>
    <mergeCell ref="A124:G124"/>
    <mergeCell ref="B111:F111"/>
    <mergeCell ref="B112:E112"/>
    <mergeCell ref="B113:F113"/>
    <mergeCell ref="A115:G115"/>
    <mergeCell ref="B116:F116"/>
    <mergeCell ref="B117:F117"/>
    <mergeCell ref="G128:G129"/>
    <mergeCell ref="B129:D129"/>
    <mergeCell ref="B125:D125"/>
    <mergeCell ref="A126:A127"/>
    <mergeCell ref="B126:D126"/>
    <mergeCell ref="E126:E127"/>
    <mergeCell ref="F126:F127"/>
    <mergeCell ref="G126:G127"/>
    <mergeCell ref="B127:D127"/>
    <mergeCell ref="A130:F130"/>
    <mergeCell ref="A131:F131"/>
    <mergeCell ref="B132:E132"/>
    <mergeCell ref="B133:E133"/>
    <mergeCell ref="B134:E134"/>
    <mergeCell ref="B135:E135"/>
    <mergeCell ref="A128:A129"/>
    <mergeCell ref="B128:D128"/>
    <mergeCell ref="E128:E129"/>
    <mergeCell ref="F128:F129"/>
    <mergeCell ref="B143:F143"/>
    <mergeCell ref="A144:F144"/>
    <mergeCell ref="A146:G146"/>
    <mergeCell ref="B147:F147"/>
    <mergeCell ref="B148:F148"/>
    <mergeCell ref="B149:F149"/>
    <mergeCell ref="B136:E136"/>
    <mergeCell ref="B137:E137"/>
    <mergeCell ref="B138:E138"/>
    <mergeCell ref="A140:G140"/>
    <mergeCell ref="B141:F141"/>
    <mergeCell ref="B142:F142"/>
    <mergeCell ref="B157:F157"/>
    <mergeCell ref="B158:F158"/>
    <mergeCell ref="B159:F159"/>
    <mergeCell ref="B160:F160"/>
    <mergeCell ref="A163:F163"/>
    <mergeCell ref="A164:F164"/>
    <mergeCell ref="B150:F150"/>
    <mergeCell ref="B151:F151"/>
    <mergeCell ref="B152:F152"/>
    <mergeCell ref="B153:F153"/>
    <mergeCell ref="B154:F154"/>
    <mergeCell ref="B156:F156"/>
  </mergeCells>
  <dataValidations count="2">
    <dataValidation type="list" allowBlank="1" showInputMessage="1" showErrorMessage="1" sqref="F17:G17" xr:uid="{E9C5C556-93E0-4434-86A6-26822933157C}">
      <formula1>"44 horas semanais, 40 horas semanais, 12x36 diurno, 12x36 noturno"</formula1>
    </dataValidation>
    <dataValidation type="list" allowBlank="1" showInputMessage="1" showErrorMessage="1" sqref="G13" xr:uid="{FD298F4E-72DC-4C3C-B832-9B92E30EDD1B}">
      <formula1>"LUCRO REAL, LUCRO PRESUMIDO, SIMPLES"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RESUMO</vt:lpstr>
      <vt:lpstr>Gerente de Portfólio</vt:lpstr>
      <vt:lpstr>Analista Sênior</vt:lpstr>
      <vt:lpstr>Analista Pleno</vt:lpstr>
      <vt:lpstr>Analista Júnior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Bárbara SBueno</dc:creator>
  <cp:lastModifiedBy>Bárbara SBueno</cp:lastModifiedBy>
  <dcterms:created xsi:type="dcterms:W3CDTF">2023-04-03T16:58:00Z</dcterms:created>
  <dcterms:modified xsi:type="dcterms:W3CDTF">2023-05-08T12:56:23Z</dcterms:modified>
</cp:coreProperties>
</file>