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vikrantjaltare/Documents/GitHub/TriDeNT/Docs/"/>
    </mc:Choice>
  </mc:AlternateContent>
  <xr:revisionPtr revIDLastSave="0" documentId="13_ncr:1_{5CEA25C2-9B03-364B-8C05-034E4549DDFF}" xr6:coauthVersionLast="47" xr6:coauthVersionMax="47" xr10:uidLastSave="{00000000-0000-0000-0000-000000000000}"/>
  <bookViews>
    <workbookView xWindow="0" yWindow="0" windowWidth="28800" windowHeight="18000" xr2:uid="{AD979442-AD62-4C94-B047-08538372C739}"/>
  </bookViews>
  <sheets>
    <sheet name="EPIC_Performance" sheetId="5" r:id="rId1"/>
    <sheet name="PDK_obfuscated_tables" sheetId="2" r:id="rId2"/>
    <sheet name="Vendor_A_cband_devices" sheetId="6" r:id="rId3"/>
    <sheet name="Vendor_B_cband_devices" sheetId="7" r:id="rId4"/>
    <sheet name="Vendor_C_oband_devices" sheetId="8" r:id="rId5"/>
    <sheet name="Vendor_D_oband_devices" sheetId="9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L2" i="5" l="1"/>
  <c r="BP2" i="5"/>
  <c r="BT2" i="5"/>
  <c r="BR2" i="5" s="1"/>
  <c r="BV2" i="5"/>
  <c r="CA2" i="5"/>
  <c r="BX2" i="5" s="1"/>
  <c r="BY2" i="5" s="1"/>
  <c r="CE2" i="5"/>
  <c r="BH2" i="5"/>
  <c r="BC2" i="5"/>
  <c r="BW2" i="5" l="1"/>
  <c r="AT2" i="5"/>
  <c r="AS2" i="5"/>
  <c r="AW2" i="5"/>
  <c r="AV2" i="5" l="1"/>
  <c r="AR2" i="5"/>
  <c r="AG5" i="5" l="1"/>
  <c r="AG6" i="5"/>
  <c r="AG7" i="5"/>
  <c r="AG8" i="5"/>
  <c r="AG9" i="5"/>
  <c r="AG10" i="5"/>
  <c r="AG11" i="5"/>
  <c r="AG12" i="5"/>
  <c r="AG13" i="5"/>
  <c r="AG14" i="5"/>
  <c r="AG15" i="5"/>
  <c r="AG16" i="5"/>
  <c r="AG17" i="5"/>
  <c r="AG18" i="5"/>
  <c r="AG19" i="5"/>
  <c r="AG20" i="5"/>
  <c r="AG21" i="5"/>
  <c r="AG22" i="5"/>
  <c r="AG23" i="5"/>
  <c r="D3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" i="5"/>
  <c r="AD2" i="5"/>
  <c r="AJ5" i="5"/>
  <c r="AJ6" i="5"/>
  <c r="AJ7" i="5"/>
  <c r="AJ8" i="5"/>
  <c r="AJ9" i="5"/>
  <c r="AJ10" i="5"/>
  <c r="AJ11" i="5"/>
  <c r="AJ12" i="5"/>
  <c r="AJ13" i="5"/>
  <c r="AJ14" i="5"/>
  <c r="AJ15" i="5"/>
  <c r="AJ16" i="5"/>
  <c r="AJ17" i="5"/>
  <c r="AJ18" i="5"/>
  <c r="AJ19" i="5"/>
  <c r="AJ20" i="5"/>
  <c r="AJ21" i="5"/>
  <c r="AJ22" i="5"/>
  <c r="AJ23" i="5"/>
  <c r="AF3" i="5"/>
  <c r="AF5" i="5"/>
  <c r="AF6" i="5"/>
  <c r="AF7" i="5"/>
  <c r="AF8" i="5"/>
  <c r="AF9" i="5"/>
  <c r="AF10" i="5"/>
  <c r="AF11" i="5"/>
  <c r="AF12" i="5"/>
  <c r="AF13" i="5"/>
  <c r="AF14" i="5"/>
  <c r="AF15" i="5"/>
  <c r="AF16" i="5"/>
  <c r="AF17" i="5"/>
  <c r="AF18" i="5"/>
  <c r="AF19" i="5"/>
  <c r="AF20" i="5"/>
  <c r="AF21" i="5"/>
  <c r="AF22" i="5"/>
  <c r="AF23" i="5"/>
  <c r="AE3" i="5"/>
  <c r="AE5" i="5"/>
  <c r="AE6" i="5"/>
  <c r="AE7" i="5"/>
  <c r="AE8" i="5"/>
  <c r="AE9" i="5"/>
  <c r="AE10" i="5"/>
  <c r="AE11" i="5"/>
  <c r="AE12" i="5"/>
  <c r="AE13" i="5"/>
  <c r="AE14" i="5"/>
  <c r="AE15" i="5"/>
  <c r="AE16" i="5"/>
  <c r="AE17" i="5"/>
  <c r="AE18" i="5"/>
  <c r="AE19" i="5"/>
  <c r="AE20" i="5"/>
  <c r="AE21" i="5"/>
  <c r="AE22" i="5"/>
  <c r="AE23" i="5"/>
  <c r="AE2" i="5"/>
  <c r="AF2" i="5" s="1"/>
  <c r="AD3" i="5"/>
  <c r="AD5" i="5"/>
  <c r="AD6" i="5"/>
  <c r="AD7" i="5"/>
  <c r="AD8" i="5"/>
  <c r="AD9" i="5"/>
  <c r="AD10" i="5"/>
  <c r="AD11" i="5"/>
  <c r="AD12" i="5"/>
  <c r="AD13" i="5"/>
  <c r="AD14" i="5"/>
  <c r="AD15" i="5"/>
  <c r="AD16" i="5"/>
  <c r="AD17" i="5"/>
  <c r="AD18" i="5"/>
  <c r="AD19" i="5"/>
  <c r="AD20" i="5"/>
  <c r="AD21" i="5"/>
  <c r="AD22" i="5"/>
  <c r="AC3" i="5"/>
  <c r="AC5" i="5"/>
  <c r="AC6" i="5"/>
  <c r="AC7" i="5"/>
  <c r="AC8" i="5"/>
  <c r="AC9" i="5"/>
  <c r="AC10" i="5"/>
  <c r="AC11" i="5"/>
  <c r="AC12" i="5"/>
  <c r="AC13" i="5"/>
  <c r="AC14" i="5"/>
  <c r="AC15" i="5"/>
  <c r="AC16" i="5"/>
  <c r="AC17" i="5"/>
  <c r="AC18" i="5"/>
  <c r="AC19" i="5"/>
  <c r="AC20" i="5"/>
  <c r="AC21" i="5"/>
  <c r="AC22" i="5"/>
  <c r="AC23" i="5"/>
  <c r="AC2" i="5"/>
  <c r="AB5" i="5"/>
  <c r="AB6" i="5"/>
  <c r="AB7" i="5"/>
  <c r="AB8" i="5"/>
  <c r="AB9" i="5"/>
  <c r="AB10" i="5"/>
  <c r="AB11" i="5"/>
  <c r="AB12" i="5"/>
  <c r="AB13" i="5"/>
  <c r="AB14" i="5"/>
  <c r="AB15" i="5"/>
  <c r="AB16" i="5"/>
  <c r="AB17" i="5"/>
  <c r="AB18" i="5"/>
  <c r="AB19" i="5"/>
  <c r="AB20" i="5"/>
  <c r="AB21" i="5"/>
  <c r="AB22" i="5"/>
  <c r="AB23" i="5"/>
  <c r="Y5" i="5"/>
  <c r="Y6" i="5"/>
  <c r="Y7" i="5"/>
  <c r="Y8" i="5"/>
  <c r="Y9" i="5"/>
  <c r="Y10" i="5"/>
  <c r="Y11" i="5"/>
  <c r="Y12" i="5"/>
  <c r="Y13" i="5"/>
  <c r="Y14" i="5"/>
  <c r="Y15" i="5"/>
  <c r="Y16" i="5"/>
  <c r="Y17" i="5"/>
  <c r="Y18" i="5"/>
  <c r="Y19" i="5"/>
  <c r="Y20" i="5"/>
  <c r="Y21" i="5"/>
  <c r="Y22" i="5"/>
  <c r="Y23" i="5"/>
  <c r="AA5" i="5"/>
  <c r="AA6" i="5"/>
  <c r="AA7" i="5"/>
  <c r="AA8" i="5"/>
  <c r="AA9" i="5"/>
  <c r="AA10" i="5"/>
  <c r="AA11" i="5"/>
  <c r="AA12" i="5"/>
  <c r="AA13" i="5"/>
  <c r="AA14" i="5"/>
  <c r="AA15" i="5"/>
  <c r="AA16" i="5"/>
  <c r="AA17" i="5"/>
  <c r="AA18" i="5"/>
  <c r="AA19" i="5"/>
  <c r="AA20" i="5"/>
  <c r="AA21" i="5"/>
  <c r="AA22" i="5"/>
  <c r="AA23" i="5"/>
  <c r="Z23" i="5" a="1"/>
  <c r="Z23" i="5" s="1"/>
  <c r="Z22" i="5" a="1"/>
  <c r="Z22" i="5" s="1"/>
  <c r="Z21" i="5" a="1"/>
  <c r="Z21" i="5" s="1"/>
  <c r="Z20" i="5" a="1"/>
  <c r="Z20" i="5" s="1"/>
  <c r="Z19" i="5" a="1"/>
  <c r="Z19" i="5" s="1"/>
  <c r="Z18" i="5" a="1"/>
  <c r="Z18" i="5" s="1"/>
  <c r="Z17" i="5" a="1"/>
  <c r="Z17" i="5" s="1"/>
  <c r="Z16" i="5" a="1"/>
  <c r="Z16" i="5" s="1"/>
  <c r="Z15" i="5" a="1"/>
  <c r="Z15" i="5" s="1"/>
  <c r="Z14" i="5" a="1"/>
  <c r="Z14" i="5" s="1"/>
  <c r="Z13" i="5" a="1"/>
  <c r="Z13" i="5" s="1"/>
  <c r="Z12" i="5" a="1"/>
  <c r="Z12" i="5" s="1"/>
  <c r="Z11" i="5" a="1"/>
  <c r="Z11" i="5" s="1"/>
  <c r="Z10" i="5" a="1"/>
  <c r="Z10" i="5" s="1"/>
  <c r="Z9" i="5" a="1"/>
  <c r="Z9" i="5" s="1"/>
  <c r="Z8" i="5" a="1"/>
  <c r="Z8" i="5" s="1"/>
  <c r="Z7" i="5" a="1"/>
  <c r="Z7" i="5" s="1"/>
  <c r="Z6" i="5" a="1"/>
  <c r="Z6" i="5" s="1"/>
  <c r="Z5" i="5" a="1"/>
  <c r="Z5" i="5" s="1"/>
  <c r="X5" i="5" a="1"/>
  <c r="X5" i="5" s="1"/>
  <c r="X6" i="5" a="1"/>
  <c r="X6" i="5" s="1"/>
  <c r="X7" i="5" a="1"/>
  <c r="X7" i="5" s="1"/>
  <c r="X8" i="5" a="1"/>
  <c r="X8" i="5" s="1"/>
  <c r="X9" i="5" a="1"/>
  <c r="X9" i="5" s="1"/>
  <c r="X10" i="5" a="1"/>
  <c r="X10" i="5" s="1"/>
  <c r="X11" i="5" a="1"/>
  <c r="X11" i="5" s="1"/>
  <c r="X12" i="5" a="1"/>
  <c r="X12" i="5" s="1"/>
  <c r="X13" i="5" a="1"/>
  <c r="X13" i="5" s="1"/>
  <c r="X14" i="5" a="1"/>
  <c r="X14" i="5" s="1"/>
  <c r="X15" i="5" a="1"/>
  <c r="X15" i="5" s="1"/>
  <c r="X16" i="5" a="1"/>
  <c r="X16" i="5" s="1"/>
  <c r="X17" i="5" a="1"/>
  <c r="X17" i="5" s="1"/>
  <c r="X18" i="5" a="1"/>
  <c r="X18" i="5" s="1"/>
  <c r="X19" i="5" a="1"/>
  <c r="X19" i="5" s="1"/>
  <c r="X20" i="5" a="1"/>
  <c r="X20" i="5" s="1"/>
  <c r="X21" i="5" a="1"/>
  <c r="X21" i="5" s="1"/>
  <c r="X22" i="5" a="1"/>
  <c r="X22" i="5" s="1"/>
  <c r="X23" i="5" a="1"/>
  <c r="X23" i="5" s="1"/>
  <c r="V5" i="5" a="1"/>
  <c r="V5" i="5" s="1"/>
  <c r="V6" i="5" a="1"/>
  <c r="V6" i="5" s="1"/>
  <c r="V7" i="5" a="1"/>
  <c r="V7" i="5" s="1"/>
  <c r="V8" i="5" a="1"/>
  <c r="V8" i="5" s="1"/>
  <c r="V9" i="5" a="1"/>
  <c r="V9" i="5" s="1"/>
  <c r="V10" i="5" a="1"/>
  <c r="V10" i="5" s="1"/>
  <c r="V11" i="5" a="1"/>
  <c r="V11" i="5" s="1"/>
  <c r="V12" i="5" a="1"/>
  <c r="V12" i="5" s="1"/>
  <c r="V13" i="5" a="1"/>
  <c r="V13" i="5" s="1"/>
  <c r="V14" i="5" a="1"/>
  <c r="V14" i="5" s="1"/>
  <c r="V15" i="5" a="1"/>
  <c r="V15" i="5" s="1"/>
  <c r="V16" i="5" a="1"/>
  <c r="V16" i="5" s="1"/>
  <c r="V17" i="5" a="1"/>
  <c r="V17" i="5" s="1"/>
  <c r="V18" i="5" a="1"/>
  <c r="V18" i="5" s="1"/>
  <c r="V19" i="5" a="1"/>
  <c r="V19" i="5" s="1"/>
  <c r="V20" i="5" a="1"/>
  <c r="V20" i="5" s="1"/>
  <c r="V21" i="5" a="1"/>
  <c r="V21" i="5" s="1"/>
  <c r="V22" i="5" a="1"/>
  <c r="V22" i="5" s="1"/>
  <c r="V23" i="5" a="1"/>
  <c r="V23" i="5" s="1"/>
  <c r="W5" i="5" a="1"/>
  <c r="W5" i="5" s="1"/>
  <c r="W6" i="5" a="1"/>
  <c r="W6" i="5" s="1"/>
  <c r="W7" i="5" a="1"/>
  <c r="W7" i="5" s="1"/>
  <c r="W8" i="5" a="1"/>
  <c r="W8" i="5" s="1"/>
  <c r="W9" i="5" a="1"/>
  <c r="W9" i="5" s="1"/>
  <c r="W10" i="5" a="1"/>
  <c r="W10" i="5" s="1"/>
  <c r="W11" i="5" a="1"/>
  <c r="W11" i="5" s="1"/>
  <c r="W12" i="5" a="1"/>
  <c r="W12" i="5" s="1"/>
  <c r="W13" i="5" a="1"/>
  <c r="W13" i="5" s="1"/>
  <c r="W14" i="5" a="1"/>
  <c r="W14" i="5" s="1"/>
  <c r="W15" i="5" a="1"/>
  <c r="W15" i="5" s="1"/>
  <c r="W16" i="5" a="1"/>
  <c r="W16" i="5" s="1"/>
  <c r="W17" i="5" a="1"/>
  <c r="W17" i="5" s="1"/>
  <c r="W18" i="5" a="1"/>
  <c r="W18" i="5" s="1"/>
  <c r="W19" i="5" a="1"/>
  <c r="W19" i="5" s="1"/>
  <c r="W20" i="5" a="1"/>
  <c r="W20" i="5" s="1"/>
  <c r="W21" i="5" a="1"/>
  <c r="W21" i="5" s="1"/>
  <c r="W22" i="5" a="1"/>
  <c r="W22" i="5" s="1"/>
  <c r="W23" i="5" a="1"/>
  <c r="W23" i="5" s="1"/>
  <c r="R5" i="5" a="1"/>
  <c r="R5" i="5" s="1"/>
  <c r="S5" i="5" a="1"/>
  <c r="S5" i="5" s="1"/>
  <c r="T5" i="5" a="1"/>
  <c r="T5" i="5" s="1"/>
  <c r="R6" i="5" a="1"/>
  <c r="R6" i="5" s="1"/>
  <c r="S6" i="5" a="1"/>
  <c r="S6" i="5" s="1"/>
  <c r="T6" i="5" a="1"/>
  <c r="T6" i="5" s="1"/>
  <c r="R7" i="5" a="1"/>
  <c r="R7" i="5" s="1"/>
  <c r="S7" i="5" a="1"/>
  <c r="S7" i="5" s="1"/>
  <c r="T7" i="5" a="1"/>
  <c r="T7" i="5" s="1"/>
  <c r="R8" i="5" a="1"/>
  <c r="R8" i="5" s="1"/>
  <c r="S8" i="5" a="1"/>
  <c r="S8" i="5" s="1"/>
  <c r="T8" i="5" a="1"/>
  <c r="T8" i="5" s="1"/>
  <c r="R9" i="5" a="1"/>
  <c r="R9" i="5" s="1"/>
  <c r="S9" i="5" a="1"/>
  <c r="S9" i="5" s="1"/>
  <c r="T9" i="5" a="1"/>
  <c r="T9" i="5" s="1"/>
  <c r="R10" i="5" a="1"/>
  <c r="R10" i="5" s="1"/>
  <c r="S10" i="5" a="1"/>
  <c r="S10" i="5" s="1"/>
  <c r="T10" i="5" a="1"/>
  <c r="T10" i="5" s="1"/>
  <c r="R11" i="5" a="1"/>
  <c r="R11" i="5" s="1"/>
  <c r="S11" i="5" a="1"/>
  <c r="S11" i="5" s="1"/>
  <c r="T11" i="5" a="1"/>
  <c r="T11" i="5" s="1"/>
  <c r="R12" i="5" a="1"/>
  <c r="R12" i="5" s="1"/>
  <c r="S12" i="5" a="1"/>
  <c r="S12" i="5" s="1"/>
  <c r="T12" i="5" a="1"/>
  <c r="T12" i="5" s="1"/>
  <c r="R13" i="5" a="1"/>
  <c r="R13" i="5" s="1"/>
  <c r="S13" i="5" a="1"/>
  <c r="S13" i="5" s="1"/>
  <c r="T13" i="5" a="1"/>
  <c r="T13" i="5" s="1"/>
  <c r="R14" i="5" a="1"/>
  <c r="R14" i="5" s="1"/>
  <c r="S14" i="5" a="1"/>
  <c r="S14" i="5" s="1"/>
  <c r="T14" i="5" a="1"/>
  <c r="T14" i="5" s="1"/>
  <c r="R15" i="5" a="1"/>
  <c r="R15" i="5" s="1"/>
  <c r="S15" i="5" a="1"/>
  <c r="S15" i="5" s="1"/>
  <c r="T15" i="5" a="1"/>
  <c r="T15" i="5" s="1"/>
  <c r="R16" i="5" a="1"/>
  <c r="R16" i="5" s="1"/>
  <c r="S16" i="5" a="1"/>
  <c r="S16" i="5" s="1"/>
  <c r="T16" i="5" a="1"/>
  <c r="T16" i="5" s="1"/>
  <c r="R17" i="5" a="1"/>
  <c r="R17" i="5" s="1"/>
  <c r="S17" i="5" a="1"/>
  <c r="S17" i="5" s="1"/>
  <c r="T17" i="5" a="1"/>
  <c r="T17" i="5" s="1"/>
  <c r="R18" i="5" a="1"/>
  <c r="R18" i="5" s="1"/>
  <c r="S18" i="5" a="1"/>
  <c r="S18" i="5" s="1"/>
  <c r="T18" i="5" a="1"/>
  <c r="T18" i="5" s="1"/>
  <c r="R19" i="5" a="1"/>
  <c r="R19" i="5" s="1"/>
  <c r="S19" i="5" a="1"/>
  <c r="S19" i="5" s="1"/>
  <c r="T19" i="5" a="1"/>
  <c r="T19" i="5" s="1"/>
  <c r="R20" i="5" a="1"/>
  <c r="R20" i="5" s="1"/>
  <c r="S20" i="5" a="1"/>
  <c r="S20" i="5" s="1"/>
  <c r="T20" i="5" a="1"/>
  <c r="T20" i="5" s="1"/>
  <c r="R21" i="5" a="1"/>
  <c r="R21" i="5" s="1"/>
  <c r="S21" i="5" a="1"/>
  <c r="S21" i="5" s="1"/>
  <c r="T21" i="5" a="1"/>
  <c r="T21" i="5" s="1"/>
  <c r="R22" i="5" a="1"/>
  <c r="R22" i="5" s="1"/>
  <c r="S22" i="5" a="1"/>
  <c r="S22" i="5" s="1"/>
  <c r="T22" i="5" a="1"/>
  <c r="T22" i="5" s="1"/>
  <c r="R23" i="5" a="1"/>
  <c r="R23" i="5" s="1"/>
  <c r="S23" i="5" a="1"/>
  <c r="S23" i="5" s="1"/>
  <c r="T23" i="5" a="1"/>
  <c r="T23" i="5" s="1"/>
  <c r="Q4" i="5"/>
  <c r="P4" i="5"/>
  <c r="AE4" i="5" s="1"/>
  <c r="X4" i="5" a="1"/>
  <c r="T3" i="5" a="1"/>
  <c r="S3" i="5" a="1"/>
  <c r="X3" i="5" a="1"/>
  <c r="S4" i="5" a="1"/>
  <c r="T4" i="5" a="1"/>
  <c r="V4" i="5" a="1"/>
  <c r="S2" i="5" a="1"/>
  <c r="T2" i="5" a="1"/>
  <c r="V2" i="5" a="1"/>
  <c r="X2" i="5" a="1"/>
  <c r="W4" i="5" a="1"/>
  <c r="Z2" i="5" a="1"/>
  <c r="W3" i="5" a="1"/>
  <c r="V3" i="5" a="1"/>
  <c r="Z4" i="5" a="1"/>
  <c r="R3" i="5" a="1"/>
  <c r="W2" i="5" a="1"/>
  <c r="R2" i="5" a="1"/>
  <c r="R4" i="5" a="1"/>
  <c r="Z3" i="5" a="1"/>
  <c r="AD4" i="5" l="1"/>
  <c r="AF4" i="5"/>
  <c r="AC4" i="5"/>
  <c r="D4" i="5"/>
  <c r="AN22" i="5"/>
  <c r="AN10" i="5"/>
  <c r="AO16" i="5"/>
  <c r="AN16" i="5"/>
  <c r="AM21" i="5"/>
  <c r="AO10" i="5"/>
  <c r="AM14" i="5"/>
  <c r="AO20" i="5"/>
  <c r="AN21" i="5"/>
  <c r="AN15" i="5"/>
  <c r="AO7" i="5"/>
  <c r="AO13" i="5"/>
  <c r="AN20" i="5"/>
  <c r="AO21" i="5"/>
  <c r="AN5" i="5"/>
  <c r="AO11" i="5"/>
  <c r="AN17" i="5"/>
  <c r="AN18" i="5"/>
  <c r="AN23" i="5"/>
  <c r="Z3" i="5"/>
  <c r="Z4" i="5"/>
  <c r="Z2" i="5"/>
  <c r="X4" i="5"/>
  <c r="X3" i="5"/>
  <c r="X2" i="5"/>
  <c r="V4" i="5"/>
  <c r="V3" i="5"/>
  <c r="U15" i="5"/>
  <c r="U11" i="5"/>
  <c r="W4" i="5"/>
  <c r="W3" i="5"/>
  <c r="W2" i="5"/>
  <c r="U12" i="5"/>
  <c r="AH12" i="5" s="1"/>
  <c r="U14" i="5"/>
  <c r="U18" i="5"/>
  <c r="AH18" i="5" s="1"/>
  <c r="U8" i="5"/>
  <c r="U7" i="5"/>
  <c r="AH7" i="5" s="1"/>
  <c r="U17" i="5"/>
  <c r="AH17" i="5" s="1"/>
  <c r="V2" i="5"/>
  <c r="U21" i="5"/>
  <c r="AH21" i="5" s="1"/>
  <c r="U20" i="5"/>
  <c r="AH20" i="5" s="1"/>
  <c r="U23" i="5"/>
  <c r="AH23" i="5" s="1"/>
  <c r="U22" i="5"/>
  <c r="U10" i="5"/>
  <c r="AH10" i="5" s="1"/>
  <c r="U13" i="5"/>
  <c r="AH13" i="5" s="1"/>
  <c r="U5" i="5"/>
  <c r="AH5" i="5" s="1"/>
  <c r="T3" i="5"/>
  <c r="S3" i="5"/>
  <c r="T4" i="5"/>
  <c r="S4" i="5"/>
  <c r="R4" i="5"/>
  <c r="R3" i="5"/>
  <c r="U19" i="5"/>
  <c r="U6" i="5"/>
  <c r="AH6" i="5" s="1"/>
  <c r="U9" i="5"/>
  <c r="AH9" i="5" s="1"/>
  <c r="U16" i="5"/>
  <c r="T2" i="5"/>
  <c r="S2" i="5"/>
  <c r="R2" i="5"/>
  <c r="AN2" i="5" l="1"/>
  <c r="AM5" i="5"/>
  <c r="AM17" i="5"/>
  <c r="AO14" i="5"/>
  <c r="AO15" i="5"/>
  <c r="AM8" i="5"/>
  <c r="AO18" i="5"/>
  <c r="AM22" i="5"/>
  <c r="AO22" i="5"/>
  <c r="AM18" i="5"/>
  <c r="AM15" i="5"/>
  <c r="AO17" i="5"/>
  <c r="AO8" i="5"/>
  <c r="AN6" i="5"/>
  <c r="AO9" i="5"/>
  <c r="AM20" i="5"/>
  <c r="AM10" i="5"/>
  <c r="AO5" i="5"/>
  <c r="AN4" i="5"/>
  <c r="AO4" i="5"/>
  <c r="AO3" i="5"/>
  <c r="AN3" i="5"/>
  <c r="AM3" i="5"/>
  <c r="AM12" i="5"/>
  <c r="AN13" i="5"/>
  <c r="AM9" i="5"/>
  <c r="AM23" i="5"/>
  <c r="AN12" i="5"/>
  <c r="AN14" i="5"/>
  <c r="AN8" i="5"/>
  <c r="AO2" i="5"/>
  <c r="AO12" i="5"/>
  <c r="AO19" i="5"/>
  <c r="AN11" i="5"/>
  <c r="AM19" i="5"/>
  <c r="AM13" i="5"/>
  <c r="AM7" i="5"/>
  <c r="AN19" i="5"/>
  <c r="AO23" i="5"/>
  <c r="AN7" i="5"/>
  <c r="AM2" i="5"/>
  <c r="AM6" i="5"/>
  <c r="AN9" i="5"/>
  <c r="AM16" i="5"/>
  <c r="AO6" i="5"/>
  <c r="AM11" i="5"/>
  <c r="Y3" i="5"/>
  <c r="Y4" i="5"/>
  <c r="Y2" i="5"/>
  <c r="AH19" i="5"/>
  <c r="AH22" i="5"/>
  <c r="AH11" i="5"/>
  <c r="AH8" i="5"/>
  <c r="AH15" i="5"/>
  <c r="AH14" i="5"/>
  <c r="AH16" i="5"/>
  <c r="U3" i="5"/>
  <c r="U4" i="5"/>
  <c r="U2" i="5"/>
  <c r="AM4" i="5" l="1"/>
  <c r="AA2" i="5"/>
  <c r="AG2" i="5" s="1"/>
  <c r="AA3" i="5"/>
  <c r="AG3" i="5" s="1"/>
  <c r="AH4" i="5"/>
  <c r="AA4" i="5"/>
  <c r="AG4" i="5" s="1"/>
  <c r="AH2" i="5"/>
  <c r="AH3" i="5"/>
  <c r="AD23" i="5"/>
  <c r="AB2" i="5" l="1"/>
  <c r="AJ2" i="5" s="1"/>
  <c r="AB4" i="5"/>
  <c r="AJ4" i="5" s="1"/>
  <c r="AB3" i="5"/>
  <c r="AJ3" i="5" s="1"/>
  <c r="E7" i="5" l="1"/>
  <c r="E23" i="5"/>
  <c r="E10" i="5"/>
  <c r="E5" i="5"/>
  <c r="E17" i="5"/>
  <c r="E4" i="5"/>
  <c r="E19" i="5"/>
  <c r="E3" i="5"/>
  <c r="E14" i="5"/>
  <c r="E20" i="5"/>
  <c r="E15" i="5"/>
  <c r="E22" i="5"/>
  <c r="E2" i="5"/>
  <c r="E11" i="5"/>
  <c r="E16" i="5"/>
  <c r="E6" i="5"/>
  <c r="E21" i="5"/>
  <c r="E9" i="5"/>
  <c r="E8" i="5"/>
  <c r="E12" i="5"/>
  <c r="E13" i="5"/>
  <c r="E18" i="5"/>
  <c r="AI4" i="5" l="1"/>
  <c r="AI10" i="5"/>
  <c r="AI3" i="5"/>
  <c r="AI2" i="5"/>
  <c r="AI13" i="5"/>
  <c r="AI17" i="5"/>
  <c r="AI5" i="5"/>
  <c r="AI11" i="5"/>
  <c r="AI20" i="5"/>
  <c r="AI12" i="5"/>
  <c r="AI22" i="5"/>
  <c r="AI23" i="5"/>
  <c r="AI15" i="5"/>
  <c r="AI6" i="5"/>
  <c r="AI9" i="5"/>
  <c r="AI21" i="5"/>
  <c r="AI14" i="5"/>
  <c r="AI8" i="5"/>
  <c r="AI16" i="5"/>
  <c r="AI19" i="5"/>
  <c r="AI7" i="5"/>
  <c r="AI18" i="5"/>
  <c r="AK19" i="5" l="1"/>
  <c r="C19" i="5" s="1"/>
  <c r="AK22" i="5"/>
  <c r="C22" i="5" s="1"/>
  <c r="AK8" i="5"/>
  <c r="C8" i="5" s="1"/>
  <c r="AK23" i="5"/>
  <c r="C23" i="5" s="1"/>
  <c r="AK3" i="5"/>
  <c r="C3" i="5" s="1"/>
  <c r="AK16" i="5"/>
  <c r="C16" i="5" s="1"/>
  <c r="AK21" i="5"/>
  <c r="C21" i="5" s="1"/>
  <c r="AK6" i="5"/>
  <c r="C6" i="5" s="1"/>
  <c r="AK12" i="5"/>
  <c r="C12" i="5" s="1"/>
  <c r="AK11" i="5"/>
  <c r="C11" i="5" s="1"/>
  <c r="AK17" i="5"/>
  <c r="C17" i="5" s="1"/>
  <c r="AK13" i="5"/>
  <c r="C13" i="5" s="1"/>
  <c r="AK10" i="5"/>
  <c r="C10" i="5" s="1"/>
  <c r="AK14" i="5"/>
  <c r="C14" i="5" s="1"/>
  <c r="AK9" i="5"/>
  <c r="C9" i="5" s="1"/>
  <c r="AK15" i="5"/>
  <c r="C15" i="5" s="1"/>
  <c r="AK20" i="5"/>
  <c r="C20" i="5" s="1"/>
  <c r="AK5" i="5"/>
  <c r="C5" i="5" s="1"/>
  <c r="AK18" i="5"/>
  <c r="C18" i="5" s="1"/>
  <c r="AK7" i="5"/>
  <c r="C7" i="5" s="1"/>
  <c r="AK4" i="5"/>
  <c r="C4" i="5" s="1"/>
  <c r="AK2" i="5"/>
  <c r="C2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tc={CD14C2E5-BF21-654E-B9EB-DF7E453DB06F}</author>
    <author>tc={F965DF88-0569-408E-9CBD-C7F2C8A007BB}</author>
    <author>tc={B9EB046B-1C54-41D8-855A-EB95C632CC8D}</author>
  </authors>
  <commentList>
    <comment ref="BZ2" authorId="0" shapeId="0" xr:uid="{CD14C2E5-BF21-654E-B9EB-DF7E453DB06F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assumes a single layer for now (not realistic!)</t>
      </text>
    </comment>
    <comment ref="BZ3" authorId="1" shapeId="0" xr:uid="{F965DF88-0569-408E-9CBD-C7F2C8A007BB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assumes a single layer for now (not realistic!)</t>
      </text>
    </comment>
    <comment ref="BZ4" authorId="2" shapeId="0" xr:uid="{B9EB046B-1C54-41D8-855A-EB95C632CC8D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assumes a single layer for now (not realistic!)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<sst xmlns="http://schemas.openxmlformats.org/spreadsheetml/2006/main" count="277" uniqueCount="126">
  <si>
    <t>PDK Choice</t>
  </si>
  <si>
    <t>Vendor_A_cband_devices</t>
  </si>
  <si>
    <t>thermoptic phaseshifter loss (db) (2 per MZI)</t>
  </si>
  <si>
    <t>50:50 Si coupler insertion loss (db) (2 per MZI)</t>
  </si>
  <si>
    <t>MZI Mesh size</t>
  </si>
  <si>
    <t>MZI per stage</t>
  </si>
  <si>
    <t>Num stages</t>
  </si>
  <si>
    <t>Num wavelengths</t>
  </si>
  <si>
    <t>SiN waveguide (dB/cm)</t>
    <phoneticPr fontId="2" type="noConversion"/>
  </si>
  <si>
    <t>Si waveguide (dB/cm)</t>
    <phoneticPr fontId="2" type="noConversion"/>
  </si>
  <si>
    <t>edge coupler loss</t>
  </si>
  <si>
    <t>TTD MZI total loss</t>
  </si>
  <si>
    <t>number of bits per inference</t>
  </si>
  <si>
    <t>number of channels</t>
  </si>
  <si>
    <t>Network Name</t>
  </si>
  <si>
    <t>bit rate (Gbps)</t>
  </si>
  <si>
    <t>transceiver bit efficiency (no matrix)</t>
  </si>
  <si>
    <t>laser portion of bit efficiency (%)</t>
  </si>
  <si>
    <t>mean phase shift (π)</t>
  </si>
  <si>
    <t>Si waveguide length (mm)</t>
  </si>
  <si>
    <t>SiN waveguide length (mm)</t>
  </si>
  <si>
    <t>pi phase shift power (mW)</t>
  </si>
  <si>
    <t>phaseshifter loss (db)</t>
  </si>
  <si>
    <t>coupler insertion loss (db)</t>
  </si>
  <si>
    <t>Loss per MZI (dB)</t>
  </si>
  <si>
    <t>Si-SiN escalator loss (dB)</t>
  </si>
  <si>
    <t>row switching loss (dB)</t>
  </si>
  <si>
    <t>scaled bit efficiency (pJ/bit)</t>
  </si>
  <si>
    <t>number of operations per multiplication (OPS)</t>
  </si>
  <si>
    <t>max operations per second (TOPS/s)</t>
  </si>
  <si>
    <t>number of MAC per multiplication</t>
  </si>
  <si>
    <t>max MAC/s</t>
  </si>
  <si>
    <t>laser power per channel (mW)</t>
  </si>
  <si>
    <t>phase shifter power (W)</t>
  </si>
  <si>
    <t>total optical power (W)</t>
  </si>
  <si>
    <t>NN1_4_8x8_2_A</t>
  </si>
  <si>
    <t>NN1_4_8x8_2_B</t>
  </si>
  <si>
    <t>Vendor_B_cband_devices</t>
  </si>
  <si>
    <t>NN1_4_4x4_2_A</t>
  </si>
  <si>
    <t xml:space="preserve">Vendor A (c-band) </t>
  </si>
  <si>
    <t>Si edgecouplers loss (dB)</t>
  </si>
  <si>
    <t>SiN edgecouplers loss (dB)</t>
  </si>
  <si>
    <t>thermoptic phaseshifter power per pi phase shift (mW)</t>
  </si>
  <si>
    <t>0.25 dB for short range around 1550nm (maybe 1540-1560 nm if generous), 0.5 dB elsewhere</t>
  </si>
  <si>
    <t>escalator loss (used in path length matching area) (db)</t>
  </si>
  <si>
    <t>1-1.4 dB/cm only in 1565-1625 nm (L-band), otherwise 1-2dB/cm in 1550-1565 nm and 2-4 in 1530-1550 nm</t>
  </si>
  <si>
    <t>disk modulator extinction ratio (dB)</t>
  </si>
  <si>
    <t>disk modulator insertion loss (dB)</t>
  </si>
  <si>
    <t>not provided but a figure shows spectrum going nearly to zero</t>
  </si>
  <si>
    <t>VOA insertion loss (dB)</t>
  </si>
  <si>
    <t>VOA extinction ratio (dB)</t>
  </si>
  <si>
    <t>Si 4-port crosssing insertion loss (dB)</t>
  </si>
  <si>
    <t>Si 4-port crosssing cross talk (dB)</t>
  </si>
  <si>
    <t>SiN 4-port crosssing insertion loss (dB)</t>
  </si>
  <si>
    <t>SiN 4-port crosssing cross talk (dB)</t>
  </si>
  <si>
    <t>Vendor B (c-band)</t>
  </si>
  <si>
    <t>Si edgecouplers loss (db)</t>
  </si>
  <si>
    <t>only for 1510-1640nm (2.5 dB from 1460-1510nm)</t>
  </si>
  <si>
    <t>not provided but spectrum shows maximum around -0.5 dB</t>
  </si>
  <si>
    <t>Vendor C (o-band)</t>
  </si>
  <si>
    <t>c-band performance not reported (we may want to fill out a special request to the vendor)</t>
  </si>
  <si>
    <t>with undercut</t>
  </si>
  <si>
    <t>50:50 coupler insertion loss (db) (2 per MZI)</t>
  </si>
  <si>
    <t>ring modulator extinction ratio (dB)</t>
  </si>
  <si>
    <t>7.4 dB for 50 pm detuning, 3.6 dB for 100 pm detuning,</t>
  </si>
  <si>
    <t>ring modulator insertion loss (dB)</t>
  </si>
  <si>
    <t xml:space="preserve">7 dB for 50 pm detuning, 3.5 dB for 100 pm detuning </t>
  </si>
  <si>
    <t>not provided</t>
  </si>
  <si>
    <t>linear shape is 0.13 dB, trigonometric shape is 0.24 dB</t>
  </si>
  <si>
    <t>linear shape is 35 dB, trigonometric shape is 30 dB</t>
  </si>
  <si>
    <t>Vendor D (o-band)</t>
  </si>
  <si>
    <t>1.4 dB for NA = 0.17, 2.7 dB for NA = 0.09</t>
  </si>
  <si>
    <t>0.022 dB/mm</t>
  </si>
  <si>
    <t>from 2 um wide Si WG to 1 um wide SiN WG</t>
  </si>
  <si>
    <t>0.25 dB for short range around 1550nm (maybe 1540-1560 nm if generous)</t>
  </si>
  <si>
    <t>NA</t>
  </si>
  <si>
    <t>not available</t>
  </si>
  <si>
    <t>untested</t>
  </si>
  <si>
    <t>PIC energy efficiency (TOP/J)</t>
  </si>
  <si>
    <t>SYSTEM Test Set Accuracy (%)</t>
  </si>
  <si>
    <t>PIC Latency (ps)</t>
  </si>
  <si>
    <t>PIC Throughput (TOP/s)</t>
  </si>
  <si>
    <t>PIC total power (W)</t>
  </si>
  <si>
    <t xml:space="preserve"> SYSTEM energy efficiency (TOP/J)</t>
  </si>
  <si>
    <t>SYSTEM throughput (TOP/s)</t>
  </si>
  <si>
    <t xml:space="preserve"> SYSTEM latency (ns)</t>
  </si>
  <si>
    <t xml:space="preserve"> </t>
  </si>
  <si>
    <t>EIC energy efficiency (TOP/J)</t>
  </si>
  <si>
    <t>EIC Throughput (TOPS/s)</t>
  </si>
  <si>
    <t>EIC latency (ns)</t>
  </si>
  <si>
    <t>EIC total power (W)</t>
  </si>
  <si>
    <t>EIC total energy per inference (J)</t>
  </si>
  <si>
    <t>RRAM Rmin （Ω）</t>
  </si>
  <si>
    <t>RRAM Vin (V)</t>
  </si>
  <si>
    <t>RRAM N_row</t>
  </si>
  <si>
    <t>RRAM N_col</t>
  </si>
  <si>
    <t>RRAM T (s)</t>
  </si>
  <si>
    <t>RRAM Total Energy per column OP (J)</t>
  </si>
  <si>
    <t>Control C10u (F)</t>
  </si>
  <si>
    <t>Control Nwire</t>
  </si>
  <si>
    <t>Control Na</t>
  </si>
  <si>
    <t>Control Voltage</t>
  </si>
  <si>
    <t>Control Total Energy per column OP (J)</t>
  </si>
  <si>
    <t>Comparator Ccmp (F)</t>
  </si>
  <si>
    <t>Comparator Vcmp (V)</t>
  </si>
  <si>
    <t>Comparator Ncmp</t>
  </si>
  <si>
    <t>Comparator Total Energy per column OP (J)</t>
  </si>
  <si>
    <t>BUS Cbus (F)</t>
  </si>
  <si>
    <t>BUS Vbus (V)</t>
  </si>
  <si>
    <t>BUS Nbus</t>
  </si>
  <si>
    <t>BUS Total Energy per column OP (J)</t>
  </si>
  <si>
    <t>SRAM Static Power (W)</t>
  </si>
  <si>
    <t>Cycles per inference</t>
  </si>
  <si>
    <t>Cores per bus</t>
  </si>
  <si>
    <t>Communication cycles per core</t>
  </si>
  <si>
    <t>Clock period (s)</t>
  </si>
  <si>
    <t>Total duration per inference</t>
  </si>
  <si>
    <t>Total number of column OPs per inference</t>
  </si>
  <si>
    <t>Total number of OPs per inference</t>
  </si>
  <si>
    <t>Total number of layers</t>
  </si>
  <si>
    <t>Total number of used cores</t>
  </si>
  <si>
    <t>Total number of cores used as dense blocks</t>
  </si>
  <si>
    <t>Total number of cores used as accumulators</t>
  </si>
  <si>
    <t>External Input Cycles</t>
  </si>
  <si>
    <t>No. of bits received from PIC</t>
  </si>
  <si>
    <t>Total number of cores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</si>
</sst>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E+00"/>
  </numFmts>
  <fonts count="14" x14ac:knownFonts="1">
    <font>
      <sz val="12"/>
      <color theme="1"/>
      <name val="Aptos Narrow"/>
      <family val="2"/>
      <charset val="136"/>
      <scheme val="minor"/>
    </font>
    <font>
      <sz val="12"/>
      <color theme="1"/>
      <name val="Aptos Narrow"/>
      <family val="2"/>
      <scheme val="minor"/>
    </font>
    <font>
      <sz val="9"/>
      <name val="Aptos Narrow"/>
      <family val="2"/>
      <charset val="136"/>
      <scheme val="minor"/>
    </font>
    <font>
      <b/>
      <sz val="14"/>
      <color theme="1"/>
      <name val="Aptos Narrow"/>
      <family val="2"/>
      <scheme val="minor"/>
    </font>
    <font>
      <b/>
      <sz val="12"/>
      <color theme="1"/>
      <name val="Aptos Narrow"/>
      <family val="2"/>
      <charset val="136"/>
      <scheme val="minor"/>
    </font>
    <font>
      <b/>
      <sz val="12"/>
      <color theme="1"/>
      <name val="Aptos Narrow"/>
      <family val="2"/>
      <scheme val="minor"/>
    </font>
    <font>
      <b/>
      <sz val="14"/>
      <color theme="1"/>
      <name val="Aptos Narrow"/>
      <family val="2"/>
      <charset val="136"/>
      <scheme val="minor"/>
    </font>
    <font>
      <sz val="12"/>
      <color theme="1"/>
      <name val="Aptos Narrow"/>
      <family val="2"/>
      <scheme val="minor"/>
    </font>
    <font>
      <sz val="8"/>
      <name val="Aptos Narrow"/>
      <family val="2"/>
      <charset val="136"/>
      <scheme val="minor"/>
    </font>
    <font>
      <i/>
      <sz val="12"/>
      <color theme="1"/>
      <name val="Aptos Narrow"/>
      <family val="2"/>
      <scheme val="minor"/>
    </font>
    <font>
      <sz val="12"/>
      <color rgb="FF000000"/>
      <name val="Aptos Narrow"/>
      <family val="2"/>
    </font>
    <font>
      <sz val="12"/>
      <color rgb="FF000000"/>
      <name val="Aptos Narrow"/>
      <family val="2"/>
      <charset val="136"/>
    </font>
    <font>
      <sz val="12"/>
      <color rgb="FF000000"/>
      <name val="Aptos Narrow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</fills>
  <borders count="2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ck">
        <color indexed="64"/>
      </bottom>
      <diagonal/>
    </border>
    <border>
      <left/>
      <right style="thin">
        <color rgb="FF000000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rgb="FF000000"/>
      </right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rgb="FF000000"/>
      </right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rgb="FF000000"/>
      </right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vertical="center" textRotation="75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164" fontId="0" fillId="0" borderId="2" xfId="0" applyNumberFormat="1" applyBorder="1">
      <alignment vertical="center"/>
    </xf>
    <xf numFmtId="164" fontId="0" fillId="0" borderId="3" xfId="0" applyNumberFormat="1" applyBorder="1">
      <alignment vertical="center"/>
    </xf>
    <xf numFmtId="0" fontId="0" fillId="0" borderId="4" xfId="0" applyBorder="1">
      <alignment vertical="center"/>
    </xf>
    <xf numFmtId="0" fontId="0" fillId="0" borderId="5" xfId="0" applyBorder="1" applyAlignment="1"/>
    <xf numFmtId="0" fontId="0" fillId="0" borderId="6" xfId="0" applyBorder="1" applyAlignment="1"/>
    <xf numFmtId="0" fontId="5" fillId="0" borderId="5" xfId="0" applyFont="1" applyBorder="1" applyAlignment="1">
      <alignment vertical="center" textRotation="75"/>
    </xf>
    <xf numFmtId="0" fontId="5" fillId="0" borderId="7" xfId="0" applyFont="1" applyBorder="1" applyAlignment="1">
      <alignment vertical="center" textRotation="75"/>
    </xf>
    <xf numFmtId="0" fontId="5" fillId="0" borderId="8" xfId="0" applyFont="1" applyBorder="1" applyAlignment="1">
      <alignment vertical="center" textRotation="75"/>
    </xf>
    <xf numFmtId="0" fontId="0" fillId="0" borderId="6" xfId="0" applyBorder="1" applyAlignment="1">
      <alignment vertical="center" textRotation="75"/>
    </xf>
    <xf numFmtId="0" fontId="9" fillId="0" borderId="5" xfId="0" applyFont="1" applyBorder="1" applyAlignment="1">
      <alignment vertical="center" textRotation="75"/>
    </xf>
    <xf numFmtId="0" fontId="9" fillId="0" borderId="7" xfId="0" applyFont="1" applyBorder="1" applyAlignment="1">
      <alignment vertical="center" textRotation="75"/>
    </xf>
    <xf numFmtId="0" fontId="9" fillId="0" borderId="8" xfId="0" applyFont="1" applyBorder="1" applyAlignment="1">
      <alignment vertical="center" textRotation="75"/>
    </xf>
    <xf numFmtId="0" fontId="0" fillId="0" borderId="8" xfId="0" applyBorder="1" applyAlignment="1">
      <alignment vertical="center" textRotation="75"/>
    </xf>
    <xf numFmtId="0" fontId="0" fillId="0" borderId="9" xfId="0" applyBorder="1" applyAlignment="1">
      <alignment vertical="center" textRotation="75"/>
    </xf>
    <xf numFmtId="0" fontId="9" fillId="0" borderId="9" xfId="0" applyFont="1" applyBorder="1" applyAlignment="1">
      <alignment vertical="center" textRotation="75"/>
    </xf>
    <xf numFmtId="0" fontId="4" fillId="0" borderId="8" xfId="0" applyFont="1" applyBorder="1" applyAlignment="1">
      <alignment vertical="center" textRotation="75"/>
    </xf>
    <xf numFmtId="0" fontId="5" fillId="0" borderId="10" xfId="0" applyFont="1" applyBorder="1" applyAlignment="1">
      <alignment vertical="center" textRotation="75"/>
    </xf>
    <xf numFmtId="0" fontId="7" fillId="0" borderId="10" xfId="0" applyFont="1" applyBorder="1" applyAlignment="1">
      <alignment vertical="center" textRotation="75"/>
    </xf>
    <xf numFmtId="0" fontId="5" fillId="0" borderId="12" xfId="0" applyFont="1" applyBorder="1" applyAlignment="1">
      <alignment vertical="center" textRotation="75"/>
    </xf>
    <xf numFmtId="0" fontId="0" fillId="0" borderId="11" xfId="0" applyBorder="1">
      <alignment vertical="center"/>
    </xf>
    <xf numFmtId="0" fontId="9" fillId="0" borderId="13" xfId="0" applyFont="1" applyBorder="1" applyAlignment="1">
      <alignment vertical="center" textRotation="75"/>
    </xf>
    <xf numFmtId="0" fontId="0" fillId="0" borderId="14" xfId="0" applyBorder="1" applyAlignment="1">
      <alignment vertical="center" textRotation="75"/>
    </xf>
    <xf numFmtId="0" fontId="0" fillId="0" borderId="15" xfId="0" applyBorder="1">
      <alignment vertical="center"/>
    </xf>
    <xf numFmtId="0" fontId="0" fillId="0" borderId="16" xfId="0" applyBorder="1" applyAlignment="1">
      <alignment vertical="center" textRotation="75"/>
    </xf>
    <xf numFmtId="0" fontId="0" fillId="0" borderId="17" xfId="0" applyBorder="1">
      <alignment vertical="center"/>
    </xf>
    <xf numFmtId="0" fontId="0" fillId="0" borderId="18" xfId="0" applyBorder="1" applyAlignment="1">
      <alignment vertical="center" textRotation="75"/>
    </xf>
    <xf numFmtId="0" fontId="5" fillId="0" borderId="19" xfId="0" applyFont="1" applyBorder="1" applyAlignment="1">
      <alignment vertical="center" textRotation="75"/>
    </xf>
    <xf numFmtId="164" fontId="0" fillId="0" borderId="4" xfId="0" applyNumberFormat="1" applyBorder="1">
      <alignment vertical="center"/>
    </xf>
    <xf numFmtId="0" fontId="5" fillId="0" borderId="20" xfId="0" applyFont="1" applyBorder="1" applyAlignment="1">
      <alignment vertical="center" textRotation="75"/>
    </xf>
    <xf numFmtId="0" fontId="5" fillId="0" borderId="21" xfId="0" applyFont="1" applyBorder="1" applyAlignment="1">
      <alignment vertical="center" textRotation="75"/>
    </xf>
    <xf numFmtId="0" fontId="7" fillId="0" borderId="8" xfId="0" applyFont="1" applyBorder="1" applyAlignment="1">
      <alignment vertical="center" textRotation="75"/>
    </xf>
    <xf numFmtId="0" fontId="5" fillId="0" borderId="22" xfId="0" applyFont="1" applyBorder="1" applyAlignment="1">
      <alignment vertical="center" textRotation="75"/>
    </xf>
    <xf numFmtId="2" fontId="7" fillId="0" borderId="8" xfId="0" applyNumberFormat="1" applyFont="1" applyBorder="1" applyAlignment="1">
      <alignment vertical="center" textRotation="75"/>
    </xf>
    <xf numFmtId="0" fontId="5" fillId="0" borderId="6" xfId="0" applyFont="1" applyBorder="1" applyAlignment="1">
      <alignment vertical="center" textRotation="75"/>
    </xf>
    <xf numFmtId="2" fontId="5" fillId="0" borderId="8" xfId="0" applyNumberFormat="1" applyFont="1" applyBorder="1" applyAlignment="1">
      <alignment vertical="center" textRotation="75"/>
    </xf>
    <xf numFmtId="0" fontId="10" fillId="2" borderId="23" xfId="0" applyFont="1" applyFill="1" applyBorder="1">
      <alignment vertical="center"/>
    </xf>
    <xf numFmtId="0" fontId="10" fillId="0" borderId="23" xfId="0" applyFont="1" applyBorder="1">
      <alignment vertical="center"/>
    </xf>
    <xf numFmtId="0" fontId="11" fillId="0" borderId="23" xfId="0" applyFont="1" applyBorder="1">
      <alignment vertical="center"/>
    </xf>
    <xf numFmtId="0" fontId="11" fillId="2" borderId="23" xfId="0" applyFont="1" applyFill="1" applyBorder="1">
      <alignment vertical="center"/>
    </xf>
    <xf numFmtId="0" fontId="0" fillId="0" borderId="24" xfId="0" applyBorder="1">
      <alignment vertical="center"/>
    </xf>
    <xf numFmtId="0" fontId="5" fillId="0" borderId="25" xfId="0" applyFont="1" applyBorder="1" applyAlignment="1">
      <alignment vertical="center" textRotation="75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2" fontId="1" fillId="0" borderId="8" xfId="0" applyNumberFormat="1" applyFont="1" applyBorder="1" applyAlignment="1">
      <alignment vertical="center" textRotation="75"/>
    </xf>
    <xf numFmtId="164" fontId="12" fillId="0" borderId="3" xfId="0" applyNumberFormat="1" applyFont="1" applyBorder="1">
      <alignment vertical="center"/>
    </xf>
    <xf numFmtId="164" fontId="12" fillId="0" borderId="26" xfId="0" applyNumberFormat="1" applyFont="1" applyBorder="1">
      <alignment vertical="center"/>
    </xf>
    <xf numFmtId="164" fontId="12" fillId="0" borderId="4" xfId="0" applyNumberFormat="1" applyFont="1" applyBorder="1">
      <alignment vertical="center"/>
    </xf>
    <xf numFmtId="165" fontId="12" fillId="0" borderId="26" xfId="0" applyNumberFormat="1" applyFont="1" applyBorder="1">
      <alignment vertical="center"/>
    </xf>
    <xf numFmtId="11" fontId="12" fillId="0" borderId="3" xfId="0" applyNumberFormat="1" applyFont="1" applyBorder="1">
      <alignment vertical="center"/>
    </xf>
    <xf numFmtId="11" fontId="12" fillId="0" borderId="26" xfId="0" applyNumberFormat="1" applyFont="1" applyBorder="1">
      <alignment vertical="center"/>
    </xf>
    <xf numFmtId="2" fontId="12" fillId="0" borderId="26" xfId="0" applyNumberFormat="1" applyFont="1" applyBorder="1">
      <alignment vertical="center"/>
    </xf>
    <xf numFmtId="2" fontId="12" fillId="0" borderId="3" xfId="0" applyNumberFormat="1" applyFont="1" applyBorder="1">
      <alignment vertical="center"/>
    </xf>
    <xf numFmtId="11" fontId="12" fillId="0" borderId="4" xfId="0" applyNumberFormat="1" applyFont="1" applyBorder="1">
      <alignment vertical="center"/>
    </xf>
    <xf numFmtId="2" fontId="12" fillId="0" borderId="4" xfId="0" applyNumberFormat="1" applyFont="1" applyBorder="1">
      <alignment vertical="center"/>
    </xf>
    <xf numFmtId="11" fontId="12" fillId="0" borderId="0" xfId="0" applyNumberFormat="1" applyFont="1">
      <alignment vertical="center"/>
    </xf>
    <xf numFmtId="2" fontId="12" fillId="0" borderId="0" xfId="0" applyNumberFormat="1" applyFont="1">
      <alignment vertical="center"/>
    </xf>
    <xf numFmtId="2" fontId="0" fillId="0" borderId="0" xfId="0" applyNumberFormat="1">
      <alignment vertical="center"/>
    </xf>
  </cellXfs>
  <cellStyles count="1">
    <cellStyle name="Normal" xfId="0" builtinId="0"/>
  </cellStyles>
  <dxfs count="13"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hannes Leugering" id="{CE875413-E2DA-4424-B844-D7D60C25829F}" userId="fdd44d1ac9b24ec7" providerId="Windows Live"/>
</personList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Z2" dT="2025-02-19T02:47:11.59" personId="{CE875413-E2DA-4424-B844-D7D60C25829F}" id="{CD14C2E5-BF21-654E-B9EB-DF7E453DB06F}">
    <text>This assumes a single layer for now (not realistic!)</text>
  </threadedComment>
  <threadedComment ref="BZ3" dT="2025-02-19T02:47:11.59" personId="{CE875413-E2DA-4424-B844-D7D60C25829F}" id="{F965DF88-0569-408E-9CBD-C7F2C8A007BB}">
    <text>This assumes a single layer for now (not realistic!)</text>
  </threadedComment>
  <threadedComment ref="BZ4" dT="2025-02-19T02:47:11.59" personId="{CE875413-E2DA-4424-B844-D7D60C25829F}" id="{B9EB046B-1C54-41D8-855A-EB95C632CC8D}">
    <text>This assumes a single layer for now (not realistic!)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42F3A-3DFB-4988-A02B-8D7311266593}">
  <dimension ref="A1:CE23"/>
  <sheetViews>
    <sheetView tabSelected="1" topLeftCell="BK1" zoomScale="85" zoomScaleNormal="25" workbookViewId="0">
      <selection activeCell="CB28" sqref="CB28"/>
    </sheetView>
  </sheetViews>
  <sheetFormatPr baseColWidth="10" defaultColWidth="8.83203125" defaultRowHeight="16" x14ac:dyDescent="0.2"/>
  <cols>
    <col min="1" max="1" width="19" customWidth="1"/>
    <col min="2" max="2" width="22" bestFit="1" customWidth="1"/>
    <col min="3" max="3" width="12" bestFit="1" customWidth="1"/>
    <col min="4" max="4" width="7.1640625" bestFit="1" customWidth="1"/>
    <col min="5" max="5" width="6" bestFit="1" customWidth="1"/>
    <col min="6" max="6" width="9.1640625" customWidth="1"/>
    <col min="7" max="7" width="6.33203125" bestFit="1" customWidth="1"/>
    <col min="8" max="8" width="9" bestFit="1" customWidth="1"/>
    <col min="9" max="9" width="5.83203125" bestFit="1" customWidth="1"/>
    <col min="10" max="10" width="7.1640625" bestFit="1" customWidth="1"/>
    <col min="11" max="11" width="6.33203125" bestFit="1" customWidth="1"/>
    <col min="12" max="12" width="9.5" bestFit="1" customWidth="1"/>
    <col min="13" max="13" width="10.83203125" bestFit="1" customWidth="1"/>
    <col min="14" max="14" width="10.1640625" bestFit="1" customWidth="1"/>
    <col min="15" max="15" width="6.5" bestFit="1" customWidth="1"/>
    <col min="16" max="16" width="8.83203125" bestFit="1" customWidth="1"/>
    <col min="17" max="17" width="9.33203125" bestFit="1" customWidth="1"/>
    <col min="18" max="18" width="9" bestFit="1" customWidth="1"/>
    <col min="19" max="19" width="8.83203125" customWidth="1"/>
    <col min="20" max="20" width="9" bestFit="1" customWidth="1"/>
    <col min="21" max="21" width="6.6640625" bestFit="1" customWidth="1"/>
    <col min="22" max="22" width="8.33203125" bestFit="1" customWidth="1"/>
    <col min="23" max="23" width="8" bestFit="1" customWidth="1"/>
    <col min="24" max="24" width="8.6640625" bestFit="1" customWidth="1"/>
    <col min="25" max="25" width="8.5" bestFit="1" customWidth="1"/>
    <col min="26" max="26" width="7.33203125" bestFit="1" customWidth="1"/>
    <col min="27" max="27" width="7.1640625" bestFit="1" customWidth="1"/>
    <col min="28" max="28" width="8.5" bestFit="1" customWidth="1"/>
    <col min="29" max="29" width="11" bestFit="1" customWidth="1"/>
    <col min="30" max="30" width="10.33203125" bestFit="1" customWidth="1"/>
    <col min="31" max="31" width="8.33203125" bestFit="1" customWidth="1"/>
    <col min="32" max="32" width="8.1640625" bestFit="1" customWidth="1"/>
    <col min="33" max="33" width="12.5" bestFit="1" customWidth="1"/>
    <col min="34" max="34" width="7.33203125" bestFit="1" customWidth="1"/>
    <col min="35" max="35" width="8" bestFit="1" customWidth="1"/>
    <col min="36" max="36" width="15.5" customWidth="1"/>
    <col min="37" max="37" width="17" customWidth="1"/>
    <col min="39" max="39" width="12.1640625" bestFit="1" customWidth="1"/>
    <col min="40" max="41" width="9" bestFit="1" customWidth="1"/>
    <col min="44" max="44" width="22" bestFit="1" customWidth="1"/>
    <col min="45" max="45" width="9" bestFit="1" customWidth="1"/>
    <col min="46" max="46" width="9.6640625" bestFit="1" customWidth="1"/>
    <col min="48" max="48" width="18.83203125" bestFit="1" customWidth="1"/>
    <col min="49" max="49" width="9.6640625" bestFit="1" customWidth="1"/>
    <col min="50" max="53" width="9.1640625" bestFit="1" customWidth="1"/>
    <col min="54" max="55" width="9.83203125" bestFit="1" customWidth="1"/>
    <col min="56" max="57" width="9.1640625" bestFit="1" customWidth="1"/>
    <col min="58" max="59" width="9.33203125" bestFit="1" customWidth="1"/>
    <col min="60" max="60" width="10.83203125" bestFit="1" customWidth="1"/>
    <col min="61" max="63" width="9.33203125" bestFit="1" customWidth="1"/>
    <col min="64" max="64" width="9.83203125" bestFit="1" customWidth="1"/>
    <col min="65" max="65" width="9.1640625" customWidth="1"/>
    <col min="66" max="67" width="9.33203125" bestFit="1" customWidth="1"/>
    <col min="68" max="68" width="10.83203125" bestFit="1" customWidth="1"/>
    <col min="69" max="69" width="9.83203125" bestFit="1" customWidth="1"/>
    <col min="70" max="70" width="9.1640625" bestFit="1" customWidth="1"/>
    <col min="71" max="71" width="9.33203125" bestFit="1" customWidth="1"/>
    <col min="72" max="72" width="9" customWidth="1"/>
    <col min="73" max="73" width="9.33203125" bestFit="1" customWidth="1"/>
    <col min="74" max="74" width="9.83203125" bestFit="1" customWidth="1"/>
    <col min="75" max="75" width="11.33203125" bestFit="1" customWidth="1"/>
    <col min="76" max="76" width="9.33203125" bestFit="1" customWidth="1"/>
    <col min="77" max="77" width="10.83203125" bestFit="1" customWidth="1"/>
    <col min="78" max="79" width="9.33203125" bestFit="1" customWidth="1"/>
    <col min="80" max="81" width="9.1640625" bestFit="1" customWidth="1"/>
    <col min="82" max="83" width="9" bestFit="1" customWidth="1"/>
  </cols>
  <sheetData>
    <row r="1" spans="1:83" s="2" customFormat="1" ht="227" thickBot="1" x14ac:dyDescent="0.25">
      <c r="A1" s="8" t="s">
        <v>14</v>
      </c>
      <c r="B1" s="9" t="s">
        <v>0</v>
      </c>
      <c r="C1" s="10" t="s">
        <v>78</v>
      </c>
      <c r="D1" s="11" t="s">
        <v>81</v>
      </c>
      <c r="E1" s="12" t="s">
        <v>80</v>
      </c>
      <c r="F1" s="13" t="s">
        <v>79</v>
      </c>
      <c r="G1" s="28" t="s">
        <v>4</v>
      </c>
      <c r="H1" s="30" t="s">
        <v>5</v>
      </c>
      <c r="I1" s="18" t="s">
        <v>6</v>
      </c>
      <c r="J1" s="17" t="s">
        <v>7</v>
      </c>
      <c r="K1" s="17" t="s">
        <v>15</v>
      </c>
      <c r="L1" s="17" t="s">
        <v>12</v>
      </c>
      <c r="M1" s="17" t="s">
        <v>16</v>
      </c>
      <c r="N1" s="17" t="s">
        <v>17</v>
      </c>
      <c r="O1" s="22" t="s">
        <v>18</v>
      </c>
      <c r="P1" s="17" t="s">
        <v>19</v>
      </c>
      <c r="Q1" s="26" t="s">
        <v>20</v>
      </c>
      <c r="R1" s="14" t="s">
        <v>21</v>
      </c>
      <c r="S1" s="15" t="s">
        <v>22</v>
      </c>
      <c r="T1" s="16" t="s">
        <v>23</v>
      </c>
      <c r="U1" s="23" t="s">
        <v>24</v>
      </c>
      <c r="V1" s="25" t="s">
        <v>8</v>
      </c>
      <c r="W1" s="25" t="s">
        <v>9</v>
      </c>
      <c r="X1" s="19" t="s">
        <v>25</v>
      </c>
      <c r="Y1" s="20" t="s">
        <v>26</v>
      </c>
      <c r="Z1" s="19" t="s">
        <v>10</v>
      </c>
      <c r="AA1" s="12" t="s">
        <v>11</v>
      </c>
      <c r="AB1" s="12" t="s">
        <v>27</v>
      </c>
      <c r="AC1" s="12" t="s">
        <v>28</v>
      </c>
      <c r="AD1" s="12" t="s">
        <v>29</v>
      </c>
      <c r="AE1" s="12" t="s">
        <v>30</v>
      </c>
      <c r="AF1" s="21" t="s">
        <v>31</v>
      </c>
      <c r="AG1" s="12" t="s">
        <v>32</v>
      </c>
      <c r="AH1" s="12" t="s">
        <v>13</v>
      </c>
      <c r="AI1" s="12" t="s">
        <v>33</v>
      </c>
      <c r="AJ1" s="12" t="s">
        <v>34</v>
      </c>
      <c r="AK1" s="31" t="s">
        <v>82</v>
      </c>
      <c r="AL1" s="45"/>
      <c r="AM1" s="21" t="s">
        <v>83</v>
      </c>
      <c r="AN1" s="21" t="s">
        <v>84</v>
      </c>
      <c r="AO1" s="33" t="s">
        <v>85</v>
      </c>
      <c r="AP1" s="21" t="s">
        <v>86</v>
      </c>
      <c r="AQ1" s="34"/>
      <c r="AR1" s="12" t="s">
        <v>87</v>
      </c>
      <c r="AS1" s="20" t="s">
        <v>88</v>
      </c>
      <c r="AT1" s="12" t="s">
        <v>89</v>
      </c>
      <c r="AU1" s="35"/>
      <c r="AV1" s="20" t="s">
        <v>90</v>
      </c>
      <c r="AW1" s="36" t="s">
        <v>91</v>
      </c>
      <c r="AX1" s="22" t="s">
        <v>92</v>
      </c>
      <c r="AY1" s="35" t="s">
        <v>93</v>
      </c>
      <c r="AZ1" s="37" t="s">
        <v>94</v>
      </c>
      <c r="BA1" s="37" t="s">
        <v>95</v>
      </c>
      <c r="BB1" s="35" t="s">
        <v>96</v>
      </c>
      <c r="BC1" s="38" t="s">
        <v>97</v>
      </c>
      <c r="BD1" s="22" t="s">
        <v>98</v>
      </c>
      <c r="BE1" s="37" t="s">
        <v>99</v>
      </c>
      <c r="BF1" s="35" t="s">
        <v>100</v>
      </c>
      <c r="BG1" s="35" t="s">
        <v>101</v>
      </c>
      <c r="BH1" s="38" t="s">
        <v>102</v>
      </c>
      <c r="BI1" s="22" t="s">
        <v>103</v>
      </c>
      <c r="BJ1" s="35" t="s">
        <v>104</v>
      </c>
      <c r="BK1" s="37" t="s">
        <v>105</v>
      </c>
      <c r="BL1" s="38" t="s">
        <v>106</v>
      </c>
      <c r="BM1" s="22" t="s">
        <v>107</v>
      </c>
      <c r="BN1" s="35" t="s">
        <v>108</v>
      </c>
      <c r="BO1" s="37" t="s">
        <v>109</v>
      </c>
      <c r="BP1" s="38" t="s">
        <v>110</v>
      </c>
      <c r="BQ1" s="22" t="s">
        <v>111</v>
      </c>
      <c r="BR1" s="39" t="s">
        <v>112</v>
      </c>
      <c r="BS1" s="37" t="s">
        <v>113</v>
      </c>
      <c r="BT1" s="48" t="s">
        <v>123</v>
      </c>
      <c r="BU1" s="35" t="s">
        <v>114</v>
      </c>
      <c r="BV1" s="35" t="s">
        <v>115</v>
      </c>
      <c r="BW1" s="38" t="s">
        <v>116</v>
      </c>
      <c r="BX1" s="21" t="s">
        <v>117</v>
      </c>
      <c r="BY1" s="39" t="s">
        <v>118</v>
      </c>
      <c r="BZ1" s="35" t="s">
        <v>119</v>
      </c>
      <c r="CA1" s="39" t="s">
        <v>120</v>
      </c>
      <c r="CB1" s="35" t="s">
        <v>121</v>
      </c>
      <c r="CC1" s="39" t="s">
        <v>122</v>
      </c>
      <c r="CD1" s="35" t="s">
        <v>124</v>
      </c>
      <c r="CE1" s="39" t="s">
        <v>125</v>
      </c>
    </row>
    <row r="2" spans="1:83" ht="17" thickTop="1" x14ac:dyDescent="0.2">
      <c r="A2" s="3" t="s">
        <v>35</v>
      </c>
      <c r="B2" s="7" t="s">
        <v>1</v>
      </c>
      <c r="C2" s="5">
        <f ca="1">IF(COUNTBLANK(AD2:AK2),"",AD2/AK2)</f>
        <v>10.46021177712532</v>
      </c>
      <c r="D2">
        <f>IF(COUNTBLANK(G2:Q2),"",(10^-12)*(K2*10^9)/L2*(2*G2^2-G2)*H2*I2*J2)</f>
        <v>983.04</v>
      </c>
      <c r="E2" s="4">
        <f t="shared" ref="E2:E23" ca="1" si="0">IF(COUNTBLANK(K2:AB2),"",((K2*10^9/L2)^-1)*10^12)</f>
        <v>31.250000000000004</v>
      </c>
      <c r="F2" s="7">
        <v>97</v>
      </c>
      <c r="G2" s="29">
        <v>8</v>
      </c>
      <c r="H2" s="3">
        <v>4</v>
      </c>
      <c r="I2">
        <v>2</v>
      </c>
      <c r="J2" s="4">
        <v>32</v>
      </c>
      <c r="K2" s="4">
        <v>32</v>
      </c>
      <c r="L2" s="4">
        <v>1</v>
      </c>
      <c r="M2" s="4">
        <v>1.282</v>
      </c>
      <c r="N2" s="4">
        <v>45</v>
      </c>
      <c r="O2" s="3">
        <v>0.5</v>
      </c>
      <c r="P2" s="4">
        <v>1.343</v>
      </c>
      <c r="Q2" s="27">
        <v>4.5199999999999996</v>
      </c>
      <c r="R2" s="3" cm="1">
        <f t="array" aca="1" ref="R2" ca="1">IF(COUNTBLANK(B2),"",INDIRECT("'"&amp;B2&amp;"'!B5"))</f>
        <v>30</v>
      </c>
      <c r="S2" cm="1">
        <f t="array" aca="1" ref="S2" ca="1">IF(COUNTBLANK(B2),"",INDIRECT("'"&amp;B2&amp;"'!B4"))</f>
        <v>0.25</v>
      </c>
      <c r="T2" s="4" cm="1">
        <f t="array" aca="1" ref="T2" ca="1">IF(COUNTBLANK(B2),"",INDIRECT("'"&amp;B2&amp;"'!B6"))</f>
        <v>0.25</v>
      </c>
      <c r="U2" s="24">
        <f ca="1">IF(COUNTBLANK(S2:T2),"",2*S2+2*T2)</f>
        <v>1</v>
      </c>
      <c r="V2" s="24" cm="1">
        <f t="array" aca="1" ref="V2" ca="1">IF(COUNTBLANK(B2),"",INDIRECT("'"&amp;B2&amp;"'!B8"))</f>
        <v>1.4</v>
      </c>
      <c r="W2" s="24" cm="1">
        <f t="array" aca="1" ref="W2" ca="1">IF(COUNTBLANK(B2),"",INDIRECT("'"&amp;B2&amp;"'!B9"))</f>
        <v>2.5</v>
      </c>
      <c r="X2" cm="1">
        <f t="array" aca="1" ref="X2" ca="1">IF(COUNTBLANK(B2),"",INDIRECT("'"&amp;B2&amp;"'!B7"))</f>
        <v>0.4</v>
      </c>
      <c r="Y2" s="6">
        <f ca="1">IF(COUNTBLANK(G2:Q2),"",V2*Q2*0.1+W2*P2*0.1)</f>
        <v>0.96855000000000002</v>
      </c>
      <c r="Z2" cm="1">
        <f t="array" aca="1" ref="Z2" ca="1">IF(COUNTBLANK(B2),"",INDIRECT("'"&amp;B2&amp;"'!B2"))</f>
        <v>2.8</v>
      </c>
      <c r="AA2" s="6">
        <f ca="1">IF(COUNTBLANK(G2:Q2),"",U2*G2*I2+Y2+2*Z2+2*X2-10*LOG10(2*G2*H2))</f>
        <v>5.3067502601611309</v>
      </c>
      <c r="AB2" s="6">
        <f ca="1">IF(COUNTBLANK(G2:Q2),"",M2*(1-N2/100)+(M2*(N2/100)*10^(AA2/10)))</f>
        <v>2.6629326418187778</v>
      </c>
      <c r="AC2" s="4">
        <f>IF(COUNTBLANK(G2:Q2),"",(2*G2^2-G2)*H2*I2*J2)</f>
        <v>30720</v>
      </c>
      <c r="AD2" s="4">
        <f>IF(COUNTBLANK(G2:Q2),"",(10^-12)*(K2*10^9)/L2*(2*G2^2-G2)*H2*I2*J2)</f>
        <v>983.04</v>
      </c>
      <c r="AE2" s="4">
        <f>IF(COUNTBLANK(G2:Q2),"",(G2^2)*H2*I2*J2)</f>
        <v>16384</v>
      </c>
      <c r="AF2" s="3">
        <f>IF(COUNTBLANK(G2:Q2),"",AE2*K2/L2)</f>
        <v>524288</v>
      </c>
      <c r="AG2" s="6">
        <f ca="1">IF(COUNTBLANK(G2:Q2),"",(M2*10^-12)*(N2/100)*(K2*10^9)*10^(AA2/10)*10^3)</f>
        <v>62.650644538200879</v>
      </c>
      <c r="AH2" s="4">
        <f t="shared" ref="AH2:AH23" ca="1" si="1">IF(COUNTBLANK(S2:U2),"",G2*H2*J2)</f>
        <v>1024</v>
      </c>
      <c r="AI2" s="4">
        <f t="shared" ref="AI2:AI23" ca="1" si="2">IF(COUNTBLANK(R2:AH2),"",2*(G2*(G2-1)/2)*H2*I2*(O2*R2*10^-3))</f>
        <v>6.72</v>
      </c>
      <c r="AJ2" s="6">
        <f ca="1">IF(COUNTBLANK(G2:Q2),"",(AB2*10^-12)*(K2*10^9)*G2*H2*J2)</f>
        <v>87.258976807117705</v>
      </c>
      <c r="AK2" s="32">
        <f ca="1">IF(COUNTBLANK(AI2:AJ2),"",AJ2+AI2)</f>
        <v>93.978976807117704</v>
      </c>
      <c r="AL2" s="44"/>
      <c r="AM2" s="3">
        <f>IF(OR(COUNTBLANK(G2),COUNTBLANK(AR2)),"",G2+AR2)</f>
        <v>17.540059379721587</v>
      </c>
      <c r="AN2" s="3">
        <f>IF(OR(COUNTBLANK(H2),COUNTBLANK(AS2)),"",H2+AS2)</f>
        <v>88.203830303030301</v>
      </c>
      <c r="AO2" s="40">
        <f>IF(OR(COUNTBLANK(I2),COUNTBLANK(AT2)),"",I2+AT2)</f>
        <v>208.25</v>
      </c>
      <c r="AR2" s="49">
        <f>AW2*1000/BY2*1000000000000</f>
        <v>9.5400593797215869</v>
      </c>
      <c r="AS2" s="50">
        <f>BY2/BW2/1000000000000</f>
        <v>84.203830303030301</v>
      </c>
      <c r="AT2" s="49">
        <f>BW2*(1+BZ2)*1000000000</f>
        <v>206.25</v>
      </c>
      <c r="AU2" s="51"/>
      <c r="AV2" s="50">
        <f>AW2/BW2</f>
        <v>0.80330954109090913</v>
      </c>
      <c r="AW2" s="52">
        <f>BX2*(BC2+BH2+BL2+BP2)+BQ2*BW2</f>
        <v>3.3136518570000002E-8</v>
      </c>
      <c r="AX2" s="53">
        <v>25000</v>
      </c>
      <c r="AY2" s="54">
        <v>0.1</v>
      </c>
      <c r="AZ2" s="55">
        <v>256</v>
      </c>
      <c r="BA2" s="56">
        <v>256</v>
      </c>
      <c r="BB2" s="54">
        <v>1.25E-9</v>
      </c>
      <c r="BC2" s="57">
        <f>AY2/(AX2/BA2)*BB2</f>
        <v>1.28E-12</v>
      </c>
      <c r="BD2" s="53">
        <v>2.9999999999999998E-15</v>
      </c>
      <c r="BE2" s="55">
        <v>4</v>
      </c>
      <c r="BF2" s="53">
        <v>8</v>
      </c>
      <c r="BG2" s="54">
        <v>0.8</v>
      </c>
      <c r="BH2" s="57">
        <f>BD2*BE2*BF2*(BG2*BG2)</f>
        <v>6.1440000000000014E-14</v>
      </c>
      <c r="BI2" s="53">
        <v>1.4999999999999999E-14</v>
      </c>
      <c r="BJ2" s="54">
        <v>0.8</v>
      </c>
      <c r="BK2" s="55">
        <v>8</v>
      </c>
      <c r="BL2" s="57">
        <f>BK2*BI2*(BJ2*BJ2)</f>
        <v>7.6800000000000011E-14</v>
      </c>
      <c r="BM2" s="53">
        <v>8.0000000000000002E-13</v>
      </c>
      <c r="BN2" s="54">
        <v>0.8</v>
      </c>
      <c r="BO2" s="55">
        <v>2</v>
      </c>
      <c r="BP2" s="57">
        <f>BO2*BM2*(BN2*BN2)</f>
        <v>1.0240000000000003E-12</v>
      </c>
      <c r="BQ2" s="53">
        <v>5.0000000000000004E-6</v>
      </c>
      <c r="BR2" s="55">
        <f>BS2*BU2 + BT2</f>
        <v>33</v>
      </c>
      <c r="BS2" s="55">
        <v>8</v>
      </c>
      <c r="BT2" s="55">
        <f>CD2/1024</f>
        <v>1</v>
      </c>
      <c r="BU2" s="58">
        <v>4</v>
      </c>
      <c r="BV2" s="59">
        <f>1/800000000</f>
        <v>1.25E-9</v>
      </c>
      <c r="BW2" s="59">
        <f>BV2*BR2</f>
        <v>4.1250000000000002E-8</v>
      </c>
      <c r="BX2" s="60">
        <f>CA2*BA2</f>
        <v>13568</v>
      </c>
      <c r="BY2" s="60">
        <f>BX2*AZ2</f>
        <v>3473408</v>
      </c>
      <c r="BZ2" s="60">
        <v>4</v>
      </c>
      <c r="CA2" s="60">
        <f>CB2+CC2</f>
        <v>53</v>
      </c>
      <c r="CB2" s="60">
        <v>44</v>
      </c>
      <c r="CC2" s="60">
        <v>9</v>
      </c>
      <c r="CD2" s="60">
        <v>1024</v>
      </c>
      <c r="CE2" s="51">
        <f>BS2^2</f>
        <v>64</v>
      </c>
    </row>
    <row r="3" spans="1:83" x14ac:dyDescent="0.2">
      <c r="A3" s="3" t="s">
        <v>36</v>
      </c>
      <c r="B3" s="7" t="s">
        <v>37</v>
      </c>
      <c r="C3" s="5">
        <f t="shared" ref="C3:C23" ca="1" si="3">IF(COUNTBLANK(AD3:AK3),"",AD3/AK3)</f>
        <v>0.29002384446660934</v>
      </c>
      <c r="D3">
        <f t="shared" ref="D3:D23" si="4">IF(COUNTBLANK(G3:Q3),"",(10^-12)*(K3*10^9)/L3*(2*G3^2-G3)*H3*I3*J3)</f>
        <v>983.04</v>
      </c>
      <c r="E3" s="4">
        <f t="shared" ca="1" si="0"/>
        <v>31.250000000000004</v>
      </c>
      <c r="F3" s="7">
        <v>97</v>
      </c>
      <c r="G3" s="29">
        <v>8</v>
      </c>
      <c r="H3" s="3">
        <v>4</v>
      </c>
      <c r="I3">
        <v>2</v>
      </c>
      <c r="J3" s="4">
        <v>32</v>
      </c>
      <c r="K3" s="4">
        <v>32</v>
      </c>
      <c r="L3" s="4">
        <v>1</v>
      </c>
      <c r="M3" s="4">
        <v>1.282</v>
      </c>
      <c r="N3" s="4">
        <v>45</v>
      </c>
      <c r="O3" s="3">
        <v>0.5</v>
      </c>
      <c r="P3" s="4">
        <v>1.343</v>
      </c>
      <c r="Q3" s="27">
        <v>4.5199999999999996</v>
      </c>
      <c r="R3" s="3" cm="1">
        <f t="array" aca="1" ref="R3" ca="1">IF(COUNTBLANK(B3),"",INDIRECT("'"&amp;B3&amp;"'!B5"))</f>
        <v>26.5</v>
      </c>
      <c r="S3" cm="1">
        <f t="array" aca="1" ref="S3" ca="1">IF(COUNTBLANK(B3),"",INDIRECT("'"&amp;B3&amp;"'!B4"))</f>
        <v>0.1</v>
      </c>
      <c r="T3" s="4" cm="1">
        <f t="array" aca="1" ref="T3" ca="1">IF(COUNTBLANK(B3),"",INDIRECT("'"&amp;B3&amp;"'!B6"))</f>
        <v>1</v>
      </c>
      <c r="U3" s="24">
        <f t="shared" ref="U3:U23" ca="1" si="5">IF(COUNTBLANK(S3:T3),"",2*S3+2*T3)</f>
        <v>2.2000000000000002</v>
      </c>
      <c r="V3" s="24" cm="1">
        <f t="array" aca="1" ref="V3" ca="1">IF(COUNTBLANK(B3),"",INDIRECT("'"&amp;B3&amp;"'!B8"))</f>
        <v>0.5</v>
      </c>
      <c r="W3" s="24" cm="1">
        <f t="array" aca="1" ref="W3" ca="1">IF(COUNTBLANK(B3),"",INDIRECT("'"&amp;B3&amp;"'!B9"))</f>
        <v>1</v>
      </c>
      <c r="X3" cm="1">
        <f t="array" aca="1" ref="X3" ca="1">IF(COUNTBLANK(B3),"",INDIRECT("'"&amp;B3&amp;"'!B7"))</f>
        <v>0.1</v>
      </c>
      <c r="Y3" s="6">
        <f t="shared" ref="Y3:Y23" ca="1" si="6">IF(COUNTBLANK(G3:Q3),"",V3*Q3*0.1+W3*P3*0.1)</f>
        <v>0.36029999999999995</v>
      </c>
      <c r="Z3" cm="1">
        <f t="array" aca="1" ref="Z3" ca="1">IF(COUNTBLANK(B3),"",INDIRECT("'"&amp;B3&amp;"'!B2"))</f>
        <v>2.4</v>
      </c>
      <c r="AA3" s="6">
        <f t="shared" ref="AA3:AA23" ca="1" si="7">IF(COUNTBLANK(G3:Q3),"",G3*U3*I3+Y3+2*Z3+2*X3-10*LOG10(2*G3*H3))</f>
        <v>22.498500260161133</v>
      </c>
      <c r="AB3" s="6">
        <f t="shared" ref="AB3:AB23" ca="1" si="8">IF(COUNTBLANK(G3:Q3),"",M3*(1-N3/100)+(M3*(N3/100)*10^(AA3/10)))</f>
        <v>103.25861846259113</v>
      </c>
      <c r="AC3" s="4">
        <f t="shared" ref="AC3:AC23" si="9">IF(COUNTBLANK(G3:Q3),"",(2*G3^2-G3)*H3*I3*J3)</f>
        <v>30720</v>
      </c>
      <c r="AD3" s="4">
        <f t="shared" ref="AD3:AD22" si="10">IF(COUNTBLANK(G3:Q3),"",(10^-12)*(K3*10^9)/L3*(2*G3^2-G3)*H3*I3*J3)</f>
        <v>983.04</v>
      </c>
      <c r="AE3" s="4">
        <f t="shared" ref="AE3:AE23" si="11">IF(COUNTBLANK(G3:Q3),"",(G3^2)*H3*I3*J3)</f>
        <v>16384</v>
      </c>
      <c r="AF3" s="3">
        <f t="shared" ref="AF3:AF23" si="12">IF(COUNTBLANK(G3:Q3),"",AE3*K3/L3)</f>
        <v>524288</v>
      </c>
      <c r="AG3" s="6">
        <f t="shared" ref="AG3:AG23" ca="1" si="13">IF(COUNTBLANK(G3:Q3),"",(M3*10^-12)*(N3/100)*(K3*10^9)*10^(AA3/10)*10^3)</f>
        <v>3281.7125908029157</v>
      </c>
      <c r="AH3" s="4">
        <f t="shared" ca="1" si="1"/>
        <v>1024</v>
      </c>
      <c r="AI3" s="4">
        <f t="shared" ca="1" si="2"/>
        <v>5.9359999999999999</v>
      </c>
      <c r="AJ3" s="6">
        <f t="shared" ref="AJ3:AJ23" ca="1" si="14">IF(COUNTBLANK(G3:Q3),"",(AB3*10^-12)*(K3*10^9)*G3*H3*J3)</f>
        <v>3383.5784097821861</v>
      </c>
      <c r="AK3" s="32">
        <f t="shared" ref="AK3:AK23" ca="1" si="15">IF(COUNTBLANK(AI3:AJ3),"",AJ3+AI3)</f>
        <v>3389.5144097821862</v>
      </c>
      <c r="AL3" s="44"/>
      <c r="AM3" s="3" t="str">
        <f>IF(OR(COUNTBLANK(G3),COUNTBLANK(AR3)),"",G3+AR3)</f>
        <v/>
      </c>
      <c r="AN3" s="3" t="str">
        <f>IF(OR(COUNTBLANK(H3),COUNTBLANK(AS3)),"",H3+AS3)</f>
        <v/>
      </c>
      <c r="AO3" s="41" t="str">
        <f>IF(OR(COUNTBLANK(I3),COUNTBLANK(AT3)),"",I3+AT3)</f>
        <v/>
      </c>
      <c r="AR3" s="49"/>
      <c r="AS3" s="50"/>
      <c r="AT3" s="49"/>
      <c r="AU3" s="51"/>
      <c r="AV3" s="50"/>
      <c r="AW3" s="52"/>
      <c r="AX3" s="53"/>
      <c r="AY3" s="54"/>
      <c r="AZ3" s="55"/>
      <c r="BA3" s="56"/>
      <c r="BB3" s="54"/>
      <c r="BC3" s="57"/>
      <c r="BD3" s="53"/>
      <c r="BE3" s="55"/>
      <c r="BF3" s="53"/>
      <c r="BG3" s="54"/>
      <c r="BH3" s="57"/>
      <c r="BI3" s="53"/>
      <c r="BJ3" s="54"/>
      <c r="BK3" s="55"/>
      <c r="BL3" s="57"/>
      <c r="BM3" s="53"/>
      <c r="BN3" s="54"/>
      <c r="BO3" s="55"/>
      <c r="BP3" s="57"/>
      <c r="BQ3" s="53"/>
      <c r="BR3" s="55"/>
      <c r="BS3" s="55"/>
      <c r="BT3" s="55"/>
      <c r="BU3" s="58"/>
      <c r="BV3" s="59"/>
      <c r="BW3" s="59"/>
      <c r="BX3" s="60"/>
      <c r="BY3" s="60"/>
      <c r="BZ3" s="60"/>
      <c r="CA3" s="60"/>
      <c r="CB3" s="49"/>
      <c r="CC3" s="50"/>
      <c r="CD3" s="49"/>
      <c r="CE3" s="51"/>
    </row>
    <row r="4" spans="1:83" x14ac:dyDescent="0.2">
      <c r="A4" s="3" t="s">
        <v>38</v>
      </c>
      <c r="B4" s="7" t="s">
        <v>1</v>
      </c>
      <c r="C4" s="5">
        <f t="shared" ca="1" si="3"/>
        <v>9.7493716212605364</v>
      </c>
      <c r="D4">
        <f t="shared" si="4"/>
        <v>114.688</v>
      </c>
      <c r="E4" s="4">
        <f t="shared" ca="1" si="0"/>
        <v>31.250000000000004</v>
      </c>
      <c r="F4" s="7" t="s">
        <v>77</v>
      </c>
      <c r="G4" s="29">
        <v>4</v>
      </c>
      <c r="H4" s="3">
        <v>4</v>
      </c>
      <c r="I4">
        <v>2</v>
      </c>
      <c r="J4" s="4">
        <v>16</v>
      </c>
      <c r="K4" s="4">
        <v>32</v>
      </c>
      <c r="L4" s="4">
        <v>1</v>
      </c>
      <c r="M4" s="4">
        <v>1.282</v>
      </c>
      <c r="N4" s="4">
        <v>45</v>
      </c>
      <c r="O4" s="3">
        <v>0.5</v>
      </c>
      <c r="P4" s="4">
        <f>P2/2</f>
        <v>0.67149999999999999</v>
      </c>
      <c r="Q4" s="27">
        <f>Q2/2</f>
        <v>2.2599999999999998</v>
      </c>
      <c r="R4" s="3" cm="1">
        <f t="array" aca="1" ref="R4" ca="1">IF(COUNTBLANK(B4),"",INDIRECT("'"&amp;B4&amp;"'!B5"))</f>
        <v>30</v>
      </c>
      <c r="S4" cm="1">
        <f t="array" aca="1" ref="S4" ca="1">IF(COUNTBLANK(B4),"",INDIRECT("'"&amp;B4&amp;"'!B4"))</f>
        <v>0.25</v>
      </c>
      <c r="T4" s="4" cm="1">
        <f t="array" aca="1" ref="T4" ca="1">IF(COUNTBLANK(B4),"",INDIRECT("'"&amp;B4&amp;"'!B6"))</f>
        <v>0.25</v>
      </c>
      <c r="U4" s="24">
        <f t="shared" ca="1" si="5"/>
        <v>1</v>
      </c>
      <c r="V4" s="24" cm="1">
        <f t="array" aca="1" ref="V4" ca="1">IF(COUNTBLANK(B4),"",INDIRECT("'"&amp;B4&amp;"'!B8"))</f>
        <v>1.4</v>
      </c>
      <c r="W4" s="24" cm="1">
        <f t="array" aca="1" ref="W4" ca="1">IF(COUNTBLANK(B4),"",INDIRECT("'"&amp;B4&amp;"'!B9"))</f>
        <v>2.5</v>
      </c>
      <c r="X4" cm="1">
        <f t="array" aca="1" ref="X4" ca="1">IF(COUNTBLANK(B4),"",INDIRECT("'"&amp;B4&amp;"'!B7"))</f>
        <v>0.4</v>
      </c>
      <c r="Y4" s="6">
        <f t="shared" ca="1" si="6"/>
        <v>0.48427500000000001</v>
      </c>
      <c r="Z4" cm="1">
        <f t="array" aca="1" ref="Z4" ca="1">IF(COUNTBLANK(B4),"",INDIRECT("'"&amp;B4&amp;"'!B2"))</f>
        <v>2.8</v>
      </c>
      <c r="AA4" s="6">
        <f t="shared" ca="1" si="7"/>
        <v>-0.16722478319906031</v>
      </c>
      <c r="AB4" s="6">
        <f t="shared" ca="1" si="8"/>
        <v>1.2602087341616546</v>
      </c>
      <c r="AC4" s="4">
        <f t="shared" si="9"/>
        <v>3584</v>
      </c>
      <c r="AD4" s="4">
        <f t="shared" si="10"/>
        <v>114.688</v>
      </c>
      <c r="AE4" s="4">
        <f t="shared" si="11"/>
        <v>2048</v>
      </c>
      <c r="AF4" s="3">
        <f t="shared" si="12"/>
        <v>65536</v>
      </c>
      <c r="AG4" s="6">
        <f t="shared" ca="1" si="13"/>
        <v>17.763479493172945</v>
      </c>
      <c r="AH4" s="4">
        <f t="shared" ca="1" si="1"/>
        <v>256</v>
      </c>
      <c r="AI4" s="4">
        <f t="shared" ca="1" si="2"/>
        <v>1.44</v>
      </c>
      <c r="AJ4" s="6">
        <f t="shared" ca="1" si="14"/>
        <v>10.323629950252274</v>
      </c>
      <c r="AK4" s="32">
        <f t="shared" ca="1" si="15"/>
        <v>11.763629950252273</v>
      </c>
      <c r="AL4" s="44"/>
      <c r="AM4" s="3" t="str">
        <f>IF(OR(COUNTBLANK(G4),COUNTBLANK(AR4)),"",G4+AR4)</f>
        <v/>
      </c>
      <c r="AN4" s="3" t="str">
        <f>IF(OR(COUNTBLANK(H4),COUNTBLANK(AS4)),"",H4+AS4)</f>
        <v/>
      </c>
      <c r="AO4" s="40" t="str">
        <f>IF(OR(COUNTBLANK(I4),COUNTBLANK(AT4)),"",I4+AT4)</f>
        <v/>
      </c>
      <c r="AR4" s="49"/>
      <c r="AS4" s="50"/>
      <c r="AT4" s="49"/>
      <c r="AU4" s="51"/>
      <c r="AV4" s="50"/>
      <c r="AW4" s="52"/>
      <c r="AX4" s="53"/>
      <c r="AY4" s="54"/>
      <c r="AZ4" s="55"/>
      <c r="BA4" s="56"/>
      <c r="BB4" s="54"/>
      <c r="BC4" s="57"/>
      <c r="BD4" s="53"/>
      <c r="BE4" s="55"/>
      <c r="BF4" s="53"/>
      <c r="BG4" s="54"/>
      <c r="BH4" s="57"/>
      <c r="BI4" s="53"/>
      <c r="BJ4" s="54"/>
      <c r="BK4" s="55"/>
      <c r="BL4" s="57"/>
      <c r="BM4" s="53"/>
      <c r="BN4" s="54"/>
      <c r="BO4" s="55"/>
      <c r="BP4" s="57"/>
      <c r="BQ4" s="53"/>
      <c r="BR4" s="55"/>
      <c r="BS4" s="55"/>
      <c r="BT4" s="55"/>
      <c r="BU4" s="58"/>
      <c r="BV4" s="59"/>
      <c r="BW4" s="59"/>
      <c r="BX4" s="60"/>
      <c r="BY4" s="60"/>
      <c r="BZ4" s="60"/>
      <c r="CA4" s="60"/>
      <c r="CB4" s="49"/>
      <c r="CC4" s="50"/>
      <c r="CD4" s="49"/>
      <c r="CE4" s="51"/>
    </row>
    <row r="5" spans="1:83" x14ac:dyDescent="0.2">
      <c r="A5" s="3"/>
      <c r="B5" s="7"/>
      <c r="C5" s="5" t="str">
        <f t="shared" ca="1" si="3"/>
        <v/>
      </c>
      <c r="D5" t="str">
        <f t="shared" si="4"/>
        <v/>
      </c>
      <c r="E5" s="4" t="str">
        <f t="shared" ca="1" si="0"/>
        <v/>
      </c>
      <c r="F5" s="7"/>
      <c r="G5" s="29"/>
      <c r="H5" s="3"/>
      <c r="J5" s="4"/>
      <c r="K5" s="4"/>
      <c r="L5" s="4"/>
      <c r="M5" s="4"/>
      <c r="N5" s="4"/>
      <c r="O5" s="3"/>
      <c r="P5" s="4"/>
      <c r="Q5" s="27"/>
      <c r="R5" s="3" t="str" cm="1">
        <f t="array" aca="1" ref="R5" ca="1">IF(COUNTBLANK(B5),"",INDIRECT("'"&amp;B5&amp;"'!B5"))</f>
        <v/>
      </c>
      <c r="S5" t="str" cm="1">
        <f t="array" aca="1" ref="S5" ca="1">IF(COUNTBLANK(B5),"",INDIRECT("'"&amp;B5&amp;"'!B4"))</f>
        <v/>
      </c>
      <c r="T5" s="4" t="str" cm="1">
        <f t="array" aca="1" ref="T5" ca="1">IF(COUNTBLANK(B5),"",INDIRECT("'"&amp;B5&amp;"'!B6"))</f>
        <v/>
      </c>
      <c r="U5" s="24" t="str">
        <f t="shared" ca="1" si="5"/>
        <v/>
      </c>
      <c r="V5" s="24" t="str" cm="1">
        <f t="array" aca="1" ref="V5" ca="1">IF(COUNTBLANK(B5),"",INDIRECT("'"&amp;B5&amp;"'!B8"))</f>
        <v/>
      </c>
      <c r="W5" s="24" t="str" cm="1">
        <f t="array" aca="1" ref="W5" ca="1">IF(COUNTBLANK(B5),"",INDIRECT("'"&amp;B5&amp;"'!B9"))</f>
        <v/>
      </c>
      <c r="X5" t="str" cm="1">
        <f t="array" aca="1" ref="X5" ca="1">IF(COUNTBLANK(B5),"",INDIRECT("'"&amp;B5&amp;"'!B7"))</f>
        <v/>
      </c>
      <c r="Y5" s="6" t="str">
        <f t="shared" si="6"/>
        <v/>
      </c>
      <c r="Z5" t="str" cm="1">
        <f t="array" aca="1" ref="Z5" ca="1">IF(COUNTBLANK(B5),"",INDIRECT("'"&amp;B5&amp;"'!B2"))</f>
        <v/>
      </c>
      <c r="AA5" s="6" t="str">
        <f t="shared" si="7"/>
        <v/>
      </c>
      <c r="AB5" s="6" t="str">
        <f t="shared" si="8"/>
        <v/>
      </c>
      <c r="AC5" s="4" t="str">
        <f t="shared" si="9"/>
        <v/>
      </c>
      <c r="AD5" s="4" t="str">
        <f t="shared" si="10"/>
        <v/>
      </c>
      <c r="AE5" s="4" t="str">
        <f t="shared" si="11"/>
        <v/>
      </c>
      <c r="AF5" s="3" t="str">
        <f t="shared" si="12"/>
        <v/>
      </c>
      <c r="AG5" s="6" t="str">
        <f t="shared" si="13"/>
        <v/>
      </c>
      <c r="AH5" s="4" t="str">
        <f t="shared" ca="1" si="1"/>
        <v/>
      </c>
      <c r="AI5" s="4" t="str">
        <f t="shared" ca="1" si="2"/>
        <v/>
      </c>
      <c r="AJ5" s="6" t="str">
        <f t="shared" si="14"/>
        <v/>
      </c>
      <c r="AK5" s="32" t="str">
        <f t="shared" ca="1" si="15"/>
        <v/>
      </c>
      <c r="AL5" s="44"/>
      <c r="AM5" s="3" t="str">
        <f>IF(OR(COUNTBLANK(G5),COUNTBLANK(AR5)),"",G5+AR5)</f>
        <v/>
      </c>
      <c r="AN5" s="3" t="str">
        <f>IF(OR(COUNTBLANK(H5),COUNTBLANK(AS5)),"",H5+AS5)</f>
        <v/>
      </c>
      <c r="AO5" s="42" t="str">
        <f>IF(OR(COUNTBLANK(I5),COUNTBLANK(AT5)),"",I5+AT5)</f>
        <v/>
      </c>
      <c r="AR5" s="49"/>
      <c r="AS5" s="50"/>
      <c r="AT5" s="49"/>
      <c r="AU5" s="51"/>
      <c r="AV5" s="50"/>
      <c r="AW5" s="52"/>
      <c r="AX5" s="53"/>
      <c r="AY5" s="54"/>
      <c r="AZ5" s="55"/>
      <c r="BA5" s="56"/>
      <c r="BB5" s="54"/>
      <c r="BC5" s="57"/>
      <c r="BD5" s="53"/>
      <c r="BE5" s="55"/>
      <c r="BF5" s="53"/>
      <c r="BG5" s="54"/>
      <c r="BH5" s="57"/>
      <c r="BI5" s="53"/>
      <c r="BJ5" s="54"/>
      <c r="BK5" s="55"/>
      <c r="BL5" s="57"/>
      <c r="BM5" s="53"/>
      <c r="BN5" s="54"/>
      <c r="BO5" s="55"/>
      <c r="BP5" s="57"/>
      <c r="BQ5" s="53"/>
      <c r="BR5" s="55"/>
      <c r="BS5" s="55"/>
      <c r="BT5" s="55"/>
      <c r="BU5" s="58"/>
      <c r="BV5" s="59"/>
      <c r="BW5" s="59"/>
      <c r="BX5" s="60"/>
      <c r="BY5" s="60"/>
      <c r="BZ5" s="60"/>
      <c r="CA5" s="60"/>
      <c r="CB5" s="49"/>
      <c r="CC5" s="50"/>
      <c r="CD5" s="49"/>
      <c r="CE5" s="51"/>
    </row>
    <row r="6" spans="1:83" x14ac:dyDescent="0.2">
      <c r="A6" s="3"/>
      <c r="B6" s="7"/>
      <c r="C6" s="5" t="str">
        <f t="shared" ca="1" si="3"/>
        <v/>
      </c>
      <c r="D6" t="str">
        <f t="shared" si="4"/>
        <v/>
      </c>
      <c r="E6" s="4" t="str">
        <f t="shared" ca="1" si="0"/>
        <v/>
      </c>
      <c r="F6" s="7"/>
      <c r="G6" s="29"/>
      <c r="H6" s="3"/>
      <c r="J6" s="4"/>
      <c r="K6" s="4"/>
      <c r="L6" s="4"/>
      <c r="M6" s="4"/>
      <c r="N6" s="4"/>
      <c r="O6" s="3"/>
      <c r="P6" s="4"/>
      <c r="Q6" s="27"/>
      <c r="R6" s="3" t="str" cm="1">
        <f t="array" aca="1" ref="R6" ca="1">IF(COUNTBLANK(B6),"",INDIRECT("'"&amp;B6&amp;"'!B5"))</f>
        <v/>
      </c>
      <c r="S6" t="str" cm="1">
        <f t="array" aca="1" ref="S6" ca="1">IF(COUNTBLANK(B6),"",INDIRECT("'"&amp;B6&amp;"'!B4"))</f>
        <v/>
      </c>
      <c r="T6" s="4" t="str" cm="1">
        <f t="array" aca="1" ref="T6" ca="1">IF(COUNTBLANK(B6),"",INDIRECT("'"&amp;B6&amp;"'!B6"))</f>
        <v/>
      </c>
      <c r="U6" s="24" t="str">
        <f t="shared" ca="1" si="5"/>
        <v/>
      </c>
      <c r="V6" s="24" t="str" cm="1">
        <f t="array" aca="1" ref="V6" ca="1">IF(COUNTBLANK(B6),"",INDIRECT("'"&amp;B6&amp;"'!B8"))</f>
        <v/>
      </c>
      <c r="W6" s="24" t="str" cm="1">
        <f t="array" aca="1" ref="W6" ca="1">IF(COUNTBLANK(B6),"",INDIRECT("'"&amp;B6&amp;"'!B9"))</f>
        <v/>
      </c>
      <c r="X6" t="str" cm="1">
        <f t="array" aca="1" ref="X6" ca="1">IF(COUNTBLANK(B6),"",INDIRECT("'"&amp;B6&amp;"'!B7"))</f>
        <v/>
      </c>
      <c r="Y6" s="6" t="str">
        <f t="shared" si="6"/>
        <v/>
      </c>
      <c r="Z6" t="str" cm="1">
        <f t="array" aca="1" ref="Z6" ca="1">IF(COUNTBLANK(B6),"",INDIRECT("'"&amp;B6&amp;"'!B2"))</f>
        <v/>
      </c>
      <c r="AA6" s="6" t="str">
        <f t="shared" si="7"/>
        <v/>
      </c>
      <c r="AB6" s="6" t="str">
        <f t="shared" si="8"/>
        <v/>
      </c>
      <c r="AC6" s="4" t="str">
        <f t="shared" si="9"/>
        <v/>
      </c>
      <c r="AD6" s="4" t="str">
        <f t="shared" si="10"/>
        <v/>
      </c>
      <c r="AE6" s="4" t="str">
        <f t="shared" si="11"/>
        <v/>
      </c>
      <c r="AF6" s="3" t="str">
        <f t="shared" si="12"/>
        <v/>
      </c>
      <c r="AG6" s="6" t="str">
        <f t="shared" si="13"/>
        <v/>
      </c>
      <c r="AH6" s="4" t="str">
        <f t="shared" ca="1" si="1"/>
        <v/>
      </c>
      <c r="AI6" s="4" t="str">
        <f t="shared" ca="1" si="2"/>
        <v/>
      </c>
      <c r="AJ6" s="6" t="str">
        <f t="shared" si="14"/>
        <v/>
      </c>
      <c r="AK6" s="32" t="str">
        <f t="shared" ca="1" si="15"/>
        <v/>
      </c>
      <c r="AL6" s="44"/>
      <c r="AM6" s="3" t="str">
        <f>IF(OR(COUNTBLANK(G6),COUNTBLANK(AR6)),"",G6+AR6)</f>
        <v/>
      </c>
      <c r="AN6" s="3" t="str">
        <f>IF(OR(COUNTBLANK(H6),COUNTBLANK(AS6)),"",H6+AS6)</f>
        <v/>
      </c>
      <c r="AO6" s="40" t="str">
        <f>IF(OR(COUNTBLANK(I6),COUNTBLANK(AT6)),"",I6+AT6)</f>
        <v/>
      </c>
      <c r="AR6" s="49"/>
      <c r="AS6" s="50"/>
      <c r="AT6" s="49"/>
      <c r="AU6" s="51"/>
      <c r="AV6" s="50"/>
      <c r="AW6" s="52"/>
      <c r="AX6" s="53"/>
      <c r="AY6" s="54"/>
      <c r="AZ6" s="55"/>
      <c r="BA6" s="56"/>
      <c r="BB6" s="54"/>
      <c r="BC6" s="57"/>
      <c r="BD6" s="53"/>
      <c r="BE6" s="55"/>
      <c r="BF6" s="53"/>
      <c r="BG6" s="54"/>
      <c r="BH6" s="57"/>
      <c r="BI6" s="53"/>
      <c r="BJ6" s="54"/>
      <c r="BK6" s="55"/>
      <c r="BL6" s="57"/>
      <c r="BM6" s="53"/>
      <c r="BN6" s="54"/>
      <c r="BO6" s="55"/>
      <c r="BP6" s="57"/>
      <c r="BQ6" s="53"/>
      <c r="BR6" s="55"/>
      <c r="BS6" s="55"/>
      <c r="BT6" s="55"/>
      <c r="BU6" s="58"/>
      <c r="BV6" s="59"/>
      <c r="BW6" s="59"/>
      <c r="BX6" s="60"/>
      <c r="BY6" s="60"/>
      <c r="BZ6" s="60"/>
      <c r="CA6" s="60"/>
      <c r="CB6" s="49"/>
      <c r="CC6" s="50"/>
      <c r="CD6" s="49"/>
      <c r="CE6" s="51"/>
    </row>
    <row r="7" spans="1:83" x14ac:dyDescent="0.2">
      <c r="A7" s="3"/>
      <c r="B7" s="7"/>
      <c r="C7" s="5" t="str">
        <f t="shared" ca="1" si="3"/>
        <v/>
      </c>
      <c r="D7" t="str">
        <f t="shared" si="4"/>
        <v/>
      </c>
      <c r="E7" s="4" t="str">
        <f t="shared" ca="1" si="0"/>
        <v/>
      </c>
      <c r="F7" s="7"/>
      <c r="G7" s="29"/>
      <c r="H7" s="3"/>
      <c r="J7" s="4"/>
      <c r="K7" s="4"/>
      <c r="L7" s="4"/>
      <c r="M7" s="4"/>
      <c r="N7" s="4"/>
      <c r="O7" s="3"/>
      <c r="P7" s="4"/>
      <c r="Q7" s="27"/>
      <c r="R7" s="3" t="str" cm="1">
        <f t="array" aca="1" ref="R7" ca="1">IF(COUNTBLANK(B7),"",INDIRECT("'"&amp;B7&amp;"'!B5"))</f>
        <v/>
      </c>
      <c r="S7" t="str" cm="1">
        <f t="array" aca="1" ref="S7" ca="1">IF(COUNTBLANK(B7),"",INDIRECT("'"&amp;B7&amp;"'!B4"))</f>
        <v/>
      </c>
      <c r="T7" s="4" t="str" cm="1">
        <f t="array" aca="1" ref="T7" ca="1">IF(COUNTBLANK(B7),"",INDIRECT("'"&amp;B7&amp;"'!B6"))</f>
        <v/>
      </c>
      <c r="U7" s="24" t="str">
        <f t="shared" ca="1" si="5"/>
        <v/>
      </c>
      <c r="V7" s="24" t="str" cm="1">
        <f t="array" aca="1" ref="V7" ca="1">IF(COUNTBLANK(B7),"",INDIRECT("'"&amp;B7&amp;"'!B8"))</f>
        <v/>
      </c>
      <c r="W7" s="24" t="str" cm="1">
        <f t="array" aca="1" ref="W7" ca="1">IF(COUNTBLANK(B7),"",INDIRECT("'"&amp;B7&amp;"'!B9"))</f>
        <v/>
      </c>
      <c r="X7" t="str" cm="1">
        <f t="array" aca="1" ref="X7" ca="1">IF(COUNTBLANK(B7),"",INDIRECT("'"&amp;B7&amp;"'!B7"))</f>
        <v/>
      </c>
      <c r="Y7" s="6" t="str">
        <f t="shared" si="6"/>
        <v/>
      </c>
      <c r="Z7" t="str" cm="1">
        <f t="array" aca="1" ref="Z7" ca="1">IF(COUNTBLANK(B7),"",INDIRECT("'"&amp;B7&amp;"'!B2"))</f>
        <v/>
      </c>
      <c r="AA7" s="6" t="str">
        <f t="shared" si="7"/>
        <v/>
      </c>
      <c r="AB7" s="6" t="str">
        <f t="shared" si="8"/>
        <v/>
      </c>
      <c r="AC7" s="4" t="str">
        <f t="shared" si="9"/>
        <v/>
      </c>
      <c r="AD7" s="4" t="str">
        <f t="shared" si="10"/>
        <v/>
      </c>
      <c r="AE7" s="4" t="str">
        <f t="shared" si="11"/>
        <v/>
      </c>
      <c r="AF7" s="3" t="str">
        <f t="shared" si="12"/>
        <v/>
      </c>
      <c r="AG7" s="6" t="str">
        <f t="shared" si="13"/>
        <v/>
      </c>
      <c r="AH7" s="4" t="str">
        <f t="shared" ca="1" si="1"/>
        <v/>
      </c>
      <c r="AI7" s="4" t="str">
        <f t="shared" ca="1" si="2"/>
        <v/>
      </c>
      <c r="AJ7" s="6" t="str">
        <f t="shared" si="14"/>
        <v/>
      </c>
      <c r="AK7" s="32" t="str">
        <f t="shared" ca="1" si="15"/>
        <v/>
      </c>
      <c r="AL7" s="44"/>
      <c r="AM7" s="3" t="str">
        <f>IF(OR(COUNTBLANK(G7),COUNTBLANK(AR7)),"",G7+AR7)</f>
        <v/>
      </c>
      <c r="AN7" s="3" t="str">
        <f>IF(OR(COUNTBLANK(H7),COUNTBLANK(AS7)),"",H7+AS7)</f>
        <v/>
      </c>
      <c r="AO7" s="41" t="str">
        <f>IF(OR(COUNTBLANK(I7),COUNTBLANK(AT7)),"",I7+AT7)</f>
        <v/>
      </c>
      <c r="AR7" s="49"/>
      <c r="AS7" s="50"/>
      <c r="AT7" s="49"/>
      <c r="AU7" s="51"/>
      <c r="AV7" s="50"/>
      <c r="AW7" s="52"/>
      <c r="AX7" s="53"/>
      <c r="AY7" s="54"/>
      <c r="AZ7" s="55"/>
      <c r="BA7" s="56"/>
      <c r="BB7" s="54"/>
      <c r="BC7" s="57"/>
      <c r="BD7" s="53"/>
      <c r="BE7" s="55"/>
      <c r="BF7" s="53"/>
      <c r="BG7" s="54"/>
      <c r="BH7" s="57"/>
      <c r="BI7" s="53"/>
      <c r="BJ7" s="54"/>
      <c r="BK7" s="55"/>
      <c r="BL7" s="57"/>
      <c r="BM7" s="53"/>
      <c r="BN7" s="54"/>
      <c r="BO7" s="55"/>
      <c r="BP7" s="57"/>
      <c r="BQ7" s="53"/>
      <c r="BR7" s="55"/>
      <c r="BS7" s="55"/>
      <c r="BT7" s="55"/>
      <c r="BU7" s="58"/>
      <c r="BV7" s="59"/>
      <c r="BW7" s="59"/>
      <c r="BX7" s="60"/>
      <c r="BY7" s="60"/>
      <c r="BZ7" s="60"/>
      <c r="CA7" s="60"/>
      <c r="CB7" s="49"/>
      <c r="CC7" s="50"/>
      <c r="CD7" s="49"/>
      <c r="CE7" s="51"/>
    </row>
    <row r="8" spans="1:83" x14ac:dyDescent="0.2">
      <c r="A8" s="3"/>
      <c r="B8" s="7"/>
      <c r="C8" s="5" t="str">
        <f t="shared" ca="1" si="3"/>
        <v/>
      </c>
      <c r="D8" t="str">
        <f t="shared" si="4"/>
        <v/>
      </c>
      <c r="E8" s="4" t="str">
        <f t="shared" ca="1" si="0"/>
        <v/>
      </c>
      <c r="F8" s="7"/>
      <c r="G8" s="29"/>
      <c r="H8" s="3"/>
      <c r="J8" s="4"/>
      <c r="K8" s="4"/>
      <c r="L8" s="4"/>
      <c r="M8" s="4"/>
      <c r="N8" s="4"/>
      <c r="O8" s="3"/>
      <c r="P8" s="4"/>
      <c r="Q8" s="27"/>
      <c r="R8" s="3" t="str" cm="1">
        <f t="array" aca="1" ref="R8" ca="1">IF(COUNTBLANK(B8),"",INDIRECT("'"&amp;B8&amp;"'!B5"))</f>
        <v/>
      </c>
      <c r="S8" t="str" cm="1">
        <f t="array" aca="1" ref="S8" ca="1">IF(COUNTBLANK(B8),"",INDIRECT("'"&amp;B8&amp;"'!B4"))</f>
        <v/>
      </c>
      <c r="T8" s="4" t="str" cm="1">
        <f t="array" aca="1" ref="T8" ca="1">IF(COUNTBLANK(B8),"",INDIRECT("'"&amp;B8&amp;"'!B6"))</f>
        <v/>
      </c>
      <c r="U8" s="24" t="str">
        <f t="shared" ca="1" si="5"/>
        <v/>
      </c>
      <c r="V8" s="24" t="str" cm="1">
        <f t="array" aca="1" ref="V8" ca="1">IF(COUNTBLANK(B8),"",INDIRECT("'"&amp;B8&amp;"'!B8"))</f>
        <v/>
      </c>
      <c r="W8" s="24" t="str" cm="1">
        <f t="array" aca="1" ref="W8" ca="1">IF(COUNTBLANK(B8),"",INDIRECT("'"&amp;B8&amp;"'!B9"))</f>
        <v/>
      </c>
      <c r="X8" t="str" cm="1">
        <f t="array" aca="1" ref="X8" ca="1">IF(COUNTBLANK(B8),"",INDIRECT("'"&amp;B8&amp;"'!B7"))</f>
        <v/>
      </c>
      <c r="Y8" s="6" t="str">
        <f t="shared" si="6"/>
        <v/>
      </c>
      <c r="Z8" t="str" cm="1">
        <f t="array" aca="1" ref="Z8" ca="1">IF(COUNTBLANK(B8),"",INDIRECT("'"&amp;B8&amp;"'!B2"))</f>
        <v/>
      </c>
      <c r="AA8" s="6" t="str">
        <f t="shared" si="7"/>
        <v/>
      </c>
      <c r="AB8" s="6" t="str">
        <f t="shared" si="8"/>
        <v/>
      </c>
      <c r="AC8" s="4" t="str">
        <f t="shared" si="9"/>
        <v/>
      </c>
      <c r="AD8" s="4" t="str">
        <f t="shared" si="10"/>
        <v/>
      </c>
      <c r="AE8" s="4" t="str">
        <f t="shared" si="11"/>
        <v/>
      </c>
      <c r="AF8" s="3" t="str">
        <f t="shared" si="12"/>
        <v/>
      </c>
      <c r="AG8" s="6" t="str">
        <f t="shared" si="13"/>
        <v/>
      </c>
      <c r="AH8" s="4" t="str">
        <f t="shared" ca="1" si="1"/>
        <v/>
      </c>
      <c r="AI8" s="4" t="str">
        <f t="shared" ca="1" si="2"/>
        <v/>
      </c>
      <c r="AJ8" s="6" t="str">
        <f t="shared" si="14"/>
        <v/>
      </c>
      <c r="AK8" s="32" t="str">
        <f t="shared" ca="1" si="15"/>
        <v/>
      </c>
      <c r="AL8" s="44"/>
      <c r="AM8" s="3" t="str">
        <f>IF(OR(COUNTBLANK(G8),COUNTBLANK(AR8)),"",G8+AR8)</f>
        <v/>
      </c>
      <c r="AN8" s="3" t="str">
        <f>IF(OR(COUNTBLANK(H8),COUNTBLANK(AS8)),"",H8+AS8)</f>
        <v/>
      </c>
      <c r="AO8" s="43" t="str">
        <f>IF(OR(COUNTBLANK(I8),COUNTBLANK(AT8)),"",I8+AT8)</f>
        <v/>
      </c>
      <c r="AR8" s="49"/>
      <c r="AS8" s="50"/>
      <c r="AT8" s="49"/>
      <c r="AU8" s="51"/>
      <c r="AV8" s="50"/>
      <c r="AW8" s="52"/>
      <c r="AX8" s="53"/>
      <c r="AY8" s="54"/>
      <c r="AZ8" s="55"/>
      <c r="BA8" s="56"/>
      <c r="BB8" s="54"/>
      <c r="BC8" s="57"/>
      <c r="BD8" s="53"/>
      <c r="BE8" s="55"/>
      <c r="BF8" s="53"/>
      <c r="BG8" s="54"/>
      <c r="BH8" s="57"/>
      <c r="BI8" s="53"/>
      <c r="BJ8" s="54"/>
      <c r="BK8" s="55"/>
      <c r="BL8" s="57"/>
      <c r="BM8" s="53"/>
      <c r="BN8" s="54"/>
      <c r="BO8" s="55"/>
      <c r="BP8" s="57"/>
      <c r="BQ8" s="53"/>
      <c r="BR8" s="55"/>
      <c r="BS8" s="55"/>
      <c r="BT8" s="55"/>
      <c r="BU8" s="58"/>
      <c r="BV8" s="59"/>
      <c r="BW8" s="59"/>
      <c r="BX8" s="60"/>
      <c r="BY8" s="60"/>
      <c r="BZ8" s="60"/>
      <c r="CA8" s="60"/>
      <c r="CB8" s="49"/>
      <c r="CC8" s="50"/>
      <c r="CD8" s="49"/>
      <c r="CE8" s="51"/>
    </row>
    <row r="9" spans="1:83" x14ac:dyDescent="0.2">
      <c r="A9" s="3"/>
      <c r="B9" s="7"/>
      <c r="C9" s="5" t="str">
        <f t="shared" ca="1" si="3"/>
        <v/>
      </c>
      <c r="D9" t="str">
        <f t="shared" si="4"/>
        <v/>
      </c>
      <c r="E9" s="4" t="str">
        <f t="shared" ca="1" si="0"/>
        <v/>
      </c>
      <c r="F9" s="7"/>
      <c r="G9" s="29"/>
      <c r="H9" s="3"/>
      <c r="J9" s="4"/>
      <c r="K9" s="4"/>
      <c r="L9" s="4"/>
      <c r="M9" s="4"/>
      <c r="N9" s="4"/>
      <c r="O9" s="3"/>
      <c r="P9" s="4"/>
      <c r="Q9" s="27"/>
      <c r="R9" s="3" t="str" cm="1">
        <f t="array" aca="1" ref="R9" ca="1">IF(COUNTBLANK(B9),"",INDIRECT("'"&amp;B9&amp;"'!B5"))</f>
        <v/>
      </c>
      <c r="S9" t="str" cm="1">
        <f t="array" aca="1" ref="S9" ca="1">IF(COUNTBLANK(B9),"",INDIRECT("'"&amp;B9&amp;"'!B4"))</f>
        <v/>
      </c>
      <c r="T9" s="4" t="str" cm="1">
        <f t="array" aca="1" ref="T9" ca="1">IF(COUNTBLANK(B9),"",INDIRECT("'"&amp;B9&amp;"'!B6"))</f>
        <v/>
      </c>
      <c r="U9" s="24" t="str">
        <f t="shared" ca="1" si="5"/>
        <v/>
      </c>
      <c r="V9" s="24" t="str" cm="1">
        <f t="array" aca="1" ref="V9" ca="1">IF(COUNTBLANK(B9),"",INDIRECT("'"&amp;B9&amp;"'!B8"))</f>
        <v/>
      </c>
      <c r="W9" s="24" t="str" cm="1">
        <f t="array" aca="1" ref="W9" ca="1">IF(COUNTBLANK(B9),"",INDIRECT("'"&amp;B9&amp;"'!B9"))</f>
        <v/>
      </c>
      <c r="X9" t="str" cm="1">
        <f t="array" aca="1" ref="X9" ca="1">IF(COUNTBLANK(B9),"",INDIRECT("'"&amp;B9&amp;"'!B7"))</f>
        <v/>
      </c>
      <c r="Y9" s="6" t="str">
        <f t="shared" si="6"/>
        <v/>
      </c>
      <c r="Z9" t="str" cm="1">
        <f t="array" aca="1" ref="Z9" ca="1">IF(COUNTBLANK(B9),"",INDIRECT("'"&amp;B9&amp;"'!B2"))</f>
        <v/>
      </c>
      <c r="AA9" s="6" t="str">
        <f t="shared" si="7"/>
        <v/>
      </c>
      <c r="AB9" s="6" t="str">
        <f t="shared" si="8"/>
        <v/>
      </c>
      <c r="AC9" s="4" t="str">
        <f t="shared" si="9"/>
        <v/>
      </c>
      <c r="AD9" s="4" t="str">
        <f t="shared" si="10"/>
        <v/>
      </c>
      <c r="AE9" s="4" t="str">
        <f t="shared" si="11"/>
        <v/>
      </c>
      <c r="AF9" s="3" t="str">
        <f t="shared" si="12"/>
        <v/>
      </c>
      <c r="AG9" s="6" t="str">
        <f t="shared" si="13"/>
        <v/>
      </c>
      <c r="AH9" s="4" t="str">
        <f t="shared" ca="1" si="1"/>
        <v/>
      </c>
      <c r="AI9" s="4" t="str">
        <f t="shared" ca="1" si="2"/>
        <v/>
      </c>
      <c r="AJ9" s="6" t="str">
        <f t="shared" si="14"/>
        <v/>
      </c>
      <c r="AK9" s="32" t="str">
        <f t="shared" ca="1" si="15"/>
        <v/>
      </c>
      <c r="AL9" s="44"/>
      <c r="AM9" s="3" t="str">
        <f>IF(OR(COUNTBLANK(G9),COUNTBLANK(AR9)),"",G9+AR9)</f>
        <v/>
      </c>
      <c r="AN9" s="3" t="str">
        <f>IF(OR(COUNTBLANK(H9),COUNTBLANK(AS9)),"",H9+AS9)</f>
        <v/>
      </c>
      <c r="AO9" s="42" t="str">
        <f>IF(OR(COUNTBLANK(I9),COUNTBLANK(AT9)),"",I9+AT9)</f>
        <v/>
      </c>
      <c r="AR9" s="49"/>
      <c r="AS9" s="50"/>
      <c r="AT9" s="49"/>
      <c r="AU9" s="51"/>
      <c r="AV9" s="50"/>
      <c r="AW9" s="52"/>
      <c r="AX9" s="53"/>
      <c r="AY9" s="54"/>
      <c r="AZ9" s="55"/>
      <c r="BA9" s="56"/>
      <c r="BB9" s="54"/>
      <c r="BC9" s="57"/>
      <c r="BD9" s="53"/>
      <c r="BE9" s="55"/>
      <c r="BF9" s="53"/>
      <c r="BG9" s="54"/>
      <c r="BH9" s="57"/>
      <c r="BI9" s="53"/>
      <c r="BJ9" s="54"/>
      <c r="BK9" s="55"/>
      <c r="BL9" s="57"/>
      <c r="BM9" s="53"/>
      <c r="BN9" s="54"/>
      <c r="BO9" s="55"/>
      <c r="BP9" s="57"/>
      <c r="BQ9" s="53"/>
      <c r="BR9" s="55"/>
      <c r="BS9" s="55"/>
      <c r="BT9" s="55"/>
      <c r="BU9" s="58"/>
      <c r="BV9" s="59"/>
      <c r="BW9" s="59"/>
      <c r="BX9" s="60"/>
      <c r="BY9" s="60"/>
      <c r="BZ9" s="60"/>
      <c r="CA9" s="60"/>
      <c r="CB9" s="49"/>
      <c r="CC9" s="50"/>
      <c r="CD9" s="49"/>
      <c r="CE9" s="51"/>
    </row>
    <row r="10" spans="1:83" x14ac:dyDescent="0.2">
      <c r="A10" s="3"/>
      <c r="B10" s="7"/>
      <c r="C10" s="5" t="str">
        <f t="shared" ca="1" si="3"/>
        <v/>
      </c>
      <c r="D10" t="str">
        <f t="shared" si="4"/>
        <v/>
      </c>
      <c r="E10" s="4" t="str">
        <f t="shared" ca="1" si="0"/>
        <v/>
      </c>
      <c r="F10" s="7"/>
      <c r="G10" s="29"/>
      <c r="H10" s="3"/>
      <c r="J10" s="4"/>
      <c r="K10" s="4"/>
      <c r="L10" s="4"/>
      <c r="M10" s="4"/>
      <c r="N10" s="4"/>
      <c r="O10" s="3"/>
      <c r="P10" s="4"/>
      <c r="Q10" s="27"/>
      <c r="R10" s="3" t="str" cm="1">
        <f t="array" aca="1" ref="R10" ca="1">IF(COUNTBLANK(B10),"",INDIRECT("'"&amp;B10&amp;"'!B5"))</f>
        <v/>
      </c>
      <c r="S10" t="str" cm="1">
        <f t="array" aca="1" ref="S10" ca="1">IF(COUNTBLANK(B10),"",INDIRECT("'"&amp;B10&amp;"'!B4"))</f>
        <v/>
      </c>
      <c r="T10" s="4" t="str" cm="1">
        <f t="array" aca="1" ref="T10" ca="1">IF(COUNTBLANK(B10),"",INDIRECT("'"&amp;B10&amp;"'!B6"))</f>
        <v/>
      </c>
      <c r="U10" s="24" t="str">
        <f t="shared" ca="1" si="5"/>
        <v/>
      </c>
      <c r="V10" s="24" t="str" cm="1">
        <f t="array" aca="1" ref="V10" ca="1">IF(COUNTBLANK(B10),"",INDIRECT("'"&amp;B10&amp;"'!B8"))</f>
        <v/>
      </c>
      <c r="W10" s="24" t="str" cm="1">
        <f t="array" aca="1" ref="W10" ca="1">IF(COUNTBLANK(B10),"",INDIRECT("'"&amp;B10&amp;"'!B9"))</f>
        <v/>
      </c>
      <c r="X10" t="str" cm="1">
        <f t="array" aca="1" ref="X10" ca="1">IF(COUNTBLANK(B10),"",INDIRECT("'"&amp;B10&amp;"'!B7"))</f>
        <v/>
      </c>
      <c r="Y10" s="6" t="str">
        <f t="shared" si="6"/>
        <v/>
      </c>
      <c r="Z10" t="str" cm="1">
        <f t="array" aca="1" ref="Z10" ca="1">IF(COUNTBLANK(B10),"",INDIRECT("'"&amp;B10&amp;"'!B2"))</f>
        <v/>
      </c>
      <c r="AA10" s="6" t="str">
        <f t="shared" si="7"/>
        <v/>
      </c>
      <c r="AB10" s="6" t="str">
        <f t="shared" si="8"/>
        <v/>
      </c>
      <c r="AC10" s="4" t="str">
        <f t="shared" si="9"/>
        <v/>
      </c>
      <c r="AD10" s="4" t="str">
        <f t="shared" si="10"/>
        <v/>
      </c>
      <c r="AE10" s="4" t="str">
        <f t="shared" si="11"/>
        <v/>
      </c>
      <c r="AF10" s="3" t="str">
        <f t="shared" si="12"/>
        <v/>
      </c>
      <c r="AG10" s="6" t="str">
        <f t="shared" si="13"/>
        <v/>
      </c>
      <c r="AH10" s="4" t="str">
        <f t="shared" ca="1" si="1"/>
        <v/>
      </c>
      <c r="AI10" s="4" t="str">
        <f t="shared" ca="1" si="2"/>
        <v/>
      </c>
      <c r="AJ10" s="6" t="str">
        <f t="shared" si="14"/>
        <v/>
      </c>
      <c r="AK10" s="32" t="str">
        <f t="shared" ca="1" si="15"/>
        <v/>
      </c>
      <c r="AL10" s="44"/>
      <c r="AM10" s="3" t="str">
        <f>IF(OR(COUNTBLANK(G10),COUNTBLANK(AR10)),"",G10+AR10)</f>
        <v/>
      </c>
      <c r="AN10" s="3" t="str">
        <f>IF(OR(COUNTBLANK(H10),COUNTBLANK(AS10)),"",H10+AS10)</f>
        <v/>
      </c>
      <c r="AO10" s="43" t="str">
        <f>IF(OR(COUNTBLANK(I10),COUNTBLANK(AT10)),"",I10+AT10)</f>
        <v/>
      </c>
      <c r="AR10" s="49"/>
      <c r="AS10" s="50"/>
      <c r="AT10" s="49"/>
      <c r="AU10" s="51"/>
      <c r="AV10" s="50"/>
      <c r="AW10" s="52"/>
      <c r="AX10" s="53"/>
      <c r="AY10" s="54"/>
      <c r="AZ10" s="55"/>
      <c r="BA10" s="56"/>
      <c r="BB10" s="54"/>
      <c r="BC10" s="57"/>
      <c r="BD10" s="53"/>
      <c r="BE10" s="55"/>
      <c r="BF10" s="53"/>
      <c r="BG10" s="54"/>
      <c r="BH10" s="57"/>
      <c r="BI10" s="53"/>
      <c r="BJ10" s="54"/>
      <c r="BK10" s="55"/>
      <c r="BL10" s="57"/>
      <c r="BM10" s="53"/>
      <c r="BN10" s="54"/>
      <c r="BO10" s="55"/>
      <c r="BP10" s="57"/>
      <c r="BQ10" s="53"/>
      <c r="BR10" s="55"/>
      <c r="BS10" s="55"/>
      <c r="BT10" s="55"/>
      <c r="BU10" s="58"/>
      <c r="BV10" s="59"/>
      <c r="BW10" s="59"/>
      <c r="BX10" s="60"/>
      <c r="BY10" s="60"/>
      <c r="BZ10" s="60"/>
      <c r="CA10" s="60"/>
      <c r="CB10" s="49"/>
      <c r="CC10" s="50"/>
      <c r="CD10" s="49"/>
      <c r="CE10" s="51"/>
    </row>
    <row r="11" spans="1:83" x14ac:dyDescent="0.2">
      <c r="A11" s="3"/>
      <c r="B11" s="7"/>
      <c r="C11" s="5" t="str">
        <f t="shared" ca="1" si="3"/>
        <v/>
      </c>
      <c r="D11" t="str">
        <f t="shared" si="4"/>
        <v/>
      </c>
      <c r="E11" s="4" t="str">
        <f t="shared" ca="1" si="0"/>
        <v/>
      </c>
      <c r="F11" s="7"/>
      <c r="G11" s="29"/>
      <c r="H11" s="3"/>
      <c r="J11" s="4"/>
      <c r="K11" s="4"/>
      <c r="L11" s="4"/>
      <c r="M11" s="4"/>
      <c r="N11" s="4"/>
      <c r="O11" s="3"/>
      <c r="P11" s="4"/>
      <c r="Q11" s="27"/>
      <c r="R11" s="3" t="str" cm="1">
        <f t="array" aca="1" ref="R11" ca="1">IF(COUNTBLANK(B11),"",INDIRECT("'"&amp;B11&amp;"'!B5"))</f>
        <v/>
      </c>
      <c r="S11" t="str" cm="1">
        <f t="array" aca="1" ref="S11" ca="1">IF(COUNTBLANK(B11),"",INDIRECT("'"&amp;B11&amp;"'!B4"))</f>
        <v/>
      </c>
      <c r="T11" s="4" t="str" cm="1">
        <f t="array" aca="1" ref="T11" ca="1">IF(COUNTBLANK(B11),"",INDIRECT("'"&amp;B11&amp;"'!B6"))</f>
        <v/>
      </c>
      <c r="U11" s="24" t="str">
        <f t="shared" ca="1" si="5"/>
        <v/>
      </c>
      <c r="V11" s="24" t="str" cm="1">
        <f t="array" aca="1" ref="V11" ca="1">IF(COUNTBLANK(B11),"",INDIRECT("'"&amp;B11&amp;"'!B8"))</f>
        <v/>
      </c>
      <c r="W11" s="24" t="str" cm="1">
        <f t="array" aca="1" ref="W11" ca="1">IF(COUNTBLANK(B11),"",INDIRECT("'"&amp;B11&amp;"'!B9"))</f>
        <v/>
      </c>
      <c r="X11" t="str" cm="1">
        <f t="array" aca="1" ref="X11" ca="1">IF(COUNTBLANK(B11),"",INDIRECT("'"&amp;B11&amp;"'!B7"))</f>
        <v/>
      </c>
      <c r="Y11" s="6" t="str">
        <f t="shared" si="6"/>
        <v/>
      </c>
      <c r="Z11" t="str" cm="1">
        <f t="array" aca="1" ref="Z11" ca="1">IF(COUNTBLANK(B11),"",INDIRECT("'"&amp;B11&amp;"'!B2"))</f>
        <v/>
      </c>
      <c r="AA11" s="6" t="str">
        <f t="shared" si="7"/>
        <v/>
      </c>
      <c r="AB11" s="6" t="str">
        <f t="shared" si="8"/>
        <v/>
      </c>
      <c r="AC11" s="4" t="str">
        <f t="shared" si="9"/>
        <v/>
      </c>
      <c r="AD11" s="4" t="str">
        <f t="shared" si="10"/>
        <v/>
      </c>
      <c r="AE11" s="4" t="str">
        <f t="shared" si="11"/>
        <v/>
      </c>
      <c r="AF11" s="3" t="str">
        <f t="shared" si="12"/>
        <v/>
      </c>
      <c r="AG11" s="6" t="str">
        <f t="shared" si="13"/>
        <v/>
      </c>
      <c r="AH11" s="4" t="str">
        <f t="shared" ca="1" si="1"/>
        <v/>
      </c>
      <c r="AI11" s="4" t="str">
        <f t="shared" ca="1" si="2"/>
        <v/>
      </c>
      <c r="AJ11" s="6" t="str">
        <f t="shared" si="14"/>
        <v/>
      </c>
      <c r="AK11" s="32" t="str">
        <f t="shared" ca="1" si="15"/>
        <v/>
      </c>
      <c r="AL11" s="44"/>
      <c r="AM11" s="3" t="str">
        <f>IF(OR(COUNTBLANK(G11),COUNTBLANK(AR11)),"",G11+AR11)</f>
        <v/>
      </c>
      <c r="AN11" s="3" t="str">
        <f>IF(OR(COUNTBLANK(H11),COUNTBLANK(AS11)),"",H11+AS11)</f>
        <v/>
      </c>
      <c r="AO11" s="42" t="str">
        <f>IF(OR(COUNTBLANK(I11),COUNTBLANK(AT11)),"",I11+AT11)</f>
        <v/>
      </c>
      <c r="AR11" s="49"/>
      <c r="AS11" s="50"/>
      <c r="AT11" s="49"/>
      <c r="AU11" s="51"/>
      <c r="AV11" s="50"/>
      <c r="AW11" s="52"/>
      <c r="AX11" s="53"/>
      <c r="AY11" s="54"/>
      <c r="AZ11" s="55"/>
      <c r="BA11" s="56"/>
      <c r="BB11" s="54"/>
      <c r="BC11" s="57"/>
      <c r="BD11" s="53"/>
      <c r="BE11" s="55"/>
      <c r="BF11" s="53"/>
      <c r="BG11" s="54"/>
      <c r="BH11" s="57"/>
      <c r="BI11" s="53"/>
      <c r="BJ11" s="54"/>
      <c r="BK11" s="55"/>
      <c r="BL11" s="57"/>
      <c r="BM11" s="53"/>
      <c r="BN11" s="54"/>
      <c r="BO11" s="55"/>
      <c r="BP11" s="57"/>
      <c r="BQ11" s="53"/>
      <c r="BR11" s="55"/>
      <c r="BS11" s="55"/>
      <c r="BT11" s="55"/>
      <c r="BU11" s="58"/>
      <c r="BV11" s="59"/>
      <c r="BW11" s="59"/>
      <c r="BX11" s="60"/>
      <c r="BY11" s="60"/>
      <c r="BZ11" s="60"/>
      <c r="CA11" s="60"/>
      <c r="CB11" s="49"/>
      <c r="CC11" s="50"/>
      <c r="CD11" s="49"/>
      <c r="CE11" s="51"/>
    </row>
    <row r="12" spans="1:83" x14ac:dyDescent="0.2">
      <c r="A12" s="3"/>
      <c r="B12" s="7"/>
      <c r="C12" s="5" t="str">
        <f t="shared" ca="1" si="3"/>
        <v/>
      </c>
      <c r="D12" t="str">
        <f t="shared" si="4"/>
        <v/>
      </c>
      <c r="E12" s="4" t="str">
        <f t="shared" ca="1" si="0"/>
        <v/>
      </c>
      <c r="F12" s="7"/>
      <c r="G12" s="29"/>
      <c r="H12" s="3"/>
      <c r="J12" s="4"/>
      <c r="K12" s="4"/>
      <c r="L12" s="4"/>
      <c r="M12" s="4"/>
      <c r="N12" s="4"/>
      <c r="O12" s="3"/>
      <c r="P12" s="4"/>
      <c r="Q12" s="27"/>
      <c r="R12" s="3" t="str" cm="1">
        <f t="array" aca="1" ref="R12" ca="1">IF(COUNTBLANK(B12),"",INDIRECT("'"&amp;B12&amp;"'!B5"))</f>
        <v/>
      </c>
      <c r="S12" t="str" cm="1">
        <f t="array" aca="1" ref="S12" ca="1">IF(COUNTBLANK(B12),"",INDIRECT("'"&amp;B12&amp;"'!B4"))</f>
        <v/>
      </c>
      <c r="T12" s="4" t="str" cm="1">
        <f t="array" aca="1" ref="T12" ca="1">IF(COUNTBLANK(B12),"",INDIRECT("'"&amp;B12&amp;"'!B6"))</f>
        <v/>
      </c>
      <c r="U12" s="24" t="str">
        <f t="shared" ca="1" si="5"/>
        <v/>
      </c>
      <c r="V12" s="24" t="str" cm="1">
        <f t="array" aca="1" ref="V12" ca="1">IF(COUNTBLANK(B12),"",INDIRECT("'"&amp;B12&amp;"'!B8"))</f>
        <v/>
      </c>
      <c r="W12" s="24" t="str" cm="1">
        <f t="array" aca="1" ref="W12" ca="1">IF(COUNTBLANK(B12),"",INDIRECT("'"&amp;B12&amp;"'!B9"))</f>
        <v/>
      </c>
      <c r="X12" t="str" cm="1">
        <f t="array" aca="1" ref="X12" ca="1">IF(COUNTBLANK(B12),"",INDIRECT("'"&amp;B12&amp;"'!B7"))</f>
        <v/>
      </c>
      <c r="Y12" s="6" t="str">
        <f t="shared" si="6"/>
        <v/>
      </c>
      <c r="Z12" t="str" cm="1">
        <f t="array" aca="1" ref="Z12" ca="1">IF(COUNTBLANK(B12),"",INDIRECT("'"&amp;B12&amp;"'!B2"))</f>
        <v/>
      </c>
      <c r="AA12" s="6" t="str">
        <f t="shared" si="7"/>
        <v/>
      </c>
      <c r="AB12" s="6" t="str">
        <f t="shared" si="8"/>
        <v/>
      </c>
      <c r="AC12" s="4" t="str">
        <f t="shared" si="9"/>
        <v/>
      </c>
      <c r="AD12" s="4" t="str">
        <f t="shared" si="10"/>
        <v/>
      </c>
      <c r="AE12" s="4" t="str">
        <f t="shared" si="11"/>
        <v/>
      </c>
      <c r="AF12" s="3" t="str">
        <f t="shared" si="12"/>
        <v/>
      </c>
      <c r="AG12" s="6" t="str">
        <f t="shared" si="13"/>
        <v/>
      </c>
      <c r="AH12" s="4" t="str">
        <f t="shared" ca="1" si="1"/>
        <v/>
      </c>
      <c r="AI12" s="4" t="str">
        <f t="shared" ca="1" si="2"/>
        <v/>
      </c>
      <c r="AJ12" s="6" t="str">
        <f t="shared" si="14"/>
        <v/>
      </c>
      <c r="AK12" s="32" t="str">
        <f t="shared" ca="1" si="15"/>
        <v/>
      </c>
      <c r="AL12" s="44"/>
      <c r="AM12" s="3" t="str">
        <f>IF(OR(COUNTBLANK(G12),COUNTBLANK(AR12)),"",G12+AR12)</f>
        <v/>
      </c>
      <c r="AN12" s="3" t="str">
        <f>IF(OR(COUNTBLANK(H12),COUNTBLANK(AS12)),"",H12+AS12)</f>
        <v/>
      </c>
      <c r="AO12" s="43" t="str">
        <f>IF(OR(COUNTBLANK(I12),COUNTBLANK(AT12)),"",I12+AT12)</f>
        <v/>
      </c>
      <c r="AR12" s="49"/>
      <c r="AS12" s="50"/>
      <c r="AT12" s="49"/>
      <c r="AU12" s="51"/>
      <c r="AV12" s="50"/>
      <c r="AW12" s="52"/>
      <c r="AX12" s="53"/>
      <c r="AY12" s="54"/>
      <c r="AZ12" s="55"/>
      <c r="BA12" s="56"/>
      <c r="BB12" s="54"/>
      <c r="BC12" s="57"/>
      <c r="BD12" s="53"/>
      <c r="BE12" s="55"/>
      <c r="BF12" s="53"/>
      <c r="BG12" s="54"/>
      <c r="BH12" s="57"/>
      <c r="BI12" s="53"/>
      <c r="BJ12" s="54"/>
      <c r="BK12" s="55"/>
      <c r="BL12" s="57"/>
      <c r="BM12" s="53"/>
      <c r="BN12" s="54"/>
      <c r="BO12" s="55"/>
      <c r="BP12" s="57"/>
      <c r="BQ12" s="53"/>
      <c r="BR12" s="55"/>
      <c r="BS12" s="55"/>
      <c r="BT12" s="55"/>
      <c r="BU12" s="58"/>
      <c r="BV12" s="59"/>
      <c r="BW12" s="59"/>
      <c r="BX12" s="60"/>
      <c r="BY12" s="60"/>
      <c r="BZ12" s="60"/>
      <c r="CA12" s="60"/>
      <c r="CB12" s="49"/>
      <c r="CC12" s="50"/>
      <c r="CD12" s="49"/>
      <c r="CE12" s="51"/>
    </row>
    <row r="13" spans="1:83" x14ac:dyDescent="0.2">
      <c r="A13" s="3"/>
      <c r="B13" s="7"/>
      <c r="C13" s="5" t="str">
        <f t="shared" ca="1" si="3"/>
        <v/>
      </c>
      <c r="D13" t="str">
        <f t="shared" si="4"/>
        <v/>
      </c>
      <c r="E13" s="4" t="str">
        <f t="shared" ca="1" si="0"/>
        <v/>
      </c>
      <c r="F13" s="7"/>
      <c r="G13" s="29"/>
      <c r="H13" s="3"/>
      <c r="J13" s="4"/>
      <c r="K13" s="4"/>
      <c r="L13" s="4"/>
      <c r="M13" s="4"/>
      <c r="N13" s="4"/>
      <c r="O13" s="3"/>
      <c r="P13" s="4"/>
      <c r="Q13" s="27"/>
      <c r="R13" s="3" t="str" cm="1">
        <f t="array" aca="1" ref="R13" ca="1">IF(COUNTBLANK(B13),"",INDIRECT("'"&amp;B13&amp;"'!B5"))</f>
        <v/>
      </c>
      <c r="S13" t="str" cm="1">
        <f t="array" aca="1" ref="S13" ca="1">IF(COUNTBLANK(B13),"",INDIRECT("'"&amp;B13&amp;"'!B4"))</f>
        <v/>
      </c>
      <c r="T13" s="4" t="str" cm="1">
        <f t="array" aca="1" ref="T13" ca="1">IF(COUNTBLANK(B13),"",INDIRECT("'"&amp;B13&amp;"'!B6"))</f>
        <v/>
      </c>
      <c r="U13" s="24" t="str">
        <f t="shared" ca="1" si="5"/>
        <v/>
      </c>
      <c r="V13" s="24" t="str" cm="1">
        <f t="array" aca="1" ref="V13" ca="1">IF(COUNTBLANK(B13),"",INDIRECT("'"&amp;B13&amp;"'!B8"))</f>
        <v/>
      </c>
      <c r="W13" s="24" t="str" cm="1">
        <f t="array" aca="1" ref="W13" ca="1">IF(COUNTBLANK(B13),"",INDIRECT("'"&amp;B13&amp;"'!B9"))</f>
        <v/>
      </c>
      <c r="X13" t="str" cm="1">
        <f t="array" aca="1" ref="X13" ca="1">IF(COUNTBLANK(B13),"",INDIRECT("'"&amp;B13&amp;"'!B7"))</f>
        <v/>
      </c>
      <c r="Y13" s="6" t="str">
        <f t="shared" si="6"/>
        <v/>
      </c>
      <c r="Z13" t="str" cm="1">
        <f t="array" aca="1" ref="Z13" ca="1">IF(COUNTBLANK(B13),"",INDIRECT("'"&amp;B13&amp;"'!B2"))</f>
        <v/>
      </c>
      <c r="AA13" s="6" t="str">
        <f t="shared" si="7"/>
        <v/>
      </c>
      <c r="AB13" s="6" t="str">
        <f t="shared" si="8"/>
        <v/>
      </c>
      <c r="AC13" s="4" t="str">
        <f t="shared" si="9"/>
        <v/>
      </c>
      <c r="AD13" s="4" t="str">
        <f t="shared" si="10"/>
        <v/>
      </c>
      <c r="AE13" s="4" t="str">
        <f t="shared" si="11"/>
        <v/>
      </c>
      <c r="AF13" s="3" t="str">
        <f t="shared" si="12"/>
        <v/>
      </c>
      <c r="AG13" s="6" t="str">
        <f t="shared" si="13"/>
        <v/>
      </c>
      <c r="AH13" s="4" t="str">
        <f t="shared" ca="1" si="1"/>
        <v/>
      </c>
      <c r="AI13" s="4" t="str">
        <f t="shared" ca="1" si="2"/>
        <v/>
      </c>
      <c r="AJ13" s="6" t="str">
        <f t="shared" si="14"/>
        <v/>
      </c>
      <c r="AK13" s="32" t="str">
        <f t="shared" ca="1" si="15"/>
        <v/>
      </c>
      <c r="AL13" s="44"/>
      <c r="AM13" s="3" t="str">
        <f>IF(OR(COUNTBLANK(G13),COUNTBLANK(AR13)),"",G13+AR13)</f>
        <v/>
      </c>
      <c r="AN13" s="3" t="str">
        <f>IF(OR(COUNTBLANK(H13),COUNTBLANK(AS13)),"",H13+AS13)</f>
        <v/>
      </c>
      <c r="AO13" s="42" t="str">
        <f>IF(OR(COUNTBLANK(I13),COUNTBLANK(AT13)),"",I13+AT13)</f>
        <v/>
      </c>
      <c r="AR13" s="49"/>
      <c r="AS13" s="50"/>
      <c r="AT13" s="49"/>
      <c r="AU13" s="51"/>
      <c r="AV13" s="50"/>
      <c r="AW13" s="52"/>
      <c r="AX13" s="53"/>
      <c r="AY13" s="54"/>
      <c r="AZ13" s="55"/>
      <c r="BA13" s="56"/>
      <c r="BB13" s="54"/>
      <c r="BC13" s="57"/>
      <c r="BD13" s="53"/>
      <c r="BE13" s="55"/>
      <c r="BF13" s="53"/>
      <c r="BG13" s="54"/>
      <c r="BH13" s="57"/>
      <c r="BI13" s="53"/>
      <c r="BJ13" s="54"/>
      <c r="BK13" s="55"/>
      <c r="BL13" s="57"/>
      <c r="BM13" s="53"/>
      <c r="BN13" s="54"/>
      <c r="BO13" s="55"/>
      <c r="BP13" s="57"/>
      <c r="BQ13" s="53"/>
      <c r="BR13" s="55"/>
      <c r="BS13" s="55"/>
      <c r="BT13" s="55"/>
      <c r="BU13" s="58"/>
      <c r="BV13" s="59"/>
      <c r="BW13" s="59"/>
      <c r="BX13" s="60"/>
      <c r="BY13" s="60"/>
      <c r="BZ13" s="60"/>
      <c r="CA13" s="60"/>
      <c r="CB13" s="49"/>
      <c r="CC13" s="50"/>
      <c r="CD13" s="49"/>
      <c r="CE13" s="51"/>
    </row>
    <row r="14" spans="1:83" x14ac:dyDescent="0.2">
      <c r="A14" s="3"/>
      <c r="B14" s="7"/>
      <c r="C14" s="5" t="str">
        <f t="shared" ca="1" si="3"/>
        <v/>
      </c>
      <c r="D14" t="str">
        <f t="shared" si="4"/>
        <v/>
      </c>
      <c r="E14" s="4" t="str">
        <f t="shared" ca="1" si="0"/>
        <v/>
      </c>
      <c r="F14" s="7"/>
      <c r="G14" s="29"/>
      <c r="H14" s="3"/>
      <c r="J14" s="4"/>
      <c r="K14" s="4"/>
      <c r="L14" s="4"/>
      <c r="M14" s="4"/>
      <c r="N14" s="4"/>
      <c r="O14" s="3"/>
      <c r="P14" s="4"/>
      <c r="Q14" s="27"/>
      <c r="R14" s="3" t="str" cm="1">
        <f t="array" aca="1" ref="R14" ca="1">IF(COUNTBLANK(B14),"",INDIRECT("'"&amp;B14&amp;"'!B5"))</f>
        <v/>
      </c>
      <c r="S14" t="str" cm="1">
        <f t="array" aca="1" ref="S14" ca="1">IF(COUNTBLANK(B14),"",INDIRECT("'"&amp;B14&amp;"'!B4"))</f>
        <v/>
      </c>
      <c r="T14" s="4" t="str" cm="1">
        <f t="array" aca="1" ref="T14" ca="1">IF(COUNTBLANK(B14),"",INDIRECT("'"&amp;B14&amp;"'!B6"))</f>
        <v/>
      </c>
      <c r="U14" s="24" t="str">
        <f t="shared" ca="1" si="5"/>
        <v/>
      </c>
      <c r="V14" s="24" t="str" cm="1">
        <f t="array" aca="1" ref="V14" ca="1">IF(COUNTBLANK(B14),"",INDIRECT("'"&amp;B14&amp;"'!B8"))</f>
        <v/>
      </c>
      <c r="W14" s="24" t="str" cm="1">
        <f t="array" aca="1" ref="W14" ca="1">IF(COUNTBLANK(B14),"",INDIRECT("'"&amp;B14&amp;"'!B9"))</f>
        <v/>
      </c>
      <c r="X14" t="str" cm="1">
        <f t="array" aca="1" ref="X14" ca="1">IF(COUNTBLANK(B14),"",INDIRECT("'"&amp;B14&amp;"'!B7"))</f>
        <v/>
      </c>
      <c r="Y14" s="6" t="str">
        <f t="shared" si="6"/>
        <v/>
      </c>
      <c r="Z14" t="str" cm="1">
        <f t="array" aca="1" ref="Z14" ca="1">IF(COUNTBLANK(B14),"",INDIRECT("'"&amp;B14&amp;"'!B2"))</f>
        <v/>
      </c>
      <c r="AA14" s="6" t="str">
        <f t="shared" si="7"/>
        <v/>
      </c>
      <c r="AB14" s="6" t="str">
        <f t="shared" si="8"/>
        <v/>
      </c>
      <c r="AC14" s="4" t="str">
        <f t="shared" si="9"/>
        <v/>
      </c>
      <c r="AD14" s="4" t="str">
        <f t="shared" si="10"/>
        <v/>
      </c>
      <c r="AE14" s="4" t="str">
        <f t="shared" si="11"/>
        <v/>
      </c>
      <c r="AF14" s="3" t="str">
        <f t="shared" si="12"/>
        <v/>
      </c>
      <c r="AG14" s="6" t="str">
        <f t="shared" si="13"/>
        <v/>
      </c>
      <c r="AH14" s="4" t="str">
        <f t="shared" ca="1" si="1"/>
        <v/>
      </c>
      <c r="AI14" s="4" t="str">
        <f t="shared" ca="1" si="2"/>
        <v/>
      </c>
      <c r="AJ14" s="6" t="str">
        <f t="shared" si="14"/>
        <v/>
      </c>
      <c r="AK14" s="32" t="str">
        <f t="shared" ca="1" si="15"/>
        <v/>
      </c>
      <c r="AL14" s="44"/>
      <c r="AM14" s="3" t="str">
        <f>IF(OR(COUNTBLANK(G14),COUNTBLANK(AR14)),"",G14+AR14)</f>
        <v/>
      </c>
      <c r="AN14" s="3" t="str">
        <f>IF(OR(COUNTBLANK(H14),COUNTBLANK(AS14)),"",H14+AS14)</f>
        <v/>
      </c>
      <c r="AO14" s="43" t="str">
        <f>IF(OR(COUNTBLANK(I14),COUNTBLANK(AT14)),"",I14+AT14)</f>
        <v/>
      </c>
      <c r="AR14" s="49"/>
      <c r="AS14" s="50"/>
      <c r="AT14" s="49"/>
      <c r="AU14" s="51"/>
      <c r="AV14" s="50"/>
      <c r="AW14" s="52"/>
      <c r="AX14" s="53"/>
      <c r="AY14" s="54"/>
      <c r="AZ14" s="55"/>
      <c r="BA14" s="56"/>
      <c r="BB14" s="54"/>
      <c r="BC14" s="57"/>
      <c r="BD14" s="53"/>
      <c r="BE14" s="55"/>
      <c r="BF14" s="53"/>
      <c r="BG14" s="54"/>
      <c r="BH14" s="57"/>
      <c r="BI14" s="53"/>
      <c r="BJ14" s="54"/>
      <c r="BK14" s="55"/>
      <c r="BL14" s="57"/>
      <c r="BM14" s="53"/>
      <c r="BN14" s="54"/>
      <c r="BO14" s="55"/>
      <c r="BP14" s="57"/>
      <c r="BQ14" s="53"/>
      <c r="BR14" s="55"/>
      <c r="BS14" s="55"/>
      <c r="BT14" s="55"/>
      <c r="BU14" s="58"/>
      <c r="BV14" s="59"/>
      <c r="BW14" s="59"/>
      <c r="BX14" s="60"/>
      <c r="BY14" s="60"/>
      <c r="BZ14" s="60"/>
      <c r="CA14" s="60"/>
      <c r="CB14" s="49"/>
      <c r="CC14" s="50"/>
      <c r="CD14" s="49"/>
      <c r="CE14" s="51"/>
    </row>
    <row r="15" spans="1:83" x14ac:dyDescent="0.2">
      <c r="A15" s="3"/>
      <c r="B15" s="7"/>
      <c r="C15" s="5" t="str">
        <f t="shared" ca="1" si="3"/>
        <v/>
      </c>
      <c r="D15" t="str">
        <f t="shared" si="4"/>
        <v/>
      </c>
      <c r="E15" s="4" t="str">
        <f t="shared" ca="1" si="0"/>
        <v/>
      </c>
      <c r="F15" s="7"/>
      <c r="G15" s="29"/>
      <c r="H15" s="3"/>
      <c r="J15" s="4"/>
      <c r="K15" s="4"/>
      <c r="L15" s="4"/>
      <c r="M15" s="4"/>
      <c r="N15" s="4"/>
      <c r="O15" s="3"/>
      <c r="P15" s="4"/>
      <c r="Q15" s="27"/>
      <c r="R15" s="3" t="str" cm="1">
        <f t="array" aca="1" ref="R15" ca="1">IF(COUNTBLANK(B15),"",INDIRECT("'"&amp;B15&amp;"'!B5"))</f>
        <v/>
      </c>
      <c r="S15" t="str" cm="1">
        <f t="array" aca="1" ref="S15" ca="1">IF(COUNTBLANK(B15),"",INDIRECT("'"&amp;B15&amp;"'!B4"))</f>
        <v/>
      </c>
      <c r="T15" s="4" t="str" cm="1">
        <f t="array" aca="1" ref="T15" ca="1">IF(COUNTBLANK(B15),"",INDIRECT("'"&amp;B15&amp;"'!B6"))</f>
        <v/>
      </c>
      <c r="U15" s="24" t="str">
        <f t="shared" ca="1" si="5"/>
        <v/>
      </c>
      <c r="V15" s="24" t="str" cm="1">
        <f t="array" aca="1" ref="V15" ca="1">IF(COUNTBLANK(B15),"",INDIRECT("'"&amp;B15&amp;"'!B8"))</f>
        <v/>
      </c>
      <c r="W15" s="24" t="str" cm="1">
        <f t="array" aca="1" ref="W15" ca="1">IF(COUNTBLANK(B15),"",INDIRECT("'"&amp;B15&amp;"'!B9"))</f>
        <v/>
      </c>
      <c r="X15" t="str" cm="1">
        <f t="array" aca="1" ref="X15" ca="1">IF(COUNTBLANK(B15),"",INDIRECT("'"&amp;B15&amp;"'!B7"))</f>
        <v/>
      </c>
      <c r="Y15" s="6" t="str">
        <f t="shared" si="6"/>
        <v/>
      </c>
      <c r="Z15" t="str" cm="1">
        <f t="array" aca="1" ref="Z15" ca="1">IF(COUNTBLANK(B15),"",INDIRECT("'"&amp;B15&amp;"'!B2"))</f>
        <v/>
      </c>
      <c r="AA15" s="6" t="str">
        <f t="shared" si="7"/>
        <v/>
      </c>
      <c r="AB15" s="6" t="str">
        <f t="shared" si="8"/>
        <v/>
      </c>
      <c r="AC15" s="4" t="str">
        <f t="shared" si="9"/>
        <v/>
      </c>
      <c r="AD15" s="4" t="str">
        <f t="shared" si="10"/>
        <v/>
      </c>
      <c r="AE15" s="4" t="str">
        <f t="shared" si="11"/>
        <v/>
      </c>
      <c r="AF15" s="3" t="str">
        <f t="shared" si="12"/>
        <v/>
      </c>
      <c r="AG15" s="6" t="str">
        <f t="shared" si="13"/>
        <v/>
      </c>
      <c r="AH15" s="4" t="str">
        <f t="shared" ca="1" si="1"/>
        <v/>
      </c>
      <c r="AI15" s="4" t="str">
        <f t="shared" ca="1" si="2"/>
        <v/>
      </c>
      <c r="AJ15" s="6" t="str">
        <f t="shared" si="14"/>
        <v/>
      </c>
      <c r="AK15" s="32" t="str">
        <f t="shared" ca="1" si="15"/>
        <v/>
      </c>
      <c r="AL15" s="44"/>
      <c r="AM15" s="3" t="str">
        <f>IF(OR(COUNTBLANK(G15),COUNTBLANK(AR15)),"",G15+AR15)</f>
        <v/>
      </c>
      <c r="AN15" s="3" t="str">
        <f>IF(OR(COUNTBLANK(H15),COUNTBLANK(AS15)),"",H15+AS15)</f>
        <v/>
      </c>
      <c r="AO15" s="42" t="str">
        <f>IF(OR(COUNTBLANK(I15),COUNTBLANK(AT15)),"",I15+AT15)</f>
        <v/>
      </c>
      <c r="AR15" s="49"/>
      <c r="AS15" s="50"/>
      <c r="AT15" s="49"/>
      <c r="AU15" s="51"/>
      <c r="AV15" s="50"/>
      <c r="AW15" s="52"/>
      <c r="AX15" s="53"/>
      <c r="AY15" s="54"/>
      <c r="AZ15" s="55"/>
      <c r="BA15" s="56"/>
      <c r="BB15" s="54"/>
      <c r="BC15" s="57"/>
      <c r="BD15" s="53"/>
      <c r="BE15" s="55"/>
      <c r="BF15" s="53"/>
      <c r="BG15" s="54"/>
      <c r="BH15" s="57"/>
      <c r="BI15" s="53"/>
      <c r="BJ15" s="54"/>
      <c r="BK15" s="55"/>
      <c r="BL15" s="57"/>
      <c r="BM15" s="53"/>
      <c r="BN15" s="54"/>
      <c r="BO15" s="55"/>
      <c r="BP15" s="57"/>
      <c r="BQ15" s="53"/>
      <c r="BR15" s="55"/>
      <c r="BS15" s="55"/>
      <c r="BT15" s="55"/>
      <c r="BU15" s="58"/>
      <c r="BV15" s="59"/>
      <c r="BW15" s="59"/>
      <c r="BX15" s="60"/>
      <c r="BY15" s="60"/>
      <c r="BZ15" s="60"/>
      <c r="CA15" s="60"/>
      <c r="CB15" s="49"/>
      <c r="CC15" s="50"/>
      <c r="CD15" s="49"/>
      <c r="CE15" s="51"/>
    </row>
    <row r="16" spans="1:83" x14ac:dyDescent="0.2">
      <c r="A16" s="3"/>
      <c r="B16" s="7"/>
      <c r="C16" s="5" t="str">
        <f t="shared" ca="1" si="3"/>
        <v/>
      </c>
      <c r="D16" t="str">
        <f t="shared" si="4"/>
        <v/>
      </c>
      <c r="E16" s="4" t="str">
        <f t="shared" ca="1" si="0"/>
        <v/>
      </c>
      <c r="F16" s="7"/>
      <c r="G16" s="29"/>
      <c r="H16" s="3"/>
      <c r="J16" s="4"/>
      <c r="K16" s="4"/>
      <c r="L16" s="4"/>
      <c r="M16" s="4"/>
      <c r="N16" s="4"/>
      <c r="O16" s="3"/>
      <c r="P16" s="4"/>
      <c r="Q16" s="27"/>
      <c r="R16" s="3" t="str" cm="1">
        <f t="array" aca="1" ref="R16" ca="1">IF(COUNTBLANK(B16),"",INDIRECT("'"&amp;B16&amp;"'!B5"))</f>
        <v/>
      </c>
      <c r="S16" t="str" cm="1">
        <f t="array" aca="1" ref="S16" ca="1">IF(COUNTBLANK(B16),"",INDIRECT("'"&amp;B16&amp;"'!B4"))</f>
        <v/>
      </c>
      <c r="T16" s="4" t="str" cm="1">
        <f t="array" aca="1" ref="T16" ca="1">IF(COUNTBLANK(B16),"",INDIRECT("'"&amp;B16&amp;"'!B6"))</f>
        <v/>
      </c>
      <c r="U16" s="24" t="str">
        <f t="shared" ca="1" si="5"/>
        <v/>
      </c>
      <c r="V16" s="24" t="str" cm="1">
        <f t="array" aca="1" ref="V16" ca="1">IF(COUNTBLANK(B16),"",INDIRECT("'"&amp;B16&amp;"'!B8"))</f>
        <v/>
      </c>
      <c r="W16" s="24" t="str" cm="1">
        <f t="array" aca="1" ref="W16" ca="1">IF(COUNTBLANK(B16),"",INDIRECT("'"&amp;B16&amp;"'!B9"))</f>
        <v/>
      </c>
      <c r="X16" t="str" cm="1">
        <f t="array" aca="1" ref="X16" ca="1">IF(COUNTBLANK(B16),"",INDIRECT("'"&amp;B16&amp;"'!B7"))</f>
        <v/>
      </c>
      <c r="Y16" s="6" t="str">
        <f t="shared" si="6"/>
        <v/>
      </c>
      <c r="Z16" t="str" cm="1">
        <f t="array" aca="1" ref="Z16" ca="1">IF(COUNTBLANK(B16),"",INDIRECT("'"&amp;B16&amp;"'!B2"))</f>
        <v/>
      </c>
      <c r="AA16" s="6" t="str">
        <f t="shared" si="7"/>
        <v/>
      </c>
      <c r="AB16" s="6" t="str">
        <f t="shared" si="8"/>
        <v/>
      </c>
      <c r="AC16" s="4" t="str">
        <f t="shared" si="9"/>
        <v/>
      </c>
      <c r="AD16" s="4" t="str">
        <f t="shared" si="10"/>
        <v/>
      </c>
      <c r="AE16" s="4" t="str">
        <f t="shared" si="11"/>
        <v/>
      </c>
      <c r="AF16" s="3" t="str">
        <f t="shared" si="12"/>
        <v/>
      </c>
      <c r="AG16" s="6" t="str">
        <f t="shared" si="13"/>
        <v/>
      </c>
      <c r="AH16" s="4" t="str">
        <f t="shared" ca="1" si="1"/>
        <v/>
      </c>
      <c r="AI16" s="4" t="str">
        <f t="shared" ca="1" si="2"/>
        <v/>
      </c>
      <c r="AJ16" s="6" t="str">
        <f t="shared" si="14"/>
        <v/>
      </c>
      <c r="AK16" s="32" t="str">
        <f t="shared" ca="1" si="15"/>
        <v/>
      </c>
      <c r="AL16" s="44"/>
      <c r="AM16" s="3" t="str">
        <f>IF(OR(COUNTBLANK(G16),COUNTBLANK(AR16)),"",G16+AR16)</f>
        <v/>
      </c>
      <c r="AN16" s="3" t="str">
        <f>IF(OR(COUNTBLANK(H16),COUNTBLANK(AS16)),"",H16+AS16)</f>
        <v/>
      </c>
      <c r="AO16" s="43" t="str">
        <f>IF(OR(COUNTBLANK(I16),COUNTBLANK(AT16)),"",I16+AT16)</f>
        <v/>
      </c>
      <c r="AR16" s="49"/>
      <c r="AS16" s="50"/>
      <c r="AT16" s="49"/>
      <c r="AU16" s="51"/>
      <c r="AV16" s="50"/>
      <c r="AW16" s="52"/>
      <c r="AX16" s="53"/>
      <c r="AY16" s="54"/>
      <c r="AZ16" s="55"/>
      <c r="BA16" s="56"/>
      <c r="BB16" s="54"/>
      <c r="BC16" s="57"/>
      <c r="BD16" s="53"/>
      <c r="BE16" s="55"/>
      <c r="BF16" s="53"/>
      <c r="BG16" s="54"/>
      <c r="BH16" s="57"/>
      <c r="BI16" s="53"/>
      <c r="BJ16" s="54"/>
      <c r="BK16" s="55"/>
      <c r="BL16" s="57"/>
      <c r="BM16" s="53"/>
      <c r="BN16" s="54"/>
      <c r="BO16" s="55"/>
      <c r="BP16" s="57"/>
      <c r="BQ16" s="53"/>
      <c r="BR16" s="55"/>
      <c r="BS16" s="55"/>
      <c r="BT16" s="55"/>
      <c r="BU16" s="58"/>
      <c r="BV16" s="59"/>
      <c r="BW16" s="59"/>
      <c r="BX16" s="60"/>
      <c r="BY16" s="60"/>
      <c r="BZ16" s="60"/>
      <c r="CA16" s="60"/>
      <c r="CB16" s="49"/>
      <c r="CC16" s="50"/>
      <c r="CD16" s="49"/>
      <c r="CE16" s="51"/>
    </row>
    <row r="17" spans="1:83" x14ac:dyDescent="0.2">
      <c r="A17" s="3"/>
      <c r="B17" s="7"/>
      <c r="C17" s="5" t="str">
        <f t="shared" ca="1" si="3"/>
        <v/>
      </c>
      <c r="D17" t="str">
        <f t="shared" si="4"/>
        <v/>
      </c>
      <c r="E17" s="4" t="str">
        <f t="shared" ca="1" si="0"/>
        <v/>
      </c>
      <c r="F17" s="7"/>
      <c r="G17" s="29"/>
      <c r="H17" s="3"/>
      <c r="J17" s="4"/>
      <c r="K17" s="4"/>
      <c r="L17" s="4"/>
      <c r="M17" s="4"/>
      <c r="N17" s="4"/>
      <c r="O17" s="3"/>
      <c r="P17" s="4"/>
      <c r="Q17" s="27"/>
      <c r="R17" s="3" t="str" cm="1">
        <f t="array" aca="1" ref="R17" ca="1">IF(COUNTBLANK(B17),"",INDIRECT("'"&amp;B17&amp;"'!B5"))</f>
        <v/>
      </c>
      <c r="S17" t="str" cm="1">
        <f t="array" aca="1" ref="S17" ca="1">IF(COUNTBLANK(B17),"",INDIRECT("'"&amp;B17&amp;"'!B4"))</f>
        <v/>
      </c>
      <c r="T17" s="4" t="str" cm="1">
        <f t="array" aca="1" ref="T17" ca="1">IF(COUNTBLANK(B17),"",INDIRECT("'"&amp;B17&amp;"'!B6"))</f>
        <v/>
      </c>
      <c r="U17" s="24" t="str">
        <f t="shared" ca="1" si="5"/>
        <v/>
      </c>
      <c r="V17" s="24" t="str" cm="1">
        <f t="array" aca="1" ref="V17" ca="1">IF(COUNTBLANK(B17),"",INDIRECT("'"&amp;B17&amp;"'!B8"))</f>
        <v/>
      </c>
      <c r="W17" s="24" t="str" cm="1">
        <f t="array" aca="1" ref="W17" ca="1">IF(COUNTBLANK(B17),"",INDIRECT("'"&amp;B17&amp;"'!B9"))</f>
        <v/>
      </c>
      <c r="X17" t="str" cm="1">
        <f t="array" aca="1" ref="X17" ca="1">IF(COUNTBLANK(B17),"",INDIRECT("'"&amp;B17&amp;"'!B7"))</f>
        <v/>
      </c>
      <c r="Y17" s="6" t="str">
        <f t="shared" si="6"/>
        <v/>
      </c>
      <c r="Z17" t="str" cm="1">
        <f t="array" aca="1" ref="Z17" ca="1">IF(COUNTBLANK(B17),"",INDIRECT("'"&amp;B17&amp;"'!B2"))</f>
        <v/>
      </c>
      <c r="AA17" s="6" t="str">
        <f t="shared" si="7"/>
        <v/>
      </c>
      <c r="AB17" s="6" t="str">
        <f t="shared" si="8"/>
        <v/>
      </c>
      <c r="AC17" s="4" t="str">
        <f t="shared" si="9"/>
        <v/>
      </c>
      <c r="AD17" s="4" t="str">
        <f t="shared" si="10"/>
        <v/>
      </c>
      <c r="AE17" s="4" t="str">
        <f t="shared" si="11"/>
        <v/>
      </c>
      <c r="AF17" s="3" t="str">
        <f t="shared" si="12"/>
        <v/>
      </c>
      <c r="AG17" s="6" t="str">
        <f t="shared" si="13"/>
        <v/>
      </c>
      <c r="AH17" s="4" t="str">
        <f t="shared" ca="1" si="1"/>
        <v/>
      </c>
      <c r="AI17" s="4" t="str">
        <f t="shared" ca="1" si="2"/>
        <v/>
      </c>
      <c r="AJ17" s="6" t="str">
        <f t="shared" si="14"/>
        <v/>
      </c>
      <c r="AK17" s="32" t="str">
        <f t="shared" ca="1" si="15"/>
        <v/>
      </c>
      <c r="AL17" s="44"/>
      <c r="AM17" s="3" t="str">
        <f>IF(OR(COUNTBLANK(G17),COUNTBLANK(AR17)),"",G17+AR17)</f>
        <v/>
      </c>
      <c r="AN17" s="3" t="str">
        <f>IF(OR(COUNTBLANK(H17),COUNTBLANK(AS17)),"",H17+AS17)</f>
        <v/>
      </c>
      <c r="AO17" s="41" t="str">
        <f>IF(OR(COUNTBLANK(I17),COUNTBLANK(AT17)),"",I17+AT17)</f>
        <v/>
      </c>
      <c r="AR17" s="49"/>
      <c r="AS17" s="50"/>
      <c r="AT17" s="49"/>
      <c r="AU17" s="51"/>
      <c r="AV17" s="50"/>
      <c r="AW17" s="52"/>
      <c r="AX17" s="53"/>
      <c r="AY17" s="54"/>
      <c r="AZ17" s="55"/>
      <c r="BA17" s="56"/>
      <c r="BB17" s="54"/>
      <c r="BC17" s="57"/>
      <c r="BD17" s="53"/>
      <c r="BE17" s="55"/>
      <c r="BF17" s="53"/>
      <c r="BG17" s="54"/>
      <c r="BH17" s="57"/>
      <c r="BI17" s="53"/>
      <c r="BJ17" s="54"/>
      <c r="BK17" s="55"/>
      <c r="BL17" s="57"/>
      <c r="BM17" s="53"/>
      <c r="BN17" s="54"/>
      <c r="BO17" s="55"/>
      <c r="BP17" s="57"/>
      <c r="BQ17" s="53"/>
      <c r="BR17" s="55"/>
      <c r="BS17" s="55"/>
      <c r="BT17" s="55"/>
      <c r="BU17" s="58"/>
      <c r="BV17" s="59"/>
      <c r="BW17" s="59"/>
      <c r="BX17" s="60"/>
      <c r="BY17" s="60"/>
      <c r="BZ17" s="60"/>
      <c r="CA17" s="60"/>
      <c r="CB17" s="49"/>
      <c r="CC17" s="50"/>
      <c r="CD17" s="49"/>
      <c r="CE17" s="51"/>
    </row>
    <row r="18" spans="1:83" x14ac:dyDescent="0.2">
      <c r="A18" s="3"/>
      <c r="B18" s="7"/>
      <c r="C18" s="5" t="str">
        <f t="shared" ca="1" si="3"/>
        <v/>
      </c>
      <c r="D18" t="str">
        <f t="shared" si="4"/>
        <v/>
      </c>
      <c r="E18" s="4" t="str">
        <f t="shared" ca="1" si="0"/>
        <v/>
      </c>
      <c r="F18" s="7"/>
      <c r="G18" s="29"/>
      <c r="H18" s="3"/>
      <c r="J18" s="4"/>
      <c r="K18" s="4"/>
      <c r="L18" s="4"/>
      <c r="M18" s="4"/>
      <c r="N18" s="4"/>
      <c r="O18" s="3"/>
      <c r="P18" s="4"/>
      <c r="Q18" s="27"/>
      <c r="R18" s="3" t="str" cm="1">
        <f t="array" aca="1" ref="R18" ca="1">IF(COUNTBLANK(B18),"",INDIRECT("'"&amp;B18&amp;"'!B5"))</f>
        <v/>
      </c>
      <c r="S18" t="str" cm="1">
        <f t="array" aca="1" ref="S18" ca="1">IF(COUNTBLANK(B18),"",INDIRECT("'"&amp;B18&amp;"'!B4"))</f>
        <v/>
      </c>
      <c r="T18" s="4" t="str" cm="1">
        <f t="array" aca="1" ref="T18" ca="1">IF(COUNTBLANK(B18),"",INDIRECT("'"&amp;B18&amp;"'!B6"))</f>
        <v/>
      </c>
      <c r="U18" s="24" t="str">
        <f t="shared" ca="1" si="5"/>
        <v/>
      </c>
      <c r="V18" s="24" t="str" cm="1">
        <f t="array" aca="1" ref="V18" ca="1">IF(COUNTBLANK(B18),"",INDIRECT("'"&amp;B18&amp;"'!B8"))</f>
        <v/>
      </c>
      <c r="W18" s="24" t="str" cm="1">
        <f t="array" aca="1" ref="W18" ca="1">IF(COUNTBLANK(B18),"",INDIRECT("'"&amp;B18&amp;"'!B9"))</f>
        <v/>
      </c>
      <c r="X18" t="str" cm="1">
        <f t="array" aca="1" ref="X18" ca="1">IF(COUNTBLANK(B18),"",INDIRECT("'"&amp;B18&amp;"'!B7"))</f>
        <v/>
      </c>
      <c r="Y18" s="6" t="str">
        <f t="shared" si="6"/>
        <v/>
      </c>
      <c r="Z18" t="str" cm="1">
        <f t="array" aca="1" ref="Z18" ca="1">IF(COUNTBLANK(B18),"",INDIRECT("'"&amp;B18&amp;"'!B2"))</f>
        <v/>
      </c>
      <c r="AA18" s="6" t="str">
        <f t="shared" si="7"/>
        <v/>
      </c>
      <c r="AB18" s="6" t="str">
        <f t="shared" si="8"/>
        <v/>
      </c>
      <c r="AC18" s="4" t="str">
        <f t="shared" si="9"/>
        <v/>
      </c>
      <c r="AD18" s="4" t="str">
        <f t="shared" si="10"/>
        <v/>
      </c>
      <c r="AE18" s="4" t="str">
        <f t="shared" si="11"/>
        <v/>
      </c>
      <c r="AF18" s="3" t="str">
        <f t="shared" si="12"/>
        <v/>
      </c>
      <c r="AG18" s="6" t="str">
        <f t="shared" si="13"/>
        <v/>
      </c>
      <c r="AH18" s="4" t="str">
        <f t="shared" ca="1" si="1"/>
        <v/>
      </c>
      <c r="AI18" s="4" t="str">
        <f t="shared" ca="1" si="2"/>
        <v/>
      </c>
      <c r="AJ18" s="6" t="str">
        <f t="shared" si="14"/>
        <v/>
      </c>
      <c r="AK18" s="32" t="str">
        <f t="shared" ca="1" si="15"/>
        <v/>
      </c>
      <c r="AL18" s="44"/>
      <c r="AM18" s="3" t="str">
        <f>IF(OR(COUNTBLANK(G18),COUNTBLANK(AR18)),"",G18+AR18)</f>
        <v/>
      </c>
      <c r="AN18" s="3" t="str">
        <f>IF(OR(COUNTBLANK(H18),COUNTBLANK(AS18)),"",H18+AS18)</f>
        <v/>
      </c>
      <c r="AO18" s="43" t="str">
        <f>IF(OR(COUNTBLANK(I18),COUNTBLANK(AT18)),"",I18+AT18)</f>
        <v/>
      </c>
      <c r="AR18" s="49"/>
      <c r="AS18" s="50"/>
      <c r="AT18" s="49"/>
      <c r="AU18" s="51"/>
      <c r="AV18" s="50"/>
      <c r="AW18" s="52"/>
      <c r="AX18" s="53"/>
      <c r="AY18" s="54"/>
      <c r="AZ18" s="55"/>
      <c r="BA18" s="56"/>
      <c r="BB18" s="54"/>
      <c r="BC18" s="57"/>
      <c r="BD18" s="53"/>
      <c r="BE18" s="55"/>
      <c r="BF18" s="53"/>
      <c r="BG18" s="54"/>
      <c r="BH18" s="57"/>
      <c r="BI18" s="53"/>
      <c r="BJ18" s="54"/>
      <c r="BK18" s="55"/>
      <c r="BL18" s="57"/>
      <c r="BM18" s="53"/>
      <c r="BN18" s="54"/>
      <c r="BO18" s="55"/>
      <c r="BP18" s="57"/>
      <c r="BQ18" s="53"/>
      <c r="BR18" s="55"/>
      <c r="BS18" s="55"/>
      <c r="BT18" s="55"/>
      <c r="BU18" s="58"/>
      <c r="BV18" s="59"/>
      <c r="BW18" s="59"/>
      <c r="BX18" s="60"/>
      <c r="BY18" s="60"/>
      <c r="BZ18" s="60"/>
      <c r="CA18" s="60"/>
      <c r="CB18" s="49"/>
      <c r="CC18" s="50"/>
      <c r="CD18" s="49"/>
      <c r="CE18" s="51"/>
    </row>
    <row r="19" spans="1:83" x14ac:dyDescent="0.2">
      <c r="A19" s="3"/>
      <c r="B19" s="7"/>
      <c r="C19" s="5" t="str">
        <f t="shared" ca="1" si="3"/>
        <v/>
      </c>
      <c r="D19" t="str">
        <f t="shared" si="4"/>
        <v/>
      </c>
      <c r="E19" s="4" t="str">
        <f t="shared" ca="1" si="0"/>
        <v/>
      </c>
      <c r="F19" s="7"/>
      <c r="G19" s="29"/>
      <c r="H19" s="3"/>
      <c r="J19" s="4"/>
      <c r="K19" s="4"/>
      <c r="L19" s="4"/>
      <c r="M19" s="4"/>
      <c r="N19" s="4"/>
      <c r="O19" s="3"/>
      <c r="P19" s="4"/>
      <c r="Q19" s="27"/>
      <c r="R19" s="3" t="str" cm="1">
        <f t="array" aca="1" ref="R19" ca="1">IF(COUNTBLANK(B19),"",INDIRECT("'"&amp;B19&amp;"'!B5"))</f>
        <v/>
      </c>
      <c r="S19" t="str" cm="1">
        <f t="array" aca="1" ref="S19" ca="1">IF(COUNTBLANK(B19),"",INDIRECT("'"&amp;B19&amp;"'!B4"))</f>
        <v/>
      </c>
      <c r="T19" s="4" t="str" cm="1">
        <f t="array" aca="1" ref="T19" ca="1">IF(COUNTBLANK(B19),"",INDIRECT("'"&amp;B19&amp;"'!B6"))</f>
        <v/>
      </c>
      <c r="U19" s="24" t="str">
        <f t="shared" ca="1" si="5"/>
        <v/>
      </c>
      <c r="V19" s="24" t="str" cm="1">
        <f t="array" aca="1" ref="V19" ca="1">IF(COUNTBLANK(B19),"",INDIRECT("'"&amp;B19&amp;"'!B8"))</f>
        <v/>
      </c>
      <c r="W19" s="24" t="str" cm="1">
        <f t="array" aca="1" ref="W19" ca="1">IF(COUNTBLANK(B19),"",INDIRECT("'"&amp;B19&amp;"'!B9"))</f>
        <v/>
      </c>
      <c r="X19" t="str" cm="1">
        <f t="array" aca="1" ref="X19" ca="1">IF(COUNTBLANK(B19),"",INDIRECT("'"&amp;B19&amp;"'!B7"))</f>
        <v/>
      </c>
      <c r="Y19" s="6" t="str">
        <f t="shared" si="6"/>
        <v/>
      </c>
      <c r="Z19" t="str" cm="1">
        <f t="array" aca="1" ref="Z19" ca="1">IF(COUNTBLANK(B19),"",INDIRECT("'"&amp;B19&amp;"'!B2"))</f>
        <v/>
      </c>
      <c r="AA19" s="6" t="str">
        <f t="shared" si="7"/>
        <v/>
      </c>
      <c r="AB19" s="6" t="str">
        <f t="shared" si="8"/>
        <v/>
      </c>
      <c r="AC19" s="4" t="str">
        <f t="shared" si="9"/>
        <v/>
      </c>
      <c r="AD19" s="4" t="str">
        <f t="shared" si="10"/>
        <v/>
      </c>
      <c r="AE19" s="4" t="str">
        <f t="shared" si="11"/>
        <v/>
      </c>
      <c r="AF19" s="3" t="str">
        <f t="shared" si="12"/>
        <v/>
      </c>
      <c r="AG19" s="6" t="str">
        <f t="shared" si="13"/>
        <v/>
      </c>
      <c r="AH19" s="4" t="str">
        <f t="shared" ca="1" si="1"/>
        <v/>
      </c>
      <c r="AI19" s="4" t="str">
        <f t="shared" ca="1" si="2"/>
        <v/>
      </c>
      <c r="AJ19" s="6" t="str">
        <f t="shared" si="14"/>
        <v/>
      </c>
      <c r="AK19" s="32" t="str">
        <f t="shared" ca="1" si="15"/>
        <v/>
      </c>
      <c r="AL19" s="44"/>
      <c r="AM19" s="3" t="str">
        <f>IF(OR(COUNTBLANK(G19),COUNTBLANK(AR19)),"",G19+AR19)</f>
        <v/>
      </c>
      <c r="AN19" s="3" t="str">
        <f>IF(OR(COUNTBLANK(H19),COUNTBLANK(AS19)),"",H19+AS19)</f>
        <v/>
      </c>
      <c r="AO19" s="42" t="str">
        <f>IF(OR(COUNTBLANK(I19),COUNTBLANK(AT19)),"",I19+AT19)</f>
        <v/>
      </c>
      <c r="AR19" s="49"/>
      <c r="AS19" s="50"/>
      <c r="AT19" s="49"/>
      <c r="AU19" s="51"/>
      <c r="AV19" s="50"/>
      <c r="AW19" s="52"/>
      <c r="AX19" s="53"/>
      <c r="AY19" s="54"/>
      <c r="AZ19" s="55"/>
      <c r="BA19" s="56"/>
      <c r="BB19" s="54"/>
      <c r="BC19" s="57"/>
      <c r="BD19" s="53"/>
      <c r="BE19" s="55"/>
      <c r="BF19" s="53"/>
      <c r="BG19" s="54"/>
      <c r="BH19" s="57"/>
      <c r="BI19" s="53"/>
      <c r="BJ19" s="54"/>
      <c r="BK19" s="55"/>
      <c r="BL19" s="57"/>
      <c r="BM19" s="53"/>
      <c r="BN19" s="54"/>
      <c r="BO19" s="55"/>
      <c r="BP19" s="57"/>
      <c r="BQ19" s="53"/>
      <c r="BR19" s="55"/>
      <c r="BS19" s="55"/>
      <c r="BT19" s="55"/>
      <c r="BU19" s="58"/>
      <c r="BV19" s="59"/>
      <c r="BW19" s="59"/>
      <c r="BX19" s="60"/>
      <c r="BY19" s="60"/>
      <c r="BZ19" s="60"/>
      <c r="CA19" s="60"/>
      <c r="CB19" s="49"/>
      <c r="CC19" s="50"/>
      <c r="CD19" s="49"/>
      <c r="CE19" s="51"/>
    </row>
    <row r="20" spans="1:83" x14ac:dyDescent="0.2">
      <c r="A20" s="3"/>
      <c r="B20" s="7"/>
      <c r="C20" s="5" t="str">
        <f t="shared" ca="1" si="3"/>
        <v/>
      </c>
      <c r="D20" t="str">
        <f t="shared" si="4"/>
        <v/>
      </c>
      <c r="E20" s="4" t="str">
        <f t="shared" ca="1" si="0"/>
        <v/>
      </c>
      <c r="F20" s="7"/>
      <c r="G20" s="29"/>
      <c r="H20" s="3"/>
      <c r="J20" s="4"/>
      <c r="K20" s="4"/>
      <c r="L20" s="4"/>
      <c r="M20" s="4"/>
      <c r="N20" s="4"/>
      <c r="O20" s="3"/>
      <c r="P20" s="4"/>
      <c r="Q20" s="27"/>
      <c r="R20" s="3" t="str" cm="1">
        <f t="array" aca="1" ref="R20" ca="1">IF(COUNTBLANK(B20),"",INDIRECT("'"&amp;B20&amp;"'!B5"))</f>
        <v/>
      </c>
      <c r="S20" t="str" cm="1">
        <f t="array" aca="1" ref="S20" ca="1">IF(COUNTBLANK(B20),"",INDIRECT("'"&amp;B20&amp;"'!B4"))</f>
        <v/>
      </c>
      <c r="T20" s="4" t="str" cm="1">
        <f t="array" aca="1" ref="T20" ca="1">IF(COUNTBLANK(B20),"",INDIRECT("'"&amp;B20&amp;"'!B6"))</f>
        <v/>
      </c>
      <c r="U20" s="24" t="str">
        <f t="shared" ca="1" si="5"/>
        <v/>
      </c>
      <c r="V20" s="24" t="str" cm="1">
        <f t="array" aca="1" ref="V20" ca="1">IF(COUNTBLANK(B20),"",INDIRECT("'"&amp;B20&amp;"'!B8"))</f>
        <v/>
      </c>
      <c r="W20" s="24" t="str" cm="1">
        <f t="array" aca="1" ref="W20" ca="1">IF(COUNTBLANK(B20),"",INDIRECT("'"&amp;B20&amp;"'!B9"))</f>
        <v/>
      </c>
      <c r="X20" t="str" cm="1">
        <f t="array" aca="1" ref="X20" ca="1">IF(COUNTBLANK(B20),"",INDIRECT("'"&amp;B20&amp;"'!B7"))</f>
        <v/>
      </c>
      <c r="Y20" s="6" t="str">
        <f t="shared" si="6"/>
        <v/>
      </c>
      <c r="Z20" t="str" cm="1">
        <f t="array" aca="1" ref="Z20" ca="1">IF(COUNTBLANK(B20),"",INDIRECT("'"&amp;B20&amp;"'!B2"))</f>
        <v/>
      </c>
      <c r="AA20" s="6" t="str">
        <f t="shared" si="7"/>
        <v/>
      </c>
      <c r="AB20" s="6" t="str">
        <f t="shared" si="8"/>
        <v/>
      </c>
      <c r="AC20" s="4" t="str">
        <f t="shared" si="9"/>
        <v/>
      </c>
      <c r="AD20" s="4" t="str">
        <f t="shared" si="10"/>
        <v/>
      </c>
      <c r="AE20" s="4" t="str">
        <f t="shared" si="11"/>
        <v/>
      </c>
      <c r="AF20" s="3" t="str">
        <f t="shared" si="12"/>
        <v/>
      </c>
      <c r="AG20" s="6" t="str">
        <f t="shared" si="13"/>
        <v/>
      </c>
      <c r="AH20" s="4" t="str">
        <f t="shared" ca="1" si="1"/>
        <v/>
      </c>
      <c r="AI20" s="4" t="str">
        <f t="shared" ca="1" si="2"/>
        <v/>
      </c>
      <c r="AJ20" s="6" t="str">
        <f t="shared" si="14"/>
        <v/>
      </c>
      <c r="AK20" s="32" t="str">
        <f t="shared" ca="1" si="15"/>
        <v/>
      </c>
      <c r="AL20" s="44"/>
      <c r="AM20" s="3" t="str">
        <f>IF(OR(COUNTBLANK(G20),COUNTBLANK(AR20)),"",G20+AR20)</f>
        <v/>
      </c>
      <c r="AN20" s="3" t="str">
        <f>IF(OR(COUNTBLANK(H20),COUNTBLANK(AS20)),"",H20+AS20)</f>
        <v/>
      </c>
      <c r="AO20" s="40" t="str">
        <f>IF(OR(COUNTBLANK(I20),COUNTBLANK(AT20)),"",I20+AT20)</f>
        <v/>
      </c>
      <c r="AR20" s="49"/>
      <c r="AS20" s="50"/>
      <c r="AT20" s="49"/>
      <c r="AU20" s="51"/>
      <c r="AV20" s="50"/>
      <c r="AW20" s="52"/>
      <c r="AX20" s="53"/>
      <c r="AY20" s="54"/>
      <c r="AZ20" s="55"/>
      <c r="BA20" s="56"/>
      <c r="BB20" s="54"/>
      <c r="BC20" s="57"/>
      <c r="BD20" s="53"/>
      <c r="BE20" s="55"/>
      <c r="BF20" s="53"/>
      <c r="BG20" s="54"/>
      <c r="BH20" s="57"/>
      <c r="BI20" s="53"/>
      <c r="BJ20" s="54"/>
      <c r="BK20" s="55"/>
      <c r="BL20" s="57"/>
      <c r="BM20" s="53"/>
      <c r="BN20" s="54"/>
      <c r="BO20" s="55"/>
      <c r="BP20" s="57"/>
      <c r="BQ20" s="53"/>
      <c r="BR20" s="55"/>
      <c r="BS20" s="55"/>
      <c r="BT20" s="55"/>
      <c r="BU20" s="58"/>
      <c r="BV20" s="59"/>
      <c r="BW20" s="59"/>
      <c r="BX20" s="60"/>
      <c r="BY20" s="60"/>
      <c r="BZ20" s="60"/>
      <c r="CA20" s="60"/>
      <c r="CB20" s="49"/>
      <c r="CC20" s="50"/>
      <c r="CD20" s="49"/>
      <c r="CE20" s="51"/>
    </row>
    <row r="21" spans="1:83" x14ac:dyDescent="0.2">
      <c r="A21" s="3"/>
      <c r="B21" s="7"/>
      <c r="C21" s="5" t="str">
        <f t="shared" ca="1" si="3"/>
        <v/>
      </c>
      <c r="D21" t="str">
        <f t="shared" si="4"/>
        <v/>
      </c>
      <c r="E21" s="4" t="str">
        <f t="shared" ca="1" si="0"/>
        <v/>
      </c>
      <c r="F21" s="7"/>
      <c r="G21" s="29"/>
      <c r="H21" s="3"/>
      <c r="J21" s="4"/>
      <c r="K21" s="4"/>
      <c r="L21" s="4"/>
      <c r="M21" s="4"/>
      <c r="N21" s="4"/>
      <c r="O21" s="3"/>
      <c r="P21" s="4"/>
      <c r="Q21" s="27"/>
      <c r="R21" s="3" t="str" cm="1">
        <f t="array" aca="1" ref="R21" ca="1">IF(COUNTBLANK(B21),"",INDIRECT("'"&amp;B21&amp;"'!B5"))</f>
        <v/>
      </c>
      <c r="S21" t="str" cm="1">
        <f t="array" aca="1" ref="S21" ca="1">IF(COUNTBLANK(B21),"",INDIRECT("'"&amp;B21&amp;"'!B4"))</f>
        <v/>
      </c>
      <c r="T21" s="4" t="str" cm="1">
        <f t="array" aca="1" ref="T21" ca="1">IF(COUNTBLANK(B21),"",INDIRECT("'"&amp;B21&amp;"'!B6"))</f>
        <v/>
      </c>
      <c r="U21" s="24" t="str">
        <f t="shared" ca="1" si="5"/>
        <v/>
      </c>
      <c r="V21" s="24" t="str" cm="1">
        <f t="array" aca="1" ref="V21" ca="1">IF(COUNTBLANK(B21),"",INDIRECT("'"&amp;B21&amp;"'!B8"))</f>
        <v/>
      </c>
      <c r="W21" s="24" t="str" cm="1">
        <f t="array" aca="1" ref="W21" ca="1">IF(COUNTBLANK(B21),"",INDIRECT("'"&amp;B21&amp;"'!B9"))</f>
        <v/>
      </c>
      <c r="X21" t="str" cm="1">
        <f t="array" aca="1" ref="X21" ca="1">IF(COUNTBLANK(B21),"",INDIRECT("'"&amp;B21&amp;"'!B7"))</f>
        <v/>
      </c>
      <c r="Y21" s="6" t="str">
        <f t="shared" si="6"/>
        <v/>
      </c>
      <c r="Z21" t="str" cm="1">
        <f t="array" aca="1" ref="Z21" ca="1">IF(COUNTBLANK(B21),"",INDIRECT("'"&amp;B21&amp;"'!B2"))</f>
        <v/>
      </c>
      <c r="AA21" s="6" t="str">
        <f t="shared" si="7"/>
        <v/>
      </c>
      <c r="AB21" s="6" t="str">
        <f t="shared" si="8"/>
        <v/>
      </c>
      <c r="AC21" s="4" t="str">
        <f t="shared" si="9"/>
        <v/>
      </c>
      <c r="AD21" s="4" t="str">
        <f t="shared" si="10"/>
        <v/>
      </c>
      <c r="AE21" s="4" t="str">
        <f t="shared" si="11"/>
        <v/>
      </c>
      <c r="AF21" s="3" t="str">
        <f t="shared" si="12"/>
        <v/>
      </c>
      <c r="AG21" s="6" t="str">
        <f t="shared" si="13"/>
        <v/>
      </c>
      <c r="AH21" s="4" t="str">
        <f t="shared" ca="1" si="1"/>
        <v/>
      </c>
      <c r="AI21" s="4" t="str">
        <f t="shared" ca="1" si="2"/>
        <v/>
      </c>
      <c r="AJ21" s="6" t="str">
        <f t="shared" si="14"/>
        <v/>
      </c>
      <c r="AK21" s="32" t="str">
        <f t="shared" ca="1" si="15"/>
        <v/>
      </c>
      <c r="AL21" s="44"/>
      <c r="AM21" s="3" t="str">
        <f>IF(OR(COUNTBLANK(G21),COUNTBLANK(AR21)),"",G21+AR21)</f>
        <v/>
      </c>
      <c r="AN21" s="3" t="str">
        <f>IF(OR(COUNTBLANK(H21),COUNTBLANK(AS21)),"",H21+AS21)</f>
        <v/>
      </c>
      <c r="AO21" s="42" t="str">
        <f>IF(OR(COUNTBLANK(I21),COUNTBLANK(AT21)),"",I21+AT21)</f>
        <v/>
      </c>
      <c r="AR21" s="49"/>
      <c r="AS21" s="50"/>
      <c r="AT21" s="49"/>
      <c r="AU21" s="51"/>
      <c r="AV21" s="50"/>
      <c r="AW21" s="52"/>
      <c r="AX21" s="53"/>
      <c r="AY21" s="54"/>
      <c r="AZ21" s="55"/>
      <c r="BA21" s="56"/>
      <c r="BB21" s="54"/>
      <c r="BC21" s="57"/>
      <c r="BD21" s="53"/>
      <c r="BE21" s="55"/>
      <c r="BF21" s="53"/>
      <c r="BG21" s="54"/>
      <c r="BH21" s="57"/>
      <c r="BI21" s="53"/>
      <c r="BJ21" s="54"/>
      <c r="BK21" s="55"/>
      <c r="BL21" s="57"/>
      <c r="BM21" s="53"/>
      <c r="BN21" s="54"/>
      <c r="BO21" s="55"/>
      <c r="BP21" s="57"/>
      <c r="BQ21" s="53"/>
      <c r="BR21" s="55"/>
      <c r="BS21" s="55"/>
      <c r="BT21" s="55"/>
      <c r="BU21" s="58"/>
      <c r="BV21" s="59"/>
      <c r="BW21" s="59"/>
      <c r="BX21" s="60"/>
      <c r="BY21" s="60"/>
      <c r="BZ21" s="60"/>
      <c r="CA21" s="60"/>
      <c r="CB21" s="49"/>
      <c r="CC21" s="50"/>
      <c r="CD21" s="49"/>
      <c r="CE21" s="51"/>
    </row>
    <row r="22" spans="1:83" x14ac:dyDescent="0.2">
      <c r="A22" s="3"/>
      <c r="B22" s="7"/>
      <c r="C22" s="5" t="str">
        <f t="shared" ca="1" si="3"/>
        <v/>
      </c>
      <c r="D22" t="str">
        <f t="shared" si="4"/>
        <v/>
      </c>
      <c r="E22" s="4" t="str">
        <f t="shared" ca="1" si="0"/>
        <v/>
      </c>
      <c r="F22" s="7"/>
      <c r="G22" s="29"/>
      <c r="H22" s="3"/>
      <c r="J22" s="4"/>
      <c r="K22" s="4"/>
      <c r="L22" s="4"/>
      <c r="M22" s="4"/>
      <c r="N22" s="4"/>
      <c r="O22" s="3"/>
      <c r="P22" s="4"/>
      <c r="Q22" s="27"/>
      <c r="R22" s="3" t="str" cm="1">
        <f t="array" aca="1" ref="R22" ca="1">IF(COUNTBLANK(B22),"",INDIRECT("'"&amp;B22&amp;"'!B5"))</f>
        <v/>
      </c>
      <c r="S22" t="str" cm="1">
        <f t="array" aca="1" ref="S22" ca="1">IF(COUNTBLANK(B22),"",INDIRECT("'"&amp;B22&amp;"'!B4"))</f>
        <v/>
      </c>
      <c r="T22" s="4" t="str" cm="1">
        <f t="array" aca="1" ref="T22" ca="1">IF(COUNTBLANK(B22),"",INDIRECT("'"&amp;B22&amp;"'!B6"))</f>
        <v/>
      </c>
      <c r="U22" s="24" t="str">
        <f t="shared" ca="1" si="5"/>
        <v/>
      </c>
      <c r="V22" s="24" t="str" cm="1">
        <f t="array" aca="1" ref="V22" ca="1">IF(COUNTBLANK(B22),"",INDIRECT("'"&amp;B22&amp;"'!B8"))</f>
        <v/>
      </c>
      <c r="W22" s="24" t="str" cm="1">
        <f t="array" aca="1" ref="W22" ca="1">IF(COUNTBLANK(B22),"",INDIRECT("'"&amp;B22&amp;"'!B9"))</f>
        <v/>
      </c>
      <c r="X22" t="str" cm="1">
        <f t="array" aca="1" ref="X22" ca="1">IF(COUNTBLANK(B22),"",INDIRECT("'"&amp;B22&amp;"'!B7"))</f>
        <v/>
      </c>
      <c r="Y22" s="6" t="str">
        <f t="shared" si="6"/>
        <v/>
      </c>
      <c r="Z22" t="str" cm="1">
        <f t="array" aca="1" ref="Z22" ca="1">IF(COUNTBLANK(B22),"",INDIRECT("'"&amp;B22&amp;"'!B2"))</f>
        <v/>
      </c>
      <c r="AA22" s="6" t="str">
        <f t="shared" si="7"/>
        <v/>
      </c>
      <c r="AB22" s="6" t="str">
        <f t="shared" si="8"/>
        <v/>
      </c>
      <c r="AC22" s="4" t="str">
        <f t="shared" si="9"/>
        <v/>
      </c>
      <c r="AD22" s="4" t="str">
        <f t="shared" si="10"/>
        <v/>
      </c>
      <c r="AE22" s="4" t="str">
        <f t="shared" si="11"/>
        <v/>
      </c>
      <c r="AF22" s="3" t="str">
        <f t="shared" si="12"/>
        <v/>
      </c>
      <c r="AG22" s="6" t="str">
        <f t="shared" si="13"/>
        <v/>
      </c>
      <c r="AH22" s="4" t="str">
        <f t="shared" ca="1" si="1"/>
        <v/>
      </c>
      <c r="AI22" s="4" t="str">
        <f t="shared" ca="1" si="2"/>
        <v/>
      </c>
      <c r="AJ22" s="6" t="str">
        <f t="shared" si="14"/>
        <v/>
      </c>
      <c r="AK22" s="32" t="str">
        <f t="shared" ca="1" si="15"/>
        <v/>
      </c>
      <c r="AL22" s="44"/>
      <c r="AM22" s="3" t="str">
        <f>IF(OR(COUNTBLANK(G22),COUNTBLANK(AR22)),"",G22+AR22)</f>
        <v/>
      </c>
      <c r="AN22" s="3" t="str">
        <f>IF(OR(COUNTBLANK(H22),COUNTBLANK(AS22)),"",H22+AS22)</f>
        <v/>
      </c>
      <c r="AO22" s="43" t="str">
        <f>IF(OR(COUNTBLANK(I22),COUNTBLANK(AT22)),"",I22+AT22)</f>
        <v/>
      </c>
      <c r="AR22" s="49"/>
      <c r="AS22" s="50"/>
      <c r="AT22" s="49"/>
      <c r="AU22" s="51"/>
      <c r="AV22" s="50"/>
      <c r="AW22" s="52"/>
      <c r="AX22" s="53"/>
      <c r="AY22" s="54"/>
      <c r="AZ22" s="55"/>
      <c r="BA22" s="56"/>
      <c r="BB22" s="54"/>
      <c r="BC22" s="57"/>
      <c r="BD22" s="53"/>
      <c r="BE22" s="55"/>
      <c r="BF22" s="53"/>
      <c r="BG22" s="54"/>
      <c r="BH22" s="57"/>
      <c r="BI22" s="53"/>
      <c r="BJ22" s="54"/>
      <c r="BK22" s="55"/>
      <c r="BL22" s="57"/>
      <c r="BM22" s="53"/>
      <c r="BN22" s="54"/>
      <c r="BO22" s="55"/>
      <c r="BP22" s="57"/>
      <c r="BQ22" s="53"/>
      <c r="BR22" s="55"/>
      <c r="BS22" s="55"/>
      <c r="BT22" s="55"/>
      <c r="BU22" s="58"/>
      <c r="BV22" s="59"/>
      <c r="BW22" s="59"/>
      <c r="BX22" s="60"/>
      <c r="BY22" s="60"/>
      <c r="BZ22" s="60"/>
      <c r="CA22" s="60"/>
      <c r="CB22" s="49"/>
      <c r="CC22" s="50"/>
      <c r="CD22" s="49"/>
      <c r="CE22" s="51"/>
    </row>
    <row r="23" spans="1:83" x14ac:dyDescent="0.2">
      <c r="A23" s="3"/>
      <c r="B23" s="7"/>
      <c r="C23" s="5" t="str">
        <f t="shared" ca="1" si="3"/>
        <v/>
      </c>
      <c r="D23" t="str">
        <f t="shared" si="4"/>
        <v/>
      </c>
      <c r="E23" s="4" t="str">
        <f t="shared" ca="1" si="0"/>
        <v/>
      </c>
      <c r="F23" s="7"/>
      <c r="G23" s="29"/>
      <c r="H23" s="3"/>
      <c r="J23" s="4"/>
      <c r="K23" s="4"/>
      <c r="L23" s="4"/>
      <c r="M23" s="4"/>
      <c r="N23" s="4"/>
      <c r="O23" s="3"/>
      <c r="P23" s="4"/>
      <c r="Q23" s="27"/>
      <c r="R23" s="3" t="str" cm="1">
        <f t="array" aca="1" ref="R23" ca="1">IF(COUNTBLANK(B23),"",INDIRECT("'"&amp;B23&amp;"'!B5"))</f>
        <v/>
      </c>
      <c r="S23" t="str" cm="1">
        <f t="array" aca="1" ref="S23" ca="1">IF(COUNTBLANK(B23),"",INDIRECT("'"&amp;B23&amp;"'!B4"))</f>
        <v/>
      </c>
      <c r="T23" s="4" t="str" cm="1">
        <f t="array" aca="1" ref="T23" ca="1">IF(COUNTBLANK(B23),"",INDIRECT("'"&amp;B23&amp;"'!B6"))</f>
        <v/>
      </c>
      <c r="U23" s="24" t="str">
        <f t="shared" ca="1" si="5"/>
        <v/>
      </c>
      <c r="V23" s="24" t="str" cm="1">
        <f t="array" aca="1" ref="V23" ca="1">IF(COUNTBLANK(B23),"",INDIRECT("'"&amp;B23&amp;"'!B8"))</f>
        <v/>
      </c>
      <c r="W23" s="24" t="str" cm="1">
        <f t="array" aca="1" ref="W23" ca="1">IF(COUNTBLANK(B23),"",INDIRECT("'"&amp;B23&amp;"'!B9"))</f>
        <v/>
      </c>
      <c r="X23" t="str" cm="1">
        <f t="array" aca="1" ref="X23" ca="1">IF(COUNTBLANK(B23),"",INDIRECT("'"&amp;B23&amp;"'!B7"))</f>
        <v/>
      </c>
      <c r="Y23" s="6" t="str">
        <f t="shared" si="6"/>
        <v/>
      </c>
      <c r="Z23" t="str" cm="1">
        <f t="array" aca="1" ref="Z23" ca="1">IF(COUNTBLANK(B23),"",INDIRECT("'"&amp;B23&amp;"'!B2"))</f>
        <v/>
      </c>
      <c r="AA23" s="6" t="str">
        <f t="shared" si="7"/>
        <v/>
      </c>
      <c r="AB23" s="6" t="str">
        <f t="shared" si="8"/>
        <v/>
      </c>
      <c r="AC23" s="4" t="str">
        <f t="shared" si="9"/>
        <v/>
      </c>
      <c r="AD23" s="4" t="str">
        <f ca="1">IF(COUNTBLANK(S23:AB23),"",(10^-12)*(K23*10^9)/L23*(2*G23^2-G23)*H23*I23*J23)</f>
        <v/>
      </c>
      <c r="AE23" s="4" t="str">
        <f t="shared" si="11"/>
        <v/>
      </c>
      <c r="AF23" s="3" t="str">
        <f t="shared" si="12"/>
        <v/>
      </c>
      <c r="AG23" s="6" t="str">
        <f t="shared" si="13"/>
        <v/>
      </c>
      <c r="AH23" s="4" t="str">
        <f t="shared" ca="1" si="1"/>
        <v/>
      </c>
      <c r="AI23" s="4" t="str">
        <f t="shared" ca="1" si="2"/>
        <v/>
      </c>
      <c r="AJ23" s="6" t="str">
        <f t="shared" si="14"/>
        <v/>
      </c>
      <c r="AK23" s="32" t="str">
        <f t="shared" ca="1" si="15"/>
        <v/>
      </c>
      <c r="AL23" s="44"/>
      <c r="AM23" s="3" t="str">
        <f>IF(OR(COUNTBLANK(G23),COUNTBLANK(AR23)),"",G23+AR23)</f>
        <v/>
      </c>
      <c r="AN23" s="3" t="str">
        <f>IF(OR(COUNTBLANK(H23),COUNTBLANK(AS23)),"",H23+AS23)</f>
        <v/>
      </c>
      <c r="AO23" s="42" t="str">
        <f>IF(OR(COUNTBLANK(I23),COUNTBLANK(AT23)),"",I23+AT23)</f>
        <v/>
      </c>
      <c r="AR23" s="49"/>
      <c r="AS23" s="50"/>
      <c r="AT23" s="49"/>
      <c r="AU23" s="51"/>
      <c r="AV23" s="50"/>
      <c r="AW23" s="52"/>
      <c r="AX23" s="53"/>
      <c r="AY23" s="54"/>
      <c r="AZ23" s="55"/>
      <c r="BA23" s="56"/>
      <c r="BB23" s="54"/>
      <c r="BC23" s="57"/>
      <c r="BD23" s="53"/>
      <c r="BE23" s="55"/>
      <c r="BF23" s="53"/>
      <c r="BG23" s="54"/>
      <c r="BH23" s="57"/>
      <c r="BI23" s="53"/>
      <c r="BJ23" s="54"/>
      <c r="BK23" s="55"/>
      <c r="BL23" s="57"/>
      <c r="BM23" s="53"/>
      <c r="BN23" s="54"/>
      <c r="BO23" s="55"/>
      <c r="BP23" s="57"/>
      <c r="BQ23" s="53"/>
      <c r="BR23" s="55"/>
      <c r="BS23" s="55"/>
      <c r="BT23" s="55"/>
      <c r="BU23" s="58"/>
      <c r="BV23" s="59"/>
      <c r="BW23" s="59"/>
      <c r="BX23" s="60"/>
      <c r="BY23" s="60"/>
      <c r="BZ23" s="60"/>
      <c r="CA23" s="60"/>
      <c r="CB23" s="60"/>
      <c r="CC23" s="60"/>
      <c r="CD23" s="60"/>
      <c r="CE23" s="61"/>
    </row>
  </sheetData>
  <phoneticPr fontId="8" type="noConversion"/>
  <conditionalFormatting sqref="A1">
    <cfRule type="expression" dxfId="12" priority="18">
      <formula>MOD(ROW(),2)=0</formula>
    </cfRule>
    <cfRule type="expression" priority="19">
      <formula>MOD(ROW(),2)=0</formula>
    </cfRule>
  </conditionalFormatting>
  <conditionalFormatting sqref="A1:AK23">
    <cfRule type="expression" dxfId="11" priority="17">
      <formula>MOD(ROW(),2)=0</formula>
    </cfRule>
  </conditionalFormatting>
  <conditionalFormatting sqref="AL1">
    <cfRule type="expression" dxfId="10" priority="16">
      <formula>MOD(ROW(),2)=0</formula>
    </cfRule>
  </conditionalFormatting>
  <conditionalFormatting sqref="AM1:AN23">
    <cfRule type="expression" dxfId="9" priority="5">
      <formula>MOD(ROW(),2)=0</formula>
    </cfRule>
  </conditionalFormatting>
  <conditionalFormatting sqref="AO1:CC1">
    <cfRule type="expression" dxfId="8" priority="8">
      <formula>MOD(ROW(),2)=0</formula>
    </cfRule>
  </conditionalFormatting>
  <conditionalFormatting sqref="CD1">
    <cfRule type="expression" dxfId="6" priority="4">
      <formula>MOD(ROW(),2)=0</formula>
    </cfRule>
  </conditionalFormatting>
  <conditionalFormatting sqref="CE1">
    <cfRule type="expression" dxfId="5" priority="3">
      <formula>MOD(ROW(),2)=0</formula>
    </cfRule>
  </conditionalFormatting>
  <conditionalFormatting sqref="CA2:CA23">
    <cfRule type="cellIs" dxfId="4" priority="2" operator="greaterThan">
      <formula>$CE$2</formula>
    </cfRule>
  </conditionalFormatting>
  <conditionalFormatting sqref="CA2">
    <cfRule type="cellIs" dxfId="2" priority="1" operator="lessThan">
      <formula>$CE$2</formula>
    </cfRule>
  </conditionalFormatting>
  <pageMargins left="0.7" right="0.7" top="0.75" bottom="0.75" header="0.3" footer="0.3"/>
  <ignoredErrors>
    <ignoredError sqref="W4" formula="1"/>
  </ignoredErrors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2F516-3E6D-441D-A2D6-D0322CA46D8F}">
  <dimension ref="A1:E73"/>
  <sheetViews>
    <sheetView workbookViewId="0">
      <selection activeCell="B45" sqref="B45"/>
    </sheetView>
  </sheetViews>
  <sheetFormatPr baseColWidth="10" defaultColWidth="8.83203125" defaultRowHeight="16" x14ac:dyDescent="0.2"/>
  <cols>
    <col min="1" max="1" width="69.5" customWidth="1"/>
    <col min="2" max="2" width="62.33203125" customWidth="1"/>
    <col min="3" max="3" width="96.83203125" customWidth="1"/>
  </cols>
  <sheetData>
    <row r="1" spans="1:3" ht="19" x14ac:dyDescent="0.2">
      <c r="A1" s="46" t="s">
        <v>39</v>
      </c>
      <c r="B1" s="46"/>
    </row>
    <row r="2" spans="1:3" x14ac:dyDescent="0.2">
      <c r="A2" t="s">
        <v>40</v>
      </c>
      <c r="B2">
        <v>2.8</v>
      </c>
    </row>
    <row r="3" spans="1:3" x14ac:dyDescent="0.2">
      <c r="A3" t="s">
        <v>41</v>
      </c>
      <c r="B3">
        <v>2.7</v>
      </c>
    </row>
    <row r="4" spans="1:3" x14ac:dyDescent="0.2">
      <c r="A4" t="s">
        <v>2</v>
      </c>
      <c r="B4">
        <v>0.25</v>
      </c>
    </row>
    <row r="5" spans="1:3" x14ac:dyDescent="0.2">
      <c r="A5" t="s">
        <v>42</v>
      </c>
      <c r="B5" s="1">
        <v>30</v>
      </c>
    </row>
    <row r="6" spans="1:3" x14ac:dyDescent="0.2">
      <c r="A6" t="s">
        <v>3</v>
      </c>
      <c r="B6">
        <v>0.25</v>
      </c>
      <c r="C6" t="s">
        <v>43</v>
      </c>
    </row>
    <row r="7" spans="1:3" x14ac:dyDescent="0.2">
      <c r="A7" t="s">
        <v>44</v>
      </c>
      <c r="B7">
        <v>0.4</v>
      </c>
    </row>
    <row r="8" spans="1:3" x14ac:dyDescent="0.2">
      <c r="A8" t="s">
        <v>8</v>
      </c>
      <c r="B8">
        <v>1.4</v>
      </c>
      <c r="C8" t="s">
        <v>45</v>
      </c>
    </row>
    <row r="9" spans="1:3" x14ac:dyDescent="0.2">
      <c r="A9" t="s">
        <v>9</v>
      </c>
      <c r="B9">
        <v>2.5</v>
      </c>
    </row>
    <row r="10" spans="1:3" x14ac:dyDescent="0.2">
      <c r="A10" t="s">
        <v>46</v>
      </c>
      <c r="B10">
        <v>10</v>
      </c>
    </row>
    <row r="11" spans="1:3" x14ac:dyDescent="0.2">
      <c r="A11" t="s">
        <v>47</v>
      </c>
      <c r="B11">
        <v>0</v>
      </c>
      <c r="C11" t="s">
        <v>48</v>
      </c>
    </row>
    <row r="12" spans="1:3" x14ac:dyDescent="0.2">
      <c r="A12" t="s">
        <v>49</v>
      </c>
      <c r="B12">
        <v>0.1</v>
      </c>
    </row>
    <row r="13" spans="1:3" x14ac:dyDescent="0.2">
      <c r="A13" t="s">
        <v>50</v>
      </c>
      <c r="B13">
        <v>13</v>
      </c>
    </row>
    <row r="14" spans="1:3" x14ac:dyDescent="0.2">
      <c r="A14" t="s">
        <v>51</v>
      </c>
      <c r="B14">
        <v>0.25</v>
      </c>
    </row>
    <row r="15" spans="1:3" x14ac:dyDescent="0.2">
      <c r="A15" t="s">
        <v>52</v>
      </c>
      <c r="B15">
        <v>40</v>
      </c>
    </row>
    <row r="16" spans="1:3" x14ac:dyDescent="0.2">
      <c r="A16" t="s">
        <v>53</v>
      </c>
      <c r="B16">
        <v>0.25</v>
      </c>
    </row>
    <row r="17" spans="1:5" x14ac:dyDescent="0.2">
      <c r="A17" t="s">
        <v>54</v>
      </c>
      <c r="B17">
        <v>40</v>
      </c>
    </row>
    <row r="20" spans="1:5" ht="19" x14ac:dyDescent="0.2">
      <c r="A20" s="46" t="s">
        <v>55</v>
      </c>
      <c r="B20" s="46"/>
    </row>
    <row r="21" spans="1:5" x14ac:dyDescent="0.2">
      <c r="A21" t="s">
        <v>56</v>
      </c>
      <c r="B21">
        <v>2.4</v>
      </c>
    </row>
    <row r="22" spans="1:5" x14ac:dyDescent="0.2">
      <c r="A22" t="s">
        <v>41</v>
      </c>
      <c r="B22">
        <v>2.9</v>
      </c>
    </row>
    <row r="23" spans="1:5" x14ac:dyDescent="0.2">
      <c r="A23" t="s">
        <v>2</v>
      </c>
      <c r="B23">
        <v>0.1</v>
      </c>
      <c r="C23" s="1" t="s">
        <v>57</v>
      </c>
      <c r="D23" s="1"/>
      <c r="E23" s="1"/>
    </row>
    <row r="24" spans="1:5" x14ac:dyDescent="0.2">
      <c r="A24" t="s">
        <v>42</v>
      </c>
      <c r="B24">
        <v>26.5</v>
      </c>
      <c r="C24" s="1"/>
      <c r="D24" s="1"/>
      <c r="E24" s="1"/>
    </row>
    <row r="25" spans="1:5" x14ac:dyDescent="0.2">
      <c r="A25" t="s">
        <v>3</v>
      </c>
      <c r="B25">
        <v>1</v>
      </c>
      <c r="C25" s="1"/>
      <c r="D25" s="1"/>
      <c r="E25" s="1"/>
    </row>
    <row r="26" spans="1:5" x14ac:dyDescent="0.2">
      <c r="A26" t="s">
        <v>44</v>
      </c>
      <c r="B26">
        <v>0.1</v>
      </c>
      <c r="C26" s="1"/>
      <c r="D26" s="1"/>
      <c r="E26" s="1"/>
    </row>
    <row r="27" spans="1:5" x14ac:dyDescent="0.2">
      <c r="A27" t="s">
        <v>8</v>
      </c>
      <c r="B27">
        <v>0.5</v>
      </c>
      <c r="C27" s="1"/>
      <c r="D27" s="1"/>
      <c r="E27" s="1"/>
    </row>
    <row r="28" spans="1:5" x14ac:dyDescent="0.2">
      <c r="A28" t="s">
        <v>9</v>
      </c>
      <c r="B28">
        <v>1</v>
      </c>
    </row>
    <row r="29" spans="1:5" x14ac:dyDescent="0.2">
      <c r="A29" t="s">
        <v>46</v>
      </c>
      <c r="B29">
        <v>6</v>
      </c>
    </row>
    <row r="30" spans="1:5" x14ac:dyDescent="0.2">
      <c r="A30" t="s">
        <v>47</v>
      </c>
      <c r="B30">
        <v>0.5</v>
      </c>
      <c r="C30" t="s">
        <v>58</v>
      </c>
    </row>
    <row r="31" spans="1:5" x14ac:dyDescent="0.2">
      <c r="A31" t="s">
        <v>49</v>
      </c>
      <c r="B31">
        <v>0.1</v>
      </c>
    </row>
    <row r="32" spans="1:5" x14ac:dyDescent="0.2">
      <c r="A32" t="s">
        <v>50</v>
      </c>
      <c r="B32">
        <v>13</v>
      </c>
    </row>
    <row r="33" spans="1:3" x14ac:dyDescent="0.2">
      <c r="A33" t="s">
        <v>51</v>
      </c>
      <c r="B33">
        <v>0.2</v>
      </c>
    </row>
    <row r="34" spans="1:3" x14ac:dyDescent="0.2">
      <c r="A34" t="s">
        <v>52</v>
      </c>
      <c r="B34">
        <v>40</v>
      </c>
    </row>
    <row r="35" spans="1:3" x14ac:dyDescent="0.2">
      <c r="A35" t="s">
        <v>53</v>
      </c>
      <c r="B35">
        <v>7.4999999999999997E-2</v>
      </c>
    </row>
    <row r="36" spans="1:3" x14ac:dyDescent="0.2">
      <c r="A36" t="s">
        <v>54</v>
      </c>
      <c r="B36">
        <v>50</v>
      </c>
    </row>
    <row r="39" spans="1:3" ht="19" x14ac:dyDescent="0.2">
      <c r="A39" s="46" t="s">
        <v>59</v>
      </c>
      <c r="B39" s="46"/>
      <c r="C39" t="s">
        <v>60</v>
      </c>
    </row>
    <row r="40" spans="1:3" x14ac:dyDescent="0.2">
      <c r="A40" t="s">
        <v>56</v>
      </c>
      <c r="B40">
        <v>0.8</v>
      </c>
    </row>
    <row r="41" spans="1:3" x14ac:dyDescent="0.2">
      <c r="A41" t="s">
        <v>41</v>
      </c>
      <c r="B41">
        <v>0.6</v>
      </c>
    </row>
    <row r="42" spans="1:3" x14ac:dyDescent="0.2">
      <c r="A42" t="s">
        <v>2</v>
      </c>
      <c r="B42">
        <v>0.03</v>
      </c>
      <c r="C42" t="s">
        <v>61</v>
      </c>
    </row>
    <row r="43" spans="1:3" x14ac:dyDescent="0.2">
      <c r="A43" t="s">
        <v>42</v>
      </c>
      <c r="B43">
        <v>6.05</v>
      </c>
    </row>
    <row r="44" spans="1:3" x14ac:dyDescent="0.2">
      <c r="A44" t="s">
        <v>62</v>
      </c>
      <c r="B44">
        <v>0.02</v>
      </c>
    </row>
    <row r="45" spans="1:3" x14ac:dyDescent="0.2">
      <c r="A45" t="s">
        <v>44</v>
      </c>
      <c r="B45">
        <v>0.06</v>
      </c>
    </row>
    <row r="46" spans="1:3" x14ac:dyDescent="0.2">
      <c r="A46" t="s">
        <v>8</v>
      </c>
      <c r="B46">
        <v>0.4</v>
      </c>
    </row>
    <row r="47" spans="1:3" x14ac:dyDescent="0.2">
      <c r="A47" t="s">
        <v>9</v>
      </c>
      <c r="B47">
        <v>1.1000000000000001</v>
      </c>
    </row>
    <row r="48" spans="1:3" x14ac:dyDescent="0.2">
      <c r="A48" t="s">
        <v>63</v>
      </c>
      <c r="B48">
        <v>7.4</v>
      </c>
      <c r="C48" t="s">
        <v>64</v>
      </c>
    </row>
    <row r="49" spans="1:3" x14ac:dyDescent="0.2">
      <c r="A49" t="s">
        <v>65</v>
      </c>
      <c r="B49">
        <v>7</v>
      </c>
      <c r="C49" t="s">
        <v>66</v>
      </c>
    </row>
    <row r="50" spans="1:3" x14ac:dyDescent="0.2">
      <c r="A50" t="s">
        <v>49</v>
      </c>
      <c r="C50" t="s">
        <v>67</v>
      </c>
    </row>
    <row r="51" spans="1:3" x14ac:dyDescent="0.2">
      <c r="A51" t="s">
        <v>50</v>
      </c>
      <c r="C51" t="s">
        <v>67</v>
      </c>
    </row>
    <row r="52" spans="1:3" x14ac:dyDescent="0.2">
      <c r="A52" t="s">
        <v>51</v>
      </c>
      <c r="B52">
        <v>0.13</v>
      </c>
      <c r="C52" t="s">
        <v>68</v>
      </c>
    </row>
    <row r="53" spans="1:3" x14ac:dyDescent="0.2">
      <c r="A53" t="s">
        <v>52</v>
      </c>
      <c r="B53">
        <v>35</v>
      </c>
      <c r="C53" t="s">
        <v>69</v>
      </c>
    </row>
    <row r="54" spans="1:3" x14ac:dyDescent="0.2">
      <c r="A54" t="s">
        <v>53</v>
      </c>
      <c r="B54">
        <v>0.06</v>
      </c>
    </row>
    <row r="55" spans="1:3" x14ac:dyDescent="0.2">
      <c r="A55" t="s">
        <v>54</v>
      </c>
      <c r="B55">
        <v>45</v>
      </c>
    </row>
    <row r="58" spans="1:3" ht="19" x14ac:dyDescent="0.2">
      <c r="A58" s="46" t="s">
        <v>70</v>
      </c>
      <c r="B58" s="46"/>
    </row>
    <row r="59" spans="1:3" x14ac:dyDescent="0.2">
      <c r="A59" t="s">
        <v>56</v>
      </c>
      <c r="B59">
        <v>1.4</v>
      </c>
      <c r="C59" t="s">
        <v>71</v>
      </c>
    </row>
    <row r="60" spans="1:3" x14ac:dyDescent="0.2">
      <c r="A60" t="s">
        <v>41</v>
      </c>
      <c r="C60" t="s">
        <v>67</v>
      </c>
    </row>
    <row r="61" spans="1:3" x14ac:dyDescent="0.2">
      <c r="A61" t="s">
        <v>2</v>
      </c>
      <c r="C61" t="s">
        <v>72</v>
      </c>
    </row>
    <row r="62" spans="1:3" x14ac:dyDescent="0.2">
      <c r="A62" t="s">
        <v>42</v>
      </c>
    </row>
    <row r="63" spans="1:3" x14ac:dyDescent="0.2">
      <c r="A63" t="s">
        <v>62</v>
      </c>
      <c r="B63">
        <v>0.2</v>
      </c>
    </row>
    <row r="64" spans="1:3" x14ac:dyDescent="0.2">
      <c r="A64" t="s">
        <v>44</v>
      </c>
      <c r="B64">
        <v>0.2</v>
      </c>
      <c r="C64" t="s">
        <v>73</v>
      </c>
    </row>
    <row r="65" spans="1:3" x14ac:dyDescent="0.2">
      <c r="A65" t="s">
        <v>8</v>
      </c>
      <c r="B65">
        <v>0.64</v>
      </c>
    </row>
    <row r="66" spans="1:3" x14ac:dyDescent="0.2">
      <c r="A66" t="s">
        <v>9</v>
      </c>
      <c r="B66">
        <v>2.02</v>
      </c>
    </row>
    <row r="67" spans="1:3" x14ac:dyDescent="0.2">
      <c r="A67" t="s">
        <v>46</v>
      </c>
      <c r="C67" t="s">
        <v>67</v>
      </c>
    </row>
    <row r="68" spans="1:3" x14ac:dyDescent="0.2">
      <c r="A68" t="s">
        <v>49</v>
      </c>
      <c r="C68" t="s">
        <v>67</v>
      </c>
    </row>
    <row r="69" spans="1:3" x14ac:dyDescent="0.2">
      <c r="A69" t="s">
        <v>50</v>
      </c>
      <c r="C69" t="s">
        <v>67</v>
      </c>
    </row>
    <row r="70" spans="1:3" x14ac:dyDescent="0.2">
      <c r="A70" t="s">
        <v>51</v>
      </c>
      <c r="B70">
        <v>0.15</v>
      </c>
    </row>
    <row r="71" spans="1:3" x14ac:dyDescent="0.2">
      <c r="A71" t="s">
        <v>52</v>
      </c>
      <c r="B71">
        <v>60</v>
      </c>
    </row>
    <row r="72" spans="1:3" x14ac:dyDescent="0.2">
      <c r="A72" t="s">
        <v>53</v>
      </c>
      <c r="C72" t="s">
        <v>67</v>
      </c>
    </row>
    <row r="73" spans="1:3" x14ac:dyDescent="0.2">
      <c r="A73" t="s">
        <v>54</v>
      </c>
      <c r="C73" t="s">
        <v>67</v>
      </c>
    </row>
  </sheetData>
  <mergeCells count="4">
    <mergeCell ref="A1:B1"/>
    <mergeCell ref="A20:B20"/>
    <mergeCell ref="A39:B39"/>
    <mergeCell ref="A58:B5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28151-263B-43E2-A9A3-CBB1C86F8C15}">
  <dimension ref="A1:C17"/>
  <sheetViews>
    <sheetView workbookViewId="0">
      <selection activeCell="A2" sqref="A2:B17"/>
    </sheetView>
  </sheetViews>
  <sheetFormatPr baseColWidth="10" defaultColWidth="8.83203125" defaultRowHeight="16" x14ac:dyDescent="0.2"/>
  <cols>
    <col min="1" max="1" width="69.5" customWidth="1"/>
    <col min="2" max="2" width="62.33203125" customWidth="1"/>
    <col min="3" max="3" width="96.83203125" customWidth="1"/>
  </cols>
  <sheetData>
    <row r="1" spans="1:3" ht="19" x14ac:dyDescent="0.2">
      <c r="A1" s="47" t="s">
        <v>39</v>
      </c>
      <c r="B1" s="47"/>
    </row>
    <row r="2" spans="1:3" x14ac:dyDescent="0.2">
      <c r="A2" t="s">
        <v>40</v>
      </c>
      <c r="B2">
        <v>2.8</v>
      </c>
    </row>
    <row r="3" spans="1:3" x14ac:dyDescent="0.2">
      <c r="A3" t="s">
        <v>41</v>
      </c>
      <c r="B3">
        <v>2.7</v>
      </c>
    </row>
    <row r="4" spans="1:3" x14ac:dyDescent="0.2">
      <c r="A4" t="s">
        <v>2</v>
      </c>
      <c r="B4">
        <v>0.25</v>
      </c>
    </row>
    <row r="5" spans="1:3" x14ac:dyDescent="0.2">
      <c r="A5" t="s">
        <v>42</v>
      </c>
      <c r="B5" s="1">
        <v>30</v>
      </c>
    </row>
    <row r="6" spans="1:3" x14ac:dyDescent="0.2">
      <c r="A6" t="s">
        <v>3</v>
      </c>
      <c r="B6">
        <v>0.25</v>
      </c>
      <c r="C6" t="s">
        <v>74</v>
      </c>
    </row>
    <row r="7" spans="1:3" x14ac:dyDescent="0.2">
      <c r="A7" t="s">
        <v>44</v>
      </c>
      <c r="B7">
        <v>0.4</v>
      </c>
    </row>
    <row r="8" spans="1:3" x14ac:dyDescent="0.2">
      <c r="A8" t="s">
        <v>8</v>
      </c>
      <c r="B8">
        <v>1.4</v>
      </c>
      <c r="C8" t="s">
        <v>45</v>
      </c>
    </row>
    <row r="9" spans="1:3" x14ac:dyDescent="0.2">
      <c r="A9" t="s">
        <v>9</v>
      </c>
      <c r="B9">
        <v>2.5</v>
      </c>
    </row>
    <row r="10" spans="1:3" x14ac:dyDescent="0.2">
      <c r="A10" t="s">
        <v>46</v>
      </c>
      <c r="B10">
        <v>10</v>
      </c>
    </row>
    <row r="11" spans="1:3" x14ac:dyDescent="0.2">
      <c r="A11" t="s">
        <v>47</v>
      </c>
      <c r="B11">
        <v>0</v>
      </c>
      <c r="C11" t="s">
        <v>48</v>
      </c>
    </row>
    <row r="12" spans="1:3" x14ac:dyDescent="0.2">
      <c r="A12" t="s">
        <v>49</v>
      </c>
      <c r="B12">
        <v>0.1</v>
      </c>
    </row>
    <row r="13" spans="1:3" x14ac:dyDescent="0.2">
      <c r="A13" t="s">
        <v>50</v>
      </c>
      <c r="B13">
        <v>13</v>
      </c>
    </row>
    <row r="14" spans="1:3" x14ac:dyDescent="0.2">
      <c r="A14" t="s">
        <v>51</v>
      </c>
      <c r="B14">
        <v>0.25</v>
      </c>
    </row>
    <row r="15" spans="1:3" x14ac:dyDescent="0.2">
      <c r="A15" t="s">
        <v>52</v>
      </c>
      <c r="B15">
        <v>40</v>
      </c>
    </row>
    <row r="16" spans="1:3" x14ac:dyDescent="0.2">
      <c r="A16" t="s">
        <v>53</v>
      </c>
      <c r="B16">
        <v>0.25</v>
      </c>
    </row>
    <row r="17" spans="1:2" x14ac:dyDescent="0.2">
      <c r="A17" t="s">
        <v>54</v>
      </c>
      <c r="B17">
        <v>40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423EB-B760-4B4D-9EDB-557A6FD2DC80}">
  <dimension ref="A1:E17"/>
  <sheetViews>
    <sheetView workbookViewId="0">
      <selection activeCell="B2" sqref="B2:B17"/>
    </sheetView>
  </sheetViews>
  <sheetFormatPr baseColWidth="10" defaultColWidth="8.83203125" defaultRowHeight="16" x14ac:dyDescent="0.2"/>
  <cols>
    <col min="1" max="1" width="69.5" customWidth="1"/>
    <col min="2" max="2" width="62.33203125" customWidth="1"/>
    <col min="3" max="3" width="96.83203125" customWidth="1"/>
  </cols>
  <sheetData>
    <row r="1" spans="1:5" ht="19" x14ac:dyDescent="0.2">
      <c r="A1" s="47" t="s">
        <v>55</v>
      </c>
      <c r="B1" s="47"/>
    </row>
    <row r="2" spans="1:5" x14ac:dyDescent="0.2">
      <c r="A2" t="s">
        <v>56</v>
      </c>
      <c r="B2">
        <v>2.4</v>
      </c>
    </row>
    <row r="3" spans="1:5" x14ac:dyDescent="0.2">
      <c r="A3" t="s">
        <v>41</v>
      </c>
      <c r="B3">
        <v>2.9</v>
      </c>
    </row>
    <row r="4" spans="1:5" x14ac:dyDescent="0.2">
      <c r="A4" t="s">
        <v>2</v>
      </c>
      <c r="B4">
        <v>0.1</v>
      </c>
      <c r="C4" s="1" t="s">
        <v>57</v>
      </c>
      <c r="D4" s="1"/>
      <c r="E4" s="1"/>
    </row>
    <row r="5" spans="1:5" x14ac:dyDescent="0.2">
      <c r="A5" t="s">
        <v>42</v>
      </c>
      <c r="B5">
        <v>26.5</v>
      </c>
      <c r="C5" s="1"/>
      <c r="D5" s="1"/>
      <c r="E5" s="1"/>
    </row>
    <row r="6" spans="1:5" x14ac:dyDescent="0.2">
      <c r="A6" t="s">
        <v>3</v>
      </c>
      <c r="B6">
        <v>1</v>
      </c>
      <c r="C6" s="1"/>
      <c r="D6" s="1"/>
      <c r="E6" s="1"/>
    </row>
    <row r="7" spans="1:5" x14ac:dyDescent="0.2">
      <c r="A7" t="s">
        <v>44</v>
      </c>
      <c r="B7">
        <v>0.1</v>
      </c>
      <c r="C7" s="1"/>
      <c r="D7" s="1"/>
      <c r="E7" s="1"/>
    </row>
    <row r="8" spans="1:5" x14ac:dyDescent="0.2">
      <c r="A8" t="s">
        <v>8</v>
      </c>
      <c r="B8">
        <v>0.5</v>
      </c>
      <c r="C8" s="1"/>
    </row>
    <row r="9" spans="1:5" x14ac:dyDescent="0.2">
      <c r="A9" t="s">
        <v>9</v>
      </c>
      <c r="B9">
        <v>1</v>
      </c>
    </row>
    <row r="10" spans="1:5" x14ac:dyDescent="0.2">
      <c r="A10" t="s">
        <v>46</v>
      </c>
      <c r="B10">
        <v>6</v>
      </c>
    </row>
    <row r="11" spans="1:5" x14ac:dyDescent="0.2">
      <c r="A11" t="s">
        <v>47</v>
      </c>
      <c r="B11">
        <v>0.5</v>
      </c>
      <c r="C11" t="s">
        <v>58</v>
      </c>
    </row>
    <row r="12" spans="1:5" x14ac:dyDescent="0.2">
      <c r="A12" t="s">
        <v>49</v>
      </c>
      <c r="B12">
        <v>0.1</v>
      </c>
    </row>
    <row r="13" spans="1:5" x14ac:dyDescent="0.2">
      <c r="A13" t="s">
        <v>50</v>
      </c>
      <c r="B13">
        <v>13</v>
      </c>
    </row>
    <row r="14" spans="1:5" x14ac:dyDescent="0.2">
      <c r="A14" t="s">
        <v>51</v>
      </c>
      <c r="B14">
        <v>0.2</v>
      </c>
    </row>
    <row r="15" spans="1:5" x14ac:dyDescent="0.2">
      <c r="A15" t="s">
        <v>52</v>
      </c>
      <c r="B15">
        <v>40</v>
      </c>
    </row>
    <row r="16" spans="1:5" x14ac:dyDescent="0.2">
      <c r="A16" t="s">
        <v>53</v>
      </c>
      <c r="B16">
        <v>7.4999999999999997E-2</v>
      </c>
    </row>
    <row r="17" spans="1:2" x14ac:dyDescent="0.2">
      <c r="A17" t="s">
        <v>54</v>
      </c>
      <c r="B17">
        <v>50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64922-C75A-4773-825F-D1089B333BA3}">
  <dimension ref="A1:C17"/>
  <sheetViews>
    <sheetView workbookViewId="0">
      <selection activeCell="B11" sqref="B11"/>
    </sheetView>
  </sheetViews>
  <sheetFormatPr baseColWidth="10" defaultColWidth="8.83203125" defaultRowHeight="16" x14ac:dyDescent="0.2"/>
  <cols>
    <col min="1" max="1" width="69.5" customWidth="1"/>
    <col min="2" max="2" width="62.33203125" customWidth="1"/>
    <col min="3" max="3" width="96.83203125" customWidth="1"/>
  </cols>
  <sheetData>
    <row r="1" spans="1:3" ht="19" x14ac:dyDescent="0.2">
      <c r="A1" s="47" t="s">
        <v>59</v>
      </c>
      <c r="B1" s="47"/>
      <c r="C1" t="s">
        <v>60</v>
      </c>
    </row>
    <row r="2" spans="1:3" x14ac:dyDescent="0.2">
      <c r="A2" t="s">
        <v>56</v>
      </c>
      <c r="B2">
        <v>0.8</v>
      </c>
    </row>
    <row r="3" spans="1:3" x14ac:dyDescent="0.2">
      <c r="A3" t="s">
        <v>41</v>
      </c>
      <c r="B3">
        <v>0.6</v>
      </c>
    </row>
    <row r="4" spans="1:3" x14ac:dyDescent="0.2">
      <c r="A4" t="s">
        <v>2</v>
      </c>
      <c r="B4">
        <v>0.03</v>
      </c>
      <c r="C4" t="s">
        <v>61</v>
      </c>
    </row>
    <row r="5" spans="1:3" x14ac:dyDescent="0.2">
      <c r="A5" t="s">
        <v>42</v>
      </c>
      <c r="B5">
        <v>6.05</v>
      </c>
    </row>
    <row r="6" spans="1:3" x14ac:dyDescent="0.2">
      <c r="A6" t="s">
        <v>62</v>
      </c>
      <c r="B6">
        <v>0.02</v>
      </c>
    </row>
    <row r="7" spans="1:3" x14ac:dyDescent="0.2">
      <c r="A7" t="s">
        <v>44</v>
      </c>
      <c r="B7">
        <v>0.06</v>
      </c>
    </row>
    <row r="8" spans="1:3" x14ac:dyDescent="0.2">
      <c r="A8" t="s">
        <v>8</v>
      </c>
      <c r="B8">
        <v>0.4</v>
      </c>
    </row>
    <row r="9" spans="1:3" x14ac:dyDescent="0.2">
      <c r="A9" t="s">
        <v>9</v>
      </c>
      <c r="B9">
        <v>1.1000000000000001</v>
      </c>
    </row>
    <row r="10" spans="1:3" x14ac:dyDescent="0.2">
      <c r="A10" t="s">
        <v>63</v>
      </c>
      <c r="B10">
        <v>7.4</v>
      </c>
      <c r="C10" t="s">
        <v>64</v>
      </c>
    </row>
    <row r="11" spans="1:3" x14ac:dyDescent="0.2">
      <c r="A11" t="s">
        <v>65</v>
      </c>
      <c r="B11">
        <v>7</v>
      </c>
      <c r="C11" t="s">
        <v>66</v>
      </c>
    </row>
    <row r="12" spans="1:3" x14ac:dyDescent="0.2">
      <c r="A12" t="s">
        <v>49</v>
      </c>
      <c r="B12" t="s">
        <v>75</v>
      </c>
      <c r="C12" t="s">
        <v>67</v>
      </c>
    </row>
    <row r="13" spans="1:3" x14ac:dyDescent="0.2">
      <c r="A13" t="s">
        <v>50</v>
      </c>
      <c r="B13" t="s">
        <v>75</v>
      </c>
      <c r="C13" t="s">
        <v>67</v>
      </c>
    </row>
    <row r="14" spans="1:3" x14ac:dyDescent="0.2">
      <c r="A14" t="s">
        <v>51</v>
      </c>
      <c r="B14">
        <v>0.13</v>
      </c>
      <c r="C14" t="s">
        <v>68</v>
      </c>
    </row>
    <row r="15" spans="1:3" x14ac:dyDescent="0.2">
      <c r="A15" t="s">
        <v>52</v>
      </c>
      <c r="B15">
        <v>35</v>
      </c>
      <c r="C15" t="s">
        <v>69</v>
      </c>
    </row>
    <row r="16" spans="1:3" x14ac:dyDescent="0.2">
      <c r="A16" t="s">
        <v>53</v>
      </c>
      <c r="B16">
        <v>0.06</v>
      </c>
    </row>
    <row r="17" spans="1:2" x14ac:dyDescent="0.2">
      <c r="A17" t="s">
        <v>54</v>
      </c>
      <c r="B17">
        <v>45</v>
      </c>
    </row>
  </sheetData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A0876-7890-4AD8-B8C9-855D55BF737F}">
  <dimension ref="A1:C17"/>
  <sheetViews>
    <sheetView workbookViewId="0">
      <selection activeCell="B25" sqref="B25"/>
    </sheetView>
  </sheetViews>
  <sheetFormatPr baseColWidth="10" defaultColWidth="8.83203125" defaultRowHeight="16" x14ac:dyDescent="0.2"/>
  <cols>
    <col min="1" max="1" width="69.5" customWidth="1"/>
    <col min="2" max="2" width="62.33203125" customWidth="1"/>
    <col min="3" max="3" width="96.83203125" customWidth="1"/>
  </cols>
  <sheetData>
    <row r="1" spans="1:3" ht="19" x14ac:dyDescent="0.2">
      <c r="A1" s="47" t="s">
        <v>70</v>
      </c>
      <c r="B1" s="47"/>
    </row>
    <row r="2" spans="1:3" x14ac:dyDescent="0.2">
      <c r="A2" t="s">
        <v>56</v>
      </c>
      <c r="B2">
        <v>1.4</v>
      </c>
      <c r="C2" t="s">
        <v>71</v>
      </c>
    </row>
    <row r="3" spans="1:3" x14ac:dyDescent="0.2">
      <c r="A3" t="s">
        <v>41</v>
      </c>
      <c r="B3" t="s">
        <v>75</v>
      </c>
      <c r="C3" t="s">
        <v>67</v>
      </c>
    </row>
    <row r="4" spans="1:3" x14ac:dyDescent="0.2">
      <c r="A4" t="s">
        <v>2</v>
      </c>
      <c r="B4">
        <v>2.1999999999999999E-2</v>
      </c>
      <c r="C4" t="s">
        <v>72</v>
      </c>
    </row>
    <row r="5" spans="1:3" x14ac:dyDescent="0.2">
      <c r="A5" t="s">
        <v>42</v>
      </c>
      <c r="B5" t="s">
        <v>75</v>
      </c>
      <c r="C5" t="s">
        <v>76</v>
      </c>
    </row>
    <row r="6" spans="1:3" x14ac:dyDescent="0.2">
      <c r="A6" t="s">
        <v>62</v>
      </c>
      <c r="B6">
        <v>0.2</v>
      </c>
    </row>
    <row r="7" spans="1:3" x14ac:dyDescent="0.2">
      <c r="A7" t="s">
        <v>44</v>
      </c>
      <c r="B7">
        <v>0.2</v>
      </c>
      <c r="C7" t="s">
        <v>73</v>
      </c>
    </row>
    <row r="8" spans="1:3" x14ac:dyDescent="0.2">
      <c r="A8" t="s">
        <v>8</v>
      </c>
      <c r="B8">
        <v>0.64</v>
      </c>
    </row>
    <row r="9" spans="1:3" x14ac:dyDescent="0.2">
      <c r="A9" t="s">
        <v>9</v>
      </c>
      <c r="B9">
        <v>2.02</v>
      </c>
    </row>
    <row r="10" spans="1:3" x14ac:dyDescent="0.2">
      <c r="A10" t="s">
        <v>46</v>
      </c>
      <c r="B10" t="s">
        <v>75</v>
      </c>
    </row>
    <row r="11" spans="1:3" x14ac:dyDescent="0.2">
      <c r="A11" t="s">
        <v>46</v>
      </c>
      <c r="B11" t="s">
        <v>75</v>
      </c>
      <c r="C11" t="s">
        <v>67</v>
      </c>
    </row>
    <row r="12" spans="1:3" x14ac:dyDescent="0.2">
      <c r="A12" t="s">
        <v>49</v>
      </c>
      <c r="B12" t="s">
        <v>75</v>
      </c>
      <c r="C12" t="s">
        <v>67</v>
      </c>
    </row>
    <row r="13" spans="1:3" x14ac:dyDescent="0.2">
      <c r="A13" t="s">
        <v>50</v>
      </c>
      <c r="B13" t="s">
        <v>75</v>
      </c>
      <c r="C13" t="s">
        <v>67</v>
      </c>
    </row>
    <row r="14" spans="1:3" x14ac:dyDescent="0.2">
      <c r="A14" t="s">
        <v>51</v>
      </c>
      <c r="B14">
        <v>0.15</v>
      </c>
    </row>
    <row r="15" spans="1:3" x14ac:dyDescent="0.2">
      <c r="A15" t="s">
        <v>52</v>
      </c>
      <c r="B15">
        <v>60</v>
      </c>
    </row>
    <row r="16" spans="1:3" x14ac:dyDescent="0.2">
      <c r="A16" t="s">
        <v>53</v>
      </c>
      <c r="B16" t="s">
        <v>75</v>
      </c>
      <c r="C16" t="s">
        <v>67</v>
      </c>
    </row>
    <row r="17" spans="1:3" x14ac:dyDescent="0.2">
      <c r="A17" t="s">
        <v>54</v>
      </c>
      <c r="B17" t="s">
        <v>75</v>
      </c>
      <c r="C17" t="s">
        <v>67</v>
      </c>
    </row>
  </sheetData>
  <mergeCells count="1">
    <mergeCell ref="A1:B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B914261C8B8A468D697994E85633A3" ma:contentTypeVersion="4" ma:contentTypeDescription="Create a new document." ma:contentTypeScope="" ma:versionID="c078973c61d3b710718b4e1da56856d9">
  <xsd:schema xmlns:xsd="http://www.w3.org/2001/XMLSchema" xmlns:xs="http://www.w3.org/2001/XMLSchema" xmlns:p="http://schemas.microsoft.com/office/2006/metadata/properties" xmlns:ns2="ecf137ae-61b4-4be4-a43d-86e01a67c600" targetNamespace="http://schemas.microsoft.com/office/2006/metadata/properties" ma:root="true" ma:fieldsID="cc0e6fedb9126c42783cf4da4f484d53" ns2:_="">
    <xsd:import namespace="ecf137ae-61b4-4be4-a43d-86e01a67c6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f137ae-61b4-4be4-a43d-86e01a67c6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007CEC5-C7DB-47F8-B9AF-E8F58A2B92A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6D44FB9-C34C-4A0B-9A26-673277E48D8A}">
  <ds:schemaRefs>
    <ds:schemaRef ds:uri="http://purl.org/dc/elements/1.1/"/>
    <ds:schemaRef ds:uri="ecf137ae-61b4-4be4-a43d-86e01a67c600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34B7B34E-7413-4E9F-BDBA-B698E4BE32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f137ae-61b4-4be4-a43d-86e01a67c6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EPIC_Performance</vt:lpstr>
      <vt:lpstr>PDK_obfuscated_tables</vt:lpstr>
      <vt:lpstr>Vendor_A_cband_devices</vt:lpstr>
      <vt:lpstr>Vendor_B_cband_devices</vt:lpstr>
      <vt:lpstr>Vendor_C_oband_devices</vt:lpstr>
      <vt:lpstr>Vendor_D_oband_devices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Yun-Jhu Lee</dc:creator>
  <cp:keywords/>
  <dc:description/>
  <cp:lastModifiedBy>Jaltare, Vikrant</cp:lastModifiedBy>
  <cp:revision/>
  <dcterms:created xsi:type="dcterms:W3CDTF">2024-11-25T17:43:55Z</dcterms:created>
  <dcterms:modified xsi:type="dcterms:W3CDTF">2025-02-20T02:57:15Z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0x01010088B914261C8B8A468D697994E85633A3</vt:lpwstr>
  </property>
</Properties>
</file>