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06D5FF92-FB10-4D49-8E9B-C2B7DD314807}" xr6:coauthVersionLast="47" xr6:coauthVersionMax="47" xr10:uidLastSave="{00000000-0000-0000-0000-000000000000}"/>
  <bookViews>
    <workbookView xWindow="0" yWindow="780" windowWidth="30240" windowHeight="17580" firstSheet="1" activeTab="11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PVP_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" i="17" l="1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D28" i="14"/>
  <c r="B28" i="14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7" i="14"/>
  <c r="F38" i="14"/>
  <c r="F39" i="14"/>
  <c r="F40" i="14"/>
  <c r="F36" i="14"/>
  <c r="D22" i="14"/>
  <c r="E22" i="14"/>
  <c r="F22" i="14"/>
  <c r="C22" i="14"/>
  <c r="O5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G30" i="11"/>
  <c r="G32" i="11"/>
  <c r="G33" i="11"/>
  <c r="P3" i="14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AF17" i="17" l="1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D10" i="14"/>
  <c r="D11" i="14" s="1"/>
  <c r="D5" i="14" s="1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F11" i="14" l="1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F5" i="14" l="1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M8" i="18" s="1"/>
  <c r="N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M5" i="18" s="1"/>
  <c r="N5" i="18" s="1"/>
  <c r="BX6" i="4"/>
  <c r="M6" i="18" s="1"/>
  <c r="N6" i="18" s="1"/>
  <c r="BX7" i="4"/>
  <c r="M7" i="18" s="1"/>
  <c r="N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CZ37" i="4" l="1"/>
  <c r="P7" i="18"/>
  <c r="O7" i="18"/>
  <c r="Q7" i="18"/>
  <c r="Q8" i="18"/>
  <c r="O8" i="18"/>
  <c r="P8" i="18"/>
  <c r="P6" i="18"/>
  <c r="O6" i="18"/>
  <c r="Q6" i="18"/>
  <c r="P5" i="18"/>
  <c r="O5" i="18"/>
  <c r="Q5" i="18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L6" i="18" s="1"/>
  <c r="S6" i="18" s="1"/>
  <c r="DT5" i="4"/>
  <c r="DT44" i="4"/>
  <c r="DT8" i="4"/>
  <c r="L8" i="18" s="1"/>
  <c r="S8" i="18" s="1"/>
  <c r="DT15" i="4"/>
  <c r="L15" i="18" s="1"/>
  <c r="S15" i="18" s="1"/>
  <c r="DT12" i="4"/>
  <c r="L12" i="18" s="1"/>
  <c r="S12" i="18" s="1"/>
  <c r="DT19" i="4"/>
  <c r="L19" i="18" s="1"/>
  <c r="S19" i="18" s="1"/>
  <c r="DT17" i="4"/>
  <c r="L17" i="18" s="1"/>
  <c r="S17" i="18" s="1"/>
  <c r="DT21" i="4"/>
  <c r="L21" i="18" s="1"/>
  <c r="S21" i="18" s="1"/>
  <c r="DT13" i="4"/>
  <c r="L13" i="18" s="1"/>
  <c r="S13" i="18" s="1"/>
  <c r="DT7" i="4"/>
  <c r="L7" i="18" s="1"/>
  <c r="S7" i="18" s="1"/>
  <c r="DT42" i="4"/>
  <c r="DT20" i="4"/>
  <c r="L20" i="18" s="1"/>
  <c r="S20" i="18" s="1"/>
  <c r="DT9" i="4"/>
  <c r="L9" i="18" s="1"/>
  <c r="S9" i="18" s="1"/>
  <c r="DT18" i="4"/>
  <c r="L18" i="18" s="1"/>
  <c r="S18" i="18" s="1"/>
  <c r="DT16" i="4"/>
  <c r="L16" i="18" s="1"/>
  <c r="S16" i="18" s="1"/>
  <c r="DT14" i="4"/>
  <c r="L14" i="18" s="1"/>
  <c r="S14" i="18" s="1"/>
  <c r="DT11" i="4"/>
  <c r="L11" i="18" s="1"/>
  <c r="S11" i="18" s="1"/>
  <c r="DT10" i="4"/>
  <c r="L10" i="18" s="1"/>
  <c r="S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EB5" i="4" l="1"/>
  <c r="ED5" i="4" s="1"/>
  <c r="DY5" i="4"/>
  <c r="DU5" i="4"/>
  <c r="L5" i="18"/>
  <c r="S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L22" i="18" s="1"/>
  <c r="S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EB12" i="4" l="1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CN58" i="4" l="1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M9" i="18"/>
  <c r="N9" i="18" s="1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G241" i="15" l="1"/>
  <c r="G55" i="15"/>
  <c r="CN40" i="4"/>
  <c r="G120" i="15" s="1"/>
  <c r="CO40" i="4"/>
  <c r="BZ10" i="4"/>
  <c r="M10" i="18"/>
  <c r="N10" i="18" s="1"/>
  <c r="Q9" i="18"/>
  <c r="O9" i="18"/>
  <c r="P9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G121" i="15" l="1"/>
  <c r="CN69" i="4"/>
  <c r="CN71" i="4" s="1"/>
  <c r="O10" i="18"/>
  <c r="P10" i="18"/>
  <c r="Q10" i="18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l="1"/>
  <c r="M11" i="18"/>
  <c r="N11" i="18" s="1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l="1"/>
  <c r="M12" i="18"/>
  <c r="N12" i="18" s="1"/>
  <c r="P11" i="18"/>
  <c r="O11" i="18"/>
  <c r="Q11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l="1"/>
  <c r="M13" i="18"/>
  <c r="N13" i="18" s="1"/>
  <c r="P12" i="18"/>
  <c r="O12" i="18"/>
  <c r="Q12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l="1"/>
  <c r="M14" i="18"/>
  <c r="N14" i="18" s="1"/>
  <c r="Q13" i="18"/>
  <c r="O13" i="18"/>
  <c r="P13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Q14" i="18" l="1"/>
  <c r="P14" i="18"/>
  <c r="O14" i="18"/>
  <c r="BZ15" i="4"/>
  <c r="M15" i="18"/>
  <c r="N15" i="18" s="1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l="1"/>
  <c r="M16" i="18"/>
  <c r="N16" i="18" s="1"/>
  <c r="O15" i="18"/>
  <c r="P15" i="18"/>
  <c r="Q15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O16" i="18" l="1"/>
  <c r="P16" i="18"/>
  <c r="Q16" i="18"/>
  <c r="BZ17" i="4"/>
  <c r="M17" i="18"/>
  <c r="N17" i="18" s="1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M18" i="18"/>
  <c r="N18" i="18" s="1"/>
  <c r="Q17" i="18"/>
  <c r="O17" i="18"/>
  <c r="P17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M19" i="18"/>
  <c r="N19" i="18" s="1"/>
  <c r="Q18" i="18"/>
  <c r="P18" i="18"/>
  <c r="O18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M20" i="18"/>
  <c r="N20" i="18" s="1"/>
  <c r="Q19" i="18"/>
  <c r="O19" i="18"/>
  <c r="P19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M21" i="18"/>
  <c r="N21" i="18" s="1"/>
  <c r="O20" i="18"/>
  <c r="P20" i="18"/>
  <c r="Q20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M22" i="18"/>
  <c r="N22" i="18" s="1"/>
  <c r="Q21" i="18"/>
  <c r="O21" i="18"/>
  <c r="P21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O22" i="18" l="1"/>
  <c r="P22" i="18"/>
  <c r="Q22" i="18"/>
  <c r="DJ23" i="4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</calcChain>
</file>

<file path=xl/sharedStrings.xml><?xml version="1.0" encoding="utf-8"?>
<sst xmlns="http://schemas.openxmlformats.org/spreadsheetml/2006/main" count="1530" uniqueCount="743">
  <si>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</si>
  <si>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</si>
  <si>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</si>
  <si>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</si>
  <si>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</si>
  <si>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</si>
  <si>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</si>
  <si>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</si>
  <si>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</si>
  <si>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</si>
  <si>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</si>
  <si>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</si>
  <si>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</si>
  <si>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</si>
  <si>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</si>
  <si>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</si>
  <si>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</si>
  <si>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</si>
  <si>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</si>
  <si>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</si>
  <si>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</si>
  <si>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</si>
  <si>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</si>
  <si>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</si>
  <si>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</si>
  <si>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</si>
  <si>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</si>
  <si>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</si>
  <si>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</si>
  <si>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</si>
  <si>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</si>
  <si>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</si>
  <si>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</si>
  <si>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</si>
  <si>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</si>
  <si>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</si>
  <si>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</si>
  <si>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</si>
  <si>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</si>
  <si>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</si>
  <si>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</si>
  <si>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</si>
  <si>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</si>
  <si>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</si>
  <si>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</si>
  <si>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</si>
  <si>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</si>
  <si>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</si>
  <si>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</si>
  <si>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</si>
  <si>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</si>
  <si>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</si>
  <si>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</si>
  <si>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</si>
  <si>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</si>
  <si>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</si>
  <si>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</si>
  <si>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</si>
  <si>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</si>
  <si>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</si>
  <si>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</si>
  <si>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</si>
  <si>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</si>
  <si>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</si>
  <si>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</si>
  <si>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</si>
  <si>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</si>
  <si>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</si>
  <si>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</si>
  <si>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</si>
  <si>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</si>
  <si>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</si>
  <si>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</si>
  <si>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</si>
  <si>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</si>
  <si>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</si>
  <si>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</si>
  <si>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</si>
  <si>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</si>
  <si>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</si>
  <si>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</si>
  <si>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</si>
  <si>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</si>
  <si>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</si>
  <si>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</si>
  <si>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</si>
  <si>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</si>
  <si>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</si>
  <si>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</si>
  <si>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</si>
  <si>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</si>
  <si>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</si>
  <si>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</si>
  <si>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</si>
  <si>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</si>
  <si>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</si>
  <si>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</si>
  <si>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</si>
  <si>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</si>
  <si>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</si>
  <si>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</si>
  <si>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</si>
  <si>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</si>
  <si>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</si>
  <si>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</si>
  <si>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</si>
  <si>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</si>
  <si>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</si>
  <si>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</si>
  <si>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</si>
  <si>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</si>
  <si>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</si>
  <si>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</si>
  <si>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</si>
  <si>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</si>
  <si>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</si>
  <si>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</si>
  <si>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</si>
  <si>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</si>
  <si>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</si>
  <si>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</si>
  <si>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</si>
  <si>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</si>
  <si>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</si>
  <si>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</si>
  <si>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</si>
  <si>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</si>
  <si>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</si>
  <si>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</si>
  <si>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</si>
  <si>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</si>
  <si>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</si>
  <si>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</si>
  <si>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</si>
  <si>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</si>
  <si>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</si>
  <si>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</si>
  <si>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</si>
  <si>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</si>
  <si>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</si>
  <si>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</si>
  <si>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</si>
  <si>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</si>
  <si>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</si>
  <si>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</si>
  <si>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</si>
  <si>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</si>
  <si>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</si>
  <si>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</si>
  <si>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</si>
  <si>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</si>
  <si>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</si>
  <si>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</si>
  <si>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</si>
  <si>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</si>
  <si>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</si>
  <si>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</si>
  <si>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</si>
  <si>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</si>
  <si>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</si>
  <si>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</si>
  <si>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</si>
  <si>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</si>
  <si>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</si>
  <si>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</si>
  <si>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</si>
  <si>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</si>
  <si>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</si>
  <si>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</si>
  <si>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</si>
  <si>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</si>
  <si>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</si>
  <si>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</si>
  <si>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</si>
  <si>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</si>
  <si>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</si>
  <si>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</si>
  <si>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</si>
  <si>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</si>
  <si>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</si>
  <si>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</si>
  <si>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</si>
  <si>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</si>
  <si>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</si>
  <si>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</si>
  <si>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</si>
  <si>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</si>
  <si>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</si>
  <si>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</si>
  <si>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</si>
  <si>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</si>
  <si>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</si>
  <si>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</si>
  <si>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</si>
  <si>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</si>
  <si>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</si>
  <si>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</si>
  <si>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</si>
  <si>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</si>
  <si>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</si>
  <si>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</si>
  <si>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</si>
  <si>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</si>
  <si>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</si>
  <si>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</si>
  <si>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</si>
  <si>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</si>
  <si>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</si>
  <si>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</si>
  <si>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</si>
  <si>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</si>
  <si>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</si>
  <si>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</si>
  <si>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</si>
  <si>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</si>
  <si>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</si>
  <si>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</si>
  <si>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</si>
  <si>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</si>
  <si>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</si>
  <si>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</si>
  <si>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</si>
  <si>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</si>
  <si>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</si>
  <si>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</si>
  <si>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</si>
  <si>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</si>
  <si>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</si>
  <si>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</si>
  <si>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</si>
  <si>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</si>
  <si>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</si>
  <si>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</si>
  <si>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</si>
  <si>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</si>
  <si>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</si>
  <si>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</si>
  <si>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</si>
  <si>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</si>
  <si>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</si>
  <si>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</si>
  <si>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</si>
  <si>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</si>
  <si>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</si>
  <si>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</si>
  <si>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</si>
  <si>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</si>
  <si>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</si>
  <si>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</si>
  <si>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</si>
  <si>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</si>
  <si>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</si>
  <si>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</si>
  <si>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</si>
  <si>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</si>
  <si>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</si>
  <si>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</si>
  <si>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</si>
  <si>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</si>
  <si>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</si>
  <si>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</si>
  <si>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</si>
  <si>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</si>
  <si>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</si>
  <si>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</si>
  <si>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</si>
  <si>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</si>
  <si>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</si>
  <si>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</si>
  <si>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</si>
  <si>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</si>
  <si>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</si>
  <si>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</si>
  <si>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</si>
  <si>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</si>
  <si>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</si>
  <si>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</si>
  <si>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</si>
  <si>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</si>
  <si>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</si>
  <si>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</si>
  <si>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</si>
  <si>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</si>
  <si>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</si>
  <si>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</si>
  <si>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</si>
  <si>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</si>
  <si>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</si>
  <si>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</si>
  <si>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</si>
  <si>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</si>
  <si>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</si>
  <si>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</si>
  <si>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</si>
  <si>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</si>
  <si>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</si>
  <si>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</si>
  <si>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</si>
  <si>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</si>
  <si>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</si>
  <si>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</si>
  <si>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</si>
  <si>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</si>
  <si>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</si>
  <si>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</si>
  <si>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</si>
  <si>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</si>
  <si>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</si>
  <si>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</si>
  <si>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</si>
  <si>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</si>
  <si>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</si>
  <si>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</si>
  <si>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</si>
  <si>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</si>
  <si>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</si>
  <si>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</si>
  <si>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</si>
  <si>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</si>
  <si>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</si>
  <si>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</si>
  <si>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</si>
  <si>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</si>
  <si>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</si>
  <si>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</si>
  <si>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</si>
  <si>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</si>
  <si>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</si>
  <si>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</si>
  <si>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</si>
  <si>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</si>
  <si>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</si>
  <si>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</si>
  <si>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</si>
  <si>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</si>
  <si>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</si>
  <si>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</si>
  <si>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</si>
  <si>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</si>
  <si>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</si>
  <si>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</si>
  <si>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</si>
  <si>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</si>
  <si>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</si>
  <si>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</si>
  <si>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</si>
  <si>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</si>
  <si>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</si>
  <si>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</si>
  <si>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</si>
  <si>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</si>
  <si>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</si>
  <si>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</si>
  <si>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</si>
  <si>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</si>
  <si>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</si>
  <si>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</si>
  <si>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</si>
  <si>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</si>
  <si>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</si>
  <si>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</si>
  <si>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</si>
  <si>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</si>
  <si>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</si>
  <si>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</si>
  <si>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</si>
  <si>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</si>
  <si>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</si>
  <si>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</si>
  <si>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</si>
  <si>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</si>
  <si>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</si>
  <si>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</si>
  <si>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</si>
  <si>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</si>
  <si>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</si>
  <si>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</si>
  <si>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</si>
  <si>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</si>
  <si>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</si>
  <si>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</si>
  <si>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</si>
  <si>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</si>
  <si>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</si>
  <si>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</si>
  <si>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</si>
  <si>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</si>
  <si>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</si>
  <si>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</si>
  <si>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</si>
  <si>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</si>
  <si>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</si>
  <si>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</si>
  <si>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</si>
  <si>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</si>
  <si>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</si>
  <si>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</si>
  <si>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</si>
  <si>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</si>
  <si>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</si>
  <si>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</si>
  <si>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</si>
  <si>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</si>
  <si>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</si>
  <si>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</si>
  <si>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</si>
  <si>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</si>
  <si>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</si>
  <si>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</si>
  <si>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</si>
  <si>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</si>
  <si>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</si>
  <si>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</si>
  <si>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</si>
  <si>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</si>
  <si>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</si>
  <si>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</si>
  <si>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</si>
  <si>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</si>
  <si>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</si>
  <si>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</si>
  <si>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</si>
  <si>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</si>
  <si>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</si>
  <si>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</si>
  <si>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</si>
  <si>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</si>
  <si>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</si>
  <si>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</si>
  <si>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</si>
  <si>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</si>
  <si>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</si>
  <si>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</si>
  <si>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</si>
  <si>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</si>
  <si>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</si>
  <si>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</si>
  <si>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</si>
  <si>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</si>
  <si>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</si>
  <si>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</si>
  <si>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</si>
  <si>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</si>
  <si>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</si>
  <si>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</si>
  <si>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</si>
  <si>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</si>
  <si>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</si>
  <si>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</si>
  <si>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</si>
  <si>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</si>
  <si>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</si>
  <si>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</si>
  <si>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</si>
  <si>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</si>
  <si>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</si>
  <si>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</si>
  <si>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</si>
  <si>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</si>
  <si>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</si>
  <si>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</si>
  <si>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</si>
  <si>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</si>
  <si>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</si>
  <si>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</si>
  <si>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</si>
  <si>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</si>
  <si>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</si>
  <si>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</si>
  <si>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</si>
  <si>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</si>
  <si>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</si>
  <si>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</si>
  <si>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</si>
  <si>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</si>
  <si>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</si>
  <si>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</si>
  <si>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</si>
  <si>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</si>
  <si>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</si>
  <si>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</si>
  <si>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橙卡*10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</si>
  <si>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</si>
  <si>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</si>
  <si>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</si>
  <si>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</si>
  <si>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</si>
  <si>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</si>
  <si>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</si>
  <si>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</si>
  <si>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</si>
  <si>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</si>
  <si>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</si>
  <si>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</si>
  <si>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</si>
  <si>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</si>
  <si>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</si>
  <si>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</si>
  <si>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</si>
  <si>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</si>
  <si>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</si>
  <si>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</si>
  <si>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</si>
  <si>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</si>
  <si>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</si>
  <si>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</si>
  <si>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</si>
  <si>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</si>
  <si>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</si>
  <si>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</si>
  <si>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</si>
  <si>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</si>
  <si>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</si>
  <si>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</si>
  <si>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</si>
  <si>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</si>
  <si>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</si>
  <si>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</si>
  <si>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</si>
  <si>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</si>
  <si>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</si>
  <si>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</si>
  <si>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</si>
  <si>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</si>
  <si>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</si>
  <si>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</si>
  <si>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</si>
  <si>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</si>
  <si>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</si>
  <si>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</si>
  <si>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</si>
  <si>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</si>
  <si>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</si>
  <si>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</si>
  <si>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</si>
  <si>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</si>
  <si>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</si>
  <si>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</si>
  <si>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</si>
  <si>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</si>
  <si>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</si>
  <si>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</si>
  <si>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</si>
  <si>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</si>
  <si>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</si>
  <si>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</si>
  <si>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</si>
  <si>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</si>
  <si>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</si>
  <si>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</si>
  <si>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</si>
  <si>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</si>
  <si>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</si>
  <si>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</si>
  <si>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</si>
  <si>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</si>
  <si>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</si>
  <si>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</si>
  <si>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</si>
  <si>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</si>
  <si>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</si>
  <si>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</si>
  <si>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</si>
  <si>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</si>
  <si>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</si>
  <si>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</si>
  <si>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</si>
  <si>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</si>
  <si>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</si>
  <si>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</si>
  <si>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</si>
  <si>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</si>
  <si>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</si>
  <si>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</si>
  <si>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</si>
  <si>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</si>
  <si>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</si>
  <si>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</si>
  <si>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</si>
  <si>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</si>
  <si>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</si>
  <si>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</si>
  <si>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</si>
  <si>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</si>
  <si>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</si>
  <si>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</si>
  <si>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</si>
  <si>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</si>
  <si>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</si>
  <si>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</si>
  <si>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</si>
  <si>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</si>
  <si>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</si>
  <si>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</si>
  <si>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</si>
  <si>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</si>
  <si>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</si>
  <si>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</si>
  <si>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</si>
  <si>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</si>
  <si>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</si>
  <si>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</si>
  <si>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</si>
  <si>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</si>
  <si>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</si>
  <si>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</si>
  <si>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</si>
  <si>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</si>
  <si>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</si>
  <si>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</si>
  <si>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</si>
  <si>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</si>
  <si>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</si>
  <si>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</si>
  <si>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</si>
  <si>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</si>
  <si>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</si>
  <si>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</si>
  <si>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</si>
  <si>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</si>
  <si>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</si>
  <si>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</si>
  <si>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</si>
  <si>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</si>
  <si>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</si>
  <si>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</si>
  <si>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</si>
  <si>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</si>
  <si>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</si>
  <si>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</si>
  <si>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</si>
  <si>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</si>
  <si>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</si>
  <si>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</si>
  <si>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</si>
  <si>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</si>
  <si>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</si>
  <si>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</si>
  <si>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</si>
  <si>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</si>
  <si>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</si>
  <si>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</si>
  <si>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</si>
  <si>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</si>
  <si>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</si>
  <si>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</si>
  <si>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</si>
  <si>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</si>
  <si>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</si>
  <si>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</si>
  <si>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</si>
  <si>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</si>
  <si>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</si>
  <si>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</si>
  <si>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</si>
  <si>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</si>
  <si>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</si>
  <si>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</si>
  <si>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</si>
  <si>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</si>
  <si>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</si>
  <si>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</si>
  <si>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</si>
  <si>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</si>
  <si>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</si>
  <si>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</si>
  <si>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</si>
  <si>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</si>
  <si>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</si>
  <si>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</si>
  <si>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</si>
  <si>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</si>
  <si>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</si>
  <si>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</si>
  <si>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</si>
  <si>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</si>
  <si>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</si>
  <si>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</si>
  <si>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最佳值为 10/100/300?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</si>
  <si>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</si>
  <si>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</si>
  <si>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</si>
  <si>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</si>
  <si>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</si>
  <si>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</si>
  <si>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</si>
  <si>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</si>
  <si>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</si>
  <si>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</si>
  <si>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</si>
  <si>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</si>
  <si>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</si>
  <si>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</si>
  <si>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弹球*2(临- 第2张橙卡*1）</t>
  </si>
  <si>
    <t>剧本（银色宝箱*2）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</si>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</sst>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15</xdr:col>
      <xdr:colOff>1003300</xdr:colOff>
      <xdr:row>12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6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6</xdr:col>
      <xdr:colOff>4296230</xdr:colOff>
      <xdr:row>32</xdr:row>
      <xdr:rowOff>81503</xdr:rowOff>
    </xdr:from>
    <xdr:to>
      <xdr:col>7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7</xdr:col>
      <xdr:colOff>4085772</xdr:colOff>
      <xdr:row>32</xdr:row>
      <xdr:rowOff>80387</xdr:rowOff>
    </xdr:from>
    <xdr:to>
      <xdr:col>8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3013390</xdr:colOff>
      <xdr:row>35</xdr:row>
      <xdr:rowOff>11723</xdr:rowOff>
    </xdr:from>
    <xdr:to>
      <xdr:col>6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2649417</xdr:colOff>
      <xdr:row>35</xdr:row>
      <xdr:rowOff>10607</xdr:rowOff>
    </xdr:from>
    <xdr:to>
      <xdr:col>7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7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5" t="s">
        <v>14</v>
      </c>
      <c r="E2" s="95"/>
      <c r="F2" s="95"/>
      <c r="G2" s="95"/>
      <c r="H2" s="95" t="s">
        <v>15</v>
      </c>
      <c r="I2" s="95"/>
      <c r="J2" s="95"/>
      <c r="K2" s="95" t="s">
        <v>16</v>
      </c>
      <c r="L2" s="95"/>
      <c r="M2" s="95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5" t="s">
        <v>14</v>
      </c>
      <c r="B4" s="95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5"/>
      <c r="B5" s="95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5"/>
      <c r="B6" s="95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5"/>
      <c r="B7" s="95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5"/>
      <c r="B8" s="95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5"/>
      <c r="B9" s="95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5"/>
      <c r="B10" s="95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5"/>
      <c r="B11" s="95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5"/>
      <c r="B12" s="95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5"/>
      <c r="B13" s="95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5"/>
      <c r="B14" s="95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5"/>
      <c r="B15" s="95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5" t="s">
        <v>15</v>
      </c>
      <c r="B16" s="95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5"/>
      <c r="B17" s="95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5"/>
      <c r="B18" s="95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5"/>
      <c r="B19" s="95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5"/>
      <c r="B20" s="95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5"/>
      <c r="B21" s="95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5"/>
      <c r="B22" s="95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5"/>
      <c r="B23" s="95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5"/>
      <c r="B24" s="95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5" t="s">
        <v>16</v>
      </c>
      <c r="B25" s="95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5"/>
      <c r="B26" s="95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5"/>
      <c r="B27" s="95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5"/>
      <c r="B28" s="95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5"/>
      <c r="B29" s="95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5"/>
      <c r="B30" s="95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5"/>
      <c r="B31" s="95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5"/>
      <c r="B32" s="95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5"/>
      <c r="B33" s="95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5" t="s">
        <v>17</v>
      </c>
      <c r="B34" s="95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5"/>
      <c r="B35" s="95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5"/>
      <c r="B36" s="95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5" t="s">
        <v>214</v>
      </c>
      <c r="D5" s="95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5" t="s">
        <v>54</v>
      </c>
      <c r="H42" s="95"/>
      <c r="I42" s="95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tabSelected="1" topLeftCell="X1" workbookViewId="0">
      <selection activeCell="AI30" sqref="AI30"/>
    </sheetView>
  </sheetViews>
  <sheetFormatPr baseColWidth="10" defaultRowHeight="16" x14ac:dyDescent="0.2"/>
  <cols>
    <col min="3" max="3" width="11.332031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708</v>
      </c>
      <c r="P2" t="s">
        <v>709</v>
      </c>
      <c r="Q2" t="s">
        <v>737</v>
      </c>
      <c r="R2" t="s">
        <v>710</v>
      </c>
      <c r="S2" t="s">
        <v>711</v>
      </c>
      <c r="T2" t="s">
        <v>738</v>
      </c>
      <c r="U2" t="s">
        <v>712</v>
      </c>
      <c r="V2" t="s">
        <v>713</v>
      </c>
      <c r="W2" t="s">
        <v>714</v>
      </c>
      <c r="X2" t="s">
        <v>715</v>
      </c>
      <c r="Y2" t="s">
        <v>716</v>
      </c>
      <c r="Z2" t="s">
        <v>717</v>
      </c>
      <c r="AA2" s="75" t="s">
        <v>718</v>
      </c>
      <c r="AB2" s="75" t="s">
        <v>739</v>
      </c>
      <c r="AC2" s="75" t="s">
        <v>740</v>
      </c>
      <c r="AD2" s="75" t="s">
        <v>719</v>
      </c>
      <c r="AE2" s="75" t="s">
        <v>54</v>
      </c>
      <c r="AF2" s="75" t="s">
        <v>433</v>
      </c>
      <c r="AG2" s="75" t="s">
        <v>688</v>
      </c>
    </row>
    <row r="3" spans="1:35" x14ac:dyDescent="0.2">
      <c r="A3" t="s">
        <v>515</v>
      </c>
      <c r="B3" t="s">
        <v>567</v>
      </c>
      <c r="C3" t="s">
        <v>568</v>
      </c>
      <c r="D3" t="s">
        <v>569</v>
      </c>
      <c r="E3" t="s">
        <v>570</v>
      </c>
      <c r="F3" t="s">
        <v>571</v>
      </c>
      <c r="H3" t="s">
        <v>707</v>
      </c>
      <c r="L3">
        <v>1</v>
      </c>
      <c r="M3" s="95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489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L4">
        <v>2</v>
      </c>
      <c r="M4" s="95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561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548</v>
      </c>
      <c r="L5">
        <v>3</v>
      </c>
      <c r="M5" s="95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696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555</v>
      </c>
      <c r="L6">
        <v>4</v>
      </c>
      <c r="M6" s="95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552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552</v>
      </c>
      <c r="H7">
        <v>2</v>
      </c>
      <c r="I7">
        <v>10</v>
      </c>
      <c r="L7">
        <v>5</v>
      </c>
      <c r="M7" s="95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486</v>
      </c>
      <c r="AE7">
        <v>2500</v>
      </c>
      <c r="AF7">
        <f>SUM($AE$3:AE7)</f>
        <v>3480</v>
      </c>
      <c r="AG7">
        <f t="shared" si="3"/>
        <v>34.799999999999997</v>
      </c>
      <c r="AI7" t="s">
        <v>735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572</v>
      </c>
      <c r="L8">
        <v>6</v>
      </c>
      <c r="M8" s="95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725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557</v>
      </c>
      <c r="H9">
        <v>3</v>
      </c>
      <c r="I9">
        <v>15</v>
      </c>
      <c r="L9">
        <v>7</v>
      </c>
      <c r="M9" s="95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730</v>
      </c>
      <c r="AE9">
        <v>60</v>
      </c>
      <c r="AF9">
        <f>SUM($AE$3:AE9)</f>
        <v>4440</v>
      </c>
      <c r="AG9">
        <f t="shared" si="3"/>
        <v>44.4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573</v>
      </c>
      <c r="L10">
        <v>8</v>
      </c>
      <c r="M10" s="95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696</v>
      </c>
      <c r="AE10">
        <v>250</v>
      </c>
      <c r="AF10">
        <f>SUM($AE$3:AE10)</f>
        <v>4690</v>
      </c>
      <c r="AG10">
        <f t="shared" si="3"/>
        <v>46.9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556</v>
      </c>
      <c r="H11">
        <v>4</v>
      </c>
      <c r="I11">
        <v>20</v>
      </c>
      <c r="L11">
        <v>9</v>
      </c>
      <c r="M11" s="95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556</v>
      </c>
      <c r="AE11">
        <v>200</v>
      </c>
      <c r="AF11">
        <f>SUM($AE$3:AE11)</f>
        <v>4890</v>
      </c>
      <c r="AG11">
        <f t="shared" si="3"/>
        <v>48.9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489</v>
      </c>
      <c r="L12">
        <v>10</v>
      </c>
      <c r="M12" s="95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577</v>
      </c>
      <c r="H13">
        <v>5</v>
      </c>
      <c r="I13">
        <v>25</v>
      </c>
      <c r="L13">
        <v>11</v>
      </c>
      <c r="M13" s="95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726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574</v>
      </c>
      <c r="L14">
        <v>12</v>
      </c>
      <c r="M14" s="95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731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578</v>
      </c>
      <c r="E15" s="27"/>
      <c r="F15" s="27"/>
      <c r="G15" s="27" t="s">
        <v>705</v>
      </c>
      <c r="H15">
        <v>6</v>
      </c>
      <c r="I15">
        <v>30</v>
      </c>
      <c r="L15">
        <v>13</v>
      </c>
      <c r="M15" s="95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490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575</v>
      </c>
      <c r="L16">
        <v>14</v>
      </c>
      <c r="M16" s="95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578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579</v>
      </c>
      <c r="L17">
        <v>15</v>
      </c>
      <c r="M17" s="95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486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576</v>
      </c>
      <c r="L18">
        <v>16</v>
      </c>
      <c r="M18" s="95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727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95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732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95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490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95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721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95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485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95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728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95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733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95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724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95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722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95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486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95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729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95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734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95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724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95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723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95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720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8DE9-20ED-7A4E-B80D-475C9F85FF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T23"/>
  <sheetViews>
    <sheetView topLeftCell="A3" zoomScale="91" workbookViewId="0">
      <selection activeCell="G20" sqref="G20"/>
    </sheetView>
  </sheetViews>
  <sheetFormatPr baseColWidth="10" defaultRowHeight="16" x14ac:dyDescent="0.2"/>
  <cols>
    <col min="1" max="1" width="24.83203125" customWidth="1"/>
    <col min="6" max="6" width="24.5" customWidth="1"/>
    <col min="7" max="8" width="62.1640625" style="17" customWidth="1"/>
    <col min="9" max="9" width="53.33203125" style="17" customWidth="1"/>
    <col min="10" max="10" width="23.1640625" style="17" customWidth="1"/>
    <col min="12" max="12" width="36.1640625" customWidth="1"/>
    <col min="13" max="13" width="37.33203125" customWidth="1"/>
    <col min="14" max="14" width="23.83203125" customWidth="1"/>
    <col min="15" max="15" width="17.6640625" customWidth="1"/>
    <col min="16" max="16" width="18" customWidth="1"/>
    <col min="17" max="17" width="26" customWidth="1"/>
    <col min="19" max="19" width="38.83203125" customWidth="1"/>
    <col min="20" max="20" width="31" customWidth="1"/>
  </cols>
  <sheetData>
    <row r="1" spans="1:124" x14ac:dyDescent="0.2">
      <c r="A1" s="88" t="s">
        <v>647</v>
      </c>
    </row>
    <row r="2" spans="1:124" x14ac:dyDescent="0.2">
      <c r="A2" s="88"/>
      <c r="L2" s="89"/>
      <c r="M2" s="89" t="s">
        <v>659</v>
      </c>
      <c r="N2" s="89"/>
      <c r="O2" s="89"/>
      <c r="P2" s="89"/>
      <c r="Q2" s="89"/>
      <c r="S2" s="6" t="s">
        <v>660</v>
      </c>
    </row>
    <row r="3" spans="1:124" x14ac:dyDescent="0.2">
      <c r="U3" t="s">
        <v>653</v>
      </c>
    </row>
    <row r="4" spans="1:124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17" t="s">
        <v>641</v>
      </c>
      <c r="H4" s="17" t="s">
        <v>642</v>
      </c>
      <c r="L4" t="s">
        <v>655</v>
      </c>
      <c r="M4" t="s">
        <v>649</v>
      </c>
      <c r="N4" t="s">
        <v>650</v>
      </c>
      <c r="O4" t="s">
        <v>651</v>
      </c>
      <c r="P4" t="s">
        <v>652</v>
      </c>
      <c r="Q4" t="s">
        <v>654</v>
      </c>
      <c r="S4" t="s">
        <v>657</v>
      </c>
    </row>
    <row r="5" spans="1:124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618</v>
      </c>
      <c r="F5" s="81" t="s">
        <v>184</v>
      </c>
      <c r="G5" s="86" t="s">
        <v>636</v>
      </c>
      <c r="H5" s="86"/>
      <c r="I5" s="17" t="s">
        <v>637</v>
      </c>
      <c r="J5" s="17" t="s">
        <v>646</v>
      </c>
      <c r="L5">
        <f>'Dungeon&amp;Framework'!DT5</f>
        <v>4800</v>
      </c>
      <c r="M5">
        <f>'Dungeon&amp;Framework'!BX5</f>
        <v>9600</v>
      </c>
      <c r="N5">
        <f>M5/'Chest&amp;Cards&amp;Offer'!$D$10</f>
        <v>0.11428571428571428</v>
      </c>
      <c r="O5">
        <f>N5*'Chest&amp;Cards&amp;Offer'!$D$7</f>
        <v>0.5714285714285714</v>
      </c>
      <c r="P5">
        <f>N5*'Chest&amp;Cards&amp;Offer'!$D$6</f>
        <v>2.2857142857142856</v>
      </c>
      <c r="Q5">
        <f>N5*'Chest&amp;Cards&amp;Offer'!$D$5</f>
        <v>9600</v>
      </c>
      <c r="S5">
        <f>L5/'Chest&amp;Cards&amp;Offer'!$E$5</f>
        <v>1.3333333333333334E-2</v>
      </c>
      <c r="DT5" s="16"/>
    </row>
    <row r="6" spans="1:124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619</v>
      </c>
      <c r="F6" s="81" t="s">
        <v>185</v>
      </c>
      <c r="G6" s="86" t="s">
        <v>638</v>
      </c>
      <c r="H6" s="86"/>
      <c r="I6" s="17" t="s">
        <v>639</v>
      </c>
      <c r="L6">
        <f>'Dungeon&amp;Framework'!DT6</f>
        <v>14400</v>
      </c>
      <c r="M6">
        <f>'Dungeon&amp;Framework'!BX6</f>
        <v>24000</v>
      </c>
      <c r="N6">
        <f>M6/'Chest&amp;Cards&amp;Offer'!$D$10</f>
        <v>0.2857142857142857</v>
      </c>
      <c r="O6">
        <f>N6*'Chest&amp;Cards&amp;Offer'!$D$7</f>
        <v>1.4285714285714284</v>
      </c>
      <c r="P6">
        <f>N6*'Chest&amp;Cards&amp;Offer'!$D$6</f>
        <v>5.7142857142857135</v>
      </c>
      <c r="Q6">
        <f>N6*'Chest&amp;Cards&amp;Offer'!$D$5</f>
        <v>24000</v>
      </c>
      <c r="S6">
        <f>L6/'Chest&amp;Cards&amp;Offer'!$E$5</f>
        <v>0.04</v>
      </c>
      <c r="DT6" s="16"/>
    </row>
    <row r="7" spans="1:124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620</v>
      </c>
      <c r="F7" s="81" t="s">
        <v>186</v>
      </c>
      <c r="G7" s="87" t="s">
        <v>640</v>
      </c>
      <c r="H7" s="87"/>
      <c r="I7" s="17" t="s">
        <v>644</v>
      </c>
      <c r="L7">
        <f>'Dungeon&amp;Framework'!DT7</f>
        <v>24000</v>
      </c>
      <c r="M7">
        <f>'Dungeon&amp;Framework'!BX7</f>
        <v>38400</v>
      </c>
      <c r="N7">
        <f>M7/'Chest&amp;Cards&amp;Offer'!$D$10</f>
        <v>0.45714285714285713</v>
      </c>
      <c r="O7">
        <f>N7*'Chest&amp;Cards&amp;Offer'!$D$7</f>
        <v>2.2857142857142856</v>
      </c>
      <c r="P7">
        <f>N7*'Chest&amp;Cards&amp;Offer'!$D$6</f>
        <v>9.1428571428571423</v>
      </c>
      <c r="Q7">
        <f>N7*'Chest&amp;Cards&amp;Offer'!$D$5</f>
        <v>38400</v>
      </c>
      <c r="S7">
        <f>L7/'Chest&amp;Cards&amp;Offer'!$E$5</f>
        <v>6.6666666666666666E-2</v>
      </c>
      <c r="DT7" s="16"/>
    </row>
    <row r="8" spans="1:124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621</v>
      </c>
      <c r="F8" s="81" t="s">
        <v>187</v>
      </c>
      <c r="L8">
        <f>'Dungeon&amp;Framework'!DT8</f>
        <v>38400</v>
      </c>
      <c r="M8">
        <f>'Dungeon&amp;Framework'!BX8</f>
        <v>57600</v>
      </c>
      <c r="N8">
        <f>M8/'Chest&amp;Cards&amp;Offer'!$D$10</f>
        <v>0.68571428571428572</v>
      </c>
      <c r="O8">
        <f>N8*'Chest&amp;Cards&amp;Offer'!$D$7</f>
        <v>3.4285714285714288</v>
      </c>
      <c r="P8">
        <f>N8*'Chest&amp;Cards&amp;Offer'!$D$6</f>
        <v>13.714285714285715</v>
      </c>
      <c r="Q8">
        <f>N8*'Chest&amp;Cards&amp;Offer'!$D$5</f>
        <v>57600</v>
      </c>
      <c r="S8">
        <f>L8/'Chest&amp;Cards&amp;Offer'!$E$5</f>
        <v>0.10666666666666667</v>
      </c>
      <c r="DT8" s="16"/>
    </row>
    <row r="9" spans="1:124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622</v>
      </c>
      <c r="F9" s="81"/>
      <c r="G9" s="90" t="s">
        <v>663</v>
      </c>
      <c r="H9" s="17" t="s">
        <v>643</v>
      </c>
      <c r="I9" s="17" t="s">
        <v>645</v>
      </c>
      <c r="L9">
        <f>'Dungeon&amp;Framework'!DT9</f>
        <v>52800</v>
      </c>
      <c r="M9">
        <f>'Dungeon&amp;Framework'!BX9</f>
        <v>76800</v>
      </c>
      <c r="N9">
        <f>M9/'Chest&amp;Cards&amp;Offer'!$D$10</f>
        <v>0.91428571428571426</v>
      </c>
      <c r="O9">
        <f>N9*'Chest&amp;Cards&amp;Offer'!$D$7</f>
        <v>4.5714285714285712</v>
      </c>
      <c r="P9">
        <f>N9*'Chest&amp;Cards&amp;Offer'!$D$6</f>
        <v>18.285714285714285</v>
      </c>
      <c r="Q9">
        <f>N9*'Chest&amp;Cards&amp;Offer'!$D$5</f>
        <v>76800</v>
      </c>
      <c r="S9">
        <f>L9/'Chest&amp;Cards&amp;Offer'!$E$5</f>
        <v>0.14666666666666667</v>
      </c>
      <c r="DT9" s="16"/>
    </row>
    <row r="10" spans="1:124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623</v>
      </c>
      <c r="F10" s="81"/>
      <c r="H10" s="17" t="s">
        <v>661</v>
      </c>
      <c r="I10" s="17" t="s">
        <v>656</v>
      </c>
      <c r="L10">
        <f>'Dungeon&amp;Framework'!DT10</f>
        <v>72000</v>
      </c>
      <c r="M10">
        <f>'Dungeon&amp;Framework'!BX10</f>
        <v>100800</v>
      </c>
      <c r="N10">
        <f>M10/'Chest&amp;Cards&amp;Offer'!$D$10</f>
        <v>1.2</v>
      </c>
      <c r="O10">
        <f>N10*'Chest&amp;Cards&amp;Offer'!$D$7</f>
        <v>6</v>
      </c>
      <c r="P10">
        <f>N10*'Chest&amp;Cards&amp;Offer'!$D$6</f>
        <v>24</v>
      </c>
      <c r="Q10">
        <f>N10*'Chest&amp;Cards&amp;Offer'!$D$5</f>
        <v>100800</v>
      </c>
      <c r="S10">
        <f>L10/'Chest&amp;Cards&amp;Offer'!$E$5</f>
        <v>0.2</v>
      </c>
      <c r="DT10" s="16"/>
    </row>
    <row r="11" spans="1:124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624</v>
      </c>
      <c r="F11" s="81"/>
      <c r="L11">
        <f>'Dungeon&amp;Framework'!DT11</f>
        <v>91200</v>
      </c>
      <c r="M11">
        <f>'Dungeon&amp;Framework'!BX11</f>
        <v>124800</v>
      </c>
      <c r="N11">
        <f>M11/'Chest&amp;Cards&amp;Offer'!$D$10</f>
        <v>1.4857142857142858</v>
      </c>
      <c r="O11">
        <f>N11*'Chest&amp;Cards&amp;Offer'!$D$7</f>
        <v>7.4285714285714288</v>
      </c>
      <c r="P11">
        <f>N11*'Chest&amp;Cards&amp;Offer'!$D$6</f>
        <v>29.714285714285715</v>
      </c>
      <c r="Q11">
        <f>N11*'Chest&amp;Cards&amp;Offer'!$D$5</f>
        <v>124800</v>
      </c>
      <c r="S11">
        <f>L11/'Chest&amp;Cards&amp;Offer'!$E$5</f>
        <v>0.25333333333333335</v>
      </c>
      <c r="DT11" s="16"/>
    </row>
    <row r="12" spans="1:124" ht="17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625</v>
      </c>
      <c r="F12" s="81"/>
      <c r="H12" s="17" t="s">
        <v>662</v>
      </c>
      <c r="L12">
        <f>'Dungeon&amp;Framework'!DT12</f>
        <v>115200</v>
      </c>
      <c r="M12">
        <f>'Dungeon&amp;Framework'!BX12</f>
        <v>153600</v>
      </c>
      <c r="N12">
        <f>M12/'Chest&amp;Cards&amp;Offer'!$D$10</f>
        <v>1.8285714285714285</v>
      </c>
      <c r="O12">
        <f>N12*'Chest&amp;Cards&amp;Offer'!$D$7</f>
        <v>9.1428571428571423</v>
      </c>
      <c r="P12">
        <f>N12*'Chest&amp;Cards&amp;Offer'!$D$6</f>
        <v>36.571428571428569</v>
      </c>
      <c r="Q12">
        <f>N12*'Chest&amp;Cards&amp;Offer'!$D$5</f>
        <v>153600</v>
      </c>
      <c r="S12">
        <f>L12/'Chest&amp;Cards&amp;Offer'!$E$5</f>
        <v>0.32</v>
      </c>
      <c r="DT12" s="16"/>
    </row>
    <row r="13" spans="1:124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626</v>
      </c>
      <c r="F13" s="81"/>
      <c r="G13" s="90" t="s">
        <v>665</v>
      </c>
      <c r="L13">
        <f>'Dungeon&amp;Framework'!DT13</f>
        <v>139200</v>
      </c>
      <c r="M13">
        <f>'Dungeon&amp;Framework'!BX13</f>
        <v>182400</v>
      </c>
      <c r="N13">
        <f>M13/'Chest&amp;Cards&amp;Offer'!$D$10</f>
        <v>2.1714285714285713</v>
      </c>
      <c r="O13">
        <f>N13*'Chest&amp;Cards&amp;Offer'!$D$7</f>
        <v>10.857142857142856</v>
      </c>
      <c r="P13">
        <f>N13*'Chest&amp;Cards&amp;Offer'!$D$6</f>
        <v>43.428571428571423</v>
      </c>
      <c r="Q13">
        <f>N13*'Chest&amp;Cards&amp;Offer'!$D$5</f>
        <v>182400</v>
      </c>
      <c r="S13">
        <f>L13/'Chest&amp;Cards&amp;Offer'!$E$5</f>
        <v>0.38666666666666666</v>
      </c>
    </row>
    <row r="14" spans="1:124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627</v>
      </c>
      <c r="F14" s="115" t="s">
        <v>183</v>
      </c>
      <c r="H14" s="17" t="s">
        <v>666</v>
      </c>
      <c r="L14">
        <f>'Dungeon&amp;Framework'!DT14</f>
        <v>168000</v>
      </c>
      <c r="M14">
        <f>'Dungeon&amp;Framework'!BX14</f>
        <v>216000</v>
      </c>
      <c r="N14">
        <f>M14/'Chest&amp;Cards&amp;Offer'!$D$10</f>
        <v>2.5714285714285716</v>
      </c>
      <c r="O14">
        <f>N14*'Chest&amp;Cards&amp;Offer'!$D$7</f>
        <v>12.857142857142858</v>
      </c>
      <c r="P14">
        <f>N14*'Chest&amp;Cards&amp;Offer'!$D$6</f>
        <v>51.428571428571431</v>
      </c>
      <c r="Q14">
        <f>N14*'Chest&amp;Cards&amp;Offer'!$D$5</f>
        <v>216000.00000000003</v>
      </c>
      <c r="S14">
        <f>L14/'Chest&amp;Cards&amp;Offer'!$E$5</f>
        <v>0.46666666666666667</v>
      </c>
    </row>
    <row r="15" spans="1:124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628</v>
      </c>
      <c r="F15" s="115"/>
      <c r="L15">
        <f>'Dungeon&amp;Framework'!DT15</f>
        <v>196800</v>
      </c>
      <c r="M15">
        <f>'Dungeon&amp;Framework'!BX15</f>
        <v>249600</v>
      </c>
      <c r="N15">
        <f>M15/'Chest&amp;Cards&amp;Offer'!$D$10</f>
        <v>2.9714285714285715</v>
      </c>
      <c r="O15">
        <f>N15*'Chest&amp;Cards&amp;Offer'!$D$7</f>
        <v>14.857142857142858</v>
      </c>
      <c r="P15">
        <f>N15*'Chest&amp;Cards&amp;Offer'!$D$6</f>
        <v>59.428571428571431</v>
      </c>
      <c r="Q15">
        <f>N15*'Chest&amp;Cards&amp;Offer'!$D$5</f>
        <v>249600</v>
      </c>
      <c r="S15">
        <f>L15/'Chest&amp;Cards&amp;Offer'!$E$5</f>
        <v>0.54666666666666663</v>
      </c>
    </row>
    <row r="16" spans="1:124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629</v>
      </c>
      <c r="F16" s="115"/>
      <c r="L16">
        <f>'Dungeon&amp;Framework'!DT16</f>
        <v>230400</v>
      </c>
      <c r="M16">
        <f>'Dungeon&amp;Framework'!BX16</f>
        <v>288000</v>
      </c>
      <c r="N16">
        <f>M16/'Chest&amp;Cards&amp;Offer'!$D$10</f>
        <v>3.4285714285714284</v>
      </c>
      <c r="O16">
        <f>N16*'Chest&amp;Cards&amp;Offer'!$D$7</f>
        <v>17.142857142857142</v>
      </c>
      <c r="P16">
        <f>N16*'Chest&amp;Cards&amp;Offer'!$D$6</f>
        <v>68.571428571428569</v>
      </c>
      <c r="Q16">
        <f>N16*'Chest&amp;Cards&amp;Offer'!$D$5</f>
        <v>288000</v>
      </c>
      <c r="S16">
        <f>L16/'Chest&amp;Cards&amp;Offer'!$E$5</f>
        <v>0.64</v>
      </c>
    </row>
    <row r="17" spans="1:20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630</v>
      </c>
      <c r="F17" s="115"/>
      <c r="H17" s="17" t="s">
        <v>667</v>
      </c>
      <c r="L17">
        <f>'Dungeon&amp;Framework'!DT17</f>
        <v>264000</v>
      </c>
      <c r="M17">
        <f>'Dungeon&amp;Framework'!BX17</f>
        <v>326400</v>
      </c>
      <c r="N17">
        <f>M17/'Chest&amp;Cards&amp;Offer'!$D$10</f>
        <v>3.8857142857142857</v>
      </c>
      <c r="O17">
        <f>N17*'Chest&amp;Cards&amp;Offer'!$D$7</f>
        <v>19.428571428571427</v>
      </c>
      <c r="P17">
        <f>N17*'Chest&amp;Cards&amp;Offer'!$D$6</f>
        <v>77.714285714285708</v>
      </c>
      <c r="Q17">
        <f>N17*'Chest&amp;Cards&amp;Offer'!$D$5</f>
        <v>326400</v>
      </c>
      <c r="S17">
        <f>L17/'Chest&amp;Cards&amp;Offer'!$E$5</f>
        <v>0.73333333333333328</v>
      </c>
    </row>
    <row r="18" spans="1:20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631</v>
      </c>
      <c r="F18" s="115"/>
      <c r="L18">
        <f>'Dungeon&amp;Framework'!DT18</f>
        <v>302400</v>
      </c>
      <c r="M18">
        <f>'Dungeon&amp;Framework'!BX18</f>
        <v>369600</v>
      </c>
      <c r="N18">
        <f>M18/'Chest&amp;Cards&amp;Offer'!$D$10</f>
        <v>4.4000000000000004</v>
      </c>
      <c r="O18">
        <f>N18*'Chest&amp;Cards&amp;Offer'!$D$7</f>
        <v>22</v>
      </c>
      <c r="P18">
        <f>N18*'Chest&amp;Cards&amp;Offer'!$D$6</f>
        <v>88</v>
      </c>
      <c r="Q18">
        <f>N18*'Chest&amp;Cards&amp;Offer'!$D$5</f>
        <v>369600.00000000006</v>
      </c>
      <c r="S18">
        <f>L18/'Chest&amp;Cards&amp;Offer'!$E$5</f>
        <v>0.84</v>
      </c>
    </row>
    <row r="19" spans="1:20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632</v>
      </c>
      <c r="F19" s="115"/>
      <c r="H19" s="17" t="s">
        <v>668</v>
      </c>
      <c r="L19">
        <f>'Dungeon&amp;Framework'!DT19</f>
        <v>340800</v>
      </c>
      <c r="M19">
        <f>'Dungeon&amp;Framework'!BX19</f>
        <v>412800</v>
      </c>
      <c r="N19">
        <f>M19/'Chest&amp;Cards&amp;Offer'!$D$10</f>
        <v>4.9142857142857146</v>
      </c>
      <c r="O19">
        <f>N19*'Chest&amp;Cards&amp;Offer'!$D$7</f>
        <v>24.571428571428573</v>
      </c>
      <c r="P19">
        <f>N19*'Chest&amp;Cards&amp;Offer'!$D$6</f>
        <v>98.285714285714292</v>
      </c>
      <c r="Q19">
        <f>N19*'Chest&amp;Cards&amp;Offer'!$D$5</f>
        <v>412800</v>
      </c>
      <c r="S19">
        <f>L19/'Chest&amp;Cards&amp;Offer'!$E$5</f>
        <v>0.94666666666666666</v>
      </c>
      <c r="T19" t="s">
        <v>658</v>
      </c>
    </row>
    <row r="20" spans="1:20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633</v>
      </c>
      <c r="F20" s="81"/>
      <c r="H20" s="17" t="s">
        <v>648</v>
      </c>
      <c r="L20">
        <f>'Dungeon&amp;Framework'!DT20</f>
        <v>384000</v>
      </c>
      <c r="M20">
        <f>'Dungeon&amp;Framework'!BX20</f>
        <v>460800</v>
      </c>
      <c r="N20">
        <f>M20/'Chest&amp;Cards&amp;Offer'!$D$10</f>
        <v>5.4857142857142858</v>
      </c>
      <c r="O20">
        <f>N20*'Chest&amp;Cards&amp;Offer'!$D$7</f>
        <v>27.428571428571431</v>
      </c>
      <c r="P20">
        <f>N20*'Chest&amp;Cards&amp;Offer'!$D$6</f>
        <v>109.71428571428572</v>
      </c>
      <c r="Q20">
        <f>N20*'Chest&amp;Cards&amp;Offer'!$D$5</f>
        <v>460800</v>
      </c>
      <c r="S20">
        <f>L20/'Chest&amp;Cards&amp;Offer'!$E$5</f>
        <v>1.0666666666666667</v>
      </c>
    </row>
    <row r="21" spans="1:20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634</v>
      </c>
      <c r="F21" s="81"/>
      <c r="L21">
        <f>'Dungeon&amp;Framework'!DT21</f>
        <v>427200</v>
      </c>
      <c r="M21">
        <f>'Dungeon&amp;Framework'!BX21</f>
        <v>508800</v>
      </c>
      <c r="N21">
        <f>M21/'Chest&amp;Cards&amp;Offer'!$D$10</f>
        <v>6.0571428571428569</v>
      </c>
      <c r="O21">
        <f>N21*'Chest&amp;Cards&amp;Offer'!$D$7</f>
        <v>30.285714285714285</v>
      </c>
      <c r="P21">
        <f>N21*'Chest&amp;Cards&amp;Offer'!$D$6</f>
        <v>121.14285714285714</v>
      </c>
      <c r="Q21">
        <f>N21*'Chest&amp;Cards&amp;Offer'!$D$5</f>
        <v>508800</v>
      </c>
      <c r="S21">
        <f>L21/'Chest&amp;Cards&amp;Offer'!$E$5</f>
        <v>1.1866666666666668</v>
      </c>
    </row>
    <row r="22" spans="1:20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635</v>
      </c>
      <c r="F22" s="81"/>
      <c r="L22">
        <f>'Dungeon&amp;Framework'!DT22</f>
        <v>475200</v>
      </c>
      <c r="M22">
        <f>'Dungeon&amp;Framework'!BX22</f>
        <v>561600</v>
      </c>
      <c r="N22">
        <f>M22/'Chest&amp;Cards&amp;Offer'!$D$10</f>
        <v>6.6857142857142859</v>
      </c>
      <c r="O22">
        <f>N22*'Chest&amp;Cards&amp;Offer'!$D$7</f>
        <v>33.428571428571431</v>
      </c>
      <c r="P22">
        <f>N22*'Chest&amp;Cards&amp;Offer'!$D$6</f>
        <v>133.71428571428572</v>
      </c>
      <c r="Q22">
        <f>N22*'Chest&amp;Cards&amp;Offer'!$D$5</f>
        <v>561600</v>
      </c>
      <c r="S22">
        <f>L22/'Chest&amp;Cards&amp;Offer'!$E$5</f>
        <v>1.32</v>
      </c>
    </row>
    <row r="23" spans="1:20" x14ac:dyDescent="0.2">
      <c r="A23" s="85"/>
      <c r="B23" s="39"/>
      <c r="C23" s="83"/>
      <c r="D23" s="39"/>
      <c r="E23" s="39"/>
      <c r="F23" s="81"/>
    </row>
  </sheetData>
  <mergeCells count="1">
    <mergeCell ref="F14:F19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685</v>
      </c>
    </row>
    <row r="2" spans="1:1" x14ac:dyDescent="0.2">
      <c r="A2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492</v>
      </c>
    </row>
    <row r="188" spans="3:3" x14ac:dyDescent="0.2">
      <c r="C188" t="s">
        <v>493</v>
      </c>
    </row>
    <row r="189" spans="3:3" x14ac:dyDescent="0.2">
      <c r="C189" t="s">
        <v>494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workbookViewId="0">
      <pane xSplit="4" ySplit="4" topLeftCell="ER5" activePane="bottomRight" state="frozen"/>
      <selection pane="topRight" activeCell="E1" sqref="E1"/>
      <selection pane="bottomLeft" activeCell="A5" sqref="A5"/>
      <selection pane="bottomRight" activeCell="EV11" sqref="EV11:EV3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528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523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524</v>
      </c>
      <c r="BW2" s="2"/>
      <c r="BX2" s="2"/>
      <c r="BY2" s="2"/>
      <c r="BZ2" s="2"/>
      <c r="CB2" s="2"/>
      <c r="CC2" s="2" t="s">
        <v>525</v>
      </c>
      <c r="CD2" s="2"/>
      <c r="CF2" s="11"/>
      <c r="CG2" s="11" t="s">
        <v>458</v>
      </c>
      <c r="CH2" s="11"/>
      <c r="CI2" s="11"/>
      <c r="CJ2" s="11"/>
      <c r="CK2" s="50" t="s">
        <v>526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527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529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95" t="s">
        <v>376</v>
      </c>
      <c r="BA3" s="95"/>
      <c r="BB3" s="95"/>
      <c r="BD3" s="95" t="s">
        <v>374</v>
      </c>
      <c r="BE3" s="95"/>
      <c r="BF3" s="95"/>
      <c r="BG3" s="95"/>
      <c r="CG3" t="s">
        <v>471</v>
      </c>
      <c r="CK3" t="s">
        <v>474</v>
      </c>
      <c r="CM3" t="s">
        <v>459</v>
      </c>
      <c r="CQ3" s="95" t="s">
        <v>497</v>
      </c>
      <c r="CR3" s="95"/>
      <c r="CS3" s="95"/>
      <c r="CT3" s="95"/>
      <c r="CU3" s="95"/>
      <c r="CV3" s="95"/>
      <c r="CW3" s="95"/>
      <c r="CX3" s="95"/>
      <c r="CY3" s="46"/>
      <c r="CZ3" s="46"/>
      <c r="DA3" s="46"/>
      <c r="DB3" s="74"/>
      <c r="DC3" s="46"/>
      <c r="DD3" s="46"/>
      <c r="DE3" s="46"/>
      <c r="DF3" s="77"/>
      <c r="DU3" t="s">
        <v>601</v>
      </c>
      <c r="EH3" s="7"/>
      <c r="ES3" s="7" t="s">
        <v>706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100" t="s">
        <v>49</v>
      </c>
      <c r="HE3" s="100"/>
      <c r="HF3" s="100"/>
      <c r="HH3" s="100" t="s">
        <v>50</v>
      </c>
      <c r="HI3" s="100"/>
      <c r="HJ3" s="100"/>
      <c r="HM3" s="101" t="s">
        <v>51</v>
      </c>
      <c r="HN3" s="101"/>
      <c r="HO3" s="101"/>
      <c r="HQ3" s="101" t="s">
        <v>104</v>
      </c>
      <c r="HR3" s="101"/>
      <c r="HS3" s="101"/>
      <c r="HU3" s="101" t="s">
        <v>112</v>
      </c>
      <c r="HV3" s="101"/>
      <c r="HW3" s="101"/>
      <c r="HY3" s="101" t="s">
        <v>113</v>
      </c>
      <c r="HZ3" s="101"/>
      <c r="IA3" s="101"/>
      <c r="ID3" s="102" t="s">
        <v>129</v>
      </c>
      <c r="IE3" s="102"/>
      <c r="IF3" s="102"/>
      <c r="II3" s="102" t="s">
        <v>105</v>
      </c>
      <c r="IJ3" s="102"/>
      <c r="IK3" s="102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671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516</v>
      </c>
      <c r="BW4" t="s">
        <v>397</v>
      </c>
      <c r="BX4" t="s">
        <v>580</v>
      </c>
      <c r="BY4" t="s">
        <v>581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691</v>
      </c>
      <c r="CO4" t="s">
        <v>692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518</v>
      </c>
      <c r="CZ4" t="s">
        <v>593</v>
      </c>
      <c r="DA4" t="s">
        <v>602</v>
      </c>
      <c r="DB4" s="72" t="s">
        <v>594</v>
      </c>
      <c r="DC4" t="s">
        <v>498</v>
      </c>
      <c r="DD4" t="s">
        <v>499</v>
      </c>
      <c r="DE4" t="s">
        <v>500</v>
      </c>
      <c r="DF4" s="75" t="s">
        <v>595</v>
      </c>
      <c r="DG4" t="s">
        <v>596</v>
      </c>
      <c r="DH4" t="s">
        <v>521</v>
      </c>
      <c r="DI4" t="s">
        <v>597</v>
      </c>
      <c r="DJ4" t="s">
        <v>598</v>
      </c>
      <c r="DK4" t="s">
        <v>511</v>
      </c>
      <c r="DL4" t="s">
        <v>502</v>
      </c>
      <c r="DM4" t="s">
        <v>517</v>
      </c>
      <c r="DN4" t="s">
        <v>599</v>
      </c>
      <c r="DO4" t="s">
        <v>600</v>
      </c>
      <c r="DP4" t="s">
        <v>501</v>
      </c>
      <c r="DQ4" t="s">
        <v>503</v>
      </c>
      <c r="DR4" t="s">
        <v>519</v>
      </c>
      <c r="DS4" t="s">
        <v>522</v>
      </c>
      <c r="DT4" t="s">
        <v>512</v>
      </c>
      <c r="DU4" t="s">
        <v>513</v>
      </c>
      <c r="DV4" t="s">
        <v>514</v>
      </c>
      <c r="DX4" t="s">
        <v>603</v>
      </c>
      <c r="DY4" t="s">
        <v>591</v>
      </c>
      <c r="DZ4" t="s">
        <v>592</v>
      </c>
      <c r="EB4" t="s">
        <v>530</v>
      </c>
      <c r="EC4" t="s">
        <v>531</v>
      </c>
      <c r="ED4" t="s">
        <v>532</v>
      </c>
      <c r="EE4" t="s">
        <v>533</v>
      </c>
      <c r="EF4" t="s">
        <v>534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565</v>
      </c>
      <c r="ES4" s="7" t="s">
        <v>566</v>
      </c>
      <c r="EV4" s="7" t="s">
        <v>702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98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T5">
        <f>SUM(AO5:AP5)*'Chest&amp;Cards&amp;Offer'!$N$5</f>
        <v>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6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5">
        <f>SUM(DI5:DI22)</f>
        <v>915000</v>
      </c>
      <c r="DO5" s="95">
        <f>DK22</f>
        <v>54</v>
      </c>
      <c r="DP5">
        <f>DJ5/DK5</f>
        <v>5000</v>
      </c>
      <c r="DQ5" s="95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5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98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T6">
        <f>SUM(AO6:AP6)*'Chest&amp;Cards&amp;Offer'!$N$5</f>
        <v>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6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5"/>
      <c r="DO6" s="95"/>
      <c r="DP6">
        <f t="shared" ref="DP6:DP64" si="19">DJ6/DK6</f>
        <v>5000</v>
      </c>
      <c r="DQ6" s="95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5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98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T7">
        <f>SUM(AO7:AP7)*'Chest&amp;Cards&amp;Offer'!$N$5</f>
        <v>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6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5"/>
      <c r="DO7" s="95"/>
      <c r="DP7">
        <f t="shared" si="19"/>
        <v>6666.666666666667</v>
      </c>
      <c r="DQ7" s="95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5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98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T8">
        <f>SUM(AO8:AP8)*'Chest&amp;Cards&amp;Offer'!$N$5</f>
        <v>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6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5"/>
      <c r="DO8" s="95"/>
      <c r="DP8">
        <f t="shared" si="19"/>
        <v>7500</v>
      </c>
      <c r="DQ8" s="95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5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98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6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5"/>
      <c r="DO9" s="95"/>
      <c r="DP9">
        <f t="shared" si="19"/>
        <v>9000</v>
      </c>
      <c r="DQ9" s="95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5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98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6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5"/>
      <c r="DO10" s="95"/>
      <c r="DP10">
        <f t="shared" si="19"/>
        <v>12500</v>
      </c>
      <c r="DQ10" s="95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5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98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6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5"/>
      <c r="DO11" s="95"/>
      <c r="DP11">
        <f t="shared" si="19"/>
        <v>12857.142857142857</v>
      </c>
      <c r="DQ11" s="95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5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98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T12">
        <f>SUM(AO12:AP12)*'Chest&amp;Cards&amp;Offer'!$N$5</f>
        <v>120000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6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5"/>
      <c r="DO12" s="95"/>
      <c r="DP12">
        <f t="shared" si="19"/>
        <v>15000</v>
      </c>
      <c r="DQ12" s="95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5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98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T13">
        <f>SUM(AO13:AP13)*'Chest&amp;Cards&amp;Offer'!$N$5</f>
        <v>480000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6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5"/>
      <c r="DO13" s="95"/>
      <c r="DP13">
        <f t="shared" si="19"/>
        <v>14444.444444444445</v>
      </c>
      <c r="DQ13" s="95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5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6" t="s">
        <v>183</v>
      </c>
      <c r="G14" t="str">
        <f t="shared" si="2"/>
        <v>紫1</v>
      </c>
      <c r="H14">
        <f>VLOOKUP(G14,Reference1!C:E,3,FALSE)</f>
        <v>579</v>
      </c>
      <c r="I14" s="98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T14">
        <f>SUM(AO14:AP14)*'Chest&amp;Cards&amp;Offer'!$N$5</f>
        <v>1080000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6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5"/>
      <c r="DO14" s="95"/>
      <c r="DP14">
        <f t="shared" si="19"/>
        <v>13750</v>
      </c>
      <c r="DQ14" s="95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5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6"/>
      <c r="G15" t="str">
        <f t="shared" si="2"/>
        <v>紫2</v>
      </c>
      <c r="H15">
        <f>VLOOKUP(G15,Reference1!C:E,3,FALSE)</f>
        <v>521.1</v>
      </c>
      <c r="I15" s="98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T15">
        <f>SUM(AO15:AP15)*'Chest&amp;Cards&amp;Offer'!$N$5</f>
        <v>1080000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6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5"/>
      <c r="DO15" s="95"/>
      <c r="DP15">
        <f t="shared" si="19"/>
        <v>13863.636363636364</v>
      </c>
      <c r="DQ15" s="95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5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6"/>
      <c r="G16" t="str">
        <f t="shared" si="2"/>
        <v>紫3</v>
      </c>
      <c r="H16">
        <f>VLOOKUP(G16,Reference1!C:E,3,FALSE)</f>
        <v>463.20000000000005</v>
      </c>
      <c r="I16" s="98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T16">
        <f>SUM(AO16:AP16)*'Chest&amp;Cards&amp;Offer'!$N$5</f>
        <v>1080000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6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5"/>
      <c r="DO16" s="95"/>
      <c r="DP16">
        <f t="shared" si="19"/>
        <v>15208.333333333334</v>
      </c>
      <c r="DQ16" s="95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5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6"/>
      <c r="G17" t="str">
        <f t="shared" si="2"/>
        <v>紫1</v>
      </c>
      <c r="H17">
        <f>VLOOKUP(G17,Reference1!C:E,3,FALSE)</f>
        <v>579</v>
      </c>
      <c r="I17" s="98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T17">
        <f>SUM(AO17:AP17)*'Chest&amp;Cards&amp;Offer'!$N$5</f>
        <v>1080000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6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5"/>
      <c r="DO17" s="95"/>
      <c r="DP17">
        <f t="shared" si="19"/>
        <v>14615.384615384615</v>
      </c>
      <c r="DQ17" s="95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5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6"/>
      <c r="G18" t="str">
        <f t="shared" si="2"/>
        <v>紫2</v>
      </c>
      <c r="H18">
        <f>VLOOKUP(G18,Reference1!C:E,3,FALSE)</f>
        <v>521.1</v>
      </c>
      <c r="I18" s="98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T18">
        <f>SUM(AO18:AP18)*'Chest&amp;Cards&amp;Offer'!$N$5</f>
        <v>1200000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6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5"/>
      <c r="DO18" s="95"/>
      <c r="DP18">
        <f t="shared" si="19"/>
        <v>14642.857142857143</v>
      </c>
      <c r="DQ18" s="95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5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6"/>
      <c r="G19" t="str">
        <f t="shared" si="2"/>
        <v>紫3</v>
      </c>
      <c r="H19">
        <f>VLOOKUP(G19,Reference1!C:E,3,FALSE)</f>
        <v>463.20000000000005</v>
      </c>
      <c r="I19" s="98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554400</v>
      </c>
      <c r="AT19">
        <f>SUM(AO19:AP19)*'Chest&amp;Cards&amp;Offer'!$N$5</f>
        <v>1560000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6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5"/>
      <c r="DO19" s="95"/>
      <c r="DP19">
        <f t="shared" si="19"/>
        <v>15666.666666666666</v>
      </c>
      <c r="DQ19" s="95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5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98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566400</v>
      </c>
      <c r="AT20">
        <f>SUM(AO20:AP20)*'Chest&amp;Cards&amp;Offer'!$N$5</f>
        <v>2160000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6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5"/>
      <c r="DO20" s="95"/>
      <c r="DP20">
        <f t="shared" si="19"/>
        <v>15312.5</v>
      </c>
      <c r="DQ20" s="95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5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98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686400</v>
      </c>
      <c r="AT21">
        <f>SUM(AO21:AP21)*'Chest&amp;Cards&amp;Offer'!$N$5</f>
        <v>2160000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6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5"/>
      <c r="DO21" s="95"/>
      <c r="DP21">
        <f t="shared" si="19"/>
        <v>16176.470588235294</v>
      </c>
      <c r="DQ21" s="95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5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98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806400</v>
      </c>
      <c r="AT22">
        <f>SUM(AO22:AP22)*'Chest&amp;Cards&amp;Offer'!$N$5</f>
        <v>2160000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96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5"/>
      <c r="DO22" s="95"/>
      <c r="DP22">
        <f t="shared" si="19"/>
        <v>16944.444444444445</v>
      </c>
      <c r="DQ22" s="95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5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99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830400</v>
      </c>
      <c r="AT23">
        <f>SUM(AO23:AP23)*'Chest&amp;Cards&amp;Offer'!$N$5</f>
        <v>2160000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424</v>
      </c>
      <c r="CG23">
        <f t="shared" si="10"/>
        <v>57</v>
      </c>
      <c r="CH23" s="95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5">
        <f>SUM(DI23:DI40)</f>
        <v>1986000</v>
      </c>
      <c r="DO23" s="95">
        <f>DK40-DK22</f>
        <v>66</v>
      </c>
      <c r="DP23">
        <f t="shared" si="19"/>
        <v>16684.21052631579</v>
      </c>
      <c r="DQ23" s="95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95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99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854400</v>
      </c>
      <c r="AT24">
        <f>SUM(AO24:AP24)*'Chest&amp;Cards&amp;Offer'!$N$5</f>
        <v>2160000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95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5"/>
      <c r="DO24" s="95"/>
      <c r="DP24">
        <f t="shared" si="19"/>
        <v>16450</v>
      </c>
      <c r="DQ24" s="95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95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99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890400</v>
      </c>
      <c r="AT25">
        <f>SUM(AO25:AP25)*'Chest&amp;Cards&amp;Offer'!$N$5</f>
        <v>2160000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95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5"/>
      <c r="DO25" s="95"/>
      <c r="DP25">
        <f t="shared" si="19"/>
        <v>17333.333333333332</v>
      </c>
      <c r="DQ25" s="95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95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99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926400</v>
      </c>
      <c r="AT26">
        <f>SUM(AO26:AP26)*'Chest&amp;Cards&amp;Offer'!$N$5</f>
        <v>2160000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95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5"/>
      <c r="DO26" s="95"/>
      <c r="DP26">
        <f t="shared" si="19"/>
        <v>18136.363636363636</v>
      </c>
      <c r="DQ26" s="95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95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99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1166400</v>
      </c>
      <c r="AT27">
        <f>SUM(AO27:AP27)*'Chest&amp;Cards&amp;Offer'!$N$5</f>
        <v>2160000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95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5"/>
      <c r="DO27" s="95"/>
      <c r="DP27">
        <f t="shared" si="19"/>
        <v>18257.142857142859</v>
      </c>
      <c r="DQ27" s="95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95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99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1526400</v>
      </c>
      <c r="AT28">
        <f>SUM(AO28:AP28)*'Chest&amp;Cards&amp;Offer'!$N$5</f>
        <v>2160000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95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5"/>
      <c r="DO28" s="95"/>
      <c r="DP28">
        <f t="shared" si="19"/>
        <v>18689.18918918919</v>
      </c>
      <c r="DQ28" s="95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95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99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1766400</v>
      </c>
      <c r="AT29">
        <f>SUM(AO29:AP29)*'Chest&amp;Cards&amp;Offer'!$N$5</f>
        <v>2160000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95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5"/>
      <c r="DO29" s="95"/>
      <c r="DP29">
        <f t="shared" si="19"/>
        <v>18769.23076923077</v>
      </c>
      <c r="DQ29" s="95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95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9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2126400</v>
      </c>
      <c r="AT30">
        <f>SUM(AO30:AP30)*'Chest&amp;Cards&amp;Offer'!$N$5</f>
        <v>3360000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95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5"/>
      <c r="DO30" s="95"/>
      <c r="DP30">
        <f t="shared" si="19"/>
        <v>19134.146341463416</v>
      </c>
      <c r="DQ30" s="95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95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99"/>
      <c r="K31" t="s">
        <v>169</v>
      </c>
      <c r="M31" s="9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2366400</v>
      </c>
      <c r="AT31">
        <f>SUM(AO31:AP31)*'Chest&amp;Cards&amp;Offer'!$N$5</f>
        <v>5160000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95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5"/>
      <c r="DO31" s="95"/>
      <c r="DP31">
        <f t="shared" si="19"/>
        <v>19186.046511627908</v>
      </c>
      <c r="DQ31" s="95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95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99"/>
      <c r="K32" t="s">
        <v>170</v>
      </c>
      <c r="M32" s="9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2726400</v>
      </c>
      <c r="AT32">
        <f>SUM(AO32:AP32)*'Chest&amp;Cards&amp;Offer'!$N$5</f>
        <v>8160000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95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5"/>
      <c r="DO32" s="95"/>
      <c r="DP32">
        <f t="shared" si="19"/>
        <v>19500</v>
      </c>
      <c r="DQ32" s="95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95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99"/>
      <c r="M33" s="9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2966400</v>
      </c>
      <c r="AT33">
        <f>SUM(AO33:AP33)*'Chest&amp;Cards&amp;Offer'!$N$5</f>
        <v>8160000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95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5"/>
      <c r="DO33" s="95"/>
      <c r="DP33">
        <f t="shared" si="19"/>
        <v>19531.91489361702</v>
      </c>
      <c r="DQ33" s="95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95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99"/>
      <c r="M34" s="9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3326400</v>
      </c>
      <c r="AT34">
        <f>SUM(AO34:AP34)*'Chest&amp;Cards&amp;Offer'!$N$5</f>
        <v>8160000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95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5"/>
      <c r="DO34" s="95"/>
      <c r="DP34">
        <f t="shared" si="19"/>
        <v>19806.122448979593</v>
      </c>
      <c r="DQ34" s="95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95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99"/>
      <c r="M35" s="9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3386400</v>
      </c>
      <c r="AT35">
        <f>SUM(AO35:AP35)*'Chest&amp;Cards&amp;Offer'!$N$5</f>
        <v>8160000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95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5"/>
      <c r="DO35" s="95"/>
      <c r="DP35">
        <f t="shared" si="19"/>
        <v>20405.940594059404</v>
      </c>
      <c r="DQ35" s="95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95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4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99"/>
      <c r="K36" t="s">
        <v>171</v>
      </c>
      <c r="M36" s="9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VLOOKUP(W36,CardUpgrade!$C$10:$I$20,6,FALSE)</f>
        <v>116</v>
      </c>
      <c r="AJ36">
        <f>VLOOKUP(X36,CardUpgrade!$C$10:$I$20,6,FALSE)</f>
        <v>116</v>
      </c>
      <c r="AK36">
        <f>VLOOKUP(Y36,CardUpgrade!$C$10:$I$20,6,FALSE)</f>
        <v>66</v>
      </c>
      <c r="AL36">
        <f>VLOOKUP(Z36,CardUpgrade!$C$10:$I$20,6,FALSE)</f>
        <v>66</v>
      </c>
      <c r="AM36">
        <f>VLOOKUP(AA36,CardUpgrade!$C$10:$I$20,6,FALSE)</f>
        <v>66</v>
      </c>
      <c r="AN36">
        <f>VLOOKUP(AB36,CardUpgrade!$C$10:$I$20,6,FALSE)</f>
        <v>66</v>
      </c>
      <c r="AO36">
        <f>VLOOKUP(AC36,CardUpgrade!$C$10:$I$20,7,FALSE)</f>
        <v>59</v>
      </c>
      <c r="AP36">
        <f>VLOOKUP(AD36,CardUpgrade!$C$10:$I$20,7,FALSE)</f>
        <v>19</v>
      </c>
      <c r="AS36" s="2">
        <f>SUM(AI36:AJ36)*'Chest&amp;Cards&amp;Offer'!$N$3 + SUM('Dungeon&amp;Framework'!AK36:AN36)*'Chest&amp;Cards&amp;Offer'!$N$4</f>
        <v>3446400</v>
      </c>
      <c r="AT36">
        <f>SUM(AO36:AP36)*'Chest&amp;Cards&amp;Offer'!$N$5</f>
        <v>9360000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95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8">
        <v>0.4</v>
      </c>
      <c r="DB36" s="72">
        <f t="shared" si="13"/>
        <v>240000</v>
      </c>
      <c r="DC36">
        <f>SUM($DB$5:DB36)</f>
        <v>4002000</v>
      </c>
      <c r="DD36" s="48">
        <v>0.5</v>
      </c>
      <c r="DE36" s="48">
        <f t="shared" si="34"/>
        <v>0.5</v>
      </c>
      <c r="DF36" s="75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95"/>
      <c r="DO36" s="95"/>
      <c r="DP36">
        <f t="shared" si="19"/>
        <v>20971.153846153848</v>
      </c>
      <c r="DQ36" s="95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95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99"/>
      <c r="K37" t="s">
        <v>172</v>
      </c>
      <c r="M37" s="9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4046400</v>
      </c>
      <c r="AT37">
        <f>SUM(AO37:AP37)*'Chest&amp;Cards&amp;Offer'!$N$5</f>
        <v>11160000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95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5"/>
      <c r="DO37" s="95"/>
      <c r="DP37">
        <f t="shared" si="19"/>
        <v>21861.111111111109</v>
      </c>
      <c r="DQ37" s="95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95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99"/>
      <c r="K38" t="s">
        <v>173</v>
      </c>
      <c r="M38" s="9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4646400</v>
      </c>
      <c r="AT38">
        <f>SUM(AO38:AP38)*'Chest&amp;Cards&amp;Offer'!$N$5</f>
        <v>14160000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95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5"/>
      <c r="DO38" s="95"/>
      <c r="DP38">
        <f t="shared" si="19"/>
        <v>22687.5</v>
      </c>
      <c r="DQ38" s="95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95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99"/>
      <c r="M39" s="9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5246400</v>
      </c>
      <c r="AT39">
        <f>SUM(AO39:AP39)*'Chest&amp;Cards&amp;Offer'!$N$5</f>
        <v>14160000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95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5"/>
      <c r="DO39" s="95"/>
      <c r="DP39">
        <f t="shared" si="19"/>
        <v>23456.896551724138</v>
      </c>
      <c r="DQ39" s="95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95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99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5846400</v>
      </c>
      <c r="AT40">
        <f>SUM(AO40:AP40)*'Chest&amp;Cards&amp;Offer'!$N$5</f>
        <v>14160000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95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</f>
        <v>4670</v>
      </c>
      <c r="CO40">
        <f>CK40</f>
        <v>4670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5"/>
      <c r="DO40" s="95"/>
      <c r="DP40">
        <f t="shared" si="19"/>
        <v>24175</v>
      </c>
      <c r="DQ40" s="95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95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19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103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5942400</v>
      </c>
      <c r="AT41">
        <f>SUM(AO41:AP41)*'Chest&amp;Cards&amp;Offer'!$N$5</f>
        <v>14160000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425</v>
      </c>
      <c r="CG41">
        <f t="shared" si="10"/>
        <v>124</v>
      </c>
      <c r="CH41" s="95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5">
        <f>SUM(DI41:DI58)</f>
        <v>7320000</v>
      </c>
      <c r="DO41" s="95">
        <f>DK58-DK41</f>
        <v>80</v>
      </c>
      <c r="DP41">
        <f t="shared" si="19"/>
        <v>25330.645161290322</v>
      </c>
      <c r="DQ41" s="95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95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19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103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6038400</v>
      </c>
      <c r="AT42">
        <f>SUM(AO42:AP42)*'Chest&amp;Cards&amp;Offer'!$N$5</f>
        <v>14160000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95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5"/>
      <c r="DO42" s="95"/>
      <c r="DP42">
        <f t="shared" si="19"/>
        <v>26414.0625</v>
      </c>
      <c r="DQ42" s="95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95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19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103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6182400</v>
      </c>
      <c r="AT43">
        <f>SUM(AO43:AP43)*'Chest&amp;Cards&amp;Offer'!$N$5</f>
        <v>14160000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95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5"/>
      <c r="DO43" s="95"/>
      <c r="DP43">
        <f t="shared" si="19"/>
        <v>25613.636363636364</v>
      </c>
      <c r="DQ43" s="95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95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19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103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6326400</v>
      </c>
      <c r="AT44">
        <f>SUM(AO44:AP44)*'Chest&amp;Cards&amp;Offer'!$N$5</f>
        <v>14160000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95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5"/>
      <c r="DO44" s="95"/>
      <c r="DP44">
        <f t="shared" si="19"/>
        <v>24860.294117647059</v>
      </c>
      <c r="DQ44" s="95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95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19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103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7286400</v>
      </c>
      <c r="AT45">
        <f>SUM(AO45:AP45)*'Chest&amp;Cards&amp;Offer'!$N$5</f>
        <v>14160000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95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5"/>
      <c r="DO45" s="95"/>
      <c r="DP45">
        <f t="shared" si="19"/>
        <v>26531.91489361702</v>
      </c>
      <c r="DQ45" s="95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95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103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8726400</v>
      </c>
      <c r="AT46">
        <f>SUM(AO46:AP46)*'Chest&amp;Cards&amp;Offer'!$N$5</f>
        <v>14160000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95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5"/>
      <c r="DO46" s="95"/>
      <c r="DP46">
        <f t="shared" si="19"/>
        <v>29321.917808219179</v>
      </c>
      <c r="DQ46" s="95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95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103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9686400</v>
      </c>
      <c r="AT47">
        <f>SUM(AO47:AP47)*'Chest&amp;Cards&amp;Offer'!$N$5</f>
        <v>14160000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95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5"/>
      <c r="DO47" s="95"/>
      <c r="DP47">
        <f t="shared" si="19"/>
        <v>30735.099337748343</v>
      </c>
      <c r="DQ47" s="95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95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103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11126400</v>
      </c>
      <c r="AT48">
        <f>SUM(AO48:AP48)*'Chest&amp;Cards&amp;Offer'!$N$5</f>
        <v>18960000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95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5"/>
      <c r="DO48" s="95"/>
      <c r="DP48">
        <f t="shared" si="19"/>
        <v>33211.538461538461</v>
      </c>
      <c r="DQ48" s="95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95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103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12086400</v>
      </c>
      <c r="AT49">
        <f>SUM(AO49:AP49)*'Chest&amp;Cards&amp;Offer'!$N$5</f>
        <v>26160000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95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5"/>
      <c r="DO49" s="95"/>
      <c r="DP49">
        <f t="shared" si="19"/>
        <v>34416.149068322979</v>
      </c>
      <c r="DQ49" s="95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95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103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13526400</v>
      </c>
      <c r="AT50">
        <f>SUM(AO50:AP50)*'Chest&amp;Cards&amp;Offer'!$N$5</f>
        <v>38160000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95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5"/>
      <c r="DO50" s="95"/>
      <c r="DP50">
        <f t="shared" si="19"/>
        <v>36632.530120481926</v>
      </c>
      <c r="DQ50" s="95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95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103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14486400</v>
      </c>
      <c r="AT51">
        <f>SUM(AO51:AP51)*'Chest&amp;Cards&amp;Offer'!$N$5</f>
        <v>38160000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95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5"/>
      <c r="DO51" s="95"/>
      <c r="DP51">
        <f t="shared" si="19"/>
        <v>37666.666666666664</v>
      </c>
      <c r="DQ51" s="95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95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103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15926400</v>
      </c>
      <c r="AT52">
        <f>SUM(AO52:AP52)*'Chest&amp;Cards&amp;Offer'!$N$5</f>
        <v>38160000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95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5"/>
      <c r="DO52" s="95"/>
      <c r="DP52">
        <f t="shared" si="19"/>
        <v>39664.772727272728</v>
      </c>
      <c r="DQ52" s="95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95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103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16130400</v>
      </c>
      <c r="AT53">
        <f>SUM(AO53:AP53)*'Chest&amp;Cards&amp;Offer'!$N$5</f>
        <v>38160000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95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5"/>
      <c r="DO53" s="95"/>
      <c r="DP53">
        <f t="shared" si="19"/>
        <v>40450</v>
      </c>
      <c r="DQ53" s="95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95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103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16334400</v>
      </c>
      <c r="AT54">
        <f>SUM(AO54:AP54)*'Chest&amp;Cards&amp;Offer'!$N$5</f>
        <v>42960000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95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5"/>
      <c r="DO54" s="95"/>
      <c r="DP54">
        <f t="shared" si="19"/>
        <v>41201.086956521736</v>
      </c>
      <c r="DQ54" s="95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95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103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18374400</v>
      </c>
      <c r="AT55">
        <f>SUM(AO55:AP55)*'Chest&amp;Cards&amp;Offer'!$N$5</f>
        <v>50160000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95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5"/>
      <c r="DO55" s="95"/>
      <c r="DP55">
        <f t="shared" si="19"/>
        <v>43603.174603174601</v>
      </c>
      <c r="DQ55" s="95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95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103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20414400</v>
      </c>
      <c r="AT56">
        <f>SUM(AO56:AP56)*'Chest&amp;Cards&amp;Offer'!$N$5</f>
        <v>62160000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95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5"/>
      <c r="DO56" s="95"/>
      <c r="DP56">
        <f t="shared" si="19"/>
        <v>45881.443298969069</v>
      </c>
      <c r="DQ56" s="95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95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103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22454400</v>
      </c>
      <c r="AT57">
        <f>SUM(AO57:AP57)*'Chest&amp;Cards&amp;Offer'!$N$5</f>
        <v>62160000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95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5"/>
      <c r="DO57" s="95"/>
      <c r="DP57">
        <f t="shared" si="19"/>
        <v>48045.226130653267</v>
      </c>
      <c r="DQ57" s="95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95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103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24494400</v>
      </c>
      <c r="AT58">
        <f>SUM(AO58:AP58)*'Chest&amp;Cards&amp;Offer'!$N$5</f>
        <v>62160000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95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</f>
        <v>18883.333333333332</v>
      </c>
      <c r="CO58">
        <f>CK58</f>
        <v>18883.333333333332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5"/>
      <c r="DO58" s="95"/>
      <c r="DP58">
        <f t="shared" si="19"/>
        <v>50102.941176470587</v>
      </c>
      <c r="DQ58" s="95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95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04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24770400</v>
      </c>
      <c r="AT59">
        <f>SUM(AO59:AP59)*'Chest&amp;Cards&amp;Offer'!$N$5</f>
        <v>62160000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426</v>
      </c>
      <c r="CG59">
        <f t="shared" si="10"/>
        <v>208</v>
      </c>
      <c r="CH59" s="95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5">
        <f>SUM(DI59:DI64)</f>
        <v>3300000</v>
      </c>
      <c r="DO59" s="95">
        <f>DK64-DK59</f>
        <v>32</v>
      </c>
      <c r="DP59">
        <f t="shared" si="19"/>
        <v>50581.730769230766</v>
      </c>
      <c r="DQ59" s="95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95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04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25046400</v>
      </c>
      <c r="AT60">
        <f>SUM(AO60:AP60)*'Chest&amp;Cards&amp;Offer'!$N$5</f>
        <v>62160000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95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5"/>
      <c r="DO60" s="95"/>
      <c r="DP60">
        <f t="shared" si="19"/>
        <v>51042.452830188682</v>
      </c>
      <c r="DQ60" s="95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95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04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27806400</v>
      </c>
      <c r="AT61">
        <f>SUM(AO61:AP61)*'Chest&amp;Cards&amp;Offer'!$N$5</f>
        <v>62160000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95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5"/>
      <c r="DO61" s="95"/>
      <c r="DP61">
        <f t="shared" si="19"/>
        <v>52493.150684931505</v>
      </c>
      <c r="DQ61" s="95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95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04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30566400</v>
      </c>
      <c r="AT62">
        <f>SUM(AO62:AP62)*'Chest&amp;Cards&amp;Offer'!$N$5</f>
        <v>77760000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95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5"/>
      <c r="DO62" s="95"/>
      <c r="DP62">
        <f t="shared" si="19"/>
        <v>53853.982300884956</v>
      </c>
      <c r="DQ62" s="95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95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04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33326400</v>
      </c>
      <c r="AT63">
        <f>SUM(AO63:AP63)*'Chest&amp;Cards&amp;Offer'!$N$5</f>
        <v>93360000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95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5"/>
      <c r="DO63" s="95"/>
      <c r="DP63">
        <f t="shared" si="19"/>
        <v>55133.047210300429</v>
      </c>
      <c r="DQ63" s="95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95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04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36086400</v>
      </c>
      <c r="AT64">
        <f>SUM(AO64:AP64)*'Chest&amp;Cards&amp;Offer'!$N$5</f>
        <v>93360000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95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</f>
        <v>13420</v>
      </c>
      <c r="CO64">
        <f>CK64</f>
        <v>13420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5"/>
      <c r="DO64" s="95"/>
      <c r="DP64">
        <f t="shared" si="19"/>
        <v>56337.5</v>
      </c>
      <c r="DQ64" s="95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95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604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673</v>
      </c>
      <c r="AT66" t="s">
        <v>672</v>
      </c>
      <c r="CK66" t="s">
        <v>689</v>
      </c>
      <c r="CN66" t="s">
        <v>687</v>
      </c>
      <c r="DZ66" t="s">
        <v>605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1503.6</v>
      </c>
      <c r="AT67">
        <f>AT64/'Chest&amp;Cards&amp;Offer'!P3</f>
        <v>3890</v>
      </c>
      <c r="CK67">
        <f>CK22+CK40+CK58+CK64</f>
        <v>38926.666666666664</v>
      </c>
      <c r="DZ67" t="s">
        <v>606</v>
      </c>
      <c r="EH67" s="7"/>
      <c r="EI67" s="7"/>
      <c r="EJ67" s="7"/>
      <c r="EK67" s="7"/>
      <c r="EL67" s="7"/>
      <c r="EM67" s="7"/>
      <c r="EN67" s="7"/>
      <c r="EQ67" s="7" t="s">
        <v>703</v>
      </c>
      <c r="ES67" s="7" t="s">
        <v>704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674</v>
      </c>
      <c r="BE68" t="s">
        <v>373</v>
      </c>
      <c r="BF68">
        <f>SUM(BF5:BF64)</f>
        <v>1005.8</v>
      </c>
      <c r="CK68" t="s">
        <v>688</v>
      </c>
      <c r="CN68" t="s">
        <v>690</v>
      </c>
      <c r="DZ68" t="s">
        <v>607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675</v>
      </c>
      <c r="BE69" t="s">
        <v>399</v>
      </c>
      <c r="BF69">
        <v>3</v>
      </c>
      <c r="CK69">
        <f>CK67/100</f>
        <v>389.26666666666665</v>
      </c>
      <c r="CN69">
        <f>CN22+CN40+CN58+CN64</f>
        <v>38926.666666666664</v>
      </c>
      <c r="GH69" t="s">
        <v>277</v>
      </c>
    </row>
    <row r="70" spans="1:190" x14ac:dyDescent="0.2">
      <c r="A70" s="7"/>
      <c r="B70" s="7"/>
      <c r="BE70" t="s">
        <v>608</v>
      </c>
      <c r="CN70" t="s">
        <v>688</v>
      </c>
      <c r="DZ70" s="80" t="s">
        <v>615</v>
      </c>
    </row>
    <row r="71" spans="1:190" x14ac:dyDescent="0.2">
      <c r="A71" s="7"/>
      <c r="B71" s="7"/>
      <c r="BE71" t="s">
        <v>609</v>
      </c>
      <c r="CN71">
        <f>CN69/100</f>
        <v>389.26666666666665</v>
      </c>
      <c r="DY71" s="1"/>
      <c r="DZ71" s="1">
        <v>240</v>
      </c>
      <c r="EA71" s="1"/>
    </row>
    <row r="72" spans="1:190" x14ac:dyDescent="0.2">
      <c r="A72" s="7"/>
      <c r="B72" s="7"/>
      <c r="DY72" s="1"/>
      <c r="DZ72" s="1" t="s">
        <v>610</v>
      </c>
      <c r="EA72" s="1"/>
    </row>
    <row r="73" spans="1:190" x14ac:dyDescent="0.2">
      <c r="A73" s="7"/>
      <c r="B73" s="7"/>
      <c r="DY73" s="1"/>
      <c r="DZ73" s="1" t="s">
        <v>611</v>
      </c>
      <c r="EA73" s="1"/>
    </row>
    <row r="74" spans="1:190" x14ac:dyDescent="0.2">
      <c r="A74" s="7"/>
      <c r="B74" s="7"/>
      <c r="BE74" t="s">
        <v>400</v>
      </c>
      <c r="DY74" s="1"/>
      <c r="DZ74" s="1" t="s">
        <v>612</v>
      </c>
      <c r="EA74" s="1"/>
    </row>
    <row r="75" spans="1:190" x14ac:dyDescent="0.2">
      <c r="A75" s="7"/>
      <c r="B75" s="7"/>
      <c r="BF75">
        <f>BF68*BF69</f>
        <v>3017.3999999999996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613</v>
      </c>
      <c r="DZ76" s="1">
        <f>DG64</f>
        <v>13161000</v>
      </c>
      <c r="EA76" s="79">
        <f>DZ76/($DZ$76+$DZ$77)</f>
        <v>0.35283993115318418</v>
      </c>
      <c r="EB76">
        <f>$DX$65*EA76</f>
        <v>6706781.4113597246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614</v>
      </c>
      <c r="DZ77" s="1">
        <f>DY64*'Chest&amp;Cards&amp;Offer'!P3</f>
        <v>24139200</v>
      </c>
      <c r="EA77" s="79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H3:HJ3"/>
    <mergeCell ref="HM3:HO3"/>
    <mergeCell ref="HQ3:HS3"/>
    <mergeCell ref="HU3:HW3"/>
    <mergeCell ref="BD3:BG3"/>
    <mergeCell ref="CQ3:CX3"/>
    <mergeCell ref="AZ3:BB3"/>
    <mergeCell ref="CH5:CH22"/>
    <mergeCell ref="CH23:CH40"/>
    <mergeCell ref="CH41:CH58"/>
    <mergeCell ref="CH59:CH64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I1" zoomScale="91" workbookViewId="0">
      <selection activeCell="V23" sqref="V23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587</v>
      </c>
      <c r="I1" t="s">
        <v>588</v>
      </c>
      <c r="K1" t="s">
        <v>520</v>
      </c>
      <c r="M1" t="s">
        <v>589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topLeftCell="A32" zoomScale="85" workbookViewId="0">
      <selection activeCell="H65" sqref="H65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5" t="s">
        <v>222</v>
      </c>
      <c r="F8" s="105"/>
      <c r="G8" s="105"/>
      <c r="H8" s="1"/>
      <c r="I8" s="1"/>
      <c r="K8" s="105" t="s">
        <v>495</v>
      </c>
      <c r="L8" s="105"/>
      <c r="M8" s="105"/>
      <c r="O8" s="1"/>
      <c r="P8" s="105" t="s">
        <v>496</v>
      </c>
      <c r="Q8" s="105"/>
      <c r="R8" s="105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676</v>
      </c>
      <c r="I9" s="1" t="s">
        <v>677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590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360000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600000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1200000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1800000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3000000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4800000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7200000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12000000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15600000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586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5" t="s">
        <v>563</v>
      </c>
      <c r="F51" s="105"/>
      <c r="G51" s="105"/>
      <c r="I51" s="1"/>
      <c r="J51" s="105" t="s">
        <v>564</v>
      </c>
      <c r="K51" s="105"/>
      <c r="L51" s="105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dimension ref="A1:P426"/>
  <sheetViews>
    <sheetView topLeftCell="C1" workbookViewId="0">
      <pane ySplit="1" topLeftCell="A2" activePane="bottomLeft" state="frozen"/>
      <selection pane="bottomLeft" activeCell="T15" sqref="T15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6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584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491</v>
      </c>
      <c r="N1" t="s">
        <v>432</v>
      </c>
      <c r="O1" t="s">
        <v>468</v>
      </c>
    </row>
    <row r="2" spans="1:16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6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693</v>
      </c>
      <c r="I3">
        <v>100</v>
      </c>
      <c r="L3">
        <f>SUM($I$2:I3)</f>
        <v>100</v>
      </c>
      <c r="M3">
        <f t="shared" ref="M3:M66" si="0">L3/100</f>
        <v>1</v>
      </c>
    </row>
    <row r="4" spans="1:16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741</v>
      </c>
    </row>
    <row r="5" spans="1:16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6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  <c r="P6" s="39">
        <v>266</v>
      </c>
    </row>
    <row r="7" spans="1:16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694</v>
      </c>
      <c r="I7">
        <v>120</v>
      </c>
      <c r="L7">
        <f>SUM($I$2:I7)</f>
        <v>220</v>
      </c>
      <c r="M7">
        <f t="shared" si="0"/>
        <v>2.2000000000000002</v>
      </c>
      <c r="P7" t="s">
        <v>742</v>
      </c>
    </row>
    <row r="8" spans="1:16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6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6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6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6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695</v>
      </c>
      <c r="I12">
        <v>60</v>
      </c>
      <c r="L12">
        <f>SUM($I$2:I12)</f>
        <v>280</v>
      </c>
      <c r="M12">
        <f t="shared" si="0"/>
        <v>2.8</v>
      </c>
    </row>
    <row r="13" spans="1:16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4" t="s">
        <v>697</v>
      </c>
      <c r="I13">
        <v>900</v>
      </c>
      <c r="L13">
        <f>SUM($I$2:I13)</f>
        <v>1180</v>
      </c>
      <c r="M13">
        <f t="shared" si="0"/>
        <v>11.8</v>
      </c>
    </row>
    <row r="14" spans="1:16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6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</row>
    <row r="16" spans="1:16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482</v>
      </c>
      <c r="I19">
        <v>180</v>
      </c>
      <c r="L19">
        <f>SUM($I$2:I19)</f>
        <v>1360</v>
      </c>
      <c r="M19">
        <f t="shared" si="0"/>
        <v>13.6</v>
      </c>
    </row>
    <row r="20" spans="3:13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696</v>
      </c>
      <c r="I25">
        <v>250</v>
      </c>
      <c r="L25">
        <f>SUM($I$2:I25)</f>
        <v>1610</v>
      </c>
      <c r="M25">
        <f t="shared" si="0"/>
        <v>16.100000000000001</v>
      </c>
    </row>
    <row r="26" spans="3:13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483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4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482</v>
      </c>
      <c r="I37">
        <v>180</v>
      </c>
      <c r="L37">
        <f>SUM($I$2:I37)</f>
        <v>2630</v>
      </c>
      <c r="M37">
        <f t="shared" si="0"/>
        <v>26.3</v>
      </c>
    </row>
    <row r="38" spans="3:13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696</v>
      </c>
      <c r="I48">
        <v>250</v>
      </c>
      <c r="L48">
        <f>SUM($I$2:I48)</f>
        <v>2880</v>
      </c>
      <c r="M48">
        <f t="shared" si="0"/>
        <v>28.8</v>
      </c>
    </row>
    <row r="49" spans="3:13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4" t="s">
        <v>697</v>
      </c>
      <c r="I61">
        <v>900</v>
      </c>
      <c r="L61">
        <f>SUM($I$2:I61)</f>
        <v>3900</v>
      </c>
      <c r="M61">
        <f t="shared" si="0"/>
        <v>39</v>
      </c>
    </row>
    <row r="62" spans="3:13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482</v>
      </c>
      <c r="I66">
        <v>180</v>
      </c>
      <c r="L66">
        <f>SUM($I$2:I66)</f>
        <v>4080</v>
      </c>
      <c r="M66">
        <f t="shared" si="0"/>
        <v>40.799999999999997</v>
      </c>
    </row>
    <row r="67" spans="3:13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696</v>
      </c>
      <c r="I74">
        <v>250</v>
      </c>
      <c r="L74">
        <f>SUM($I$2:I74)</f>
        <v>4330</v>
      </c>
      <c r="M74">
        <f t="shared" si="1"/>
        <v>43.3</v>
      </c>
    </row>
    <row r="75" spans="3:13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483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4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696</v>
      </c>
      <c r="I91">
        <v>250</v>
      </c>
      <c r="L91">
        <f>SUM($I$2:I91)</f>
        <v>5300</v>
      </c>
      <c r="M91">
        <f t="shared" si="1"/>
        <v>53</v>
      </c>
    </row>
    <row r="92" spans="3:13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483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3" t="s">
        <v>697</v>
      </c>
      <c r="I101">
        <v>1000</v>
      </c>
      <c r="L101">
        <f>SUM($I$2:I101)</f>
        <v>6420</v>
      </c>
      <c r="M101">
        <f t="shared" si="1"/>
        <v>64.2</v>
      </c>
    </row>
    <row r="102" spans="3:13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482</v>
      </c>
      <c r="I105">
        <v>180</v>
      </c>
      <c r="L105">
        <f>SUM($I$2:I105)</f>
        <v>6600</v>
      </c>
      <c r="M105">
        <f t="shared" si="1"/>
        <v>66</v>
      </c>
    </row>
    <row r="106" spans="3:13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4670</v>
      </c>
      <c r="H120" s="80" t="s">
        <v>696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4670</v>
      </c>
      <c r="H121" s="94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483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482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4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698</v>
      </c>
      <c r="I140">
        <v>240</v>
      </c>
      <c r="L140">
        <f>SUM($I$2:I140)</f>
        <v>9830</v>
      </c>
      <c r="M140">
        <f t="shared" si="2"/>
        <v>98.3</v>
      </c>
    </row>
    <row r="141" spans="3:13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700</v>
      </c>
      <c r="I144">
        <v>150</v>
      </c>
      <c r="L144">
        <f>SUM($I$2:I144)</f>
        <v>9980</v>
      </c>
      <c r="M144">
        <f t="shared" si="2"/>
        <v>99.8</v>
      </c>
    </row>
    <row r="145" spans="3:13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490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4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699</v>
      </c>
      <c r="I155">
        <v>150</v>
      </c>
      <c r="L155">
        <f>SUM($I$2:I155)</f>
        <v>11350</v>
      </c>
      <c r="M155">
        <f t="shared" si="2"/>
        <v>113.5</v>
      </c>
    </row>
    <row r="156" spans="3:13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490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698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4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559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555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490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4" t="s">
        <v>487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484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490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701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4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484</v>
      </c>
      <c r="I199">
        <v>270</v>
      </c>
      <c r="L199">
        <f>SUM($I$2:I199)</f>
        <v>20680</v>
      </c>
      <c r="M199">
        <f t="shared" si="3"/>
        <v>206.8</v>
      </c>
    </row>
    <row r="200" spans="3:13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490</v>
      </c>
      <c r="I204">
        <v>750</v>
      </c>
      <c r="L204">
        <f>SUM($I$2:I204)</f>
        <v>21430</v>
      </c>
      <c r="M204">
        <f t="shared" si="3"/>
        <v>214.3</v>
      </c>
    </row>
    <row r="205" spans="3:13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18883.333333333332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701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4" t="s">
        <v>486</v>
      </c>
      <c r="I211">
        <v>2500</v>
      </c>
      <c r="L211">
        <f>SUM($I$2:I211)</f>
        <v>24290</v>
      </c>
      <c r="M211">
        <f t="shared" si="3"/>
        <v>242.9</v>
      </c>
    </row>
    <row r="212" spans="3:13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572</v>
      </c>
      <c r="I215">
        <v>360</v>
      </c>
      <c r="L215">
        <f>SUM($I$2:I215)</f>
        <v>24650</v>
      </c>
      <c r="M215">
        <f t="shared" si="3"/>
        <v>246.5</v>
      </c>
    </row>
    <row r="216" spans="3:13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490</v>
      </c>
      <c r="I220">
        <v>750</v>
      </c>
      <c r="L220">
        <f>SUM($I$2:I220)</f>
        <v>25400</v>
      </c>
      <c r="M220">
        <f t="shared" si="3"/>
        <v>254</v>
      </c>
    </row>
    <row r="221" spans="3:13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559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4" t="s">
        <v>485</v>
      </c>
      <c r="I226">
        <v>3000</v>
      </c>
      <c r="L226">
        <f>SUM($I$2:I226)</f>
        <v>28600</v>
      </c>
      <c r="M226">
        <f t="shared" si="3"/>
        <v>286</v>
      </c>
    </row>
    <row r="227" spans="3:13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490</v>
      </c>
      <c r="I231">
        <v>750</v>
      </c>
      <c r="L231">
        <f>SUM($I$2:I231)</f>
        <v>29350</v>
      </c>
      <c r="M231">
        <f t="shared" si="3"/>
        <v>293.5</v>
      </c>
    </row>
    <row r="232" spans="3:13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484</v>
      </c>
      <c r="I236">
        <v>180</v>
      </c>
      <c r="L236">
        <f>SUM($I$2:I236)</f>
        <v>29530</v>
      </c>
      <c r="M236">
        <f t="shared" si="3"/>
        <v>295.3</v>
      </c>
    </row>
    <row r="237" spans="3:13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13420</v>
      </c>
      <c r="H240" s="80" t="s">
        <v>572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13420</v>
      </c>
      <c r="H241" s="94" t="s">
        <v>487</v>
      </c>
      <c r="I241" s="28">
        <v>3000</v>
      </c>
      <c r="J241" s="28">
        <f>SUM(I206:I240)</f>
        <v>8460</v>
      </c>
      <c r="L241">
        <f>SUM($I$2:I241)</f>
        <v>32890</v>
      </c>
      <c r="M241">
        <f t="shared" si="3"/>
        <v>328.9</v>
      </c>
    </row>
    <row r="242" spans="3:13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490</v>
      </c>
      <c r="I248">
        <v>750</v>
      </c>
      <c r="L248">
        <f>SUM($I$2:I248)</f>
        <v>33640</v>
      </c>
      <c r="M248">
        <f t="shared" si="3"/>
        <v>336.4</v>
      </c>
    </row>
    <row r="249" spans="3:13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484</v>
      </c>
      <c r="I255">
        <v>270</v>
      </c>
      <c r="L255">
        <f>SUM($I$2:I255)</f>
        <v>33910</v>
      </c>
      <c r="M255">
        <f t="shared" si="3"/>
        <v>339.1</v>
      </c>
    </row>
    <row r="256" spans="3:13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488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4" t="s">
        <v>485</v>
      </c>
      <c r="I261">
        <v>3000</v>
      </c>
      <c r="L261">
        <f>SUM($I$2:I261)</f>
        <v>37160</v>
      </c>
      <c r="M261">
        <f t="shared" si="4"/>
        <v>371.6</v>
      </c>
    </row>
    <row r="262" spans="3:13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701</v>
      </c>
      <c r="I268">
        <v>360</v>
      </c>
      <c r="L268">
        <f>SUM($I$2:I268)</f>
        <v>37520</v>
      </c>
      <c r="M268">
        <f t="shared" si="4"/>
        <v>375.2</v>
      </c>
    </row>
    <row r="269" spans="3:13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490</v>
      </c>
      <c r="I275">
        <v>750</v>
      </c>
      <c r="L275">
        <f>SUM($I$2:I275)</f>
        <v>38270</v>
      </c>
      <c r="M275">
        <f t="shared" si="4"/>
        <v>382.7</v>
      </c>
    </row>
    <row r="276" spans="3:13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484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4" t="s">
        <v>486</v>
      </c>
      <c r="I281">
        <v>2500</v>
      </c>
      <c r="L281">
        <f>SUM($I$2:I281)</f>
        <v>41040</v>
      </c>
      <c r="M281">
        <f t="shared" si="4"/>
        <v>410.4</v>
      </c>
    </row>
    <row r="282" spans="3:13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490</v>
      </c>
      <c r="I288">
        <v>750</v>
      </c>
      <c r="L288">
        <f>SUM($I$2:I288)</f>
        <v>41790</v>
      </c>
      <c r="M288">
        <f t="shared" si="4"/>
        <v>417.9</v>
      </c>
    </row>
    <row r="289" spans="3:13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484</v>
      </c>
      <c r="I295">
        <v>270</v>
      </c>
      <c r="L295">
        <f>SUM($I$2:I295)</f>
        <v>42060</v>
      </c>
      <c r="M295">
        <f t="shared" si="4"/>
        <v>420.6</v>
      </c>
    </row>
    <row r="296" spans="3:13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488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94" t="s">
        <v>485</v>
      </c>
      <c r="I301">
        <v>3000</v>
      </c>
      <c r="L301">
        <f>SUM($I$2:I301)</f>
        <v>45310</v>
      </c>
      <c r="M301">
        <f t="shared" si="4"/>
        <v>453.1</v>
      </c>
    </row>
    <row r="302" spans="3:13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701</v>
      </c>
      <c r="I308">
        <v>360</v>
      </c>
      <c r="L308">
        <f>SUM($I$2:I308)</f>
        <v>45670</v>
      </c>
      <c r="M308">
        <f t="shared" si="4"/>
        <v>456.7</v>
      </c>
    </row>
    <row r="309" spans="3:13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490</v>
      </c>
      <c r="I315">
        <v>750</v>
      </c>
      <c r="L315">
        <f>SUM($I$2:I315)</f>
        <v>46420</v>
      </c>
      <c r="M315">
        <f t="shared" si="4"/>
        <v>464.2</v>
      </c>
    </row>
    <row r="316" spans="3:13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484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4" t="s">
        <v>487</v>
      </c>
      <c r="I321">
        <v>3000</v>
      </c>
      <c r="L321">
        <f>SUM($I$2:I321)</f>
        <v>49690</v>
      </c>
      <c r="M321">
        <f t="shared" si="4"/>
        <v>496.9</v>
      </c>
    </row>
    <row r="322" spans="3:13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490</v>
      </c>
      <c r="I328">
        <v>750</v>
      </c>
      <c r="L328">
        <f>SUM($I$2:I328)</f>
        <v>50440</v>
      </c>
      <c r="M328">
        <f t="shared" si="5"/>
        <v>504.4</v>
      </c>
    </row>
    <row r="329" spans="3:13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484</v>
      </c>
      <c r="I335">
        <v>270</v>
      </c>
      <c r="L335">
        <f>SUM($I$2:I335)</f>
        <v>50710</v>
      </c>
      <c r="M335">
        <f t="shared" si="5"/>
        <v>507.1</v>
      </c>
    </row>
    <row r="336" spans="3:13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488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4" t="s">
        <v>485</v>
      </c>
      <c r="I341">
        <v>3000</v>
      </c>
      <c r="L341">
        <f>SUM($I$2:I341)</f>
        <v>53960</v>
      </c>
      <c r="M341">
        <f t="shared" si="5"/>
        <v>539.6</v>
      </c>
    </row>
    <row r="342" spans="3:13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701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490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484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4" t="s">
        <v>486</v>
      </c>
      <c r="I361">
        <v>2500</v>
      </c>
      <c r="L361">
        <f>SUM($I$2:I361)</f>
        <v>57840</v>
      </c>
      <c r="M361">
        <f t="shared" si="5"/>
        <v>578.4</v>
      </c>
    </row>
    <row r="362" spans="3:13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490</v>
      </c>
      <c r="I368">
        <v>750</v>
      </c>
      <c r="L368">
        <f>SUM($I$2:I368)</f>
        <v>58590</v>
      </c>
      <c r="M368">
        <f t="shared" si="5"/>
        <v>585.9</v>
      </c>
    </row>
    <row r="369" spans="3:13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484</v>
      </c>
      <c r="I375">
        <v>270</v>
      </c>
      <c r="L375">
        <f>SUM($I$2:I375)</f>
        <v>58860</v>
      </c>
      <c r="M375">
        <f t="shared" si="5"/>
        <v>588.6</v>
      </c>
    </row>
    <row r="376" spans="3:13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488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4" t="s">
        <v>485</v>
      </c>
      <c r="I381">
        <v>300</v>
      </c>
      <c r="L381">
        <f>SUM($I$2:I381)</f>
        <v>59410</v>
      </c>
      <c r="M381">
        <f t="shared" si="5"/>
        <v>594.1</v>
      </c>
    </row>
    <row r="382" spans="3:13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701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490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484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4" t="s">
        <v>487</v>
      </c>
      <c r="I401">
        <v>3000</v>
      </c>
      <c r="L401">
        <f>SUM($I$2:I401)</f>
        <v>63790</v>
      </c>
      <c r="M401">
        <f t="shared" si="6"/>
        <v>637.9</v>
      </c>
    </row>
    <row r="402" spans="3:13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490</v>
      </c>
      <c r="I405">
        <v>750</v>
      </c>
      <c r="L405">
        <f>SUM($I$2:I405)</f>
        <v>64540</v>
      </c>
      <c r="M405">
        <f t="shared" si="6"/>
        <v>645.4</v>
      </c>
    </row>
    <row r="406" spans="3:13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484</v>
      </c>
      <c r="I410">
        <v>270</v>
      </c>
      <c r="L410">
        <f>SUM($I$2:I410)</f>
        <v>64810</v>
      </c>
      <c r="M410">
        <f t="shared" si="6"/>
        <v>648.1</v>
      </c>
    </row>
    <row r="411" spans="3:13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488</v>
      </c>
      <c r="I416">
        <v>250</v>
      </c>
      <c r="L416">
        <f>SUM($I$2:I416)</f>
        <v>65060</v>
      </c>
      <c r="M416">
        <f t="shared" si="6"/>
        <v>650.6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s="94" t="s">
        <v>486</v>
      </c>
      <c r="I417">
        <v>2500</v>
      </c>
      <c r="L417">
        <f>SUM($I$2:I417)</f>
        <v>67560</v>
      </c>
      <c r="M417">
        <f t="shared" si="6"/>
        <v>675.6</v>
      </c>
    </row>
    <row r="418" spans="3:13" x14ac:dyDescent="0.2">
      <c r="G418" t="str">
        <f>IF( IFERROR(VLOOKUP(C418,'Dungeon&amp;Framework'!CG:CN,8,FALSE),"") = 0, "",IFERROR(VLOOKUP(C418,'Dungeon&amp;Framework'!CG:CN,8,FALSE),""))</f>
        <v/>
      </c>
    </row>
    <row r="419" spans="3:13" x14ac:dyDescent="0.2">
      <c r="G419" t="str">
        <f>IF( IFERROR(VLOOKUP(C419,'Dungeon&amp;Framework'!CG:CN,8,FALSE),"") = 0, "",IFERROR(VLOOKUP(C419,'Dungeon&amp;Framework'!CG:CN,8,FALSE),""))</f>
        <v/>
      </c>
      <c r="L419" t="s">
        <v>505</v>
      </c>
    </row>
    <row r="420" spans="3:13" x14ac:dyDescent="0.2">
      <c r="L420" t="s">
        <v>506</v>
      </c>
    </row>
    <row r="422" spans="3:13" x14ac:dyDescent="0.2">
      <c r="G422" t="str">
        <f>IF( IFERROR(VLOOKUP(C422,'Dungeon&amp;Framework'!CG:CN,8,FALSE),"") = 0, "",IFERROR(VLOOKUP(C422,'Dungeon&amp;Framework'!CG:CN,8,FALSE),""))</f>
        <v/>
      </c>
      <c r="L422" t="s">
        <v>507</v>
      </c>
    </row>
    <row r="423" spans="3:13" x14ac:dyDescent="0.2">
      <c r="G423" t="str">
        <f>IF( IFERROR(VLOOKUP(C423,'Dungeon&amp;Framework'!CG:CN,8,FALSE),"") = 0, "",IFERROR(VLOOKUP(C423,'Dungeon&amp;Framework'!CG:CN,8,FALSE),""))</f>
        <v/>
      </c>
      <c r="L423" t="s">
        <v>508</v>
      </c>
    </row>
    <row r="424" spans="3:13" x14ac:dyDescent="0.2">
      <c r="G424" t="str">
        <f>IF( IFERROR(VLOOKUP(C424,'Dungeon&amp;Framework'!CG:CN,8,FALSE),"") = 0, "",IFERROR(VLOOKUP(C424,'Dungeon&amp;Framework'!CG:CN,8,FALSE),""))</f>
        <v/>
      </c>
      <c r="L424" t="s">
        <v>509</v>
      </c>
    </row>
    <row r="425" spans="3:13" x14ac:dyDescent="0.2">
      <c r="G425" t="str">
        <f>IF( IFERROR(VLOOKUP(C425,'Dungeon&amp;Framework'!CG:CN,8,FALSE),"") = 0, "",IFERROR(VLOOKUP(C425,'Dungeon&amp;Framework'!CG:CN,8,FALSE),""))</f>
        <v/>
      </c>
    </row>
    <row r="426" spans="3:13" x14ac:dyDescent="0.2">
      <c r="L426" t="s">
        <v>510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topLeftCell="E28" workbookViewId="0">
      <selection activeCell="S74" sqref="S7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583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K3" t="s">
        <v>350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36000</v>
      </c>
      <c r="D5" s="1">
        <f t="shared" ref="D5:E5" si="2">D11*$R$8</f>
        <v>84000</v>
      </c>
      <c r="E5" s="1">
        <f t="shared" si="2"/>
        <v>360000</v>
      </c>
      <c r="F5" s="1">
        <f>F11*$R$8</f>
        <v>600000</v>
      </c>
      <c r="L5" t="s">
        <v>347</v>
      </c>
      <c r="M5">
        <v>1000</v>
      </c>
      <c r="N5">
        <f>M5*60*2</f>
        <v>120000</v>
      </c>
      <c r="O5">
        <f t="shared" si="1"/>
        <v>500</v>
      </c>
    </row>
    <row r="6" spans="1:18" x14ac:dyDescent="0.2">
      <c r="A6" s="95" t="s">
        <v>348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95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M7" t="s">
        <v>678</v>
      </c>
      <c r="R7" s="28" t="s">
        <v>582</v>
      </c>
    </row>
    <row r="8" spans="1:18" x14ac:dyDescent="0.2">
      <c r="A8" s="95"/>
      <c r="B8" s="1" t="s">
        <v>347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349</v>
      </c>
      <c r="C10" s="1">
        <f>C6*$N$3+C7*$N$4+C8*$N$5</f>
        <v>36000</v>
      </c>
      <c r="D10" s="1">
        <f t="shared" ref="D10:F10" si="3">D6*$N$3+D7*$N$4+D8*$N$5</f>
        <v>84000</v>
      </c>
      <c r="E10" s="1">
        <f>E6*$N$3+E7*$N$4+E8*$N$5</f>
        <v>360000</v>
      </c>
      <c r="F10" s="1">
        <f t="shared" si="3"/>
        <v>600000</v>
      </c>
    </row>
    <row r="11" spans="1:18" x14ac:dyDescent="0.2">
      <c r="B11" s="1" t="s">
        <v>427</v>
      </c>
      <c r="C11" s="78">
        <f>C10/$R$3</f>
        <v>150</v>
      </c>
      <c r="D11" s="78">
        <f t="shared" ref="D11:F11" si="4">D10/$R$3</f>
        <v>350</v>
      </c>
      <c r="E11" s="78">
        <f t="shared" si="4"/>
        <v>1500</v>
      </c>
      <c r="F11" s="78">
        <f t="shared" si="4"/>
        <v>2500</v>
      </c>
    </row>
    <row r="14" spans="1:18" x14ac:dyDescent="0.2">
      <c r="C14" s="105" t="s">
        <v>428</v>
      </c>
      <c r="D14" s="105"/>
      <c r="E14" s="105"/>
      <c r="F14" s="105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8" spans="1:10" x14ac:dyDescent="0.2">
      <c r="B18" t="s">
        <v>617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5</v>
      </c>
      <c r="E19">
        <v>15</v>
      </c>
      <c r="F19">
        <v>35</v>
      </c>
      <c r="G19" t="s">
        <v>664</v>
      </c>
    </row>
    <row r="20" spans="1:10" x14ac:dyDescent="0.2">
      <c r="B20" t="s">
        <v>347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616</v>
      </c>
      <c r="C22">
        <f>SUM(C18:C20)</f>
        <v>14</v>
      </c>
      <c r="D22">
        <f t="shared" ref="D22:F22" si="5">SUM(D18:D20)</f>
        <v>30</v>
      </c>
      <c r="E22">
        <f t="shared" si="5"/>
        <v>76</v>
      </c>
      <c r="F22">
        <f t="shared" si="5"/>
        <v>37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679</v>
      </c>
      <c r="B25" s="92"/>
      <c r="C25" s="92"/>
      <c r="D25" s="92"/>
      <c r="E25" s="92"/>
      <c r="F25" s="7"/>
      <c r="G25" s="7"/>
    </row>
    <row r="26" spans="1:10" x14ac:dyDescent="0.2">
      <c r="A26" s="7" t="s">
        <v>680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683</v>
      </c>
      <c r="G27" s="7"/>
      <c r="H27" t="s">
        <v>684</v>
      </c>
    </row>
    <row r="28" spans="1:10" x14ac:dyDescent="0.2">
      <c r="A28" t="s">
        <v>682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70</v>
      </c>
      <c r="G28" s="7"/>
      <c r="H28">
        <f>SUM(F36:F40)*B28/'Chest&amp;Cards&amp;Offer'!F10*'Chest&amp;Cards&amp;Offer'!F8</f>
        <v>76</v>
      </c>
    </row>
    <row r="29" spans="1:10" x14ac:dyDescent="0.2">
      <c r="A29" s="7" t="s">
        <v>681</v>
      </c>
      <c r="B29" s="7">
        <v>2</v>
      </c>
      <c r="C29" s="7"/>
      <c r="D29" s="7">
        <f>SUM(A52:A56)*2</f>
        <v>419.9</v>
      </c>
      <c r="E29" s="7"/>
      <c r="F29" s="7">
        <f>SUM(C52:C56)*2</f>
        <v>28</v>
      </c>
      <c r="G29" s="7"/>
      <c r="H29">
        <f>SUM(H52:H56)*B29/F11*F8</f>
        <v>29.6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203.6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670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12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17</v>
      </c>
      <c r="O36" s="1">
        <f t="shared" ref="O36:O40" si="8">N36/A36</f>
        <v>3.4068136272545089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23.5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33.5</v>
      </c>
      <c r="O37" s="1">
        <f t="shared" si="8"/>
        <v>3.3533533533533535</v>
      </c>
    </row>
    <row r="38" spans="1:18" x14ac:dyDescent="0.2">
      <c r="A38" s="1">
        <v>14.99</v>
      </c>
      <c r="B38" s="1"/>
      <c r="C38" s="1">
        <v>1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35</v>
      </c>
      <c r="K38" s="1">
        <f t="shared" si="9"/>
        <v>0</v>
      </c>
      <c r="L38" s="1">
        <f t="shared" si="7"/>
        <v>15</v>
      </c>
      <c r="M38" s="1"/>
      <c r="N38" s="1">
        <f t="shared" si="10"/>
        <v>50</v>
      </c>
      <c r="O38" s="1">
        <f t="shared" si="8"/>
        <v>3.3355570380253501</v>
      </c>
    </row>
    <row r="39" spans="1:18" x14ac:dyDescent="0.2">
      <c r="A39" s="91">
        <v>24.99</v>
      </c>
      <c r="B39" s="91"/>
      <c r="C39" s="91">
        <v>2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55</v>
      </c>
      <c r="K39" s="91">
        <f t="shared" si="9"/>
        <v>0</v>
      </c>
      <c r="L39" s="91">
        <f t="shared" si="7"/>
        <v>25</v>
      </c>
      <c r="M39" s="91"/>
      <c r="N39" s="91">
        <f t="shared" si="10"/>
        <v>80</v>
      </c>
      <c r="O39" s="91">
        <f t="shared" si="8"/>
        <v>3.2012805122048822</v>
      </c>
    </row>
    <row r="40" spans="1:18" x14ac:dyDescent="0.2">
      <c r="A40" s="1">
        <v>39.99</v>
      </c>
      <c r="B40" s="1"/>
      <c r="C40" s="1">
        <v>4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90</v>
      </c>
      <c r="K40" s="1">
        <f t="shared" si="9"/>
        <v>0</v>
      </c>
      <c r="L40" s="1">
        <f t="shared" si="7"/>
        <v>40</v>
      </c>
      <c r="M40" s="1"/>
      <c r="N40" s="1">
        <f t="shared" si="10"/>
        <v>130</v>
      </c>
      <c r="O40" s="1">
        <f t="shared" si="8"/>
        <v>3.2508127031757938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669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670</v>
      </c>
      <c r="R49">
        <v>260</v>
      </c>
      <c r="S49" t="s">
        <v>736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13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30</v>
      </c>
      <c r="O52" s="1">
        <f t="shared" ref="O52:O56" si="14">N52/A52</f>
        <v>3.0030030030030028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26.5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61.5</v>
      </c>
      <c r="O53" s="1">
        <f t="shared" si="14"/>
        <v>3.0765382691345677</v>
      </c>
    </row>
    <row r="54" spans="1:19" x14ac:dyDescent="0.2">
      <c r="A54" s="1">
        <v>29.99</v>
      </c>
      <c r="B54" s="1"/>
      <c r="C54" s="1">
        <v>2</v>
      </c>
      <c r="D54" s="1">
        <v>50</v>
      </c>
      <c r="E54" s="1"/>
      <c r="F54" s="1"/>
      <c r="G54" s="1"/>
      <c r="H54" s="1">
        <v>2300</v>
      </c>
      <c r="I54" s="1">
        <v>30</v>
      </c>
      <c r="J54" s="1">
        <f t="shared" si="12"/>
        <v>35</v>
      </c>
      <c r="K54" s="1">
        <f t="shared" si="15"/>
        <v>23</v>
      </c>
      <c r="L54" s="1">
        <f t="shared" si="13"/>
        <v>30</v>
      </c>
      <c r="M54" s="1"/>
      <c r="N54" s="1">
        <f t="shared" si="16"/>
        <v>88</v>
      </c>
      <c r="O54" s="1">
        <f t="shared" si="14"/>
        <v>2.9343114371457153</v>
      </c>
    </row>
    <row r="55" spans="1:19" x14ac:dyDescent="0.2">
      <c r="A55" s="91">
        <v>49.99</v>
      </c>
      <c r="B55" s="91"/>
      <c r="C55" s="91">
        <v>4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8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670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504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535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536</v>
      </c>
      <c r="W2">
        <f>'Dungeon&amp;Framework'!EF40</f>
        <v>66.457606837606832</v>
      </c>
    </row>
    <row r="3" spans="1:32" x14ac:dyDescent="0.2">
      <c r="O3" t="s">
        <v>194</v>
      </c>
      <c r="U3" t="s">
        <v>537</v>
      </c>
      <c r="W3">
        <f>'Dungeon&amp;Framework'!EF58</f>
        <v>179.59389743589745</v>
      </c>
    </row>
    <row r="4" spans="1:32" x14ac:dyDescent="0.2">
      <c r="C4" t="s">
        <v>195</v>
      </c>
      <c r="U4" t="s">
        <v>538</v>
      </c>
      <c r="W4">
        <f>'Dungeon&amp;Framework'!EF64</f>
        <v>242.43761061946901</v>
      </c>
    </row>
    <row r="5" spans="1:32" x14ac:dyDescent="0.2">
      <c r="A5" s="109" t="s">
        <v>37</v>
      </c>
      <c r="B5" s="110"/>
      <c r="C5" s="110"/>
      <c r="D5" s="110"/>
      <c r="E5" s="110"/>
      <c r="F5" s="110"/>
      <c r="G5" s="110"/>
      <c r="H5" s="111"/>
      <c r="J5" s="112" t="s">
        <v>38</v>
      </c>
      <c r="K5" s="113"/>
      <c r="L5" s="113"/>
      <c r="M5" s="113"/>
      <c r="N5" s="113"/>
      <c r="O5" s="113"/>
      <c r="P5" s="113"/>
      <c r="Q5" s="114"/>
      <c r="S5" s="106" t="s">
        <v>39</v>
      </c>
      <c r="T5" s="107"/>
      <c r="U5" s="107"/>
      <c r="V5" s="107"/>
      <c r="W5" s="107"/>
      <c r="X5" s="107"/>
      <c r="Y5" s="107"/>
      <c r="Z5" s="108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539</v>
      </c>
      <c r="D8" s="24">
        <v>-1</v>
      </c>
      <c r="E8" s="24">
        <v>2</v>
      </c>
      <c r="F8" s="23" t="s">
        <v>541</v>
      </c>
      <c r="G8" s="23"/>
      <c r="H8" s="23">
        <v>6</v>
      </c>
      <c r="I8" t="s">
        <v>540</v>
      </c>
      <c r="J8" s="20">
        <v>-1</v>
      </c>
      <c r="K8" s="20">
        <v>1</v>
      </c>
      <c r="L8" s="19" t="s">
        <v>539</v>
      </c>
      <c r="M8" s="20">
        <v>-1</v>
      </c>
      <c r="N8" s="20">
        <v>2</v>
      </c>
      <c r="O8" s="19" t="s">
        <v>541</v>
      </c>
      <c r="P8" s="20">
        <v>-1</v>
      </c>
      <c r="Q8" s="20">
        <v>4</v>
      </c>
      <c r="R8" t="s">
        <v>550</v>
      </c>
      <c r="S8" s="22">
        <v>-1</v>
      </c>
      <c r="T8" s="22">
        <v>1</v>
      </c>
      <c r="U8" s="21" t="s">
        <v>541</v>
      </c>
      <c r="V8" s="22">
        <v>-1</v>
      </c>
      <c r="W8" s="22">
        <v>2</v>
      </c>
      <c r="X8" s="21" t="s">
        <v>539</v>
      </c>
      <c r="Y8" s="22">
        <v>-1</v>
      </c>
      <c r="Z8" s="22">
        <v>4</v>
      </c>
      <c r="AA8" t="s">
        <v>549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539</v>
      </c>
      <c r="G9" s="23"/>
      <c r="H9" s="23">
        <v>7</v>
      </c>
      <c r="I9" t="s">
        <v>539</v>
      </c>
      <c r="J9" s="20"/>
      <c r="K9" s="20"/>
      <c r="L9" s="19"/>
      <c r="M9" s="20"/>
      <c r="N9" s="20">
        <v>3</v>
      </c>
      <c r="O9" s="19" t="s">
        <v>539</v>
      </c>
      <c r="P9" s="19"/>
      <c r="Q9" s="19">
        <v>5</v>
      </c>
      <c r="R9" t="s">
        <v>539</v>
      </c>
      <c r="S9" s="22"/>
      <c r="T9" s="22"/>
      <c r="U9" s="21"/>
      <c r="V9" s="22"/>
      <c r="W9" s="22">
        <v>3</v>
      </c>
      <c r="X9" s="21" t="s">
        <v>546</v>
      </c>
      <c r="Y9" s="21"/>
      <c r="Z9" s="21">
        <v>5</v>
      </c>
      <c r="AA9" t="s">
        <v>539</v>
      </c>
    </row>
    <row r="10" spans="1:32" x14ac:dyDescent="0.2">
      <c r="A10" s="24"/>
      <c r="B10" s="24"/>
      <c r="C10" s="23"/>
      <c r="D10" s="24"/>
      <c r="E10" s="24">
        <v>4</v>
      </c>
      <c r="F10" s="23" t="s">
        <v>541</v>
      </c>
      <c r="G10" s="23"/>
      <c r="H10" s="23">
        <v>8</v>
      </c>
      <c r="I10" t="s">
        <v>541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542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549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546</v>
      </c>
      <c r="G11" s="23"/>
      <c r="H11" s="23">
        <v>9</v>
      </c>
      <c r="I11" t="s">
        <v>539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539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542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546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539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539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541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550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539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540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543</v>
      </c>
      <c r="D25" s="24">
        <v>-1</v>
      </c>
      <c r="E25" s="24">
        <v>3</v>
      </c>
      <c r="F25" s="23" t="s">
        <v>542</v>
      </c>
      <c r="G25" s="23"/>
      <c r="H25" s="23">
        <v>8</v>
      </c>
      <c r="I25" t="s">
        <v>548</v>
      </c>
      <c r="J25" s="20">
        <v>-1</v>
      </c>
      <c r="K25" s="20">
        <v>1</v>
      </c>
      <c r="L25" s="19" t="s">
        <v>543</v>
      </c>
      <c r="M25" s="20">
        <v>-1</v>
      </c>
      <c r="N25" s="20">
        <v>2</v>
      </c>
      <c r="O25" s="19" t="s">
        <v>542</v>
      </c>
      <c r="P25" s="20">
        <v>-1</v>
      </c>
      <c r="Q25" s="19">
        <v>6</v>
      </c>
      <c r="R25" t="s">
        <v>551</v>
      </c>
      <c r="S25" s="22">
        <v>-1</v>
      </c>
      <c r="T25" s="22">
        <v>1</v>
      </c>
      <c r="U25" s="21" t="s">
        <v>543</v>
      </c>
      <c r="V25" s="22">
        <v>-1</v>
      </c>
      <c r="W25" s="22">
        <v>2</v>
      </c>
      <c r="X25" s="21" t="s">
        <v>542</v>
      </c>
      <c r="Y25" s="22">
        <v>-1</v>
      </c>
      <c r="Z25" s="21">
        <v>5</v>
      </c>
      <c r="AA25" t="s">
        <v>540</v>
      </c>
    </row>
    <row r="26" spans="1:32" x14ac:dyDescent="0.2">
      <c r="A26" s="23"/>
      <c r="B26" s="24">
        <v>2</v>
      </c>
      <c r="C26" s="23" t="s">
        <v>541</v>
      </c>
      <c r="D26" s="24"/>
      <c r="E26" s="24">
        <v>4</v>
      </c>
      <c r="F26" s="23" t="s">
        <v>544</v>
      </c>
      <c r="G26" s="23"/>
      <c r="H26" s="23">
        <v>9</v>
      </c>
      <c r="I26" t="s">
        <v>541</v>
      </c>
      <c r="J26" s="20"/>
      <c r="K26" s="20"/>
      <c r="L26" s="19"/>
      <c r="M26" s="20"/>
      <c r="N26" s="20">
        <v>3</v>
      </c>
      <c r="O26" s="19" t="s">
        <v>544</v>
      </c>
      <c r="P26" s="19"/>
      <c r="Q26" s="19">
        <v>7</v>
      </c>
      <c r="R26" t="s">
        <v>543</v>
      </c>
      <c r="S26" s="22"/>
      <c r="T26" s="22"/>
      <c r="U26" s="21"/>
      <c r="V26" s="22"/>
      <c r="W26" s="22">
        <v>3</v>
      </c>
      <c r="X26" s="21" t="s">
        <v>543</v>
      </c>
      <c r="Y26" s="21"/>
      <c r="Z26" s="21">
        <v>6</v>
      </c>
      <c r="AA26" t="s">
        <v>543</v>
      </c>
    </row>
    <row r="27" spans="1:32" x14ac:dyDescent="0.2">
      <c r="A27" s="24"/>
      <c r="B27" s="24"/>
      <c r="C27" s="23"/>
      <c r="D27" s="24"/>
      <c r="E27" s="24">
        <v>5</v>
      </c>
      <c r="F27" s="23" t="s">
        <v>541</v>
      </c>
      <c r="G27" s="23"/>
      <c r="H27" s="23">
        <v>10</v>
      </c>
      <c r="I27" t="s">
        <v>544</v>
      </c>
      <c r="J27" s="20"/>
      <c r="K27" s="20"/>
      <c r="L27" s="19"/>
      <c r="M27" s="20"/>
      <c r="N27" s="20">
        <v>4</v>
      </c>
      <c r="O27" s="19" t="s">
        <v>541</v>
      </c>
      <c r="P27" s="19"/>
      <c r="Q27" s="19">
        <v>8</v>
      </c>
      <c r="R27" t="s">
        <v>542</v>
      </c>
      <c r="S27" s="22"/>
      <c r="T27" s="22"/>
      <c r="U27" s="21"/>
      <c r="V27" s="22"/>
      <c r="W27" s="22">
        <v>4</v>
      </c>
      <c r="X27" s="21" t="s">
        <v>547</v>
      </c>
      <c r="Y27" s="21"/>
      <c r="Z27" s="21">
        <v>7</v>
      </c>
      <c r="AA27" t="s">
        <v>541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544</v>
      </c>
      <c r="G28" s="23"/>
      <c r="H28" s="23">
        <v>11</v>
      </c>
      <c r="I28" t="s">
        <v>541</v>
      </c>
      <c r="J28" s="20"/>
      <c r="K28" s="20"/>
      <c r="L28" s="19"/>
      <c r="M28" s="20"/>
      <c r="N28" s="20">
        <v>5</v>
      </c>
      <c r="O28" s="19" t="s">
        <v>547</v>
      </c>
      <c r="P28" s="19"/>
      <c r="Q28" s="19">
        <v>9</v>
      </c>
      <c r="R28" t="s">
        <v>544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540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547</v>
      </c>
      <c r="G29" s="23"/>
      <c r="H29" s="23">
        <v>12</v>
      </c>
      <c r="I29" t="s">
        <v>543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546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541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544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544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551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541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548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545</v>
      </c>
      <c r="D45" s="24">
        <v>-1</v>
      </c>
      <c r="E45" s="24">
        <v>4</v>
      </c>
      <c r="F45" s="23" t="s">
        <v>545</v>
      </c>
      <c r="G45" s="23"/>
      <c r="H45" s="23">
        <v>10</v>
      </c>
      <c r="I45" t="s">
        <v>552</v>
      </c>
      <c r="J45" s="20">
        <v>-1</v>
      </c>
      <c r="K45" s="20">
        <v>1</v>
      </c>
      <c r="L45" s="19" t="s">
        <v>545</v>
      </c>
      <c r="M45" s="20">
        <v>-1</v>
      </c>
      <c r="N45" s="20">
        <v>3</v>
      </c>
      <c r="O45" s="19" t="s">
        <v>545</v>
      </c>
      <c r="P45" s="20">
        <v>-1</v>
      </c>
      <c r="Q45" s="20">
        <v>8</v>
      </c>
      <c r="R45" t="s">
        <v>553</v>
      </c>
      <c r="S45" s="22">
        <v>-1</v>
      </c>
      <c r="T45" s="22">
        <v>1</v>
      </c>
      <c r="U45" s="21" t="s">
        <v>545</v>
      </c>
      <c r="V45" s="22">
        <v>-1</v>
      </c>
      <c r="W45" s="22">
        <v>2</v>
      </c>
      <c r="X45" s="21" t="s">
        <v>545</v>
      </c>
      <c r="Y45" s="22">
        <v>-1</v>
      </c>
      <c r="Z45" s="21">
        <v>6</v>
      </c>
      <c r="AA45" t="s">
        <v>554</v>
      </c>
    </row>
    <row r="46" spans="1:27" x14ac:dyDescent="0.2">
      <c r="A46" s="23"/>
      <c r="B46" s="24">
        <v>2</v>
      </c>
      <c r="C46" s="23" t="s">
        <v>478</v>
      </c>
      <c r="D46" s="24"/>
      <c r="E46" s="24">
        <v>5</v>
      </c>
      <c r="F46" s="23" t="s">
        <v>481</v>
      </c>
      <c r="G46" s="23"/>
      <c r="H46" s="23">
        <v>11</v>
      </c>
      <c r="I46" t="s">
        <v>545</v>
      </c>
      <c r="J46" s="20"/>
      <c r="K46" s="20">
        <v>2</v>
      </c>
      <c r="L46" s="19" t="s">
        <v>478</v>
      </c>
      <c r="M46" s="20"/>
      <c r="N46" s="20">
        <v>4</v>
      </c>
      <c r="O46" s="19" t="s">
        <v>481</v>
      </c>
      <c r="P46" s="19"/>
      <c r="Q46" s="19">
        <v>9</v>
      </c>
      <c r="R46" t="s">
        <v>545</v>
      </c>
      <c r="S46" s="22"/>
      <c r="T46" s="22"/>
      <c r="U46" s="21"/>
      <c r="V46" s="22"/>
      <c r="W46" s="22">
        <v>3</v>
      </c>
      <c r="X46" s="21" t="s">
        <v>481</v>
      </c>
      <c r="Y46" s="21"/>
      <c r="Z46" s="21">
        <v>7</v>
      </c>
      <c r="AA46" t="s">
        <v>545</v>
      </c>
    </row>
    <row r="47" spans="1:27" x14ac:dyDescent="0.2">
      <c r="A47" s="24"/>
      <c r="B47" s="24">
        <v>3</v>
      </c>
      <c r="C47" s="23" t="s">
        <v>547</v>
      </c>
      <c r="D47" s="24"/>
      <c r="E47" s="24">
        <v>6</v>
      </c>
      <c r="F47" s="23" t="s">
        <v>477</v>
      </c>
      <c r="G47" s="23"/>
      <c r="H47" s="23">
        <v>12</v>
      </c>
      <c r="I47" t="s">
        <v>478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t="s">
        <v>478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t="s">
        <v>481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481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19" t="s">
        <v>481</v>
      </c>
      <c r="P48" s="19"/>
      <c r="Q48" s="19">
        <v>11</v>
      </c>
      <c r="R48" t="s">
        <v>547</v>
      </c>
      <c r="S48" s="22"/>
      <c r="T48" s="22"/>
      <c r="U48" s="21"/>
      <c r="V48" s="22"/>
      <c r="W48" s="22">
        <v>5</v>
      </c>
      <c r="X48" s="21" t="s">
        <v>481</v>
      </c>
      <c r="Y48" s="21"/>
      <c r="Z48" s="21">
        <v>9</v>
      </c>
      <c r="AA48" t="s">
        <v>547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t="s">
        <v>481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t="s">
        <v>481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554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547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547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553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478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552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559</v>
      </c>
      <c r="D65" s="24">
        <v>-1</v>
      </c>
      <c r="E65" s="24">
        <v>5</v>
      </c>
      <c r="F65" s="23" t="s">
        <v>562</v>
      </c>
      <c r="G65" s="23"/>
      <c r="H65" s="23">
        <v>12</v>
      </c>
      <c r="I65" t="s">
        <v>556</v>
      </c>
      <c r="J65" s="20">
        <v>-1</v>
      </c>
      <c r="K65" s="20">
        <v>1</v>
      </c>
      <c r="L65" s="19" t="s">
        <v>559</v>
      </c>
      <c r="M65" s="20">
        <v>-1</v>
      </c>
      <c r="N65" s="20">
        <v>4</v>
      </c>
      <c r="O65" s="19" t="s">
        <v>562</v>
      </c>
      <c r="P65" s="20">
        <v>-1</v>
      </c>
      <c r="Q65" s="19">
        <v>10</v>
      </c>
      <c r="R65" t="s">
        <v>557</v>
      </c>
      <c r="S65" s="22">
        <v>-1</v>
      </c>
      <c r="T65" s="22">
        <v>1</v>
      </c>
      <c r="U65" s="21" t="s">
        <v>559</v>
      </c>
      <c r="V65" s="22">
        <v>-1</v>
      </c>
      <c r="W65" s="22">
        <v>2</v>
      </c>
      <c r="X65" s="21" t="s">
        <v>562</v>
      </c>
      <c r="Y65" s="22">
        <v>-1</v>
      </c>
      <c r="Z65" s="22">
        <v>7</v>
      </c>
      <c r="AA65" t="s">
        <v>558</v>
      </c>
    </row>
    <row r="66" spans="1:27" x14ac:dyDescent="0.2">
      <c r="A66" s="23"/>
      <c r="B66" s="24">
        <v>2</v>
      </c>
      <c r="C66" s="23" t="s">
        <v>555</v>
      </c>
      <c r="D66" s="24"/>
      <c r="E66" s="24">
        <v>6</v>
      </c>
      <c r="F66" s="23" t="s">
        <v>555</v>
      </c>
      <c r="G66" s="23"/>
      <c r="H66" s="23">
        <v>13</v>
      </c>
      <c r="I66" t="s">
        <v>559</v>
      </c>
      <c r="J66" s="20"/>
      <c r="K66" s="20">
        <v>2</v>
      </c>
      <c r="L66" s="19" t="s">
        <v>555</v>
      </c>
      <c r="M66" s="20"/>
      <c r="N66" s="20">
        <v>5</v>
      </c>
      <c r="O66" s="19" t="s">
        <v>555</v>
      </c>
      <c r="P66" s="19"/>
      <c r="Q66" s="19">
        <v>11</v>
      </c>
      <c r="R66" t="s">
        <v>559</v>
      </c>
      <c r="S66" s="22"/>
      <c r="T66" s="22"/>
      <c r="U66" s="21"/>
      <c r="V66" s="22"/>
      <c r="W66" s="22">
        <v>3</v>
      </c>
      <c r="X66" s="21" t="s">
        <v>555</v>
      </c>
      <c r="Y66" s="21"/>
      <c r="Z66" s="21">
        <v>8</v>
      </c>
      <c r="AA66" t="s">
        <v>559</v>
      </c>
    </row>
    <row r="67" spans="1:27" x14ac:dyDescent="0.2">
      <c r="A67" s="24"/>
      <c r="B67" s="24">
        <v>3</v>
      </c>
      <c r="C67" s="23" t="s">
        <v>560</v>
      </c>
      <c r="D67" s="24"/>
      <c r="E67" s="24">
        <v>7</v>
      </c>
      <c r="F67" s="23" t="s">
        <v>562</v>
      </c>
      <c r="G67" s="23"/>
      <c r="H67" s="23">
        <v>14</v>
      </c>
      <c r="I67" t="s">
        <v>555</v>
      </c>
      <c r="J67" s="20"/>
      <c r="K67" s="20">
        <v>3</v>
      </c>
      <c r="L67" s="19" t="s">
        <v>561</v>
      </c>
      <c r="M67" s="20"/>
      <c r="N67" s="20">
        <v>6</v>
      </c>
      <c r="O67" s="19" t="s">
        <v>562</v>
      </c>
      <c r="P67" s="19"/>
      <c r="Q67" s="19">
        <v>12</v>
      </c>
      <c r="R67" t="s">
        <v>555</v>
      </c>
      <c r="S67" s="22"/>
      <c r="T67" s="22"/>
      <c r="U67" s="21"/>
      <c r="V67" s="22"/>
      <c r="W67" s="22">
        <v>4</v>
      </c>
      <c r="X67" s="21" t="s">
        <v>562</v>
      </c>
      <c r="Y67" s="21"/>
      <c r="Z67" s="21">
        <v>9</v>
      </c>
      <c r="AA67" t="s">
        <v>555</v>
      </c>
    </row>
    <row r="68" spans="1:27" x14ac:dyDescent="0.2">
      <c r="A68" s="24"/>
      <c r="B68" s="24">
        <v>4</v>
      </c>
      <c r="C68" s="23" t="s">
        <v>561</v>
      </c>
      <c r="D68" s="24"/>
      <c r="E68" s="24">
        <v>8</v>
      </c>
      <c r="F68" s="23" t="s">
        <v>561</v>
      </c>
      <c r="G68" s="23"/>
      <c r="H68" s="23">
        <v>15</v>
      </c>
      <c r="I68" t="s">
        <v>562</v>
      </c>
      <c r="J68" s="20"/>
      <c r="K68" s="20"/>
      <c r="L68" s="19"/>
      <c r="M68" s="20"/>
      <c r="N68" s="20">
        <v>7</v>
      </c>
      <c r="O68" s="19" t="s">
        <v>561</v>
      </c>
      <c r="P68" s="19"/>
      <c r="Q68" s="19">
        <v>13</v>
      </c>
      <c r="R68" t="s">
        <v>562</v>
      </c>
      <c r="S68" s="22"/>
      <c r="T68" s="22"/>
      <c r="U68" s="21"/>
      <c r="V68" s="22"/>
      <c r="W68" s="22">
        <v>5</v>
      </c>
      <c r="X68" s="21" t="s">
        <v>561</v>
      </c>
      <c r="Y68" s="21"/>
      <c r="Z68" s="21">
        <v>10</v>
      </c>
      <c r="AA68" t="s">
        <v>562</v>
      </c>
    </row>
    <row r="69" spans="1:27" x14ac:dyDescent="0.2">
      <c r="A69" s="24"/>
      <c r="B69" s="24"/>
      <c r="C69" s="23"/>
      <c r="D69" s="24"/>
      <c r="E69" s="24">
        <v>9</v>
      </c>
      <c r="F69" s="23" t="s">
        <v>562</v>
      </c>
      <c r="G69" s="23"/>
      <c r="H69" s="23">
        <v>16</v>
      </c>
      <c r="I69" t="s">
        <v>561</v>
      </c>
      <c r="J69" s="19"/>
      <c r="K69" s="20"/>
      <c r="L69" s="19"/>
      <c r="M69" s="20"/>
      <c r="N69" s="20">
        <v>8</v>
      </c>
      <c r="O69" s="19" t="s">
        <v>562</v>
      </c>
      <c r="P69" s="19"/>
      <c r="Q69" s="19">
        <v>14</v>
      </c>
      <c r="R69" t="s">
        <v>561</v>
      </c>
      <c r="S69" s="21"/>
      <c r="T69" s="22"/>
      <c r="U69" s="21"/>
      <c r="V69" s="22"/>
      <c r="W69" s="22">
        <v>6</v>
      </c>
      <c r="X69" s="21" t="s">
        <v>562</v>
      </c>
      <c r="Y69" s="21"/>
      <c r="Z69" s="21">
        <v>11</v>
      </c>
      <c r="AA69" t="s">
        <v>561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561</v>
      </c>
      <c r="G70" s="23"/>
      <c r="H70" s="23">
        <v>17</v>
      </c>
      <c r="I70" t="s">
        <v>555</v>
      </c>
      <c r="J70" s="20"/>
      <c r="K70" s="20"/>
      <c r="L70" s="19"/>
      <c r="M70" s="20"/>
      <c r="N70" s="19">
        <v>9</v>
      </c>
      <c r="O70" s="19" t="s">
        <v>561</v>
      </c>
      <c r="P70" s="19"/>
      <c r="Q70" s="19">
        <v>15</v>
      </c>
      <c r="R70" t="s">
        <v>555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558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555</v>
      </c>
      <c r="G71" s="23"/>
      <c r="H71" s="23">
        <v>18</v>
      </c>
      <c r="I71" t="s">
        <v>559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557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561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556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PVP_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2022-04-13T07:47:47Z</dcterms:modified>
</cp:coreProperties>
</file>