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00294F03-A348-C640-9C3B-63939790A985}" xr6:coauthVersionLast="47" xr6:coauthVersionMax="47" xr10:uidLastSave="{00000000-0000-0000-0000-000000000000}"/>
  <bookViews>
    <workbookView xWindow="0" yWindow="760" windowWidth="30240" windowHeight="17580" firstSheet="3" activeTab="3" xr2:uid="{9D17990C-67C1-074B-AB22-A671F8561E26}"/>
  </bookViews>
  <sheets>
    <sheet name="Pre_Research" sheetId="1" r:id="rId1"/>
    <sheet name="ResFlow" sheetId="2" r:id="rId2"/>
    <sheet name="Guide1" sheetId="12" r:id="rId3"/>
    <sheet name="Dungeon&amp;Framework" sheetId="4" r:id="rId4"/>
    <sheet name="StarIdelRewards" sheetId="13" r:id="rId5"/>
    <sheet name="CardUpgrade" sheetId="11" r:id="rId6"/>
    <sheet name="ProgressReward" sheetId="15" r:id="rId7"/>
    <sheet name="Chest&amp;Cards&amp;Offer" sheetId="14" r:id="rId8"/>
    <sheet name="CardsStar&amp;Rewards" sheetId="5" r:id="rId9"/>
    <sheet name="PlayerMatrix" sheetId="10" r:id="rId10"/>
    <sheet name="Reference1" sheetId="9" r:id="rId11"/>
    <sheet name="CourseLevel&amp;Rewards" sheetId="17" r:id="rId12"/>
    <sheet name="Review" sheetId="3" r:id="rId13"/>
    <sheet name="剧本精细设计" sheetId="18" r:id="rId14"/>
  </sheets>
  <definedNames>
    <definedName name="_xlnm._FilterDatabase" localSheetId="6" hidden="1">ProgressReward!$H$1:$H$426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4" l="1"/>
  <c r="E22" i="14"/>
  <c r="F22" i="14"/>
  <c r="C22" i="14"/>
  <c r="O4" i="14"/>
  <c r="O5" i="14"/>
  <c r="O3" i="14"/>
  <c r="R8" i="14"/>
  <c r="K11" i="11"/>
  <c r="L11" i="11"/>
  <c r="M11" i="11"/>
  <c r="R11" i="11" s="1"/>
  <c r="CW12" i="4" s="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L10" i="11"/>
  <c r="M10" i="11"/>
  <c r="K10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2" i="13"/>
  <c r="DE64" i="4"/>
  <c r="DE63" i="4"/>
  <c r="DE62" i="4"/>
  <c r="DE61" i="4"/>
  <c r="DE60" i="4"/>
  <c r="DE59" i="4"/>
  <c r="DE58" i="4"/>
  <c r="DE57" i="4"/>
  <c r="DE56" i="4"/>
  <c r="DE55" i="4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E32" i="4"/>
  <c r="DE31" i="4"/>
  <c r="DE30" i="4"/>
  <c r="DE29" i="4"/>
  <c r="DE28" i="4"/>
  <c r="DE27" i="4"/>
  <c r="DE26" i="4"/>
  <c r="DE25" i="4"/>
  <c r="DE24" i="4"/>
  <c r="DE23" i="4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G25" i="11"/>
  <c r="F25" i="11"/>
  <c r="E33" i="11"/>
  <c r="E34" i="11"/>
  <c r="E35" i="11"/>
  <c r="E26" i="11"/>
  <c r="E27" i="11"/>
  <c r="E28" i="11"/>
  <c r="E29" i="11"/>
  <c r="E30" i="11"/>
  <c r="E31" i="11"/>
  <c r="E32" i="11"/>
  <c r="E25" i="11"/>
  <c r="E10" i="14"/>
  <c r="P3" i="14"/>
  <c r="N4" i="14"/>
  <c r="N5" i="14"/>
  <c r="N3" i="14"/>
  <c r="EH54" i="4"/>
  <c r="EI54" i="4"/>
  <c r="EJ54" i="4"/>
  <c r="EK54" i="4"/>
  <c r="EL54" i="4"/>
  <c r="EM54" i="4"/>
  <c r="EN54" i="4"/>
  <c r="EO54" i="4"/>
  <c r="EH55" i="4"/>
  <c r="EI55" i="4"/>
  <c r="EJ55" i="4"/>
  <c r="EK55" i="4"/>
  <c r="EL55" i="4"/>
  <c r="EM55" i="4"/>
  <c r="EN55" i="4"/>
  <c r="EO55" i="4"/>
  <c r="EH56" i="4"/>
  <c r="EI56" i="4"/>
  <c r="EJ56" i="4"/>
  <c r="EK56" i="4"/>
  <c r="EL56" i="4"/>
  <c r="EM56" i="4"/>
  <c r="EN56" i="4"/>
  <c r="EO56" i="4"/>
  <c r="EH57" i="4"/>
  <c r="EI57" i="4"/>
  <c r="EJ57" i="4"/>
  <c r="EK57" i="4"/>
  <c r="EL57" i="4"/>
  <c r="EM57" i="4"/>
  <c r="EN57" i="4"/>
  <c r="EO57" i="4"/>
  <c r="EH58" i="4"/>
  <c r="EI58" i="4"/>
  <c r="EJ58" i="4"/>
  <c r="EK58" i="4"/>
  <c r="EL58" i="4"/>
  <c r="EM58" i="4"/>
  <c r="EN58" i="4"/>
  <c r="EO58" i="4"/>
  <c r="EH59" i="4"/>
  <c r="EI59" i="4"/>
  <c r="EJ59" i="4"/>
  <c r="EK59" i="4"/>
  <c r="EL59" i="4"/>
  <c r="EM59" i="4"/>
  <c r="EN59" i="4"/>
  <c r="EO59" i="4"/>
  <c r="EH60" i="4"/>
  <c r="EI60" i="4"/>
  <c r="EJ60" i="4"/>
  <c r="EK60" i="4"/>
  <c r="EL60" i="4"/>
  <c r="EM60" i="4"/>
  <c r="EN60" i="4"/>
  <c r="EO60" i="4"/>
  <c r="EH61" i="4"/>
  <c r="EI61" i="4"/>
  <c r="EJ61" i="4"/>
  <c r="EK61" i="4"/>
  <c r="EL61" i="4"/>
  <c r="EM61" i="4"/>
  <c r="EN61" i="4"/>
  <c r="EO61" i="4"/>
  <c r="EH62" i="4"/>
  <c r="EI62" i="4"/>
  <c r="EJ62" i="4"/>
  <c r="EK62" i="4"/>
  <c r="EL62" i="4"/>
  <c r="EM62" i="4"/>
  <c r="EN62" i="4"/>
  <c r="EO62" i="4"/>
  <c r="EH63" i="4"/>
  <c r="EI63" i="4"/>
  <c r="EJ63" i="4"/>
  <c r="EK63" i="4"/>
  <c r="EL63" i="4"/>
  <c r="EM63" i="4"/>
  <c r="EN63" i="4"/>
  <c r="EO63" i="4"/>
  <c r="EH64" i="4"/>
  <c r="EI64" i="4"/>
  <c r="EJ64" i="4"/>
  <c r="EK64" i="4"/>
  <c r="EL64" i="4"/>
  <c r="EM64" i="4"/>
  <c r="EN64" i="4"/>
  <c r="EO64" i="4"/>
  <c r="EH31" i="4"/>
  <c r="EI31" i="4"/>
  <c r="EJ31" i="4"/>
  <c r="EK31" i="4"/>
  <c r="EL31" i="4"/>
  <c r="EM31" i="4"/>
  <c r="EN31" i="4"/>
  <c r="EO31" i="4"/>
  <c r="EH32" i="4"/>
  <c r="EI32" i="4"/>
  <c r="EJ32" i="4"/>
  <c r="EK32" i="4"/>
  <c r="EL32" i="4"/>
  <c r="EM32" i="4"/>
  <c r="EN32" i="4"/>
  <c r="EO32" i="4"/>
  <c r="EH33" i="4"/>
  <c r="EI33" i="4"/>
  <c r="EJ33" i="4"/>
  <c r="EK33" i="4"/>
  <c r="EL33" i="4"/>
  <c r="EM33" i="4"/>
  <c r="EN33" i="4"/>
  <c r="EO33" i="4"/>
  <c r="EH34" i="4"/>
  <c r="EI34" i="4"/>
  <c r="EJ34" i="4"/>
  <c r="EK34" i="4"/>
  <c r="EL34" i="4"/>
  <c r="EM34" i="4"/>
  <c r="EN34" i="4"/>
  <c r="EO34" i="4"/>
  <c r="EH35" i="4"/>
  <c r="EI35" i="4"/>
  <c r="EJ35" i="4"/>
  <c r="EK35" i="4"/>
  <c r="EL35" i="4"/>
  <c r="EM35" i="4"/>
  <c r="EN35" i="4"/>
  <c r="EO35" i="4"/>
  <c r="EH36" i="4"/>
  <c r="EI36" i="4"/>
  <c r="EJ36" i="4"/>
  <c r="EK36" i="4"/>
  <c r="EL36" i="4"/>
  <c r="EM36" i="4"/>
  <c r="EN36" i="4"/>
  <c r="EO36" i="4"/>
  <c r="EH37" i="4"/>
  <c r="EI37" i="4"/>
  <c r="EJ37" i="4"/>
  <c r="EK37" i="4"/>
  <c r="EL37" i="4"/>
  <c r="EM37" i="4"/>
  <c r="EN37" i="4"/>
  <c r="EO37" i="4"/>
  <c r="EH38" i="4"/>
  <c r="EI38" i="4"/>
  <c r="EJ38" i="4"/>
  <c r="EK38" i="4"/>
  <c r="EL38" i="4"/>
  <c r="EM38" i="4"/>
  <c r="EN38" i="4"/>
  <c r="EO38" i="4"/>
  <c r="EH39" i="4"/>
  <c r="EI39" i="4"/>
  <c r="EJ39" i="4"/>
  <c r="EK39" i="4"/>
  <c r="EL39" i="4"/>
  <c r="EM39" i="4"/>
  <c r="EN39" i="4"/>
  <c r="EO39" i="4"/>
  <c r="EH40" i="4"/>
  <c r="EI40" i="4"/>
  <c r="EJ40" i="4"/>
  <c r="EK40" i="4"/>
  <c r="EL40" i="4"/>
  <c r="EM40" i="4"/>
  <c r="EN40" i="4"/>
  <c r="EO40" i="4"/>
  <c r="EH41" i="4"/>
  <c r="EI41" i="4"/>
  <c r="EJ41" i="4"/>
  <c r="EK41" i="4"/>
  <c r="EL41" i="4"/>
  <c r="EM41" i="4"/>
  <c r="EN41" i="4"/>
  <c r="EO41" i="4"/>
  <c r="EH42" i="4"/>
  <c r="EI42" i="4"/>
  <c r="EJ42" i="4"/>
  <c r="EK42" i="4"/>
  <c r="EL42" i="4"/>
  <c r="EM42" i="4"/>
  <c r="EN42" i="4"/>
  <c r="EO42" i="4"/>
  <c r="EH43" i="4"/>
  <c r="EI43" i="4"/>
  <c r="EJ43" i="4"/>
  <c r="EK43" i="4"/>
  <c r="EL43" i="4"/>
  <c r="EM43" i="4"/>
  <c r="EN43" i="4"/>
  <c r="EO43" i="4"/>
  <c r="EH44" i="4"/>
  <c r="EI44" i="4"/>
  <c r="EJ44" i="4"/>
  <c r="EK44" i="4"/>
  <c r="EL44" i="4"/>
  <c r="EM44" i="4"/>
  <c r="EN44" i="4"/>
  <c r="EO44" i="4"/>
  <c r="EH45" i="4"/>
  <c r="EI45" i="4"/>
  <c r="EJ45" i="4"/>
  <c r="EK45" i="4"/>
  <c r="EL45" i="4"/>
  <c r="EM45" i="4"/>
  <c r="EN45" i="4"/>
  <c r="EO45" i="4"/>
  <c r="EH46" i="4"/>
  <c r="EI46" i="4"/>
  <c r="EJ46" i="4"/>
  <c r="EK46" i="4"/>
  <c r="EL46" i="4"/>
  <c r="EM46" i="4"/>
  <c r="EN46" i="4"/>
  <c r="EO46" i="4"/>
  <c r="EH47" i="4"/>
  <c r="EI47" i="4"/>
  <c r="EJ47" i="4"/>
  <c r="EK47" i="4"/>
  <c r="EL47" i="4"/>
  <c r="EM47" i="4"/>
  <c r="EN47" i="4"/>
  <c r="EO47" i="4"/>
  <c r="EH48" i="4"/>
  <c r="EI48" i="4"/>
  <c r="EJ48" i="4"/>
  <c r="EK48" i="4"/>
  <c r="EL48" i="4"/>
  <c r="EM48" i="4"/>
  <c r="EN48" i="4"/>
  <c r="EO48" i="4"/>
  <c r="EH49" i="4"/>
  <c r="EI49" i="4"/>
  <c r="EJ49" i="4"/>
  <c r="EK49" i="4"/>
  <c r="EL49" i="4"/>
  <c r="EM49" i="4"/>
  <c r="EN49" i="4"/>
  <c r="EO49" i="4"/>
  <c r="EH50" i="4"/>
  <c r="EI50" i="4"/>
  <c r="EJ50" i="4"/>
  <c r="EK50" i="4"/>
  <c r="EL50" i="4"/>
  <c r="EM50" i="4"/>
  <c r="EN50" i="4"/>
  <c r="EO50" i="4"/>
  <c r="EH51" i="4"/>
  <c r="EI51" i="4"/>
  <c r="EJ51" i="4"/>
  <c r="EK51" i="4"/>
  <c r="EL51" i="4"/>
  <c r="EM51" i="4"/>
  <c r="EN51" i="4"/>
  <c r="EO51" i="4"/>
  <c r="EH52" i="4"/>
  <c r="EI52" i="4"/>
  <c r="EJ52" i="4"/>
  <c r="EK52" i="4"/>
  <c r="EL52" i="4"/>
  <c r="EM52" i="4"/>
  <c r="EN52" i="4"/>
  <c r="EO52" i="4"/>
  <c r="EH53" i="4"/>
  <c r="EI53" i="4"/>
  <c r="EJ53" i="4"/>
  <c r="EK53" i="4"/>
  <c r="EL53" i="4"/>
  <c r="EM53" i="4"/>
  <c r="EN53" i="4"/>
  <c r="EO53" i="4"/>
  <c r="EH6" i="4"/>
  <c r="EI6" i="4"/>
  <c r="EJ6" i="4"/>
  <c r="EK6" i="4"/>
  <c r="EL6" i="4"/>
  <c r="EM6" i="4"/>
  <c r="EN6" i="4"/>
  <c r="EO6" i="4"/>
  <c r="EH7" i="4"/>
  <c r="EI7" i="4"/>
  <c r="EJ7" i="4"/>
  <c r="EK7" i="4"/>
  <c r="EL7" i="4"/>
  <c r="EM7" i="4"/>
  <c r="EN7" i="4"/>
  <c r="EO7" i="4"/>
  <c r="EH8" i="4"/>
  <c r="EI8" i="4"/>
  <c r="EJ8" i="4"/>
  <c r="EK8" i="4"/>
  <c r="EL8" i="4"/>
  <c r="EM8" i="4"/>
  <c r="EN8" i="4"/>
  <c r="EO8" i="4"/>
  <c r="EH9" i="4"/>
  <c r="EI9" i="4"/>
  <c r="EJ9" i="4"/>
  <c r="EK9" i="4"/>
  <c r="EL9" i="4"/>
  <c r="EM9" i="4"/>
  <c r="EN9" i="4"/>
  <c r="EO9" i="4"/>
  <c r="EH10" i="4"/>
  <c r="EI10" i="4"/>
  <c r="EJ10" i="4"/>
  <c r="EK10" i="4"/>
  <c r="EL10" i="4"/>
  <c r="EM10" i="4"/>
  <c r="EN10" i="4"/>
  <c r="EO10" i="4"/>
  <c r="EH11" i="4"/>
  <c r="EI11" i="4"/>
  <c r="EJ11" i="4"/>
  <c r="EK11" i="4"/>
  <c r="EL11" i="4"/>
  <c r="EM11" i="4"/>
  <c r="EN11" i="4"/>
  <c r="EO11" i="4"/>
  <c r="EH12" i="4"/>
  <c r="EI12" i="4"/>
  <c r="EJ12" i="4"/>
  <c r="EK12" i="4"/>
  <c r="EL12" i="4"/>
  <c r="EM12" i="4"/>
  <c r="EN12" i="4"/>
  <c r="EO12" i="4"/>
  <c r="EH13" i="4"/>
  <c r="EI13" i="4"/>
  <c r="EJ13" i="4"/>
  <c r="EK13" i="4"/>
  <c r="EL13" i="4"/>
  <c r="EM13" i="4"/>
  <c r="EN13" i="4"/>
  <c r="EO13" i="4"/>
  <c r="EH14" i="4"/>
  <c r="EI14" i="4"/>
  <c r="EJ14" i="4"/>
  <c r="EK14" i="4"/>
  <c r="EL14" i="4"/>
  <c r="EM14" i="4"/>
  <c r="EN14" i="4"/>
  <c r="EO14" i="4"/>
  <c r="EH15" i="4"/>
  <c r="EI15" i="4"/>
  <c r="EJ15" i="4"/>
  <c r="EK15" i="4"/>
  <c r="EL15" i="4"/>
  <c r="EM15" i="4"/>
  <c r="EN15" i="4"/>
  <c r="EO15" i="4"/>
  <c r="EH16" i="4"/>
  <c r="EI16" i="4"/>
  <c r="EJ16" i="4"/>
  <c r="EK16" i="4"/>
  <c r="EL16" i="4"/>
  <c r="EM16" i="4"/>
  <c r="EN16" i="4"/>
  <c r="EO16" i="4"/>
  <c r="EH17" i="4"/>
  <c r="EI17" i="4"/>
  <c r="EJ17" i="4"/>
  <c r="EK17" i="4"/>
  <c r="EL17" i="4"/>
  <c r="EM17" i="4"/>
  <c r="EN17" i="4"/>
  <c r="EO17" i="4"/>
  <c r="EH18" i="4"/>
  <c r="EI18" i="4"/>
  <c r="EJ18" i="4"/>
  <c r="EK18" i="4"/>
  <c r="EL18" i="4"/>
  <c r="EM18" i="4"/>
  <c r="EN18" i="4"/>
  <c r="EO18" i="4"/>
  <c r="EH19" i="4"/>
  <c r="EI19" i="4"/>
  <c r="EJ19" i="4"/>
  <c r="EK19" i="4"/>
  <c r="EL19" i="4"/>
  <c r="EM19" i="4"/>
  <c r="EN19" i="4"/>
  <c r="EO19" i="4"/>
  <c r="EH20" i="4"/>
  <c r="EI20" i="4"/>
  <c r="EJ20" i="4"/>
  <c r="EK20" i="4"/>
  <c r="EL20" i="4"/>
  <c r="EM20" i="4"/>
  <c r="EN20" i="4"/>
  <c r="EO20" i="4"/>
  <c r="EH21" i="4"/>
  <c r="EI21" i="4"/>
  <c r="EJ21" i="4"/>
  <c r="EK21" i="4"/>
  <c r="EL21" i="4"/>
  <c r="EM21" i="4"/>
  <c r="EN21" i="4"/>
  <c r="EO21" i="4"/>
  <c r="EH22" i="4"/>
  <c r="EI22" i="4"/>
  <c r="EJ22" i="4"/>
  <c r="EK22" i="4"/>
  <c r="EL22" i="4"/>
  <c r="EM22" i="4"/>
  <c r="EN22" i="4"/>
  <c r="EO22" i="4"/>
  <c r="EH23" i="4"/>
  <c r="EI23" i="4"/>
  <c r="EJ23" i="4"/>
  <c r="EK23" i="4"/>
  <c r="EL23" i="4"/>
  <c r="EM23" i="4"/>
  <c r="EN23" i="4"/>
  <c r="EO23" i="4"/>
  <c r="EH24" i="4"/>
  <c r="EI24" i="4"/>
  <c r="EJ24" i="4"/>
  <c r="EK24" i="4"/>
  <c r="EL24" i="4"/>
  <c r="EM24" i="4"/>
  <c r="EN24" i="4"/>
  <c r="EO24" i="4"/>
  <c r="EH25" i="4"/>
  <c r="EI25" i="4"/>
  <c r="EJ25" i="4"/>
  <c r="EK25" i="4"/>
  <c r="EL25" i="4"/>
  <c r="EM25" i="4"/>
  <c r="EN25" i="4"/>
  <c r="EO25" i="4"/>
  <c r="EH26" i="4"/>
  <c r="EI26" i="4"/>
  <c r="EJ26" i="4"/>
  <c r="EK26" i="4"/>
  <c r="EL26" i="4"/>
  <c r="EM26" i="4"/>
  <c r="EN26" i="4"/>
  <c r="EO26" i="4"/>
  <c r="EH27" i="4"/>
  <c r="EI27" i="4"/>
  <c r="EJ27" i="4"/>
  <c r="EK27" i="4"/>
  <c r="EL27" i="4"/>
  <c r="EM27" i="4"/>
  <c r="EN27" i="4"/>
  <c r="EO27" i="4"/>
  <c r="EH28" i="4"/>
  <c r="EI28" i="4"/>
  <c r="EJ28" i="4"/>
  <c r="EK28" i="4"/>
  <c r="EL28" i="4"/>
  <c r="EM28" i="4"/>
  <c r="EN28" i="4"/>
  <c r="EO28" i="4"/>
  <c r="EH29" i="4"/>
  <c r="EI29" i="4"/>
  <c r="EJ29" i="4"/>
  <c r="EK29" i="4"/>
  <c r="EL29" i="4"/>
  <c r="EM29" i="4"/>
  <c r="EN29" i="4"/>
  <c r="EO29" i="4"/>
  <c r="EH30" i="4"/>
  <c r="EI30" i="4"/>
  <c r="EJ30" i="4"/>
  <c r="EK30" i="4"/>
  <c r="EL30" i="4"/>
  <c r="EM30" i="4"/>
  <c r="EN30" i="4"/>
  <c r="EO30" i="4"/>
  <c r="EO5" i="4"/>
  <c r="EN5" i="4"/>
  <c r="EM5" i="4"/>
  <c r="EK5" i="4"/>
  <c r="EL5" i="4"/>
  <c r="EJ5" i="4"/>
  <c r="EI5" i="4"/>
  <c r="EH5" i="4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J54" i="11"/>
  <c r="J55" i="11"/>
  <c r="J56" i="11"/>
  <c r="J57" i="11"/>
  <c r="J58" i="11"/>
  <c r="J59" i="11"/>
  <c r="J60" i="11"/>
  <c r="J61" i="11"/>
  <c r="J62" i="11"/>
  <c r="J63" i="11"/>
  <c r="J53" i="11"/>
  <c r="G53" i="1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G62" i="11" s="1"/>
  <c r="F63" i="11"/>
  <c r="G63" i="11" s="1"/>
  <c r="F54" i="11"/>
  <c r="G54" i="11" s="1"/>
  <c r="EC6" i="4"/>
  <c r="EC7" i="4"/>
  <c r="EC8" i="4"/>
  <c r="EC9" i="4"/>
  <c r="EC10" i="4"/>
  <c r="EC11" i="4"/>
  <c r="EC12" i="4"/>
  <c r="EC13" i="4"/>
  <c r="EC14" i="4"/>
  <c r="EC15" i="4"/>
  <c r="EC16" i="4"/>
  <c r="EC17" i="4"/>
  <c r="EC18" i="4"/>
  <c r="EC19" i="4"/>
  <c r="EC20" i="4"/>
  <c r="EC21" i="4"/>
  <c r="EC22" i="4"/>
  <c r="EC23" i="4"/>
  <c r="EC24" i="4"/>
  <c r="EC25" i="4"/>
  <c r="EC26" i="4"/>
  <c r="EC27" i="4"/>
  <c r="EC28" i="4"/>
  <c r="EC29" i="4"/>
  <c r="EC30" i="4"/>
  <c r="EC31" i="4"/>
  <c r="EC32" i="4"/>
  <c r="EC33" i="4"/>
  <c r="EC34" i="4"/>
  <c r="EC35" i="4"/>
  <c r="EC36" i="4"/>
  <c r="EC37" i="4"/>
  <c r="EC38" i="4"/>
  <c r="EC39" i="4"/>
  <c r="EC40" i="4"/>
  <c r="EC41" i="4"/>
  <c r="EC42" i="4"/>
  <c r="EC43" i="4"/>
  <c r="EC44" i="4"/>
  <c r="EC45" i="4"/>
  <c r="EC46" i="4"/>
  <c r="EC47" i="4"/>
  <c r="EC48" i="4"/>
  <c r="EC49" i="4"/>
  <c r="EC50" i="4"/>
  <c r="EC51" i="4"/>
  <c r="EC52" i="4"/>
  <c r="EC53" i="4"/>
  <c r="EC54" i="4"/>
  <c r="EC55" i="4"/>
  <c r="EC56" i="4"/>
  <c r="EC57" i="4"/>
  <c r="EC58" i="4"/>
  <c r="EC59" i="4"/>
  <c r="EC60" i="4"/>
  <c r="EC61" i="4"/>
  <c r="EC62" i="4"/>
  <c r="EC63" i="4"/>
  <c r="EC64" i="4"/>
  <c r="EC5" i="4"/>
  <c r="BU5" i="4"/>
  <c r="BV5" i="4" s="1"/>
  <c r="F73" i="14"/>
  <c r="G73" i="14" s="1"/>
  <c r="DE6" i="4"/>
  <c r="DE7" i="4"/>
  <c r="DE8" i="4"/>
  <c r="DE9" i="4"/>
  <c r="DE10" i="4"/>
  <c r="DE11" i="4"/>
  <c r="DE12" i="4"/>
  <c r="DE13" i="4"/>
  <c r="DE14" i="4"/>
  <c r="DE15" i="4"/>
  <c r="DE16" i="4"/>
  <c r="DE17" i="4"/>
  <c r="DE18" i="4"/>
  <c r="DE19" i="4"/>
  <c r="DE20" i="4"/>
  <c r="DE21" i="4"/>
  <c r="DE22" i="4"/>
  <c r="DE5" i="4"/>
  <c r="R10" i="11"/>
  <c r="CX6" i="4" s="1"/>
  <c r="Q10" i="11"/>
  <c r="CT6" i="4" s="1"/>
  <c r="P10" i="11"/>
  <c r="CR5" i="4" s="1"/>
  <c r="O11" i="11"/>
  <c r="O12" i="11"/>
  <c r="O13" i="11"/>
  <c r="O14" i="11"/>
  <c r="O15" i="11"/>
  <c r="O16" i="11"/>
  <c r="O17" i="11"/>
  <c r="O18" i="11"/>
  <c r="O19" i="11"/>
  <c r="O20" i="11"/>
  <c r="O10" i="11"/>
  <c r="M44" i="15"/>
  <c r="M53" i="15"/>
  <c r="M63" i="15"/>
  <c r="M3" i="15"/>
  <c r="M13" i="15"/>
  <c r="M22" i="15"/>
  <c r="M23" i="15"/>
  <c r="M28" i="15"/>
  <c r="M32" i="15"/>
  <c r="L3" i="15"/>
  <c r="L4" i="15"/>
  <c r="M4" i="15" s="1"/>
  <c r="L5" i="15"/>
  <c r="M5" i="15" s="1"/>
  <c r="L6" i="15"/>
  <c r="M6" i="15" s="1"/>
  <c r="L7" i="15"/>
  <c r="M7" i="15" s="1"/>
  <c r="L8" i="15"/>
  <c r="M8" i="15" s="1"/>
  <c r="L9" i="15"/>
  <c r="M9" i="15" s="1"/>
  <c r="L10" i="15"/>
  <c r="M10" i="15" s="1"/>
  <c r="L11" i="15"/>
  <c r="M11" i="15" s="1"/>
  <c r="L12" i="15"/>
  <c r="M12" i="15" s="1"/>
  <c r="L13" i="15"/>
  <c r="L14" i="15"/>
  <c r="M14" i="15" s="1"/>
  <c r="L15" i="15"/>
  <c r="M15" i="15" s="1"/>
  <c r="L16" i="15"/>
  <c r="M16" i="15" s="1"/>
  <c r="L17" i="15"/>
  <c r="M17" i="15" s="1"/>
  <c r="L18" i="15"/>
  <c r="M18" i="15" s="1"/>
  <c r="L19" i="15"/>
  <c r="M19" i="15" s="1"/>
  <c r="L20" i="15"/>
  <c r="M20" i="15" s="1"/>
  <c r="L21" i="15"/>
  <c r="M21" i="15" s="1"/>
  <c r="L22" i="15"/>
  <c r="L23" i="15"/>
  <c r="L24" i="15"/>
  <c r="M24" i="15" s="1"/>
  <c r="L25" i="15"/>
  <c r="M25" i="15" s="1"/>
  <c r="L26" i="15"/>
  <c r="M26" i="15" s="1"/>
  <c r="L27" i="15"/>
  <c r="M27" i="15" s="1"/>
  <c r="L28" i="15"/>
  <c r="L29" i="15"/>
  <c r="M29" i="15" s="1"/>
  <c r="L30" i="15"/>
  <c r="M30" i="15" s="1"/>
  <c r="L31" i="15"/>
  <c r="M31" i="15" s="1"/>
  <c r="L32" i="15"/>
  <c r="L33" i="15"/>
  <c r="M33" i="15" s="1"/>
  <c r="L34" i="15"/>
  <c r="M34" i="15" s="1"/>
  <c r="L35" i="15"/>
  <c r="M35" i="15" s="1"/>
  <c r="L36" i="15"/>
  <c r="M36" i="15" s="1"/>
  <c r="L37" i="15"/>
  <c r="M37" i="15" s="1"/>
  <c r="L38" i="15"/>
  <c r="M38" i="15" s="1"/>
  <c r="L39" i="15"/>
  <c r="M39" i="15" s="1"/>
  <c r="L40" i="15"/>
  <c r="M40" i="15" s="1"/>
  <c r="L41" i="15"/>
  <c r="M41" i="15" s="1"/>
  <c r="L42" i="15"/>
  <c r="M42" i="15" s="1"/>
  <c r="L43" i="15"/>
  <c r="M43" i="15" s="1"/>
  <c r="L44" i="15"/>
  <c r="L45" i="15"/>
  <c r="M45" i="15" s="1"/>
  <c r="L46" i="15"/>
  <c r="M46" i="15" s="1"/>
  <c r="L47" i="15"/>
  <c r="M47" i="15" s="1"/>
  <c r="L48" i="15"/>
  <c r="M48" i="15" s="1"/>
  <c r="L49" i="15"/>
  <c r="M49" i="15" s="1"/>
  <c r="L50" i="15"/>
  <c r="M50" i="15" s="1"/>
  <c r="L51" i="15"/>
  <c r="M51" i="15" s="1"/>
  <c r="L52" i="15"/>
  <c r="M52" i="15" s="1"/>
  <c r="L53" i="15"/>
  <c r="L54" i="15"/>
  <c r="M54" i="15" s="1"/>
  <c r="L55" i="15"/>
  <c r="M55" i="15" s="1"/>
  <c r="L56" i="15"/>
  <c r="M56" i="15" s="1"/>
  <c r="L57" i="15"/>
  <c r="M57" i="15" s="1"/>
  <c r="L58" i="15"/>
  <c r="M58" i="15" s="1"/>
  <c r="L59" i="15"/>
  <c r="M59" i="15" s="1"/>
  <c r="L60" i="15"/>
  <c r="M60" i="15" s="1"/>
  <c r="L61" i="15"/>
  <c r="M61" i="15" s="1"/>
  <c r="L62" i="15"/>
  <c r="M62" i="15" s="1"/>
  <c r="L63" i="15"/>
  <c r="L64" i="15"/>
  <c r="M64" i="15" s="1"/>
  <c r="L65" i="15"/>
  <c r="M65" i="15" s="1"/>
  <c r="L66" i="15"/>
  <c r="M66" i="15" s="1"/>
  <c r="L67" i="15"/>
  <c r="M67" i="15" s="1"/>
  <c r="L68" i="15"/>
  <c r="M68" i="15" s="1"/>
  <c r="L69" i="15"/>
  <c r="M69" i="15" s="1"/>
  <c r="L70" i="15"/>
  <c r="M70" i="15" s="1"/>
  <c r="L71" i="15"/>
  <c r="M71" i="15" s="1"/>
  <c r="L72" i="15"/>
  <c r="M72" i="15" s="1"/>
  <c r="L73" i="15"/>
  <c r="M73" i="15" s="1"/>
  <c r="L74" i="15"/>
  <c r="M74" i="15" s="1"/>
  <c r="L75" i="15"/>
  <c r="M75" i="15" s="1"/>
  <c r="L76" i="15"/>
  <c r="M76" i="15" s="1"/>
  <c r="L77" i="15"/>
  <c r="M77" i="15" s="1"/>
  <c r="L78" i="15"/>
  <c r="M78" i="15" s="1"/>
  <c r="L79" i="15"/>
  <c r="M79" i="15" s="1"/>
  <c r="L80" i="15"/>
  <c r="M80" i="15" s="1"/>
  <c r="L81" i="15"/>
  <c r="M81" i="15" s="1"/>
  <c r="L82" i="15"/>
  <c r="M82" i="15" s="1"/>
  <c r="L83" i="15"/>
  <c r="M83" i="15" s="1"/>
  <c r="L84" i="15"/>
  <c r="M84" i="15" s="1"/>
  <c r="L85" i="15"/>
  <c r="M85" i="15" s="1"/>
  <c r="L86" i="15"/>
  <c r="M86" i="15" s="1"/>
  <c r="L87" i="15"/>
  <c r="M87" i="15" s="1"/>
  <c r="L88" i="15"/>
  <c r="M88" i="15" s="1"/>
  <c r="L89" i="15"/>
  <c r="M89" i="15" s="1"/>
  <c r="L90" i="15"/>
  <c r="M90" i="15" s="1"/>
  <c r="L91" i="15"/>
  <c r="M91" i="15" s="1"/>
  <c r="L92" i="15"/>
  <c r="M92" i="15" s="1"/>
  <c r="L93" i="15"/>
  <c r="M93" i="15" s="1"/>
  <c r="L94" i="15"/>
  <c r="M94" i="15" s="1"/>
  <c r="L95" i="15"/>
  <c r="M95" i="15" s="1"/>
  <c r="L96" i="15"/>
  <c r="M96" i="15" s="1"/>
  <c r="L97" i="15"/>
  <c r="M97" i="15" s="1"/>
  <c r="L98" i="15"/>
  <c r="M98" i="15" s="1"/>
  <c r="L99" i="15"/>
  <c r="M99" i="15" s="1"/>
  <c r="L100" i="15"/>
  <c r="M100" i="15" s="1"/>
  <c r="L101" i="15"/>
  <c r="M101" i="15" s="1"/>
  <c r="L102" i="15"/>
  <c r="M102" i="15" s="1"/>
  <c r="L103" i="15"/>
  <c r="M103" i="15" s="1"/>
  <c r="L104" i="15"/>
  <c r="M104" i="15" s="1"/>
  <c r="L105" i="15"/>
  <c r="M105" i="15" s="1"/>
  <c r="L106" i="15"/>
  <c r="M106" i="15" s="1"/>
  <c r="L107" i="15"/>
  <c r="M107" i="15" s="1"/>
  <c r="L108" i="15"/>
  <c r="M108" i="15" s="1"/>
  <c r="L109" i="15"/>
  <c r="M109" i="15" s="1"/>
  <c r="L110" i="15"/>
  <c r="M110" i="15" s="1"/>
  <c r="L111" i="15"/>
  <c r="M111" i="15" s="1"/>
  <c r="L112" i="15"/>
  <c r="M112" i="15" s="1"/>
  <c r="L113" i="15"/>
  <c r="M113" i="15" s="1"/>
  <c r="L114" i="15"/>
  <c r="M114" i="15" s="1"/>
  <c r="L115" i="15"/>
  <c r="M115" i="15" s="1"/>
  <c r="L116" i="15"/>
  <c r="M116" i="15" s="1"/>
  <c r="L117" i="15"/>
  <c r="M117" i="15" s="1"/>
  <c r="L118" i="15"/>
  <c r="M118" i="15" s="1"/>
  <c r="L119" i="15"/>
  <c r="M119" i="15" s="1"/>
  <c r="L120" i="15"/>
  <c r="M120" i="15" s="1"/>
  <c r="L121" i="15"/>
  <c r="M121" i="15" s="1"/>
  <c r="L122" i="15"/>
  <c r="M122" i="15" s="1"/>
  <c r="L123" i="15"/>
  <c r="M123" i="15" s="1"/>
  <c r="L124" i="15"/>
  <c r="M124" i="15" s="1"/>
  <c r="L125" i="15"/>
  <c r="M125" i="15" s="1"/>
  <c r="L126" i="15"/>
  <c r="M126" i="15" s="1"/>
  <c r="L127" i="15"/>
  <c r="M127" i="15" s="1"/>
  <c r="L128" i="15"/>
  <c r="M128" i="15" s="1"/>
  <c r="L129" i="15"/>
  <c r="M129" i="15" s="1"/>
  <c r="L130" i="15"/>
  <c r="M130" i="15" s="1"/>
  <c r="L131" i="15"/>
  <c r="M131" i="15" s="1"/>
  <c r="L132" i="15"/>
  <c r="M132" i="15" s="1"/>
  <c r="L133" i="15"/>
  <c r="M133" i="15" s="1"/>
  <c r="L134" i="15"/>
  <c r="M134" i="15" s="1"/>
  <c r="L135" i="15"/>
  <c r="M135" i="15" s="1"/>
  <c r="L136" i="15"/>
  <c r="M136" i="15" s="1"/>
  <c r="L137" i="15"/>
  <c r="M137" i="15" s="1"/>
  <c r="L138" i="15"/>
  <c r="M138" i="15" s="1"/>
  <c r="L139" i="15"/>
  <c r="M139" i="15" s="1"/>
  <c r="L140" i="15"/>
  <c r="M140" i="15" s="1"/>
  <c r="L141" i="15"/>
  <c r="M141" i="15" s="1"/>
  <c r="L142" i="15"/>
  <c r="M142" i="15" s="1"/>
  <c r="L143" i="15"/>
  <c r="M143" i="15" s="1"/>
  <c r="L144" i="15"/>
  <c r="M144" i="15" s="1"/>
  <c r="L145" i="15"/>
  <c r="M145" i="15" s="1"/>
  <c r="L146" i="15"/>
  <c r="M146" i="15" s="1"/>
  <c r="L147" i="15"/>
  <c r="M147" i="15" s="1"/>
  <c r="L148" i="15"/>
  <c r="M148" i="15" s="1"/>
  <c r="L149" i="15"/>
  <c r="M149" i="15" s="1"/>
  <c r="L150" i="15"/>
  <c r="M150" i="15" s="1"/>
  <c r="L151" i="15"/>
  <c r="M151" i="15" s="1"/>
  <c r="L152" i="15"/>
  <c r="M152" i="15" s="1"/>
  <c r="L153" i="15"/>
  <c r="M153" i="15" s="1"/>
  <c r="L154" i="15"/>
  <c r="M154" i="15" s="1"/>
  <c r="L155" i="15"/>
  <c r="M155" i="15" s="1"/>
  <c r="L156" i="15"/>
  <c r="M156" i="15" s="1"/>
  <c r="L157" i="15"/>
  <c r="M157" i="15" s="1"/>
  <c r="L158" i="15"/>
  <c r="M158" i="15" s="1"/>
  <c r="L159" i="15"/>
  <c r="M159" i="15" s="1"/>
  <c r="L160" i="15"/>
  <c r="M160" i="15" s="1"/>
  <c r="L161" i="15"/>
  <c r="M161" i="15" s="1"/>
  <c r="L162" i="15"/>
  <c r="M162" i="15" s="1"/>
  <c r="L163" i="15"/>
  <c r="M163" i="15" s="1"/>
  <c r="L164" i="15"/>
  <c r="M164" i="15" s="1"/>
  <c r="L165" i="15"/>
  <c r="M165" i="15" s="1"/>
  <c r="L166" i="15"/>
  <c r="M166" i="15" s="1"/>
  <c r="L167" i="15"/>
  <c r="M167" i="15" s="1"/>
  <c r="L168" i="15"/>
  <c r="M168" i="15" s="1"/>
  <c r="L169" i="15"/>
  <c r="M169" i="15" s="1"/>
  <c r="L170" i="15"/>
  <c r="M170" i="15" s="1"/>
  <c r="L171" i="15"/>
  <c r="M171" i="15" s="1"/>
  <c r="L172" i="15"/>
  <c r="M172" i="15" s="1"/>
  <c r="L173" i="15"/>
  <c r="M173" i="15" s="1"/>
  <c r="L174" i="15"/>
  <c r="M174" i="15" s="1"/>
  <c r="L175" i="15"/>
  <c r="M175" i="15" s="1"/>
  <c r="L176" i="15"/>
  <c r="M176" i="15" s="1"/>
  <c r="L177" i="15"/>
  <c r="M177" i="15" s="1"/>
  <c r="L178" i="15"/>
  <c r="M178" i="15" s="1"/>
  <c r="L179" i="15"/>
  <c r="M179" i="15" s="1"/>
  <c r="L180" i="15"/>
  <c r="M180" i="15" s="1"/>
  <c r="L181" i="15"/>
  <c r="M181" i="15" s="1"/>
  <c r="L182" i="15"/>
  <c r="M182" i="15" s="1"/>
  <c r="L183" i="15"/>
  <c r="M183" i="15" s="1"/>
  <c r="L184" i="15"/>
  <c r="M184" i="15" s="1"/>
  <c r="L185" i="15"/>
  <c r="M185" i="15" s="1"/>
  <c r="L186" i="15"/>
  <c r="M186" i="15" s="1"/>
  <c r="L187" i="15"/>
  <c r="M187" i="15" s="1"/>
  <c r="L188" i="15"/>
  <c r="M188" i="15" s="1"/>
  <c r="L189" i="15"/>
  <c r="M189" i="15" s="1"/>
  <c r="L190" i="15"/>
  <c r="M190" i="15" s="1"/>
  <c r="L191" i="15"/>
  <c r="M191" i="15" s="1"/>
  <c r="L192" i="15"/>
  <c r="M192" i="15" s="1"/>
  <c r="L193" i="15"/>
  <c r="M193" i="15" s="1"/>
  <c r="L194" i="15"/>
  <c r="M194" i="15" s="1"/>
  <c r="L195" i="15"/>
  <c r="M195" i="15" s="1"/>
  <c r="L196" i="15"/>
  <c r="M196" i="15" s="1"/>
  <c r="L197" i="15"/>
  <c r="M197" i="15" s="1"/>
  <c r="L198" i="15"/>
  <c r="M198" i="15" s="1"/>
  <c r="L199" i="15"/>
  <c r="M199" i="15" s="1"/>
  <c r="L200" i="15"/>
  <c r="M200" i="15" s="1"/>
  <c r="L201" i="15"/>
  <c r="M201" i="15" s="1"/>
  <c r="L202" i="15"/>
  <c r="M202" i="15" s="1"/>
  <c r="L203" i="15"/>
  <c r="M203" i="15" s="1"/>
  <c r="L204" i="15"/>
  <c r="M204" i="15" s="1"/>
  <c r="L205" i="15"/>
  <c r="M205" i="15" s="1"/>
  <c r="L206" i="15"/>
  <c r="M206" i="15" s="1"/>
  <c r="L207" i="15"/>
  <c r="M207" i="15" s="1"/>
  <c r="L208" i="15"/>
  <c r="M208" i="15" s="1"/>
  <c r="L209" i="15"/>
  <c r="M209" i="15" s="1"/>
  <c r="L210" i="15"/>
  <c r="M210" i="15" s="1"/>
  <c r="L211" i="15"/>
  <c r="M211" i="15" s="1"/>
  <c r="L212" i="15"/>
  <c r="M212" i="15" s="1"/>
  <c r="L213" i="15"/>
  <c r="M213" i="15" s="1"/>
  <c r="L214" i="15"/>
  <c r="M214" i="15" s="1"/>
  <c r="L215" i="15"/>
  <c r="M215" i="15" s="1"/>
  <c r="L216" i="15"/>
  <c r="M216" i="15" s="1"/>
  <c r="L217" i="15"/>
  <c r="M217" i="15" s="1"/>
  <c r="L218" i="15"/>
  <c r="M218" i="15" s="1"/>
  <c r="L219" i="15"/>
  <c r="M219" i="15" s="1"/>
  <c r="L220" i="15"/>
  <c r="M220" i="15" s="1"/>
  <c r="L221" i="15"/>
  <c r="M221" i="15" s="1"/>
  <c r="L222" i="15"/>
  <c r="M222" i="15" s="1"/>
  <c r="L223" i="15"/>
  <c r="M223" i="15" s="1"/>
  <c r="L224" i="15"/>
  <c r="M224" i="15" s="1"/>
  <c r="L225" i="15"/>
  <c r="M225" i="15" s="1"/>
  <c r="L226" i="15"/>
  <c r="M226" i="15" s="1"/>
  <c r="L227" i="15"/>
  <c r="M227" i="15" s="1"/>
  <c r="L228" i="15"/>
  <c r="M228" i="15" s="1"/>
  <c r="L229" i="15"/>
  <c r="M229" i="15" s="1"/>
  <c r="L230" i="15"/>
  <c r="M230" i="15" s="1"/>
  <c r="L231" i="15"/>
  <c r="M231" i="15" s="1"/>
  <c r="L232" i="15"/>
  <c r="M232" i="15" s="1"/>
  <c r="L233" i="15"/>
  <c r="M233" i="15" s="1"/>
  <c r="L234" i="15"/>
  <c r="M234" i="15" s="1"/>
  <c r="L235" i="15"/>
  <c r="M235" i="15" s="1"/>
  <c r="L236" i="15"/>
  <c r="M236" i="15" s="1"/>
  <c r="L237" i="15"/>
  <c r="M237" i="15" s="1"/>
  <c r="L238" i="15"/>
  <c r="M238" i="15" s="1"/>
  <c r="L239" i="15"/>
  <c r="M239" i="15" s="1"/>
  <c r="L240" i="15"/>
  <c r="M240" i="15" s="1"/>
  <c r="L241" i="15"/>
  <c r="M241" i="15" s="1"/>
  <c r="L242" i="15"/>
  <c r="M242" i="15" s="1"/>
  <c r="L243" i="15"/>
  <c r="M243" i="15" s="1"/>
  <c r="L244" i="15"/>
  <c r="M244" i="15" s="1"/>
  <c r="L245" i="15"/>
  <c r="M245" i="15" s="1"/>
  <c r="L246" i="15"/>
  <c r="M246" i="15" s="1"/>
  <c r="L247" i="15"/>
  <c r="M247" i="15" s="1"/>
  <c r="L248" i="15"/>
  <c r="M248" i="15" s="1"/>
  <c r="L249" i="15"/>
  <c r="M249" i="15" s="1"/>
  <c r="L250" i="15"/>
  <c r="M250" i="15" s="1"/>
  <c r="L251" i="15"/>
  <c r="M251" i="15" s="1"/>
  <c r="L252" i="15"/>
  <c r="M252" i="15" s="1"/>
  <c r="L253" i="15"/>
  <c r="M253" i="15" s="1"/>
  <c r="L254" i="15"/>
  <c r="M254" i="15" s="1"/>
  <c r="L255" i="15"/>
  <c r="M255" i="15" s="1"/>
  <c r="L256" i="15"/>
  <c r="M256" i="15" s="1"/>
  <c r="L257" i="15"/>
  <c r="M257" i="15" s="1"/>
  <c r="L258" i="15"/>
  <c r="M258" i="15" s="1"/>
  <c r="L259" i="15"/>
  <c r="M259" i="15" s="1"/>
  <c r="L260" i="15"/>
  <c r="M260" i="15" s="1"/>
  <c r="L261" i="15"/>
  <c r="M261" i="15" s="1"/>
  <c r="L262" i="15"/>
  <c r="M262" i="15" s="1"/>
  <c r="L263" i="15"/>
  <c r="M263" i="15" s="1"/>
  <c r="L264" i="15"/>
  <c r="M264" i="15" s="1"/>
  <c r="L265" i="15"/>
  <c r="M265" i="15" s="1"/>
  <c r="L266" i="15"/>
  <c r="M266" i="15" s="1"/>
  <c r="L267" i="15"/>
  <c r="M267" i="15" s="1"/>
  <c r="L268" i="15"/>
  <c r="M268" i="15" s="1"/>
  <c r="L269" i="15"/>
  <c r="M269" i="15" s="1"/>
  <c r="L270" i="15"/>
  <c r="M270" i="15" s="1"/>
  <c r="L271" i="15"/>
  <c r="M271" i="15" s="1"/>
  <c r="L272" i="15"/>
  <c r="M272" i="15" s="1"/>
  <c r="L273" i="15"/>
  <c r="M273" i="15" s="1"/>
  <c r="L274" i="15"/>
  <c r="M274" i="15" s="1"/>
  <c r="L275" i="15"/>
  <c r="M275" i="15" s="1"/>
  <c r="L276" i="15"/>
  <c r="M276" i="15" s="1"/>
  <c r="L277" i="15"/>
  <c r="M277" i="15" s="1"/>
  <c r="L278" i="15"/>
  <c r="M278" i="15" s="1"/>
  <c r="L279" i="15"/>
  <c r="M279" i="15" s="1"/>
  <c r="L280" i="15"/>
  <c r="M280" i="15" s="1"/>
  <c r="L281" i="15"/>
  <c r="M281" i="15" s="1"/>
  <c r="L282" i="15"/>
  <c r="M282" i="15" s="1"/>
  <c r="L283" i="15"/>
  <c r="M283" i="15" s="1"/>
  <c r="L284" i="15"/>
  <c r="M284" i="15" s="1"/>
  <c r="L285" i="15"/>
  <c r="M285" i="15" s="1"/>
  <c r="L286" i="15"/>
  <c r="M286" i="15" s="1"/>
  <c r="L287" i="15"/>
  <c r="M287" i="15" s="1"/>
  <c r="L288" i="15"/>
  <c r="M288" i="15" s="1"/>
  <c r="L289" i="15"/>
  <c r="M289" i="15" s="1"/>
  <c r="L290" i="15"/>
  <c r="M290" i="15" s="1"/>
  <c r="L291" i="15"/>
  <c r="M291" i="15" s="1"/>
  <c r="L292" i="15"/>
  <c r="M292" i="15" s="1"/>
  <c r="L293" i="15"/>
  <c r="M293" i="15" s="1"/>
  <c r="L294" i="15"/>
  <c r="M294" i="15" s="1"/>
  <c r="L295" i="15"/>
  <c r="M295" i="15" s="1"/>
  <c r="L296" i="15"/>
  <c r="M296" i="15" s="1"/>
  <c r="L297" i="15"/>
  <c r="M297" i="15" s="1"/>
  <c r="L298" i="15"/>
  <c r="M298" i="15" s="1"/>
  <c r="L299" i="15"/>
  <c r="M299" i="15" s="1"/>
  <c r="L300" i="15"/>
  <c r="M300" i="15" s="1"/>
  <c r="L301" i="15"/>
  <c r="M301" i="15" s="1"/>
  <c r="L302" i="15"/>
  <c r="M302" i="15" s="1"/>
  <c r="L303" i="15"/>
  <c r="M303" i="15" s="1"/>
  <c r="L304" i="15"/>
  <c r="M304" i="15" s="1"/>
  <c r="L305" i="15"/>
  <c r="M305" i="15" s="1"/>
  <c r="L306" i="15"/>
  <c r="M306" i="15" s="1"/>
  <c r="L307" i="15"/>
  <c r="M307" i="15" s="1"/>
  <c r="L308" i="15"/>
  <c r="M308" i="15" s="1"/>
  <c r="L309" i="15"/>
  <c r="M309" i="15" s="1"/>
  <c r="L310" i="15"/>
  <c r="M310" i="15" s="1"/>
  <c r="L311" i="15"/>
  <c r="M311" i="15" s="1"/>
  <c r="L312" i="15"/>
  <c r="M312" i="15" s="1"/>
  <c r="L313" i="15"/>
  <c r="M313" i="15" s="1"/>
  <c r="L314" i="15"/>
  <c r="M314" i="15" s="1"/>
  <c r="L315" i="15"/>
  <c r="M315" i="15" s="1"/>
  <c r="L316" i="15"/>
  <c r="M316" i="15" s="1"/>
  <c r="L317" i="15"/>
  <c r="M317" i="15" s="1"/>
  <c r="L318" i="15"/>
  <c r="M318" i="15" s="1"/>
  <c r="L319" i="15"/>
  <c r="M319" i="15" s="1"/>
  <c r="L320" i="15"/>
  <c r="M320" i="15" s="1"/>
  <c r="L321" i="15"/>
  <c r="M321" i="15" s="1"/>
  <c r="L322" i="15"/>
  <c r="M322" i="15" s="1"/>
  <c r="L323" i="15"/>
  <c r="M323" i="15" s="1"/>
  <c r="L324" i="15"/>
  <c r="M324" i="15" s="1"/>
  <c r="L325" i="15"/>
  <c r="M325" i="15" s="1"/>
  <c r="L326" i="15"/>
  <c r="M326" i="15" s="1"/>
  <c r="L327" i="15"/>
  <c r="M327" i="15" s="1"/>
  <c r="L328" i="15"/>
  <c r="M328" i="15" s="1"/>
  <c r="L329" i="15"/>
  <c r="M329" i="15" s="1"/>
  <c r="L330" i="15"/>
  <c r="M330" i="15" s="1"/>
  <c r="L331" i="15"/>
  <c r="M331" i="15" s="1"/>
  <c r="L332" i="15"/>
  <c r="M332" i="15" s="1"/>
  <c r="L333" i="15"/>
  <c r="M333" i="15" s="1"/>
  <c r="L334" i="15"/>
  <c r="M334" i="15" s="1"/>
  <c r="L335" i="15"/>
  <c r="M335" i="15" s="1"/>
  <c r="L336" i="15"/>
  <c r="M336" i="15" s="1"/>
  <c r="L337" i="15"/>
  <c r="M337" i="15" s="1"/>
  <c r="L338" i="15"/>
  <c r="M338" i="15" s="1"/>
  <c r="L339" i="15"/>
  <c r="M339" i="15" s="1"/>
  <c r="L340" i="15"/>
  <c r="M340" i="15" s="1"/>
  <c r="L341" i="15"/>
  <c r="M341" i="15" s="1"/>
  <c r="L342" i="15"/>
  <c r="M342" i="15" s="1"/>
  <c r="L343" i="15"/>
  <c r="M343" i="15" s="1"/>
  <c r="L344" i="15"/>
  <c r="M344" i="15" s="1"/>
  <c r="L345" i="15"/>
  <c r="M345" i="15" s="1"/>
  <c r="L346" i="15"/>
  <c r="M346" i="15" s="1"/>
  <c r="L347" i="15"/>
  <c r="M347" i="15" s="1"/>
  <c r="L348" i="15"/>
  <c r="M348" i="15" s="1"/>
  <c r="L349" i="15"/>
  <c r="M349" i="15" s="1"/>
  <c r="L350" i="15"/>
  <c r="M350" i="15" s="1"/>
  <c r="L351" i="15"/>
  <c r="M351" i="15" s="1"/>
  <c r="L352" i="15"/>
  <c r="M352" i="15" s="1"/>
  <c r="L353" i="15"/>
  <c r="M353" i="15" s="1"/>
  <c r="L354" i="15"/>
  <c r="M354" i="15" s="1"/>
  <c r="L355" i="15"/>
  <c r="M355" i="15" s="1"/>
  <c r="L356" i="15"/>
  <c r="M356" i="15" s="1"/>
  <c r="L357" i="15"/>
  <c r="M357" i="15" s="1"/>
  <c r="L358" i="15"/>
  <c r="M358" i="15" s="1"/>
  <c r="L359" i="15"/>
  <c r="M359" i="15" s="1"/>
  <c r="L360" i="15"/>
  <c r="M360" i="15" s="1"/>
  <c r="L361" i="15"/>
  <c r="M361" i="15" s="1"/>
  <c r="L362" i="15"/>
  <c r="M362" i="15" s="1"/>
  <c r="L363" i="15"/>
  <c r="M363" i="15" s="1"/>
  <c r="L364" i="15"/>
  <c r="M364" i="15" s="1"/>
  <c r="L365" i="15"/>
  <c r="M365" i="15" s="1"/>
  <c r="L366" i="15"/>
  <c r="M366" i="15" s="1"/>
  <c r="L367" i="15"/>
  <c r="M367" i="15" s="1"/>
  <c r="L368" i="15"/>
  <c r="M368" i="15" s="1"/>
  <c r="L369" i="15"/>
  <c r="M369" i="15" s="1"/>
  <c r="L370" i="15"/>
  <c r="M370" i="15" s="1"/>
  <c r="L371" i="15"/>
  <c r="M371" i="15" s="1"/>
  <c r="L372" i="15"/>
  <c r="M372" i="15" s="1"/>
  <c r="L373" i="15"/>
  <c r="M373" i="15" s="1"/>
  <c r="L374" i="15"/>
  <c r="M374" i="15" s="1"/>
  <c r="L375" i="15"/>
  <c r="M375" i="15" s="1"/>
  <c r="L376" i="15"/>
  <c r="M376" i="15" s="1"/>
  <c r="L377" i="15"/>
  <c r="M377" i="15" s="1"/>
  <c r="L378" i="15"/>
  <c r="M378" i="15" s="1"/>
  <c r="L379" i="15"/>
  <c r="M379" i="15" s="1"/>
  <c r="L380" i="15"/>
  <c r="M380" i="15" s="1"/>
  <c r="L381" i="15"/>
  <c r="M381" i="15" s="1"/>
  <c r="L382" i="15"/>
  <c r="M382" i="15" s="1"/>
  <c r="L383" i="15"/>
  <c r="M383" i="15" s="1"/>
  <c r="L384" i="15"/>
  <c r="M384" i="15" s="1"/>
  <c r="L385" i="15"/>
  <c r="M385" i="15" s="1"/>
  <c r="L386" i="15"/>
  <c r="M386" i="15" s="1"/>
  <c r="L387" i="15"/>
  <c r="M387" i="15" s="1"/>
  <c r="L388" i="15"/>
  <c r="M388" i="15" s="1"/>
  <c r="L389" i="15"/>
  <c r="M389" i="15" s="1"/>
  <c r="L390" i="15"/>
  <c r="M390" i="15" s="1"/>
  <c r="L391" i="15"/>
  <c r="M391" i="15" s="1"/>
  <c r="L392" i="15"/>
  <c r="M392" i="15" s="1"/>
  <c r="L393" i="15"/>
  <c r="M393" i="15" s="1"/>
  <c r="L394" i="15"/>
  <c r="M394" i="15" s="1"/>
  <c r="L395" i="15"/>
  <c r="M395" i="15" s="1"/>
  <c r="L396" i="15"/>
  <c r="M396" i="15" s="1"/>
  <c r="L397" i="15"/>
  <c r="M397" i="15" s="1"/>
  <c r="L398" i="15"/>
  <c r="M398" i="15" s="1"/>
  <c r="L399" i="15"/>
  <c r="M399" i="15" s="1"/>
  <c r="L400" i="15"/>
  <c r="M400" i="15" s="1"/>
  <c r="L401" i="15"/>
  <c r="M401" i="15" s="1"/>
  <c r="L402" i="15"/>
  <c r="M402" i="15" s="1"/>
  <c r="L403" i="15"/>
  <c r="M403" i="15" s="1"/>
  <c r="L404" i="15"/>
  <c r="M404" i="15" s="1"/>
  <c r="L405" i="15"/>
  <c r="M405" i="15" s="1"/>
  <c r="L406" i="15"/>
  <c r="M406" i="15" s="1"/>
  <c r="L407" i="15"/>
  <c r="M407" i="15" s="1"/>
  <c r="L408" i="15"/>
  <c r="M408" i="15" s="1"/>
  <c r="L409" i="15"/>
  <c r="M409" i="15" s="1"/>
  <c r="L410" i="15"/>
  <c r="M410" i="15" s="1"/>
  <c r="L411" i="15"/>
  <c r="M411" i="15" s="1"/>
  <c r="L412" i="15"/>
  <c r="M412" i="15" s="1"/>
  <c r="L413" i="15"/>
  <c r="M413" i="15" s="1"/>
  <c r="L414" i="15"/>
  <c r="M414" i="15" s="1"/>
  <c r="L415" i="15"/>
  <c r="M415" i="15" s="1"/>
  <c r="L416" i="15"/>
  <c r="M416" i="15" s="1"/>
  <c r="L417" i="15"/>
  <c r="M417" i="15" s="1"/>
  <c r="L2" i="15"/>
  <c r="M2" i="15" s="1"/>
  <c r="J241" i="15"/>
  <c r="J205" i="15"/>
  <c r="J121" i="15"/>
  <c r="J55" i="15"/>
  <c r="CI6" i="4"/>
  <c r="CJ6" i="4" s="1"/>
  <c r="CJ24" i="4" s="1"/>
  <c r="CJ42" i="4" s="1"/>
  <c r="CJ60" i="4" s="1"/>
  <c r="CI7" i="4"/>
  <c r="CJ7" i="4" s="1"/>
  <c r="CJ25" i="4" s="1"/>
  <c r="CJ43" i="4" s="1"/>
  <c r="CJ61" i="4" s="1"/>
  <c r="CI8" i="4"/>
  <c r="CJ8" i="4" s="1"/>
  <c r="CJ26" i="4" s="1"/>
  <c r="CJ44" i="4" s="1"/>
  <c r="CJ62" i="4" s="1"/>
  <c r="CI9" i="4"/>
  <c r="CJ9" i="4" s="1"/>
  <c r="CJ27" i="4" s="1"/>
  <c r="CJ45" i="4" s="1"/>
  <c r="CJ63" i="4" s="1"/>
  <c r="CI10" i="4"/>
  <c r="CJ10" i="4" s="1"/>
  <c r="CJ28" i="4" s="1"/>
  <c r="CJ46" i="4" s="1"/>
  <c r="CJ64" i="4" s="1"/>
  <c r="CI11" i="4"/>
  <c r="CJ11" i="4" s="1"/>
  <c r="CJ29" i="4" s="1"/>
  <c r="CJ47" i="4" s="1"/>
  <c r="CI12" i="4"/>
  <c r="CJ12" i="4" s="1"/>
  <c r="CJ30" i="4" s="1"/>
  <c r="CJ48" i="4" s="1"/>
  <c r="CI13" i="4"/>
  <c r="CJ13" i="4" s="1"/>
  <c r="CJ31" i="4" s="1"/>
  <c r="CJ49" i="4" s="1"/>
  <c r="CI14" i="4"/>
  <c r="CJ14" i="4" s="1"/>
  <c r="CJ32" i="4" s="1"/>
  <c r="CJ50" i="4" s="1"/>
  <c r="CI15" i="4"/>
  <c r="CJ15" i="4" s="1"/>
  <c r="CJ33" i="4" s="1"/>
  <c r="CJ51" i="4" s="1"/>
  <c r="CI16" i="4"/>
  <c r="CJ16" i="4" s="1"/>
  <c r="CJ34" i="4" s="1"/>
  <c r="CJ52" i="4" s="1"/>
  <c r="CI17" i="4"/>
  <c r="CJ17" i="4" s="1"/>
  <c r="CJ35" i="4" s="1"/>
  <c r="CJ53" i="4" s="1"/>
  <c r="CI18" i="4"/>
  <c r="CI36" i="4" s="1"/>
  <c r="CI54" i="4" s="1"/>
  <c r="CI19" i="4"/>
  <c r="CJ19" i="4" s="1"/>
  <c r="CJ37" i="4" s="1"/>
  <c r="CJ55" i="4" s="1"/>
  <c r="CI20" i="4"/>
  <c r="CI38" i="4" s="1"/>
  <c r="CI56" i="4" s="1"/>
  <c r="CI21" i="4"/>
  <c r="CI39" i="4" s="1"/>
  <c r="CI57" i="4" s="1"/>
  <c r="CI22" i="4"/>
  <c r="CI40" i="4" s="1"/>
  <c r="CI58" i="4" s="1"/>
  <c r="CI5" i="4"/>
  <c r="CJ5" i="4" s="1"/>
  <c r="CJ23" i="4" s="1"/>
  <c r="CJ41" i="4" s="1"/>
  <c r="CJ59" i="4" s="1"/>
  <c r="O2" i="15"/>
  <c r="AC32" i="5"/>
  <c r="AC29" i="5"/>
  <c r="AC28" i="5"/>
  <c r="AC27" i="5"/>
  <c r="F71" i="14"/>
  <c r="G71" i="14" s="1"/>
  <c r="F72" i="14"/>
  <c r="G72" i="14" s="1"/>
  <c r="F74" i="14"/>
  <c r="G74" i="14" s="1"/>
  <c r="F75" i="14"/>
  <c r="G75" i="14" s="1"/>
  <c r="F70" i="14"/>
  <c r="G70" i="14" s="1"/>
  <c r="K37" i="14"/>
  <c r="K38" i="14"/>
  <c r="K39" i="14"/>
  <c r="K40" i="14"/>
  <c r="K41" i="14"/>
  <c r="K36" i="14"/>
  <c r="J39" i="14"/>
  <c r="L39" i="14"/>
  <c r="J40" i="14"/>
  <c r="L40" i="14"/>
  <c r="J41" i="14"/>
  <c r="L41" i="14"/>
  <c r="J36" i="14"/>
  <c r="J37" i="14"/>
  <c r="J38" i="14"/>
  <c r="L36" i="14"/>
  <c r="L37" i="14"/>
  <c r="L38" i="14"/>
  <c r="D10" i="14"/>
  <c r="F10" i="14"/>
  <c r="C10" i="14"/>
  <c r="BI63" i="4"/>
  <c r="BI44" i="4"/>
  <c r="BI45" i="4"/>
  <c r="BI47" i="4"/>
  <c r="BI48" i="4"/>
  <c r="BI49" i="4"/>
  <c r="BI50" i="4"/>
  <c r="BI52" i="4"/>
  <c r="BI53" i="4"/>
  <c r="BI54" i="4"/>
  <c r="BI55" i="4"/>
  <c r="BI57" i="4"/>
  <c r="BI58" i="4"/>
  <c r="BI41" i="4"/>
  <c r="BI29" i="4"/>
  <c r="BI39" i="4"/>
  <c r="BI7" i="4"/>
  <c r="BI11" i="4"/>
  <c r="BI12" i="4"/>
  <c r="BI13" i="4"/>
  <c r="BI17" i="4"/>
  <c r="BI21" i="4"/>
  <c r="BI22" i="4"/>
  <c r="BI5" i="4"/>
  <c r="AF22" i="5"/>
  <c r="AF21" i="5"/>
  <c r="BI61" i="4" s="1"/>
  <c r="AF20" i="5"/>
  <c r="BI60" i="4" s="1"/>
  <c r="AE22" i="5"/>
  <c r="AE21" i="5"/>
  <c r="BI46" i="4" s="1"/>
  <c r="AE20" i="5"/>
  <c r="BI42" i="4" s="1"/>
  <c r="AD22" i="5"/>
  <c r="AD21" i="5"/>
  <c r="BI30" i="4" s="1"/>
  <c r="AD20" i="5"/>
  <c r="BI23" i="4" s="1"/>
  <c r="AC22" i="5"/>
  <c r="AC21" i="5"/>
  <c r="BI14" i="4" s="1"/>
  <c r="AC20" i="5"/>
  <c r="BI6" i="4" s="1"/>
  <c r="BU23" i="4"/>
  <c r="BV23" i="4" s="1"/>
  <c r="BU24" i="4"/>
  <c r="BV24" i="4" s="1"/>
  <c r="BU25" i="4"/>
  <c r="BV25" i="4" s="1"/>
  <c r="BU26" i="4"/>
  <c r="BV26" i="4" s="1"/>
  <c r="BU27" i="4"/>
  <c r="BV27" i="4" s="1"/>
  <c r="BU28" i="4"/>
  <c r="BV28" i="4" s="1"/>
  <c r="BU29" i="4"/>
  <c r="BV29" i="4" s="1"/>
  <c r="BU30" i="4"/>
  <c r="BV30" i="4" s="1"/>
  <c r="BU31" i="4"/>
  <c r="BV31" i="4" s="1"/>
  <c r="BU32" i="4"/>
  <c r="BV32" i="4" s="1"/>
  <c r="BU33" i="4"/>
  <c r="BV33" i="4" s="1"/>
  <c r="BU34" i="4"/>
  <c r="BV34" i="4" s="1"/>
  <c r="BU35" i="4"/>
  <c r="BV35" i="4" s="1"/>
  <c r="BU36" i="4"/>
  <c r="BV36" i="4" s="1"/>
  <c r="BU37" i="4"/>
  <c r="BV37" i="4" s="1"/>
  <c r="BU38" i="4"/>
  <c r="BV38" i="4" s="1"/>
  <c r="BU39" i="4"/>
  <c r="BV39" i="4" s="1"/>
  <c r="BU40" i="4"/>
  <c r="BV40" i="4" s="1"/>
  <c r="BU41" i="4"/>
  <c r="BV41" i="4" s="1"/>
  <c r="BU42" i="4"/>
  <c r="BV42" i="4" s="1"/>
  <c r="BU43" i="4"/>
  <c r="BV43" i="4" s="1"/>
  <c r="BU44" i="4"/>
  <c r="BV44" i="4" s="1"/>
  <c r="BU45" i="4"/>
  <c r="BV45" i="4" s="1"/>
  <c r="BU46" i="4"/>
  <c r="BV46" i="4" s="1"/>
  <c r="BU47" i="4"/>
  <c r="BV47" i="4" s="1"/>
  <c r="BU48" i="4"/>
  <c r="BV48" i="4" s="1"/>
  <c r="BU49" i="4"/>
  <c r="BV49" i="4" s="1"/>
  <c r="BU50" i="4"/>
  <c r="BV50" i="4" s="1"/>
  <c r="BU51" i="4"/>
  <c r="BV51" i="4" s="1"/>
  <c r="BU52" i="4"/>
  <c r="BV52" i="4" s="1"/>
  <c r="BU53" i="4"/>
  <c r="BV53" i="4" s="1"/>
  <c r="BU54" i="4"/>
  <c r="BV54" i="4" s="1"/>
  <c r="BU55" i="4"/>
  <c r="BV55" i="4" s="1"/>
  <c r="BU56" i="4"/>
  <c r="BV56" i="4" s="1"/>
  <c r="BU57" i="4"/>
  <c r="BV57" i="4" s="1"/>
  <c r="BU58" i="4"/>
  <c r="BV58" i="4" s="1"/>
  <c r="BU59" i="4"/>
  <c r="BV59" i="4" s="1"/>
  <c r="BU60" i="4"/>
  <c r="BV60" i="4" s="1"/>
  <c r="BU61" i="4"/>
  <c r="BV61" i="4" s="1"/>
  <c r="BU62" i="4"/>
  <c r="BV62" i="4" s="1"/>
  <c r="BU63" i="4"/>
  <c r="BV63" i="4" s="1"/>
  <c r="BU64" i="4"/>
  <c r="BV64" i="4" s="1"/>
  <c r="BU6" i="4"/>
  <c r="BV6" i="4" s="1"/>
  <c r="BU7" i="4"/>
  <c r="BV7" i="4" s="1"/>
  <c r="BU8" i="4"/>
  <c r="BV8" i="4" s="1"/>
  <c r="BU9" i="4"/>
  <c r="BV9" i="4" s="1"/>
  <c r="BU10" i="4"/>
  <c r="BV10" i="4" s="1"/>
  <c r="BU11" i="4"/>
  <c r="BV11" i="4" s="1"/>
  <c r="BU12" i="4"/>
  <c r="BV12" i="4" s="1"/>
  <c r="BU13" i="4"/>
  <c r="BV13" i="4" s="1"/>
  <c r="BU14" i="4"/>
  <c r="BV14" i="4" s="1"/>
  <c r="BU15" i="4"/>
  <c r="BV15" i="4" s="1"/>
  <c r="BU16" i="4"/>
  <c r="BV16" i="4" s="1"/>
  <c r="BU17" i="4"/>
  <c r="BV17" i="4" s="1"/>
  <c r="BU18" i="4"/>
  <c r="BV18" i="4" s="1"/>
  <c r="BU19" i="4"/>
  <c r="BV19" i="4" s="1"/>
  <c r="BU20" i="4"/>
  <c r="BV20" i="4" s="1"/>
  <c r="BU21" i="4"/>
  <c r="BV21" i="4" s="1"/>
  <c r="BU22" i="4"/>
  <c r="BV22" i="4" s="1"/>
  <c r="AD6" i="5"/>
  <c r="BH60" i="4"/>
  <c r="BH64" i="4"/>
  <c r="BH45" i="4"/>
  <c r="BH46" i="4"/>
  <c r="BH55" i="4"/>
  <c r="BH56" i="4"/>
  <c r="BH28" i="4"/>
  <c r="BH29" i="4"/>
  <c r="BH30" i="4"/>
  <c r="BH34" i="4"/>
  <c r="BH38" i="4"/>
  <c r="BH39" i="4"/>
  <c r="BH40" i="4"/>
  <c r="BH22" i="4"/>
  <c r="BH10" i="4"/>
  <c r="BH11" i="4"/>
  <c r="BH12" i="4"/>
  <c r="BH13" i="4"/>
  <c r="BH14" i="4"/>
  <c r="BH15" i="4"/>
  <c r="BH16" i="4"/>
  <c r="BH17" i="4"/>
  <c r="BH18" i="4"/>
  <c r="BH21" i="4"/>
  <c r="AF16" i="5"/>
  <c r="AE16" i="5"/>
  <c r="AD16" i="5"/>
  <c r="AC16" i="5"/>
  <c r="AF15" i="5"/>
  <c r="BH61" i="4" s="1"/>
  <c r="AE15" i="5"/>
  <c r="BH47" i="4" s="1"/>
  <c r="AD15" i="5"/>
  <c r="BH31" i="4" s="1"/>
  <c r="AC15" i="5"/>
  <c r="BH9" i="4" s="1"/>
  <c r="AF14" i="5"/>
  <c r="BH59" i="4" s="1"/>
  <c r="AE14" i="5"/>
  <c r="BH41" i="4" s="1"/>
  <c r="AC14" i="5"/>
  <c r="BH5" i="4" s="1"/>
  <c r="AD14" i="5"/>
  <c r="BH23" i="4" s="1"/>
  <c r="R3" i="14"/>
  <c r="AD8" i="5"/>
  <c r="AD7" i="5"/>
  <c r="AI6" i="4"/>
  <c r="AK6" i="4"/>
  <c r="AL6" i="4"/>
  <c r="AM6" i="4"/>
  <c r="AN6" i="4"/>
  <c r="AO6" i="4"/>
  <c r="AP6" i="4"/>
  <c r="AK7" i="4"/>
  <c r="AL7" i="4"/>
  <c r="AM7" i="4"/>
  <c r="AN7" i="4"/>
  <c r="AO7" i="4"/>
  <c r="AP7" i="4"/>
  <c r="AK8" i="4"/>
  <c r="AL8" i="4"/>
  <c r="AM8" i="4"/>
  <c r="AN8" i="4"/>
  <c r="AO8" i="4"/>
  <c r="AP8" i="4"/>
  <c r="AL9" i="4"/>
  <c r="AM9" i="4"/>
  <c r="AN9" i="4"/>
  <c r="AO9" i="4"/>
  <c r="AP9" i="4"/>
  <c r="AL10" i="4"/>
  <c r="AM10" i="4"/>
  <c r="AN10" i="4"/>
  <c r="AO10" i="4"/>
  <c r="AP10" i="4"/>
  <c r="AM11" i="4"/>
  <c r="AN11" i="4"/>
  <c r="AO11" i="4"/>
  <c r="AP11" i="4"/>
  <c r="AM12" i="4"/>
  <c r="AN12" i="4"/>
  <c r="AP12" i="4"/>
  <c r="AM13" i="4"/>
  <c r="AN13" i="4"/>
  <c r="AP13" i="4"/>
  <c r="AM14" i="4"/>
  <c r="AN14" i="4"/>
  <c r="AP14" i="4"/>
  <c r="AN15" i="4"/>
  <c r="AP15" i="4"/>
  <c r="AN16" i="4"/>
  <c r="AP16" i="4"/>
  <c r="AP17" i="4"/>
  <c r="AM5" i="4"/>
  <c r="AN5" i="4"/>
  <c r="AO5" i="4"/>
  <c r="AP5" i="4"/>
  <c r="AJ5" i="4"/>
  <c r="AK5" i="4"/>
  <c r="AL5" i="4"/>
  <c r="I12" i="11"/>
  <c r="AJ12" i="4" s="1"/>
  <c r="I13" i="11"/>
  <c r="AN19" i="4" s="1"/>
  <c r="I14" i="11"/>
  <c r="AN33" i="4" s="1"/>
  <c r="I15" i="11"/>
  <c r="AK36" i="4" s="1"/>
  <c r="I16" i="11"/>
  <c r="AI35" i="4" s="1"/>
  <c r="I17" i="11"/>
  <c r="AN51" i="4" s="1"/>
  <c r="I18" i="11"/>
  <c r="AJ45" i="4" s="1"/>
  <c r="I19" i="11"/>
  <c r="AI55" i="4" s="1"/>
  <c r="I20" i="11"/>
  <c r="AI60" i="4" s="1"/>
  <c r="I11" i="11"/>
  <c r="AJ7" i="4" s="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D5" i="14" l="1"/>
  <c r="E5" i="14"/>
  <c r="C5" i="14"/>
  <c r="Q13" i="11"/>
  <c r="CU18" i="4" s="1"/>
  <c r="CU11" i="4"/>
  <c r="CV11" i="4"/>
  <c r="CV15" i="4"/>
  <c r="CW10" i="4"/>
  <c r="CT10" i="4"/>
  <c r="CT8" i="4"/>
  <c r="CS8" i="4"/>
  <c r="CW5" i="4"/>
  <c r="CX5" i="4"/>
  <c r="CT5" i="4"/>
  <c r="CX15" i="4"/>
  <c r="CU5" i="4"/>
  <c r="CX10" i="4"/>
  <c r="CS5" i="4"/>
  <c r="CU12" i="4"/>
  <c r="CU8" i="4"/>
  <c r="CS6" i="4"/>
  <c r="CW11" i="4"/>
  <c r="CW6" i="4"/>
  <c r="CV5" i="4"/>
  <c r="CV10" i="4"/>
  <c r="CV7" i="4"/>
  <c r="CX17" i="4"/>
  <c r="CX9" i="4"/>
  <c r="CV16" i="4"/>
  <c r="CU10" i="4"/>
  <c r="CU7" i="4"/>
  <c r="CX16" i="4"/>
  <c r="CW9" i="4"/>
  <c r="CT7" i="4"/>
  <c r="CX8" i="4"/>
  <c r="CV14" i="4"/>
  <c r="CV9" i="4"/>
  <c r="CS7" i="4"/>
  <c r="CX14" i="4"/>
  <c r="CW8" i="4"/>
  <c r="CV13" i="4"/>
  <c r="CU9" i="4"/>
  <c r="CV6" i="4"/>
  <c r="CX13" i="4"/>
  <c r="CX7" i="4"/>
  <c r="CU13" i="4"/>
  <c r="CT9" i="4"/>
  <c r="CU6" i="4"/>
  <c r="CX12" i="4"/>
  <c r="CW7" i="4"/>
  <c r="CV12" i="4"/>
  <c r="CV8" i="4"/>
  <c r="CX11" i="4"/>
  <c r="ES9" i="4"/>
  <c r="EQ63" i="4"/>
  <c r="R12" i="11"/>
  <c r="CX19" i="4" s="1"/>
  <c r="P15" i="11"/>
  <c r="CR27" i="4" s="1"/>
  <c r="Q15" i="11"/>
  <c r="CS31" i="4" s="1"/>
  <c r="R14" i="11"/>
  <c r="CX36" i="4" s="1"/>
  <c r="P14" i="11"/>
  <c r="CQ23" i="4" s="1"/>
  <c r="Q16" i="11"/>
  <c r="CS41" i="4" s="1"/>
  <c r="R15" i="11"/>
  <c r="CW31" i="4" s="1"/>
  <c r="P13" i="11"/>
  <c r="CQ16" i="4" s="1"/>
  <c r="Q17" i="11"/>
  <c r="CV51" i="4" s="1"/>
  <c r="Q14" i="11"/>
  <c r="CV33" i="4" s="1"/>
  <c r="P12" i="11"/>
  <c r="CR17" i="4" s="1"/>
  <c r="Q18" i="11"/>
  <c r="CS46" i="4" s="1"/>
  <c r="R17" i="11"/>
  <c r="CW48" i="4" s="1"/>
  <c r="P11" i="11"/>
  <c r="CR6" i="4" s="1"/>
  <c r="Q19" i="11"/>
  <c r="CS56" i="4" s="1"/>
  <c r="R18" i="11"/>
  <c r="CW49" i="4" s="1"/>
  <c r="P16" i="11"/>
  <c r="CR36" i="4" s="1"/>
  <c r="Q20" i="11"/>
  <c r="CS61" i="4" s="1"/>
  <c r="R13" i="11"/>
  <c r="CW16" i="4" s="1"/>
  <c r="P19" i="11"/>
  <c r="CR56" i="4" s="1"/>
  <c r="Q11" i="11"/>
  <c r="CT11" i="4" s="1"/>
  <c r="R20" i="11"/>
  <c r="CW62" i="4" s="1"/>
  <c r="P18" i="11"/>
  <c r="CR46" i="4" s="1"/>
  <c r="Q12" i="11"/>
  <c r="CS11" i="4" s="1"/>
  <c r="EQ58" i="4"/>
  <c r="B13" i="17" s="1"/>
  <c r="EQ40" i="4"/>
  <c r="B10" i="17" s="1"/>
  <c r="EQ27" i="4"/>
  <c r="B7" i="17" s="1"/>
  <c r="EQ22" i="4"/>
  <c r="EQ17" i="4"/>
  <c r="EQ12" i="4"/>
  <c r="EQ7" i="4"/>
  <c r="EQ50" i="4"/>
  <c r="EQ45" i="4"/>
  <c r="EQ35" i="4"/>
  <c r="ES64" i="4"/>
  <c r="B18" i="17" s="1"/>
  <c r="EQ59" i="4"/>
  <c r="EQ54" i="4"/>
  <c r="EQ44" i="4"/>
  <c r="EQ34" i="4"/>
  <c r="EQ26" i="4"/>
  <c r="EQ21" i="4"/>
  <c r="EQ16" i="4"/>
  <c r="EQ11" i="4"/>
  <c r="EQ6" i="4"/>
  <c r="EQ49" i="4"/>
  <c r="EQ39" i="4"/>
  <c r="EQ5" i="4"/>
  <c r="EQ64" i="4"/>
  <c r="B15" i="17" s="1"/>
  <c r="EQ28" i="4"/>
  <c r="EQ23" i="4"/>
  <c r="EQ18" i="4"/>
  <c r="EQ13" i="4"/>
  <c r="EQ8" i="4"/>
  <c r="EQ51" i="4"/>
  <c r="EQ46" i="4"/>
  <c r="B11" i="17" s="1"/>
  <c r="EQ41" i="4"/>
  <c r="EQ36" i="4"/>
  <c r="B9" i="17" s="1"/>
  <c r="EQ31" i="4"/>
  <c r="EQ60" i="4"/>
  <c r="EQ55" i="4"/>
  <c r="ES14" i="4"/>
  <c r="ES12" i="4"/>
  <c r="EQ52" i="4"/>
  <c r="EQ42" i="4"/>
  <c r="EQ32" i="4"/>
  <c r="EQ62" i="4"/>
  <c r="ES54" i="4"/>
  <c r="EQ29" i="4"/>
  <c r="EQ24" i="4"/>
  <c r="EQ19" i="4"/>
  <c r="EQ14" i="4"/>
  <c r="B5" i="17" s="1"/>
  <c r="EQ9" i="4"/>
  <c r="EQ47" i="4"/>
  <c r="EQ37" i="4"/>
  <c r="EQ61" i="4"/>
  <c r="B14" i="17" s="1"/>
  <c r="EQ56" i="4"/>
  <c r="EQ30" i="4"/>
  <c r="B8" i="17" s="1"/>
  <c r="EQ25" i="4"/>
  <c r="EQ20" i="4"/>
  <c r="B6" i="17" s="1"/>
  <c r="EQ15" i="4"/>
  <c r="EQ10" i="4"/>
  <c r="B4" i="17" s="1"/>
  <c r="EQ53" i="4"/>
  <c r="B12" i="17" s="1"/>
  <c r="EQ48" i="4"/>
  <c r="EQ43" i="4"/>
  <c r="EQ38" i="4"/>
  <c r="EQ33" i="4"/>
  <c r="EQ57" i="4"/>
  <c r="ES5" i="4"/>
  <c r="ES44" i="4"/>
  <c r="ES34" i="4"/>
  <c r="ES24" i="4"/>
  <c r="ES63" i="4"/>
  <c r="ES53" i="4"/>
  <c r="ES43" i="4"/>
  <c r="ES33" i="4"/>
  <c r="ES23" i="4"/>
  <c r="ES13" i="4"/>
  <c r="ES62" i="4"/>
  <c r="B17" i="17" s="1"/>
  <c r="ES52" i="4"/>
  <c r="ES42" i="4"/>
  <c r="ES32" i="4"/>
  <c r="ES22" i="4"/>
  <c r="ES61" i="4"/>
  <c r="ES51" i="4"/>
  <c r="ES41" i="4"/>
  <c r="ES31" i="4"/>
  <c r="ES21" i="4"/>
  <c r="ES11" i="4"/>
  <c r="ES60" i="4"/>
  <c r="ES50" i="4"/>
  <c r="ES40" i="4"/>
  <c r="ES30" i="4"/>
  <c r="ES20" i="4"/>
  <c r="ES10" i="4"/>
  <c r="ES59" i="4"/>
  <c r="ES49" i="4"/>
  <c r="ES39" i="4"/>
  <c r="ES29" i="4"/>
  <c r="ES19" i="4"/>
  <c r="ES58" i="4"/>
  <c r="ES48" i="4"/>
  <c r="ES38" i="4"/>
  <c r="ES28" i="4"/>
  <c r="ES18" i="4"/>
  <c r="ES8" i="4"/>
  <c r="ES57" i="4"/>
  <c r="B16" i="17" s="1"/>
  <c r="ES47" i="4"/>
  <c r="ES37" i="4"/>
  <c r="ES27" i="4"/>
  <c r="ES17" i="4"/>
  <c r="ES7" i="4"/>
  <c r="ES56" i="4"/>
  <c r="ES46" i="4"/>
  <c r="ES36" i="4"/>
  <c r="ES26" i="4"/>
  <c r="ES16" i="4"/>
  <c r="ES6" i="4"/>
  <c r="ES55" i="4"/>
  <c r="ES45" i="4"/>
  <c r="ES35" i="4"/>
  <c r="ES25" i="4"/>
  <c r="ES15" i="4"/>
  <c r="BI38" i="4"/>
  <c r="BH44" i="4"/>
  <c r="BI27" i="4"/>
  <c r="BI43" i="4"/>
  <c r="BH53" i="4"/>
  <c r="BI28" i="4"/>
  <c r="BH54" i="4"/>
  <c r="BI37" i="4"/>
  <c r="BH20" i="4"/>
  <c r="BH37" i="4"/>
  <c r="BH27" i="4"/>
  <c r="BH43" i="4"/>
  <c r="BI20" i="4"/>
  <c r="BI10" i="4"/>
  <c r="BI36" i="4"/>
  <c r="BI26" i="4"/>
  <c r="BH19" i="4"/>
  <c r="BH36" i="4"/>
  <c r="BH26" i="4"/>
  <c r="BH52" i="4"/>
  <c r="BH42" i="4"/>
  <c r="BI19" i="4"/>
  <c r="BI9" i="4"/>
  <c r="BI35" i="4"/>
  <c r="BI25" i="4"/>
  <c r="BI51" i="4"/>
  <c r="BI59" i="4"/>
  <c r="BH8" i="4"/>
  <c r="BH35" i="4"/>
  <c r="BH25" i="4"/>
  <c r="BH51" i="4"/>
  <c r="BI18" i="4"/>
  <c r="BI8" i="4"/>
  <c r="BI34" i="4"/>
  <c r="BI24" i="4"/>
  <c r="BI64" i="4"/>
  <c r="BH6" i="4"/>
  <c r="BH33" i="4"/>
  <c r="BH49" i="4"/>
  <c r="BH63" i="4"/>
  <c r="BI16" i="4"/>
  <c r="BI32" i="4"/>
  <c r="BI62" i="4"/>
  <c r="BH7" i="4"/>
  <c r="BH50" i="4"/>
  <c r="BI33" i="4"/>
  <c r="BH48" i="4"/>
  <c r="BI15" i="4"/>
  <c r="BI31" i="4"/>
  <c r="BH24" i="4"/>
  <c r="BH32" i="4"/>
  <c r="BH58" i="4"/>
  <c r="BH62" i="4"/>
  <c r="BH57" i="4"/>
  <c r="BI40" i="4"/>
  <c r="BI56" i="4"/>
  <c r="C11" i="14"/>
  <c r="F11" i="14"/>
  <c r="F5" i="14" s="1"/>
  <c r="E11" i="14"/>
  <c r="D11" i="14"/>
  <c r="CV20" i="4"/>
  <c r="CT23" i="4"/>
  <c r="CV30" i="4"/>
  <c r="CT28" i="4"/>
  <c r="CV25" i="4"/>
  <c r="CS23" i="4"/>
  <c r="CV27" i="4"/>
  <c r="CU27" i="4"/>
  <c r="CS25" i="4"/>
  <c r="CU22" i="4"/>
  <c r="CU17" i="4"/>
  <c r="CU20" i="4"/>
  <c r="CT25" i="4"/>
  <c r="CV29" i="4"/>
  <c r="CT27" i="4"/>
  <c r="CV24" i="4"/>
  <c r="CT22" i="4"/>
  <c r="CV19" i="4"/>
  <c r="CX18" i="4"/>
  <c r="CV22" i="4"/>
  <c r="CU29" i="4"/>
  <c r="CU24" i="4"/>
  <c r="CS22" i="4"/>
  <c r="CU19" i="4"/>
  <c r="CU30" i="4"/>
  <c r="CV31" i="4"/>
  <c r="CV26" i="4"/>
  <c r="CT24" i="4"/>
  <c r="CV21" i="4"/>
  <c r="CU26" i="4"/>
  <c r="CS24" i="4"/>
  <c r="CU21" i="4"/>
  <c r="CU16" i="4"/>
  <c r="CU25" i="4"/>
  <c r="CV32" i="4"/>
  <c r="CV28" i="4"/>
  <c r="CT26" i="4"/>
  <c r="CV23" i="4"/>
  <c r="CU28" i="4"/>
  <c r="CS26" i="4"/>
  <c r="CU23" i="4"/>
  <c r="CS21" i="4"/>
  <c r="DL5" i="4"/>
  <c r="AK23" i="4"/>
  <c r="AJ23" i="4"/>
  <c r="CJ22" i="4"/>
  <c r="CJ40" i="4" s="1"/>
  <c r="CJ58" i="4" s="1"/>
  <c r="CJ18" i="4"/>
  <c r="CJ36" i="4" s="1"/>
  <c r="CJ54" i="4" s="1"/>
  <c r="CI32" i="4"/>
  <c r="CI50" i="4" s="1"/>
  <c r="CI31" i="4"/>
  <c r="CI49" i="4" s="1"/>
  <c r="CI30" i="4"/>
  <c r="CI48" i="4" s="1"/>
  <c r="CI26" i="4"/>
  <c r="CI44" i="4" s="1"/>
  <c r="CI62" i="4" s="1"/>
  <c r="CI37" i="4"/>
  <c r="CI55" i="4" s="1"/>
  <c r="CI27" i="4"/>
  <c r="CI45" i="4" s="1"/>
  <c r="CI63" i="4" s="1"/>
  <c r="CI23" i="4"/>
  <c r="CI41" i="4" s="1"/>
  <c r="CI59" i="4" s="1"/>
  <c r="CI33" i="4"/>
  <c r="CI51" i="4" s="1"/>
  <c r="CJ21" i="4"/>
  <c r="CJ39" i="4" s="1"/>
  <c r="CJ57" i="4" s="1"/>
  <c r="CJ20" i="4"/>
  <c r="CJ38" i="4" s="1"/>
  <c r="CJ56" i="4" s="1"/>
  <c r="CI29" i="4"/>
  <c r="CI47" i="4" s="1"/>
  <c r="CI28" i="4"/>
  <c r="CI46" i="4" s="1"/>
  <c r="CI64" i="4" s="1"/>
  <c r="CI35" i="4"/>
  <c r="CI53" i="4" s="1"/>
  <c r="CI25" i="4"/>
  <c r="CI43" i="4" s="1"/>
  <c r="CI61" i="4" s="1"/>
  <c r="CI34" i="4"/>
  <c r="CI52" i="4" s="1"/>
  <c r="CI24" i="4"/>
  <c r="CI42" i="4" s="1"/>
  <c r="CI60" i="4" s="1"/>
  <c r="N41" i="14"/>
  <c r="O41" i="14" s="1"/>
  <c r="N40" i="14"/>
  <c r="O40" i="14" s="1"/>
  <c r="N39" i="14"/>
  <c r="O39" i="14" s="1"/>
  <c r="N38" i="14"/>
  <c r="O38" i="14" s="1"/>
  <c r="N37" i="14"/>
  <c r="O37" i="14" s="1"/>
  <c r="N36" i="14"/>
  <c r="O36" i="14" s="1"/>
  <c r="BJ6" i="4"/>
  <c r="BJ5" i="4"/>
  <c r="BJ7" i="4"/>
  <c r="DK7" i="4" s="1"/>
  <c r="AD10" i="5"/>
  <c r="AP32" i="4"/>
  <c r="AP28" i="4"/>
  <c r="AI17" i="4"/>
  <c r="AO27" i="4"/>
  <c r="AO26" i="4"/>
  <c r="AP26" i="4"/>
  <c r="AI22" i="4"/>
  <c r="AP21" i="4"/>
  <c r="AO21" i="4"/>
  <c r="AN21" i="4"/>
  <c r="AM21" i="4"/>
  <c r="AM30" i="4"/>
  <c r="AL25" i="4"/>
  <c r="AO19" i="4"/>
  <c r="AO14" i="4"/>
  <c r="AN32" i="4"/>
  <c r="AP31" i="4"/>
  <c r="AM25" i="4"/>
  <c r="AO29" i="4"/>
  <c r="AO24" i="4"/>
  <c r="AM19" i="4"/>
  <c r="AN26" i="4"/>
  <c r="AN25" i="4"/>
  <c r="AN30" i="4"/>
  <c r="AL29" i="4"/>
  <c r="AP23" i="4"/>
  <c r="AM18" i="4"/>
  <c r="AK32" i="4"/>
  <c r="AI23" i="4"/>
  <c r="AI50" i="4"/>
  <c r="AI32" i="4"/>
  <c r="AN27" i="4"/>
  <c r="AK25" i="4"/>
  <c r="AK22" i="4"/>
  <c r="AI49" i="4"/>
  <c r="AK27" i="4"/>
  <c r="AJ25" i="4"/>
  <c r="AO43" i="4"/>
  <c r="AO30" i="4"/>
  <c r="AI27" i="4"/>
  <c r="AO42" i="4"/>
  <c r="AJ24" i="4"/>
  <c r="AL37" i="4"/>
  <c r="AI24" i="4"/>
  <c r="AL36" i="4"/>
  <c r="AM33" i="4"/>
  <c r="AN57" i="4"/>
  <c r="AK33" i="4"/>
  <c r="AM29" i="4"/>
  <c r="AO25" i="4"/>
  <c r="AM23" i="4"/>
  <c r="AI21" i="4"/>
  <c r="AL57" i="4"/>
  <c r="AO48" i="4"/>
  <c r="AM42" i="4"/>
  <c r="AJ36" i="4"/>
  <c r="AL56" i="4"/>
  <c r="AO47" i="4"/>
  <c r="AM41" i="4"/>
  <c r="AJ35" i="4"/>
  <c r="AJ56" i="4"/>
  <c r="AO53" i="4"/>
  <c r="AM47" i="4"/>
  <c r="AK41" i="4"/>
  <c r="AN63" i="4"/>
  <c r="AJ55" i="4"/>
  <c r="AO52" i="4"/>
  <c r="AM46" i="4"/>
  <c r="AK40" i="4"/>
  <c r="AN62" i="4"/>
  <c r="AP54" i="4"/>
  <c r="AM52" i="4"/>
  <c r="AK46" i="4"/>
  <c r="AI40" i="4"/>
  <c r="AL61" i="4"/>
  <c r="AM38" i="4"/>
  <c r="AO34" i="4"/>
  <c r="AN31" i="4"/>
  <c r="AM28" i="4"/>
  <c r="AM26" i="4"/>
  <c r="AM24" i="4"/>
  <c r="AP22" i="4"/>
  <c r="AO20" i="4"/>
  <c r="AI16" i="4"/>
  <c r="AM51" i="4"/>
  <c r="AK45" i="4"/>
  <c r="AI39" i="4"/>
  <c r="AP59" i="4"/>
  <c r="AM34" i="4"/>
  <c r="AM31" i="4"/>
  <c r="AK28" i="4"/>
  <c r="AL26" i="4"/>
  <c r="AL24" i="4"/>
  <c r="AO22" i="4"/>
  <c r="AN20" i="4"/>
  <c r="AK51" i="4"/>
  <c r="AI45" i="4"/>
  <c r="AO38" i="4"/>
  <c r="AP58" i="4"/>
  <c r="AP33" i="4"/>
  <c r="AI31" i="4"/>
  <c r="AP27" i="4"/>
  <c r="AI26" i="4"/>
  <c r="AK24" i="4"/>
  <c r="AN22" i="4"/>
  <c r="AJ20" i="4"/>
  <c r="AO15" i="4"/>
  <c r="AK50" i="4"/>
  <c r="AI44" i="4"/>
  <c r="AN37" i="4"/>
  <c r="AN58" i="4"/>
  <c r="AK17" i="4"/>
  <c r="AI12" i="4"/>
  <c r="AL62" i="4"/>
  <c r="AL34" i="4"/>
  <c r="AJ33" i="4"/>
  <c r="AJ28" i="4"/>
  <c r="AL19" i="4"/>
  <c r="AJ18" i="4"/>
  <c r="AL14" i="4"/>
  <c r="AJ13" i="4"/>
  <c r="AJ8" i="4"/>
  <c r="AN53" i="4"/>
  <c r="AL52" i="4"/>
  <c r="AJ51" i="4"/>
  <c r="AP49" i="4"/>
  <c r="AN48" i="4"/>
  <c r="AL47" i="4"/>
  <c r="AJ46" i="4"/>
  <c r="AP44" i="4"/>
  <c r="AN43" i="4"/>
  <c r="AL42" i="4"/>
  <c r="AJ41" i="4"/>
  <c r="AP39" i="4"/>
  <c r="AN38" i="4"/>
  <c r="AK37" i="4"/>
  <c r="AI36" i="4"/>
  <c r="AO64" i="4"/>
  <c r="AM63" i="4"/>
  <c r="AK62" i="4"/>
  <c r="AI61" i="4"/>
  <c r="AO59" i="4"/>
  <c r="AM58" i="4"/>
  <c r="AK57" i="4"/>
  <c r="AI56" i="4"/>
  <c r="AO54" i="4"/>
  <c r="AK34" i="4"/>
  <c r="AI33" i="4"/>
  <c r="AO31" i="4"/>
  <c r="AK29" i="4"/>
  <c r="AI28" i="4"/>
  <c r="AM20" i="4"/>
  <c r="AK19" i="4"/>
  <c r="AI18" i="4"/>
  <c r="AO16" i="4"/>
  <c r="AM15" i="4"/>
  <c r="AK14" i="4"/>
  <c r="AI13" i="4"/>
  <c r="AK9" i="4"/>
  <c r="AI8" i="4"/>
  <c r="AM53" i="4"/>
  <c r="AK52" i="4"/>
  <c r="AI51" i="4"/>
  <c r="AO49" i="4"/>
  <c r="AM48" i="4"/>
  <c r="AK47" i="4"/>
  <c r="AI46" i="4"/>
  <c r="AO44" i="4"/>
  <c r="AM43" i="4"/>
  <c r="AK42" i="4"/>
  <c r="AI41" i="4"/>
  <c r="AO39" i="4"/>
  <c r="AL38" i="4"/>
  <c r="AJ37" i="4"/>
  <c r="AP35" i="4"/>
  <c r="AN64" i="4"/>
  <c r="AL63" i="4"/>
  <c r="AJ62" i="4"/>
  <c r="AP60" i="4"/>
  <c r="AN59" i="4"/>
  <c r="AL58" i="4"/>
  <c r="AJ57" i="4"/>
  <c r="AP55" i="4"/>
  <c r="AN54" i="4"/>
  <c r="AJ34" i="4"/>
  <c r="AL30" i="4"/>
  <c r="AJ29" i="4"/>
  <c r="AL20" i="4"/>
  <c r="AJ19" i="4"/>
  <c r="AL15" i="4"/>
  <c r="AJ14" i="4"/>
  <c r="AJ9" i="4"/>
  <c r="AL53" i="4"/>
  <c r="AJ52" i="4"/>
  <c r="AP50" i="4"/>
  <c r="AN49" i="4"/>
  <c r="AL48" i="4"/>
  <c r="AJ47" i="4"/>
  <c r="AP45" i="4"/>
  <c r="AN44" i="4"/>
  <c r="AL43" i="4"/>
  <c r="AJ42" i="4"/>
  <c r="AP40" i="4"/>
  <c r="AN39" i="4"/>
  <c r="AK38" i="4"/>
  <c r="AI37" i="4"/>
  <c r="AO35" i="4"/>
  <c r="AM64" i="4"/>
  <c r="AK63" i="4"/>
  <c r="AI62" i="4"/>
  <c r="AO60" i="4"/>
  <c r="AM59" i="4"/>
  <c r="AK58" i="4"/>
  <c r="AI57" i="4"/>
  <c r="AO55" i="4"/>
  <c r="AM54" i="4"/>
  <c r="AJ61" i="4"/>
  <c r="AI34" i="4"/>
  <c r="AO32" i="4"/>
  <c r="AK30" i="4"/>
  <c r="AI29" i="4"/>
  <c r="AK20" i="4"/>
  <c r="AI19" i="4"/>
  <c r="AO17" i="4"/>
  <c r="AM16" i="4"/>
  <c r="AK15" i="4"/>
  <c r="AI14" i="4"/>
  <c r="AO12" i="4"/>
  <c r="AK10" i="4"/>
  <c r="AI9" i="4"/>
  <c r="AK53" i="4"/>
  <c r="AI52" i="4"/>
  <c r="AO50" i="4"/>
  <c r="AM49" i="4"/>
  <c r="AK48" i="4"/>
  <c r="AI47" i="4"/>
  <c r="AO45" i="4"/>
  <c r="AM44" i="4"/>
  <c r="AK43" i="4"/>
  <c r="AI42" i="4"/>
  <c r="AO40" i="4"/>
  <c r="AM39" i="4"/>
  <c r="AJ38" i="4"/>
  <c r="AP36" i="4"/>
  <c r="AN35" i="4"/>
  <c r="AL64" i="4"/>
  <c r="AJ63" i="4"/>
  <c r="AP61" i="4"/>
  <c r="AN60" i="4"/>
  <c r="AL59" i="4"/>
  <c r="AJ58" i="4"/>
  <c r="AP56" i="4"/>
  <c r="AN55" i="4"/>
  <c r="AL54" i="4"/>
  <c r="AL31" i="4"/>
  <c r="AJ30" i="4"/>
  <c r="AL21" i="4"/>
  <c r="AP18" i="4"/>
  <c r="AN17" i="4"/>
  <c r="AL16" i="4"/>
  <c r="AJ15" i="4"/>
  <c r="AL11" i="4"/>
  <c r="AJ10" i="4"/>
  <c r="AJ53" i="4"/>
  <c r="AP51" i="4"/>
  <c r="AN50" i="4"/>
  <c r="AL49" i="4"/>
  <c r="AJ48" i="4"/>
  <c r="AP46" i="4"/>
  <c r="AN45" i="4"/>
  <c r="AL44" i="4"/>
  <c r="AJ43" i="4"/>
  <c r="AP41" i="4"/>
  <c r="AN40" i="4"/>
  <c r="AL39" i="4"/>
  <c r="AI38" i="4"/>
  <c r="AO36" i="4"/>
  <c r="AM35" i="4"/>
  <c r="AK64" i="4"/>
  <c r="AI63" i="4"/>
  <c r="AO61" i="4"/>
  <c r="AM60" i="4"/>
  <c r="AK59" i="4"/>
  <c r="AI58" i="4"/>
  <c r="AO56" i="4"/>
  <c r="AM55" i="4"/>
  <c r="AK54" i="4"/>
  <c r="AI11" i="4"/>
  <c r="AK18" i="4"/>
  <c r="AI7" i="4"/>
  <c r="AS7" i="4" s="1"/>
  <c r="AO33" i="4"/>
  <c r="AM32" i="4"/>
  <c r="AK31" i="4"/>
  <c r="AI30" i="4"/>
  <c r="AO28" i="4"/>
  <c r="AM27" i="4"/>
  <c r="AK26" i="4"/>
  <c r="AI25" i="4"/>
  <c r="AO23" i="4"/>
  <c r="AM22" i="4"/>
  <c r="AK21" i="4"/>
  <c r="AI20" i="4"/>
  <c r="AO18" i="4"/>
  <c r="AM17" i="4"/>
  <c r="AK16" i="4"/>
  <c r="AI15" i="4"/>
  <c r="AO13" i="4"/>
  <c r="AK11" i="4"/>
  <c r="AI10" i="4"/>
  <c r="AI53" i="4"/>
  <c r="AO51" i="4"/>
  <c r="AM50" i="4"/>
  <c r="AK49" i="4"/>
  <c r="AI48" i="4"/>
  <c r="AO46" i="4"/>
  <c r="AM45" i="4"/>
  <c r="AK44" i="4"/>
  <c r="AI43" i="4"/>
  <c r="AO41" i="4"/>
  <c r="AM40" i="4"/>
  <c r="AK39" i="4"/>
  <c r="AP37" i="4"/>
  <c r="AN36" i="4"/>
  <c r="AL35" i="4"/>
  <c r="AJ64" i="4"/>
  <c r="AP62" i="4"/>
  <c r="AN61" i="4"/>
  <c r="AL60" i="4"/>
  <c r="AJ59" i="4"/>
  <c r="AP57" i="4"/>
  <c r="AN56" i="4"/>
  <c r="AL55" i="4"/>
  <c r="AJ54" i="4"/>
  <c r="AK12" i="4"/>
  <c r="AK13" i="4"/>
  <c r="AP64" i="4"/>
  <c r="AP34" i="4"/>
  <c r="AL32" i="4"/>
  <c r="AJ31" i="4"/>
  <c r="AP29" i="4"/>
  <c r="AN28" i="4"/>
  <c r="AL27" i="4"/>
  <c r="AJ26" i="4"/>
  <c r="AP24" i="4"/>
  <c r="AN23" i="4"/>
  <c r="AL22" i="4"/>
  <c r="AJ21" i="4"/>
  <c r="AP19" i="4"/>
  <c r="AN18" i="4"/>
  <c r="AL17" i="4"/>
  <c r="AJ16" i="4"/>
  <c r="AL12" i="4"/>
  <c r="AJ11" i="4"/>
  <c r="AJ6" i="4"/>
  <c r="AS6" i="4" s="1"/>
  <c r="AP52" i="4"/>
  <c r="AL50" i="4"/>
  <c r="AJ49" i="4"/>
  <c r="AP47" i="4"/>
  <c r="AN46" i="4"/>
  <c r="AL45" i="4"/>
  <c r="AJ44" i="4"/>
  <c r="AP42" i="4"/>
  <c r="AN41" i="4"/>
  <c r="AL40" i="4"/>
  <c r="AJ39" i="4"/>
  <c r="AO37" i="4"/>
  <c r="AM36" i="4"/>
  <c r="AK35" i="4"/>
  <c r="AI64" i="4"/>
  <c r="AO62" i="4"/>
  <c r="AM61" i="4"/>
  <c r="AK60" i="4"/>
  <c r="AI59" i="4"/>
  <c r="AO57" i="4"/>
  <c r="AM56" i="4"/>
  <c r="AK55" i="4"/>
  <c r="AI54" i="4"/>
  <c r="AP63" i="4"/>
  <c r="AJ60" i="4"/>
  <c r="AI5" i="4"/>
  <c r="AN34" i="4"/>
  <c r="AL33" i="4"/>
  <c r="AJ32" i="4"/>
  <c r="AP30" i="4"/>
  <c r="AN29" i="4"/>
  <c r="AL28" i="4"/>
  <c r="AJ27" i="4"/>
  <c r="AP25" i="4"/>
  <c r="AN24" i="4"/>
  <c r="AL23" i="4"/>
  <c r="AJ22" i="4"/>
  <c r="AP20" i="4"/>
  <c r="AL18" i="4"/>
  <c r="AJ17" i="4"/>
  <c r="AL13" i="4"/>
  <c r="AP53" i="4"/>
  <c r="AN52" i="4"/>
  <c r="AL51" i="4"/>
  <c r="AJ50" i="4"/>
  <c r="AP48" i="4"/>
  <c r="AN47" i="4"/>
  <c r="AL46" i="4"/>
  <c r="AP43" i="4"/>
  <c r="AN42" i="4"/>
  <c r="AL41" i="4"/>
  <c r="AJ40" i="4"/>
  <c r="AP38" i="4"/>
  <c r="AM37" i="4"/>
  <c r="AO63" i="4"/>
  <c r="AM62" i="4"/>
  <c r="AK61" i="4"/>
  <c r="AO58" i="4"/>
  <c r="AM57" i="4"/>
  <c r="AK56" i="4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CV36" i="4" l="1"/>
  <c r="CT31" i="4"/>
  <c r="CT34" i="4"/>
  <c r="CS33" i="4"/>
  <c r="CS32" i="4"/>
  <c r="CS29" i="4"/>
  <c r="CU37" i="4"/>
  <c r="CS34" i="4"/>
  <c r="CU38" i="4"/>
  <c r="CU36" i="4"/>
  <c r="CV39" i="4"/>
  <c r="CT30" i="4"/>
  <c r="CS17" i="4"/>
  <c r="CT36" i="4"/>
  <c r="CT14" i="4"/>
  <c r="CV38" i="4"/>
  <c r="CT19" i="4"/>
  <c r="CS18" i="4"/>
  <c r="CT12" i="4"/>
  <c r="CT18" i="4"/>
  <c r="CT17" i="4"/>
  <c r="CT21" i="4"/>
  <c r="CS14" i="4"/>
  <c r="CU33" i="4"/>
  <c r="CS36" i="4"/>
  <c r="CQ49" i="4"/>
  <c r="CQ48" i="4"/>
  <c r="CU34" i="4"/>
  <c r="CT32" i="4"/>
  <c r="CS49" i="4"/>
  <c r="CT37" i="4"/>
  <c r="CS60" i="4"/>
  <c r="CT13" i="4"/>
  <c r="CW30" i="4"/>
  <c r="CS10" i="4"/>
  <c r="CQ5" i="4"/>
  <c r="CY5" i="4" s="1"/>
  <c r="CZ5" i="4" s="1"/>
  <c r="CT15" i="4"/>
  <c r="CV58" i="4"/>
  <c r="CS15" i="4"/>
  <c r="CU58" i="4"/>
  <c r="CS16" i="4"/>
  <c r="CS13" i="4"/>
  <c r="CT61" i="4"/>
  <c r="CT16" i="4"/>
  <c r="CV46" i="4"/>
  <c r="CS20" i="4"/>
  <c r="CS28" i="4"/>
  <c r="CV60" i="4"/>
  <c r="CT44" i="4"/>
  <c r="CT48" i="4"/>
  <c r="CV34" i="4"/>
  <c r="CV37" i="4"/>
  <c r="CW26" i="4"/>
  <c r="CW29" i="4"/>
  <c r="CQ17" i="4"/>
  <c r="CQ18" i="4"/>
  <c r="CR23" i="4"/>
  <c r="CY23" i="4" s="1"/>
  <c r="CU40" i="4"/>
  <c r="CW21" i="4"/>
  <c r="CS45" i="4"/>
  <c r="CX26" i="4"/>
  <c r="CX31" i="4"/>
  <c r="CW18" i="4"/>
  <c r="CX24" i="4"/>
  <c r="CW28" i="4"/>
  <c r="CW17" i="4"/>
  <c r="CW22" i="4"/>
  <c r="CU51" i="4"/>
  <c r="CQ28" i="4"/>
  <c r="CS50" i="4"/>
  <c r="CU56" i="4"/>
  <c r="CU52" i="4"/>
  <c r="CW64" i="4"/>
  <c r="CT51" i="4"/>
  <c r="CR28" i="4"/>
  <c r="CR35" i="4"/>
  <c r="CQ27" i="4"/>
  <c r="CR20" i="4"/>
  <c r="CR21" i="4"/>
  <c r="CT52" i="4"/>
  <c r="CR26" i="4"/>
  <c r="CR30" i="4"/>
  <c r="CR31" i="4"/>
  <c r="CR33" i="4"/>
  <c r="CQ26" i="4"/>
  <c r="CT49" i="4"/>
  <c r="CQ19" i="4"/>
  <c r="CQ30" i="4"/>
  <c r="CS53" i="4"/>
  <c r="CQ25" i="4"/>
  <c r="CQ32" i="4"/>
  <c r="CR32" i="4"/>
  <c r="CS51" i="4"/>
  <c r="CV56" i="4"/>
  <c r="CQ29" i="4"/>
  <c r="CV53" i="4"/>
  <c r="CU53" i="4"/>
  <c r="CR29" i="4"/>
  <c r="CT53" i="4"/>
  <c r="CQ34" i="4"/>
  <c r="CW13" i="4"/>
  <c r="CS9" i="4"/>
  <c r="CR10" i="4"/>
  <c r="CR9" i="4"/>
  <c r="CR13" i="4"/>
  <c r="CR8" i="4"/>
  <c r="CU14" i="4"/>
  <c r="CR14" i="4"/>
  <c r="CR18" i="4"/>
  <c r="CQ9" i="4"/>
  <c r="CR12" i="4"/>
  <c r="CX25" i="4"/>
  <c r="CR15" i="4"/>
  <c r="CQ10" i="4"/>
  <c r="CR22" i="4"/>
  <c r="CQ7" i="4"/>
  <c r="CQ20" i="4"/>
  <c r="CQ22" i="4"/>
  <c r="CR24" i="4"/>
  <c r="CR7" i="4"/>
  <c r="CS19" i="4"/>
  <c r="CR19" i="4"/>
  <c r="CS47" i="4"/>
  <c r="CQ21" i="4"/>
  <c r="CT33" i="4"/>
  <c r="CV35" i="4"/>
  <c r="CQ6" i="4"/>
  <c r="CY6" i="4" s="1"/>
  <c r="CS12" i="4"/>
  <c r="CU54" i="4"/>
  <c r="CU15" i="4"/>
  <c r="CS35" i="4"/>
  <c r="CQ31" i="4"/>
  <c r="CR34" i="4"/>
  <c r="CQ33" i="4"/>
  <c r="CQ15" i="4"/>
  <c r="CV41" i="4"/>
  <c r="CS42" i="4"/>
  <c r="CQ39" i="4"/>
  <c r="CT58" i="4"/>
  <c r="CQ35" i="4"/>
  <c r="CR41" i="4"/>
  <c r="CS39" i="4"/>
  <c r="CR38" i="4"/>
  <c r="CQ38" i="4"/>
  <c r="CU41" i="4"/>
  <c r="CV50" i="4"/>
  <c r="CS44" i="4"/>
  <c r="CR40" i="4"/>
  <c r="CQ40" i="4"/>
  <c r="CQ24" i="4"/>
  <c r="CR37" i="4"/>
  <c r="CT41" i="4"/>
  <c r="CU46" i="4"/>
  <c r="CV49" i="4"/>
  <c r="CX54" i="4"/>
  <c r="CV43" i="4"/>
  <c r="CQ36" i="4"/>
  <c r="CQ37" i="4"/>
  <c r="CR39" i="4"/>
  <c r="CS30" i="4"/>
  <c r="CU35" i="4"/>
  <c r="CU43" i="4"/>
  <c r="CV18" i="4"/>
  <c r="CV48" i="4"/>
  <c r="CT20" i="4"/>
  <c r="CQ47" i="4"/>
  <c r="CT39" i="4"/>
  <c r="CQ8" i="4"/>
  <c r="CU39" i="4"/>
  <c r="CR11" i="4"/>
  <c r="CU32" i="4"/>
  <c r="CQ11" i="4"/>
  <c r="CV57" i="4"/>
  <c r="CT35" i="4"/>
  <c r="CQ12" i="4"/>
  <c r="BJ12" i="4"/>
  <c r="DK12" i="4" s="1"/>
  <c r="CV64" i="4"/>
  <c r="CU64" i="4"/>
  <c r="CT64" i="4"/>
  <c r="CS62" i="4"/>
  <c r="CS64" i="4"/>
  <c r="CT62" i="4"/>
  <c r="CU50" i="4"/>
  <c r="CU63" i="4"/>
  <c r="CT56" i="4"/>
  <c r="CS54" i="4"/>
  <c r="CT55" i="4"/>
  <c r="CS48" i="4"/>
  <c r="CV63" i="4"/>
  <c r="CR51" i="4"/>
  <c r="CV55" i="4"/>
  <c r="CU55" i="4"/>
  <c r="CT54" i="4"/>
  <c r="CS52" i="4"/>
  <c r="CV54" i="4"/>
  <c r="CU57" i="4"/>
  <c r="CV52" i="4"/>
  <c r="CT50" i="4"/>
  <c r="CS27" i="4"/>
  <c r="CR54" i="4"/>
  <c r="CR57" i="4"/>
  <c r="CW27" i="4"/>
  <c r="CW23" i="4"/>
  <c r="CR55" i="4"/>
  <c r="CQ53" i="4"/>
  <c r="CX29" i="4"/>
  <c r="CX22" i="4"/>
  <c r="CQ58" i="4"/>
  <c r="CX23" i="4"/>
  <c r="CQ55" i="4"/>
  <c r="CQ56" i="4"/>
  <c r="CX27" i="4"/>
  <c r="CX34" i="4"/>
  <c r="CX28" i="4"/>
  <c r="CW15" i="4"/>
  <c r="CQ54" i="4"/>
  <c r="CX30" i="4"/>
  <c r="CU31" i="4"/>
  <c r="CQ57" i="4"/>
  <c r="CR58" i="4"/>
  <c r="CX32" i="4"/>
  <c r="CU49" i="4"/>
  <c r="CX33" i="4"/>
  <c r="CW14" i="4"/>
  <c r="CW20" i="4"/>
  <c r="CS63" i="4"/>
  <c r="CT63" i="4"/>
  <c r="CX35" i="4"/>
  <c r="CW19" i="4"/>
  <c r="CW25" i="4"/>
  <c r="CX20" i="4"/>
  <c r="CQ13" i="4"/>
  <c r="CT29" i="4"/>
  <c r="CX21" i="4"/>
  <c r="CR59" i="4"/>
  <c r="CT47" i="4"/>
  <c r="CW24" i="4"/>
  <c r="CV61" i="4"/>
  <c r="CS37" i="4"/>
  <c r="CS55" i="4"/>
  <c r="CT45" i="4"/>
  <c r="CV17" i="4"/>
  <c r="CU44" i="4"/>
  <c r="CU62" i="4"/>
  <c r="CS38" i="4"/>
  <c r="CV42" i="4"/>
  <c r="CX64" i="4"/>
  <c r="CQ46" i="4"/>
  <c r="CT57" i="4"/>
  <c r="CS40" i="4"/>
  <c r="CQ51" i="4"/>
  <c r="CT43" i="4"/>
  <c r="CT60" i="4"/>
  <c r="CS43" i="4"/>
  <c r="CQ45" i="4"/>
  <c r="CR48" i="4"/>
  <c r="CQ52" i="4"/>
  <c r="CV59" i="4"/>
  <c r="CU42" i="4"/>
  <c r="CV40" i="4"/>
  <c r="CV45" i="4"/>
  <c r="CR49" i="4"/>
  <c r="CR50" i="4"/>
  <c r="CX63" i="4"/>
  <c r="CU60" i="4"/>
  <c r="CX55" i="4"/>
  <c r="CT38" i="4"/>
  <c r="CV47" i="4"/>
  <c r="CX37" i="4"/>
  <c r="CU47" i="4"/>
  <c r="CU45" i="4"/>
  <c r="CS58" i="4"/>
  <c r="CR25" i="4"/>
  <c r="R19" i="11"/>
  <c r="CR53" i="4"/>
  <c r="CS59" i="4"/>
  <c r="CS57" i="4"/>
  <c r="CT42" i="4"/>
  <c r="CQ50" i="4"/>
  <c r="CR52" i="4"/>
  <c r="CR44" i="4"/>
  <c r="R16" i="11"/>
  <c r="CU48" i="4"/>
  <c r="CR45" i="4"/>
  <c r="CT46" i="4"/>
  <c r="CR47" i="4"/>
  <c r="CU61" i="4"/>
  <c r="CT59" i="4"/>
  <c r="CQ44" i="4"/>
  <c r="CW63" i="4"/>
  <c r="CU59" i="4"/>
  <c r="CV44" i="4"/>
  <c r="CQ43" i="4"/>
  <c r="CV62" i="4"/>
  <c r="CT40" i="4"/>
  <c r="CQ14" i="4"/>
  <c r="CR16" i="4"/>
  <c r="P20" i="11"/>
  <c r="P17" i="11"/>
  <c r="DL18" i="4"/>
  <c r="DL13" i="4"/>
  <c r="BJ10" i="4"/>
  <c r="DK10" i="4" s="1"/>
  <c r="DR10" i="4" s="1"/>
  <c r="BJ24" i="4"/>
  <c r="DK24" i="4" s="1"/>
  <c r="DR24" i="4" s="1"/>
  <c r="DL33" i="4"/>
  <c r="BJ26" i="4"/>
  <c r="DK26" i="4" s="1"/>
  <c r="DR26" i="4" s="1"/>
  <c r="DL8" i="4"/>
  <c r="BJ16" i="4"/>
  <c r="DK16" i="4" s="1"/>
  <c r="DR16" i="4" s="1"/>
  <c r="DL37" i="4"/>
  <c r="BJ56" i="4"/>
  <c r="DK56" i="4" s="1"/>
  <c r="DR56" i="4" s="1"/>
  <c r="DL24" i="4"/>
  <c r="BJ21" i="4"/>
  <c r="DK21" i="4" s="1"/>
  <c r="DR21" i="4" s="1"/>
  <c r="BJ19" i="4"/>
  <c r="DK19" i="4" s="1"/>
  <c r="DR19" i="4" s="1"/>
  <c r="BJ43" i="4"/>
  <c r="DK43" i="4" s="1"/>
  <c r="DL6" i="4"/>
  <c r="DL44" i="4"/>
  <c r="DL60" i="4"/>
  <c r="BJ20" i="4"/>
  <c r="DK20" i="4" s="1"/>
  <c r="DR20" i="4" s="1"/>
  <c r="BJ46" i="4"/>
  <c r="DK46" i="4" s="1"/>
  <c r="DR46" i="4" s="1"/>
  <c r="BJ35" i="4"/>
  <c r="DK35" i="4" s="1"/>
  <c r="DR35" i="4" s="1"/>
  <c r="BJ27" i="4"/>
  <c r="DK27" i="4" s="1"/>
  <c r="BJ61" i="4"/>
  <c r="DK61" i="4" s="1"/>
  <c r="DR61" i="4" s="1"/>
  <c r="DL42" i="4"/>
  <c r="BJ25" i="4"/>
  <c r="DK25" i="4" s="1"/>
  <c r="DL19" i="4"/>
  <c r="BJ51" i="4"/>
  <c r="DK51" i="4" s="1"/>
  <c r="DR51" i="4" s="1"/>
  <c r="BJ14" i="4"/>
  <c r="DK14" i="4" s="1"/>
  <c r="DR14" i="4" s="1"/>
  <c r="BJ54" i="4"/>
  <c r="DK54" i="4" s="1"/>
  <c r="DR54" i="4" s="1"/>
  <c r="BJ17" i="4"/>
  <c r="DK17" i="4" s="1"/>
  <c r="DR17" i="4" s="1"/>
  <c r="DL11" i="4"/>
  <c r="BJ28" i="4"/>
  <c r="DK28" i="4" s="1"/>
  <c r="BJ38" i="4"/>
  <c r="DK38" i="4" s="1"/>
  <c r="DR38" i="4" s="1"/>
  <c r="BJ50" i="4"/>
  <c r="DK50" i="4" s="1"/>
  <c r="DR50" i="4" s="1"/>
  <c r="BJ30" i="4"/>
  <c r="DK30" i="4" s="1"/>
  <c r="DR30" i="4" s="1"/>
  <c r="DL34" i="4"/>
  <c r="BJ22" i="4"/>
  <c r="CG22" i="4" s="1"/>
  <c r="DL15" i="4"/>
  <c r="BJ9" i="4"/>
  <c r="DK9" i="4" s="1"/>
  <c r="DR9" i="4" s="1"/>
  <c r="BJ33" i="4"/>
  <c r="DK33" i="4" s="1"/>
  <c r="DR33" i="4" s="1"/>
  <c r="DL52" i="4"/>
  <c r="BJ48" i="4"/>
  <c r="DK48" i="4" s="1"/>
  <c r="DR48" i="4" s="1"/>
  <c r="BJ53" i="4"/>
  <c r="DK53" i="4" s="1"/>
  <c r="DR53" i="4" s="1"/>
  <c r="BJ45" i="4"/>
  <c r="DK45" i="4" s="1"/>
  <c r="DR45" i="4" s="1"/>
  <c r="DL16" i="4"/>
  <c r="DL57" i="4"/>
  <c r="DL39" i="4"/>
  <c r="DL21" i="4"/>
  <c r="DL62" i="4"/>
  <c r="DL54" i="4"/>
  <c r="BJ58" i="4"/>
  <c r="DK58" i="4" s="1"/>
  <c r="BJ40" i="4"/>
  <c r="DK40" i="4" s="1"/>
  <c r="BJ63" i="4"/>
  <c r="DK63" i="4" s="1"/>
  <c r="DR63" i="4" s="1"/>
  <c r="BJ55" i="4"/>
  <c r="DK55" i="4" s="1"/>
  <c r="DR55" i="4" s="1"/>
  <c r="DL26" i="4"/>
  <c r="DL49" i="4"/>
  <c r="DL31" i="4"/>
  <c r="DL23" i="4"/>
  <c r="DL64" i="4"/>
  <c r="DL29" i="4"/>
  <c r="DL36" i="4"/>
  <c r="DL47" i="4"/>
  <c r="BJ37" i="4"/>
  <c r="DK37" i="4" s="1"/>
  <c r="DR37" i="4" s="1"/>
  <c r="DL59" i="4"/>
  <c r="BJ60" i="4"/>
  <c r="DK60" i="4" s="1"/>
  <c r="DR60" i="4" s="1"/>
  <c r="BJ42" i="4"/>
  <c r="DK42" i="4" s="1"/>
  <c r="DR42" i="4" s="1"/>
  <c r="BJ34" i="4"/>
  <c r="DK34" i="4" s="1"/>
  <c r="DR34" i="4" s="1"/>
  <c r="DL46" i="4"/>
  <c r="DL28" i="4"/>
  <c r="DL10" i="4"/>
  <c r="DL51" i="4"/>
  <c r="DL43" i="4"/>
  <c r="DL25" i="4"/>
  <c r="BJ47" i="4"/>
  <c r="DK47" i="4" s="1"/>
  <c r="DR47" i="4" s="1"/>
  <c r="BJ29" i="4"/>
  <c r="DK29" i="4" s="1"/>
  <c r="DR29" i="4" s="1"/>
  <c r="BJ11" i="4"/>
  <c r="DK11" i="4" s="1"/>
  <c r="DR11" i="4" s="1"/>
  <c r="BJ52" i="4"/>
  <c r="DK52" i="4" s="1"/>
  <c r="DR52" i="4" s="1"/>
  <c r="BJ44" i="4"/>
  <c r="DK44" i="4" s="1"/>
  <c r="DR44" i="4" s="1"/>
  <c r="DL56" i="4"/>
  <c r="DL38" i="4"/>
  <c r="DL20" i="4"/>
  <c r="DL61" i="4"/>
  <c r="DL53" i="4"/>
  <c r="DL35" i="4"/>
  <c r="DL41" i="4"/>
  <c r="DL63" i="4"/>
  <c r="BJ32" i="4"/>
  <c r="DK32" i="4" s="1"/>
  <c r="DR32" i="4" s="1"/>
  <c r="BJ57" i="4"/>
  <c r="DK57" i="4" s="1"/>
  <c r="DR57" i="4" s="1"/>
  <c r="BJ39" i="4"/>
  <c r="DK39" i="4" s="1"/>
  <c r="DR39" i="4" s="1"/>
  <c r="BJ62" i="4"/>
  <c r="DK62" i="4" s="1"/>
  <c r="DR62" i="4" s="1"/>
  <c r="DL7" i="4"/>
  <c r="DM7" i="4" s="1"/>
  <c r="EE7" i="4" s="1"/>
  <c r="DL48" i="4"/>
  <c r="DL30" i="4"/>
  <c r="DL12" i="4"/>
  <c r="DL45" i="4"/>
  <c r="BJ8" i="4"/>
  <c r="DK8" i="4" s="1"/>
  <c r="BJ49" i="4"/>
  <c r="DK49" i="4" s="1"/>
  <c r="DR49" i="4" s="1"/>
  <c r="BJ31" i="4"/>
  <c r="DK31" i="4" s="1"/>
  <c r="DR31" i="4" s="1"/>
  <c r="BJ13" i="4"/>
  <c r="DK13" i="4" s="1"/>
  <c r="BJ64" i="4"/>
  <c r="DK64" i="4" s="1"/>
  <c r="DL17" i="4"/>
  <c r="DL58" i="4"/>
  <c r="DL40" i="4"/>
  <c r="DL22" i="4"/>
  <c r="DL14" i="4"/>
  <c r="DL55" i="4"/>
  <c r="BJ36" i="4"/>
  <c r="DK36" i="4" s="1"/>
  <c r="DR36" i="4" s="1"/>
  <c r="BJ18" i="4"/>
  <c r="DK18" i="4" s="1"/>
  <c r="BJ59" i="4"/>
  <c r="DK59" i="4" s="1"/>
  <c r="DR59" i="4" s="1"/>
  <c r="BJ41" i="4"/>
  <c r="DK41" i="4" s="1"/>
  <c r="DR41" i="4" s="1"/>
  <c r="BJ23" i="4"/>
  <c r="DK23" i="4" s="1"/>
  <c r="DR23" i="4" s="1"/>
  <c r="BJ15" i="4"/>
  <c r="DK15" i="4" s="1"/>
  <c r="DR15" i="4" s="1"/>
  <c r="DL27" i="4"/>
  <c r="DL9" i="4"/>
  <c r="DL50" i="4"/>
  <c r="DL32" i="4"/>
  <c r="DR7" i="4"/>
  <c r="DR12" i="4"/>
  <c r="CG5" i="4"/>
  <c r="D4" i="15" s="1"/>
  <c r="DK5" i="4"/>
  <c r="CG6" i="4"/>
  <c r="DK6" i="4"/>
  <c r="AS58" i="4"/>
  <c r="BS7" i="4"/>
  <c r="BW7" i="4" s="1"/>
  <c r="CG7" i="4"/>
  <c r="AS63" i="4"/>
  <c r="AS64" i="4"/>
  <c r="AS9" i="4"/>
  <c r="AS60" i="4"/>
  <c r="AS25" i="4"/>
  <c r="AS11" i="4"/>
  <c r="AS13" i="4"/>
  <c r="AS33" i="4"/>
  <c r="AS8" i="4"/>
  <c r="AU8" i="4" s="1"/>
  <c r="AS35" i="4"/>
  <c r="AS10" i="4"/>
  <c r="AS54" i="4"/>
  <c r="AS39" i="4"/>
  <c r="AS53" i="4"/>
  <c r="AS50" i="4"/>
  <c r="AS38" i="4"/>
  <c r="AS55" i="4"/>
  <c r="AS42" i="4"/>
  <c r="AS27" i="4"/>
  <c r="AS44" i="4"/>
  <c r="AS45" i="4"/>
  <c r="AS22" i="4"/>
  <c r="AS48" i="4"/>
  <c r="AS30" i="4"/>
  <c r="AS57" i="4"/>
  <c r="AS18" i="4"/>
  <c r="AS16" i="4"/>
  <c r="AS40" i="4"/>
  <c r="AS24" i="4"/>
  <c r="AS5" i="4"/>
  <c r="AU5" i="4" s="1"/>
  <c r="AX5" i="4" s="1"/>
  <c r="AS62" i="4"/>
  <c r="AS23" i="4"/>
  <c r="AS43" i="4"/>
  <c r="AS47" i="4"/>
  <c r="AS59" i="4"/>
  <c r="AS19" i="4"/>
  <c r="AS51" i="4"/>
  <c r="AS12" i="4"/>
  <c r="AS26" i="4"/>
  <c r="AS17" i="4"/>
  <c r="AS34" i="4"/>
  <c r="AS14" i="4"/>
  <c r="AS36" i="4"/>
  <c r="BS5" i="4"/>
  <c r="BW5" i="4" s="1"/>
  <c r="AS20" i="4"/>
  <c r="AS52" i="4"/>
  <c r="AS21" i="4"/>
  <c r="BS6" i="4"/>
  <c r="BW6" i="4" s="1"/>
  <c r="AS46" i="4"/>
  <c r="AS15" i="4"/>
  <c r="AS37" i="4"/>
  <c r="AS56" i="4"/>
  <c r="AS49" i="4"/>
  <c r="AS29" i="4"/>
  <c r="AS41" i="4"/>
  <c r="AS28" i="4"/>
  <c r="AS61" i="4"/>
  <c r="AS31" i="4"/>
  <c r="AS32" i="4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DO41" i="4" l="1"/>
  <c r="CZ6" i="4"/>
  <c r="DX6" i="4" s="1"/>
  <c r="CY36" i="4"/>
  <c r="DB5" i="4"/>
  <c r="DF5" i="4" s="1"/>
  <c r="DG5" i="4" s="1"/>
  <c r="DX5" i="4"/>
  <c r="CY26" i="4"/>
  <c r="CY16" i="4"/>
  <c r="CY28" i="4"/>
  <c r="CY25" i="4"/>
  <c r="CY10" i="4"/>
  <c r="BS12" i="4"/>
  <c r="BW12" i="4" s="1"/>
  <c r="CG12" i="4"/>
  <c r="DM12" i="4"/>
  <c r="EE12" i="4" s="1"/>
  <c r="DO59" i="4"/>
  <c r="CY11" i="4"/>
  <c r="CY21" i="4"/>
  <c r="CY17" i="4"/>
  <c r="CY30" i="4"/>
  <c r="CY14" i="4"/>
  <c r="CY24" i="4"/>
  <c r="CZ24" i="4" s="1"/>
  <c r="CY32" i="4"/>
  <c r="CY29" i="4"/>
  <c r="CY34" i="4"/>
  <c r="CY35" i="4"/>
  <c r="CY19" i="4"/>
  <c r="CY15" i="4"/>
  <c r="CY7" i="4"/>
  <c r="CZ7" i="4" s="1"/>
  <c r="CY33" i="4"/>
  <c r="CY13" i="4"/>
  <c r="CY20" i="4"/>
  <c r="CY53" i="4"/>
  <c r="CY27" i="4"/>
  <c r="CY9" i="4"/>
  <c r="CY8" i="4"/>
  <c r="CY39" i="4"/>
  <c r="CY49" i="4"/>
  <c r="CY22" i="4"/>
  <c r="CY18" i="4"/>
  <c r="CY31" i="4"/>
  <c r="CY12" i="4"/>
  <c r="CY37" i="4"/>
  <c r="CZ37" i="4" s="1"/>
  <c r="CY51" i="4"/>
  <c r="CG10" i="4"/>
  <c r="BS10" i="4"/>
  <c r="BW10" i="4" s="1"/>
  <c r="CG26" i="4"/>
  <c r="BS26" i="4"/>
  <c r="BW26" i="4" s="1"/>
  <c r="BS24" i="4"/>
  <c r="BW24" i="4" s="1"/>
  <c r="DM13" i="4"/>
  <c r="EE13" i="4" s="1"/>
  <c r="DM18" i="4"/>
  <c r="EE18" i="4" s="1"/>
  <c r="CY48" i="4"/>
  <c r="CY54" i="4"/>
  <c r="CY56" i="4"/>
  <c r="CY55" i="4"/>
  <c r="CY50" i="4"/>
  <c r="CY46" i="4"/>
  <c r="CY45" i="4"/>
  <c r="CY58" i="4"/>
  <c r="CY52" i="4"/>
  <c r="CY57" i="4"/>
  <c r="CY47" i="4"/>
  <c r="CY40" i="4"/>
  <c r="CY38" i="4"/>
  <c r="CY44" i="4"/>
  <c r="CW51" i="4"/>
  <c r="CW50" i="4"/>
  <c r="CW61" i="4"/>
  <c r="CW56" i="4"/>
  <c r="CW59" i="4"/>
  <c r="CW55" i="4"/>
  <c r="CW58" i="4"/>
  <c r="CW57" i="4"/>
  <c r="CW53" i="4"/>
  <c r="CW52" i="4"/>
  <c r="CX61" i="4"/>
  <c r="CX56" i="4"/>
  <c r="CX58" i="4"/>
  <c r="CX62" i="4"/>
  <c r="CX57" i="4"/>
  <c r="CW60" i="4"/>
  <c r="CX60" i="4"/>
  <c r="CX59" i="4"/>
  <c r="CW54" i="4"/>
  <c r="CW36" i="4"/>
  <c r="CW45" i="4"/>
  <c r="CX40" i="4"/>
  <c r="CW44" i="4"/>
  <c r="CX47" i="4"/>
  <c r="CW39" i="4"/>
  <c r="CX42" i="4"/>
  <c r="CW34" i="4"/>
  <c r="CW46" i="4"/>
  <c r="CW41" i="4"/>
  <c r="CX45" i="4"/>
  <c r="CX38" i="4"/>
  <c r="CX50" i="4"/>
  <c r="CW43" i="4"/>
  <c r="CW47" i="4"/>
  <c r="CW40" i="4"/>
  <c r="CW35" i="4"/>
  <c r="CW38" i="4"/>
  <c r="CW42" i="4"/>
  <c r="CX51" i="4"/>
  <c r="CX53" i="4"/>
  <c r="CW33" i="4"/>
  <c r="CW37" i="4"/>
  <c r="CX46" i="4"/>
  <c r="CX43" i="4"/>
  <c r="CX44" i="4"/>
  <c r="CX49" i="4"/>
  <c r="CX48" i="4"/>
  <c r="CW32" i="4"/>
  <c r="CX41" i="4"/>
  <c r="CX39" i="4"/>
  <c r="CX52" i="4"/>
  <c r="CR43" i="4"/>
  <c r="CY43" i="4" s="1"/>
  <c r="CR42" i="4"/>
  <c r="CQ42" i="4"/>
  <c r="CQ41" i="4"/>
  <c r="CY41" i="4" s="1"/>
  <c r="CR60" i="4"/>
  <c r="CR62" i="4"/>
  <c r="CQ60" i="4"/>
  <c r="CQ62" i="4"/>
  <c r="CQ63" i="4"/>
  <c r="CQ59" i="4"/>
  <c r="CY59" i="4" s="1"/>
  <c r="CQ61" i="4"/>
  <c r="CR64" i="4"/>
  <c r="CQ64" i="4"/>
  <c r="CR61" i="4"/>
  <c r="CR63" i="4"/>
  <c r="CG24" i="4"/>
  <c r="CG25" i="4"/>
  <c r="DM64" i="4"/>
  <c r="EE64" i="4" s="1"/>
  <c r="DM10" i="4"/>
  <c r="EE10" i="4" s="1"/>
  <c r="DM28" i="4"/>
  <c r="EE28" i="4" s="1"/>
  <c r="DM24" i="4"/>
  <c r="EE24" i="4" s="1"/>
  <c r="CG9" i="4"/>
  <c r="CG20" i="4"/>
  <c r="DR28" i="4"/>
  <c r="DM26" i="4"/>
  <c r="EE26" i="4" s="1"/>
  <c r="BS56" i="4"/>
  <c r="BW56" i="4" s="1"/>
  <c r="CG56" i="4"/>
  <c r="CG58" i="4"/>
  <c r="BS17" i="4"/>
  <c r="BW17" i="4" s="1"/>
  <c r="CG35" i="4"/>
  <c r="DM20" i="4"/>
  <c r="EE20" i="4" s="1"/>
  <c r="BS9" i="4"/>
  <c r="BW9" i="4" s="1"/>
  <c r="CG17" i="4"/>
  <c r="DM11" i="4"/>
  <c r="EE11" i="4" s="1"/>
  <c r="CG27" i="4"/>
  <c r="BS27" i="4"/>
  <c r="BW27" i="4" s="1"/>
  <c r="BS15" i="4"/>
  <c r="BW15" i="4" s="1"/>
  <c r="CF58" i="4"/>
  <c r="CG33" i="4"/>
  <c r="BS54" i="4"/>
  <c r="BW54" i="4" s="1"/>
  <c r="BS28" i="4"/>
  <c r="BW28" i="4" s="1"/>
  <c r="CG15" i="4"/>
  <c r="BS40" i="4"/>
  <c r="BW40" i="4" s="1"/>
  <c r="BS58" i="4"/>
  <c r="BW58" i="4" s="1"/>
  <c r="BS33" i="4"/>
  <c r="BW33" i="4" s="1"/>
  <c r="CG16" i="4"/>
  <c r="DM33" i="4"/>
  <c r="EE33" i="4" s="1"/>
  <c r="DM17" i="4"/>
  <c r="EE17" i="4" s="1"/>
  <c r="DM27" i="4"/>
  <c r="EE27" i="4" s="1"/>
  <c r="CG28" i="4"/>
  <c r="BS35" i="4"/>
  <c r="BW35" i="4" s="1"/>
  <c r="CG23" i="4"/>
  <c r="BS20" i="4"/>
  <c r="BW20" i="4" s="1"/>
  <c r="CG54" i="4"/>
  <c r="CG61" i="4"/>
  <c r="CG46" i="4"/>
  <c r="CG48" i="4"/>
  <c r="BS16" i="4"/>
  <c r="BW16" i="4" s="1"/>
  <c r="CG40" i="4"/>
  <c r="DR27" i="4"/>
  <c r="DM16" i="4"/>
  <c r="EE16" i="4" s="1"/>
  <c r="DM43" i="4"/>
  <c r="EE43" i="4" s="1"/>
  <c r="CF40" i="4"/>
  <c r="BS23" i="4"/>
  <c r="BW23" i="4" s="1"/>
  <c r="BS61" i="4"/>
  <c r="BW61" i="4" s="1"/>
  <c r="BS46" i="4"/>
  <c r="BW46" i="4" s="1"/>
  <c r="BS48" i="4"/>
  <c r="BW48" i="4" s="1"/>
  <c r="BS44" i="4"/>
  <c r="BW44" i="4" s="1"/>
  <c r="DM48" i="4"/>
  <c r="EE48" i="4" s="1"/>
  <c r="DM9" i="4"/>
  <c r="EE9" i="4" s="1"/>
  <c r="DM35" i="4"/>
  <c r="EE35" i="4" s="1"/>
  <c r="CG47" i="4"/>
  <c r="DM50" i="4"/>
  <c r="EE50" i="4" s="1"/>
  <c r="DM45" i="4"/>
  <c r="EE45" i="4" s="1"/>
  <c r="DM25" i="4"/>
  <c r="EE25" i="4" s="1"/>
  <c r="CG53" i="4"/>
  <c r="CG63" i="4"/>
  <c r="BS53" i="4"/>
  <c r="BW53" i="4" s="1"/>
  <c r="DM55" i="4"/>
  <c r="EE55" i="4" s="1"/>
  <c r="DR43" i="4"/>
  <c r="DM63" i="4"/>
  <c r="EE63" i="4" s="1"/>
  <c r="BS21" i="4"/>
  <c r="BW21" i="4" s="1"/>
  <c r="BS45" i="4"/>
  <c r="BW45" i="4" s="1"/>
  <c r="BS19" i="4"/>
  <c r="BW19" i="4" s="1"/>
  <c r="DM53" i="4"/>
  <c r="EE53" i="4" s="1"/>
  <c r="DM46" i="4"/>
  <c r="EE46" i="4" s="1"/>
  <c r="DM23" i="4"/>
  <c r="EE23" i="4" s="1"/>
  <c r="BS63" i="4"/>
  <c r="BW63" i="4" s="1"/>
  <c r="DM39" i="4"/>
  <c r="EE39" i="4" s="1"/>
  <c r="CG37" i="4"/>
  <c r="CG38" i="4"/>
  <c r="BS37" i="4"/>
  <c r="BW37" i="4" s="1"/>
  <c r="BS38" i="4"/>
  <c r="BW38" i="4" s="1"/>
  <c r="DM21" i="4"/>
  <c r="EE21" i="4" s="1"/>
  <c r="DM15" i="4"/>
  <c r="EE15" i="4" s="1"/>
  <c r="BS25" i="4"/>
  <c r="BW25" i="4" s="1"/>
  <c r="BS22" i="4"/>
  <c r="BW22" i="4" s="1"/>
  <c r="CG11" i="4"/>
  <c r="CG50" i="4"/>
  <c r="CG43" i="4"/>
  <c r="CG51" i="4"/>
  <c r="CG21" i="4"/>
  <c r="CG52" i="4"/>
  <c r="BS8" i="4"/>
  <c r="BW8" i="4" s="1"/>
  <c r="BX8" i="4" s="1"/>
  <c r="M8" i="18" s="1"/>
  <c r="N8" i="18" s="1"/>
  <c r="BS50" i="4"/>
  <c r="BW50" i="4" s="1"/>
  <c r="BS43" i="4"/>
  <c r="BW43" i="4" s="1"/>
  <c r="DM47" i="4"/>
  <c r="EE47" i="4" s="1"/>
  <c r="DM37" i="4"/>
  <c r="EE37" i="4" s="1"/>
  <c r="CF22" i="4"/>
  <c r="CG30" i="4"/>
  <c r="BS60" i="4"/>
  <c r="BW60" i="4" s="1"/>
  <c r="BS51" i="4"/>
  <c r="BW51" i="4" s="1"/>
  <c r="CG19" i="4"/>
  <c r="DM56" i="4"/>
  <c r="EE56" i="4" s="1"/>
  <c r="CG44" i="4"/>
  <c r="DR25" i="4"/>
  <c r="BS11" i="4"/>
  <c r="BW11" i="4" s="1"/>
  <c r="CG14" i="4"/>
  <c r="DM42" i="4"/>
  <c r="EE42" i="4" s="1"/>
  <c r="BS14" i="4"/>
  <c r="BW14" i="4" s="1"/>
  <c r="CG8" i="4"/>
  <c r="CG34" i="4"/>
  <c r="CG55" i="4"/>
  <c r="BS47" i="4"/>
  <c r="BW47" i="4" s="1"/>
  <c r="DK22" i="4"/>
  <c r="DM14" i="4"/>
  <c r="EE14" i="4" s="1"/>
  <c r="DM60" i="4"/>
  <c r="EE60" i="4" s="1"/>
  <c r="DM61" i="4"/>
  <c r="EE61" i="4" s="1"/>
  <c r="BS49" i="4"/>
  <c r="BW49" i="4" s="1"/>
  <c r="DM44" i="4"/>
  <c r="EE44" i="4" s="1"/>
  <c r="DM57" i="4"/>
  <c r="EE57" i="4" s="1"/>
  <c r="CG42" i="4"/>
  <c r="CG32" i="4"/>
  <c r="BS55" i="4"/>
  <c r="BW55" i="4" s="1"/>
  <c r="DM19" i="4"/>
  <c r="EE19" i="4" s="1"/>
  <c r="DM30" i="4"/>
  <c r="EE30" i="4" s="1"/>
  <c r="DM51" i="4"/>
  <c r="EE51" i="4" s="1"/>
  <c r="DR18" i="4"/>
  <c r="BS30" i="4"/>
  <c r="BW30" i="4" s="1"/>
  <c r="BS29" i="4"/>
  <c r="BW29" i="4" s="1"/>
  <c r="BS42" i="4"/>
  <c r="BW42" i="4" s="1"/>
  <c r="DM38" i="4"/>
  <c r="EE38" i="4" s="1"/>
  <c r="DM54" i="4"/>
  <c r="EE54" i="4" s="1"/>
  <c r="DR64" i="4"/>
  <c r="BS34" i="4"/>
  <c r="BW34" i="4" s="1"/>
  <c r="BS32" i="4"/>
  <c r="BW32" i="4" s="1"/>
  <c r="DR13" i="4"/>
  <c r="CG64" i="4"/>
  <c r="CG13" i="4"/>
  <c r="BS59" i="4"/>
  <c r="BW59" i="4" s="1"/>
  <c r="BS41" i="4"/>
  <c r="BW41" i="4" s="1"/>
  <c r="BS52" i="4"/>
  <c r="BW52" i="4" s="1"/>
  <c r="CG39" i="4"/>
  <c r="DM36" i="4"/>
  <c r="EE36" i="4" s="1"/>
  <c r="DM41" i="4"/>
  <c r="EE41" i="4" s="1"/>
  <c r="DM31" i="4"/>
  <c r="EE31" i="4" s="1"/>
  <c r="CG62" i="4"/>
  <c r="BS62" i="4"/>
  <c r="BW62" i="4" s="1"/>
  <c r="CG59" i="4"/>
  <c r="BS13" i="4"/>
  <c r="BW13" i="4" s="1"/>
  <c r="CG18" i="4"/>
  <c r="BS31" i="4"/>
  <c r="BW31" i="4" s="1"/>
  <c r="BS18" i="4"/>
  <c r="BW18" i="4" s="1"/>
  <c r="BS39" i="4"/>
  <c r="BW39" i="4" s="1"/>
  <c r="DM62" i="4"/>
  <c r="EE62" i="4" s="1"/>
  <c r="CG41" i="4"/>
  <c r="CG31" i="4"/>
  <c r="DM32" i="4"/>
  <c r="EE32" i="4" s="1"/>
  <c r="DM29" i="4"/>
  <c r="EE29" i="4" s="1"/>
  <c r="CG60" i="4"/>
  <c r="CG49" i="4"/>
  <c r="CG45" i="4"/>
  <c r="CG36" i="4"/>
  <c r="CG57" i="4"/>
  <c r="CG29" i="4"/>
  <c r="DM52" i="4"/>
  <c r="EE52" i="4" s="1"/>
  <c r="DM59" i="4"/>
  <c r="EE59" i="4" s="1"/>
  <c r="DM49" i="4"/>
  <c r="EE49" i="4" s="1"/>
  <c r="BS36" i="4"/>
  <c r="BW36" i="4" s="1"/>
  <c r="BS57" i="4"/>
  <c r="BW57" i="4" s="1"/>
  <c r="DM34" i="4"/>
  <c r="EE34" i="4" s="1"/>
  <c r="BS64" i="4"/>
  <c r="BW64" i="4" s="1"/>
  <c r="DR6" i="4"/>
  <c r="DM6" i="4"/>
  <c r="EE6" i="4" s="1"/>
  <c r="DR58" i="4"/>
  <c r="DM58" i="4"/>
  <c r="EE58" i="4" s="1"/>
  <c r="DR40" i="4"/>
  <c r="DM40" i="4"/>
  <c r="EE40" i="4" s="1"/>
  <c r="DR8" i="4"/>
  <c r="DM8" i="4"/>
  <c r="EE8" i="4" s="1"/>
  <c r="DR5" i="4"/>
  <c r="DM5" i="4"/>
  <c r="EE5" i="4" s="1"/>
  <c r="G7" i="15"/>
  <c r="G4" i="15"/>
  <c r="D7" i="15"/>
  <c r="G10" i="15"/>
  <c r="D10" i="15"/>
  <c r="AU6" i="4"/>
  <c r="AX6" i="4" s="1"/>
  <c r="BX5" i="4"/>
  <c r="M5" i="18" s="1"/>
  <c r="N5" i="18" s="1"/>
  <c r="BX6" i="4"/>
  <c r="M6" i="18" s="1"/>
  <c r="N6" i="18" s="1"/>
  <c r="BX7" i="4"/>
  <c r="M7" i="18" s="1"/>
  <c r="N7" i="18" s="1"/>
  <c r="AU34" i="4"/>
  <c r="AX34" i="4" s="1"/>
  <c r="AU52" i="4"/>
  <c r="AX52" i="4" s="1"/>
  <c r="AU53" i="4"/>
  <c r="AX53" i="4" s="1"/>
  <c r="BY5" i="4"/>
  <c r="AU28" i="4"/>
  <c r="AX28" i="4" s="1"/>
  <c r="AU40" i="4"/>
  <c r="AX40" i="4" s="1"/>
  <c r="AU26" i="4"/>
  <c r="AX26" i="4" s="1"/>
  <c r="AU11" i="4"/>
  <c r="AX11" i="4" s="1"/>
  <c r="AU55" i="4"/>
  <c r="AX55" i="4" s="1"/>
  <c r="AY5" i="4"/>
  <c r="AU41" i="4"/>
  <c r="AX41" i="4" s="1"/>
  <c r="AU48" i="4"/>
  <c r="AX48" i="4" s="1"/>
  <c r="AU44" i="4"/>
  <c r="AX44" i="4" s="1"/>
  <c r="AU57" i="4"/>
  <c r="AX57" i="4" s="1"/>
  <c r="AU46" i="4"/>
  <c r="AX46" i="4" s="1"/>
  <c r="AU33" i="4"/>
  <c r="AX33" i="4" s="1"/>
  <c r="AU64" i="4"/>
  <c r="AX64" i="4" s="1"/>
  <c r="AU10" i="4"/>
  <c r="AX10" i="4" s="1"/>
  <c r="AU60" i="4"/>
  <c r="AX60" i="4" s="1"/>
  <c r="AU58" i="4"/>
  <c r="AX58" i="4" s="1"/>
  <c r="AU62" i="4"/>
  <c r="AX62" i="4" s="1"/>
  <c r="AU63" i="4"/>
  <c r="AX63" i="4" s="1"/>
  <c r="AU31" i="4"/>
  <c r="AX31" i="4" s="1"/>
  <c r="AU29" i="4"/>
  <c r="AX29" i="4" s="1"/>
  <c r="AU49" i="4"/>
  <c r="AX49" i="4" s="1"/>
  <c r="AU42" i="4"/>
  <c r="AX42" i="4" s="1"/>
  <c r="AU50" i="4"/>
  <c r="AX50" i="4" s="1"/>
  <c r="AU23" i="4"/>
  <c r="AX23" i="4" s="1"/>
  <c r="AU30" i="4"/>
  <c r="AX30" i="4" s="1"/>
  <c r="AU19" i="4"/>
  <c r="AX19" i="4" s="1"/>
  <c r="AU45" i="4"/>
  <c r="AX45" i="4" s="1"/>
  <c r="AU15" i="4"/>
  <c r="AX15" i="4" s="1"/>
  <c r="AU51" i="4"/>
  <c r="AX51" i="4" s="1"/>
  <c r="AU32" i="4"/>
  <c r="AX32" i="4" s="1"/>
  <c r="AU61" i="4"/>
  <c r="AX61" i="4" s="1"/>
  <c r="AU14" i="4"/>
  <c r="AX14" i="4" s="1"/>
  <c r="AU56" i="4"/>
  <c r="AX56" i="4" s="1"/>
  <c r="AU24" i="4"/>
  <c r="AU43" i="4"/>
  <c r="AX43" i="4" s="1"/>
  <c r="AU25" i="4"/>
  <c r="AX25" i="4" s="1"/>
  <c r="AU16" i="4"/>
  <c r="AX16" i="4" s="1"/>
  <c r="AU35" i="4"/>
  <c r="AX35" i="4" s="1"/>
  <c r="AU38" i="4"/>
  <c r="AX38" i="4" s="1"/>
  <c r="AU47" i="4"/>
  <c r="AX47" i="4" s="1"/>
  <c r="AU17" i="4"/>
  <c r="AX17" i="4" s="1"/>
  <c r="AU36" i="4"/>
  <c r="AX36" i="4" s="1"/>
  <c r="AU20" i="4"/>
  <c r="AX20" i="4" s="1"/>
  <c r="AU21" i="4"/>
  <c r="AX21" i="4" s="1"/>
  <c r="AU13" i="4"/>
  <c r="AX13" i="4" s="1"/>
  <c r="AU59" i="4"/>
  <c r="AX59" i="4" s="1"/>
  <c r="AU18" i="4"/>
  <c r="AX18" i="4" s="1"/>
  <c r="AU12" i="4"/>
  <c r="AX12" i="4" s="1"/>
  <c r="AU27" i="4"/>
  <c r="AX27" i="4" s="1"/>
  <c r="AU39" i="4"/>
  <c r="AX39" i="4" s="1"/>
  <c r="AU9" i="4"/>
  <c r="AX9" i="4" s="1"/>
  <c r="AU22" i="4"/>
  <c r="AX22" i="4" s="1"/>
  <c r="AU37" i="4"/>
  <c r="AX37" i="4" s="1"/>
  <c r="AU54" i="4"/>
  <c r="AX54" i="4" s="1"/>
  <c r="AX7" i="4"/>
  <c r="AX8" i="4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P7" i="18" l="1"/>
  <c r="O7" i="18"/>
  <c r="Q7" i="18"/>
  <c r="Q8" i="18"/>
  <c r="O8" i="18"/>
  <c r="P8" i="18"/>
  <c r="P6" i="18"/>
  <c r="O6" i="18"/>
  <c r="Q6" i="18"/>
  <c r="P5" i="18"/>
  <c r="O5" i="18"/>
  <c r="Q5" i="18"/>
  <c r="CZ12" i="4"/>
  <c r="CZ20" i="4"/>
  <c r="CZ18" i="4"/>
  <c r="DB6" i="4"/>
  <c r="DF6" i="4" s="1"/>
  <c r="DG6" i="4" s="1"/>
  <c r="CZ22" i="4"/>
  <c r="CZ45" i="4"/>
  <c r="CZ17" i="4"/>
  <c r="DC5" i="4"/>
  <c r="CZ16" i="4"/>
  <c r="CZ32" i="4"/>
  <c r="CZ31" i="4"/>
  <c r="DI5" i="4"/>
  <c r="DJ5" i="4" s="1"/>
  <c r="DP5" i="4" s="1"/>
  <c r="CZ58" i="4"/>
  <c r="CZ10" i="4"/>
  <c r="CZ30" i="4"/>
  <c r="CZ28" i="4"/>
  <c r="CZ40" i="4"/>
  <c r="CZ35" i="4"/>
  <c r="CZ46" i="4"/>
  <c r="CZ13" i="4"/>
  <c r="CZ14" i="4"/>
  <c r="CZ25" i="4"/>
  <c r="DC59" i="4"/>
  <c r="CZ59" i="4"/>
  <c r="DC50" i="4"/>
  <c r="CZ50" i="4"/>
  <c r="CZ33" i="4"/>
  <c r="CZ44" i="4"/>
  <c r="DC55" i="4"/>
  <c r="CZ55" i="4"/>
  <c r="DC53" i="4"/>
  <c r="CZ53" i="4"/>
  <c r="CZ38" i="4"/>
  <c r="DC56" i="4"/>
  <c r="CZ56" i="4"/>
  <c r="DC49" i="4"/>
  <c r="CZ49" i="4"/>
  <c r="CZ15" i="4"/>
  <c r="CZ21" i="4"/>
  <c r="CZ26" i="4"/>
  <c r="DC54" i="4"/>
  <c r="CZ54" i="4"/>
  <c r="CZ39" i="4"/>
  <c r="CZ19" i="4"/>
  <c r="CZ11" i="4"/>
  <c r="CZ36" i="4"/>
  <c r="CZ47" i="4"/>
  <c r="CZ48" i="4"/>
  <c r="DC51" i="4"/>
  <c r="CZ51" i="4"/>
  <c r="CZ8" i="4"/>
  <c r="DC57" i="4"/>
  <c r="CZ57" i="4"/>
  <c r="CZ9" i="4"/>
  <c r="CZ34" i="4"/>
  <c r="CZ41" i="4"/>
  <c r="DC52" i="4"/>
  <c r="CZ52" i="4"/>
  <c r="CZ27" i="4"/>
  <c r="CZ29" i="4"/>
  <c r="CZ23" i="4"/>
  <c r="K3" i="13"/>
  <c r="DO5" i="4"/>
  <c r="DO23" i="4"/>
  <c r="K38" i="13"/>
  <c r="G16" i="15"/>
  <c r="DX7" i="4"/>
  <c r="DH5" i="4"/>
  <c r="DC58" i="4"/>
  <c r="CY62" i="4"/>
  <c r="CY61" i="4"/>
  <c r="CY60" i="4"/>
  <c r="CY63" i="4"/>
  <c r="CY64" i="4"/>
  <c r="CY42" i="4"/>
  <c r="CZ42" i="4" s="1"/>
  <c r="G22" i="15"/>
  <c r="G242" i="15"/>
  <c r="K331" i="13"/>
  <c r="D228" i="15"/>
  <c r="D13" i="15"/>
  <c r="G13" i="15"/>
  <c r="D146" i="15"/>
  <c r="D16" i="15"/>
  <c r="D19" i="15"/>
  <c r="G19" i="15"/>
  <c r="D413" i="15"/>
  <c r="G288" i="15"/>
  <c r="D390" i="15"/>
  <c r="D215" i="15"/>
  <c r="G287" i="15"/>
  <c r="G28" i="15"/>
  <c r="D195" i="15"/>
  <c r="D391" i="15"/>
  <c r="G135" i="15"/>
  <c r="D198" i="15"/>
  <c r="D20" i="15"/>
  <c r="D8" i="15"/>
  <c r="D51" i="15"/>
  <c r="K551" i="13"/>
  <c r="D298" i="15"/>
  <c r="D181" i="15"/>
  <c r="G301" i="15"/>
  <c r="D71" i="15"/>
  <c r="D209" i="15"/>
  <c r="K771" i="13"/>
  <c r="K187" i="13"/>
  <c r="D108" i="15"/>
  <c r="D91" i="15"/>
  <c r="D373" i="15"/>
  <c r="K531" i="13"/>
  <c r="D370" i="15"/>
  <c r="G405" i="15"/>
  <c r="K479" i="13"/>
  <c r="K782" i="13"/>
  <c r="K116" i="13"/>
  <c r="D22" i="15"/>
  <c r="D256" i="15"/>
  <c r="D325" i="15"/>
  <c r="G219" i="15"/>
  <c r="D36" i="15"/>
  <c r="D161" i="15"/>
  <c r="D103" i="15"/>
  <c r="D340" i="15"/>
  <c r="D356" i="15"/>
  <c r="D385" i="15"/>
  <c r="D49" i="15"/>
  <c r="D62" i="15"/>
  <c r="D387" i="15"/>
  <c r="D359" i="15"/>
  <c r="G126" i="15"/>
  <c r="G403" i="15"/>
  <c r="K681" i="13"/>
  <c r="K291" i="13"/>
  <c r="K282" i="13"/>
  <c r="K315" i="13"/>
  <c r="D280" i="15"/>
  <c r="D9" i="15"/>
  <c r="D297" i="15"/>
  <c r="K197" i="13"/>
  <c r="D293" i="15"/>
  <c r="D194" i="15"/>
  <c r="D153" i="15"/>
  <c r="G189" i="15"/>
  <c r="K718" i="13"/>
  <c r="D271" i="15"/>
  <c r="D56" i="15"/>
  <c r="D338" i="15"/>
  <c r="G140" i="15"/>
  <c r="DM22" i="4"/>
  <c r="EE22" i="4" s="1"/>
  <c r="K792" i="13"/>
  <c r="D74" i="15"/>
  <c r="D156" i="15"/>
  <c r="G313" i="15"/>
  <c r="K793" i="13"/>
  <c r="D355" i="15"/>
  <c r="G362" i="15"/>
  <c r="K341" i="13"/>
  <c r="D136" i="15"/>
  <c r="D346" i="15"/>
  <c r="D203" i="15"/>
  <c r="D32" i="15"/>
  <c r="D218" i="15"/>
  <c r="D166" i="15"/>
  <c r="D252" i="15"/>
  <c r="D262" i="15"/>
  <c r="D183" i="15"/>
  <c r="G315" i="15"/>
  <c r="G11" i="15"/>
  <c r="G229" i="15"/>
  <c r="K160" i="13"/>
  <c r="K491" i="13"/>
  <c r="K89" i="13"/>
  <c r="K484" i="13"/>
  <c r="D193" i="15"/>
  <c r="D94" i="15"/>
  <c r="D120" i="15"/>
  <c r="G80" i="15"/>
  <c r="K786" i="13"/>
  <c r="K788" i="13"/>
  <c r="D227" i="15"/>
  <c r="D38" i="15"/>
  <c r="G101" i="15"/>
  <c r="K776" i="13"/>
  <c r="D270" i="15"/>
  <c r="K126" i="13"/>
  <c r="D182" i="15"/>
  <c r="D223" i="15"/>
  <c r="D315" i="15"/>
  <c r="G404" i="15"/>
  <c r="D61" i="15"/>
  <c r="D323" i="15"/>
  <c r="D25" i="15"/>
  <c r="K292" i="13"/>
  <c r="D236" i="15"/>
  <c r="D127" i="15"/>
  <c r="D303" i="15"/>
  <c r="D2" i="15"/>
  <c r="D266" i="15"/>
  <c r="D352" i="15"/>
  <c r="D143" i="15"/>
  <c r="D288" i="15"/>
  <c r="G64" i="15"/>
  <c r="G111" i="15"/>
  <c r="G375" i="15"/>
  <c r="G402" i="15"/>
  <c r="K110" i="13"/>
  <c r="K460" i="13"/>
  <c r="K69" i="13"/>
  <c r="K474" i="13"/>
  <c r="D27" i="15"/>
  <c r="D295" i="15"/>
  <c r="K736" i="13"/>
  <c r="D398" i="15"/>
  <c r="D281" i="15"/>
  <c r="D273" i="15"/>
  <c r="D393" i="15"/>
  <c r="D23" i="15"/>
  <c r="K50" i="13"/>
  <c r="D87" i="15"/>
  <c r="D168" i="15"/>
  <c r="D210" i="15"/>
  <c r="G25" i="15"/>
  <c r="K701" i="13"/>
  <c r="K335" i="13"/>
  <c r="D98" i="15"/>
  <c r="D327" i="15"/>
  <c r="D403" i="15"/>
  <c r="D313" i="15"/>
  <c r="D99" i="15"/>
  <c r="D28" i="15"/>
  <c r="D314" i="15"/>
  <c r="D167" i="15"/>
  <c r="D360" i="15"/>
  <c r="G49" i="15"/>
  <c r="G174" i="15"/>
  <c r="G3" i="15"/>
  <c r="K579" i="13"/>
  <c r="K541" i="13"/>
  <c r="K48" i="13"/>
  <c r="K233" i="13"/>
  <c r="D217" i="15"/>
  <c r="G317" i="15"/>
  <c r="D318" i="15"/>
  <c r="D81" i="15"/>
  <c r="D123" i="15"/>
  <c r="D66" i="15"/>
  <c r="D328" i="15"/>
  <c r="D191" i="15"/>
  <c r="D152" i="15"/>
  <c r="D95" i="15"/>
  <c r="D138" i="15"/>
  <c r="D162" i="15"/>
  <c r="D48" i="15"/>
  <c r="D115" i="15"/>
  <c r="D206" i="15"/>
  <c r="D388" i="15"/>
  <c r="D141" i="15"/>
  <c r="D341" i="15"/>
  <c r="G305" i="15"/>
  <c r="G73" i="15"/>
  <c r="G88" i="15"/>
  <c r="G304" i="15"/>
  <c r="G336" i="15"/>
  <c r="G8" i="15"/>
  <c r="G118" i="15"/>
  <c r="G128" i="15"/>
  <c r="G178" i="15"/>
  <c r="G398" i="15"/>
  <c r="G258" i="15"/>
  <c r="G34" i="15"/>
  <c r="G262" i="15"/>
  <c r="G248" i="15"/>
  <c r="G374" i="15"/>
  <c r="G52" i="15"/>
  <c r="G12" i="15"/>
  <c r="G70" i="15"/>
  <c r="G238" i="15"/>
  <c r="G284" i="15"/>
  <c r="G412" i="15"/>
  <c r="G370" i="15"/>
  <c r="G103" i="15"/>
  <c r="G348" i="15"/>
  <c r="G209" i="15"/>
  <c r="G323" i="15"/>
  <c r="G81" i="15"/>
  <c r="G131" i="15"/>
  <c r="G310" i="15"/>
  <c r="G247" i="15"/>
  <c r="G94" i="15"/>
  <c r="G286" i="15"/>
  <c r="G40" i="15"/>
  <c r="G401" i="15"/>
  <c r="G166" i="15"/>
  <c r="G408" i="15"/>
  <c r="G306" i="15"/>
  <c r="G231" i="15"/>
  <c r="G78" i="15"/>
  <c r="G353" i="15"/>
  <c r="G308" i="15"/>
  <c r="G63" i="15"/>
  <c r="G388" i="15"/>
  <c r="G169" i="15"/>
  <c r="G15" i="15"/>
  <c r="D248" i="15"/>
  <c r="D135" i="15"/>
  <c r="D97" i="15"/>
  <c r="D131" i="15"/>
  <c r="D378" i="15"/>
  <c r="D92" i="15"/>
  <c r="D260" i="15"/>
  <c r="D88" i="15"/>
  <c r="D245" i="15"/>
  <c r="D83" i="15"/>
  <c r="D344" i="15"/>
  <c r="D339" i="15"/>
  <c r="D177" i="15"/>
  <c r="D15" i="15"/>
  <c r="D272" i="15"/>
  <c r="D363" i="15"/>
  <c r="D329" i="15"/>
  <c r="D286" i="15"/>
  <c r="D124" i="15"/>
  <c r="D149" i="15"/>
  <c r="D319" i="15"/>
  <c r="D157" i="15"/>
  <c r="D414" i="15"/>
  <c r="G273" i="15"/>
  <c r="G9" i="15"/>
  <c r="G158" i="15"/>
  <c r="G157" i="15"/>
  <c r="G345" i="15"/>
  <c r="G61" i="15"/>
  <c r="G147" i="15"/>
  <c r="G225" i="15"/>
  <c r="G272" i="15"/>
  <c r="G233" i="15"/>
  <c r="G309" i="15"/>
  <c r="G137" i="15"/>
  <c r="G384" i="15"/>
  <c r="G226" i="15"/>
  <c r="G224" i="15"/>
  <c r="G31" i="15"/>
  <c r="G261" i="15"/>
  <c r="G108" i="15"/>
  <c r="G425" i="15"/>
  <c r="G129" i="15"/>
  <c r="G30" i="15"/>
  <c r="G410" i="15"/>
  <c r="G146" i="15"/>
  <c r="G285" i="15"/>
  <c r="G83" i="15"/>
  <c r="G339" i="15"/>
  <c r="G208" i="15"/>
  <c r="G65" i="15"/>
  <c r="G360" i="15"/>
  <c r="G406" i="15"/>
  <c r="G130" i="15"/>
  <c r="G311" i="15"/>
  <c r="G256" i="15"/>
  <c r="G316" i="15"/>
  <c r="G221" i="15"/>
  <c r="G68" i="15"/>
  <c r="G363" i="15"/>
  <c r="D348" i="15"/>
  <c r="D173" i="15"/>
  <c r="D35" i="15"/>
  <c r="D59" i="15"/>
  <c r="D316" i="15"/>
  <c r="D331" i="15"/>
  <c r="D160" i="15"/>
  <c r="D407" i="15"/>
  <c r="D145" i="15"/>
  <c r="D402" i="15"/>
  <c r="D263" i="15"/>
  <c r="D239" i="15"/>
  <c r="D77" i="15"/>
  <c r="D334" i="15"/>
  <c r="D172" i="15"/>
  <c r="D282" i="15"/>
  <c r="D229" i="15"/>
  <c r="D186" i="15"/>
  <c r="D24" i="15"/>
  <c r="D287" i="15"/>
  <c r="G153" i="15"/>
  <c r="G419" i="15"/>
  <c r="G106" i="15"/>
  <c r="G322" i="15"/>
  <c r="G143" i="15"/>
  <c r="G181" i="15"/>
  <c r="G47" i="15"/>
  <c r="G124" i="15"/>
  <c r="G90" i="15"/>
  <c r="G132" i="15"/>
  <c r="G409" i="15"/>
  <c r="G37" i="15"/>
  <c r="G215" i="15"/>
  <c r="G24" i="15"/>
  <c r="G376" i="15"/>
  <c r="G161" i="15"/>
  <c r="G381" i="15"/>
  <c r="G186" i="15"/>
  <c r="G341" i="15"/>
  <c r="G358" i="15"/>
  <c r="G199" i="15"/>
  <c r="G46" i="15"/>
  <c r="G385" i="15"/>
  <c r="G296" i="15"/>
  <c r="G270" i="15"/>
  <c r="G107" i="15"/>
  <c r="G314" i="15"/>
  <c r="G268" i="15"/>
  <c r="G193" i="15"/>
  <c r="G29" i="15"/>
  <c r="G411" i="15"/>
  <c r="G155" i="15"/>
  <c r="G67" i="15"/>
  <c r="G418" i="15"/>
  <c r="G120" i="15"/>
  <c r="G321" i="15"/>
  <c r="G246" i="15"/>
  <c r="D12" i="15"/>
  <c r="D54" i="15"/>
  <c r="D73" i="15"/>
  <c r="D416" i="15"/>
  <c r="D254" i="15"/>
  <c r="D249" i="15"/>
  <c r="D60" i="15"/>
  <c r="D307" i="15"/>
  <c r="D45" i="15"/>
  <c r="D302" i="15"/>
  <c r="D321" i="15"/>
  <c r="D139" i="15"/>
  <c r="D396" i="15"/>
  <c r="D234" i="15"/>
  <c r="D72" i="15"/>
  <c r="D311" i="15"/>
  <c r="D129" i="15"/>
  <c r="D86" i="15"/>
  <c r="D343" i="15"/>
  <c r="D225" i="15"/>
  <c r="D119" i="15"/>
  <c r="D376" i="15"/>
  <c r="D214" i="15"/>
  <c r="D52" i="15"/>
  <c r="D291" i="15"/>
  <c r="D109" i="15"/>
  <c r="D366" i="15"/>
  <c r="D204" i="15"/>
  <c r="D140" i="15"/>
  <c r="G154" i="15"/>
  <c r="G173" i="15"/>
  <c r="G326" i="15"/>
  <c r="G187" i="15"/>
  <c r="G2" i="15"/>
  <c r="G299" i="15"/>
  <c r="G332" i="15"/>
  <c r="G355" i="15"/>
  <c r="G389" i="15"/>
  <c r="G32" i="15"/>
  <c r="G200" i="15"/>
  <c r="G342" i="15"/>
  <c r="G114" i="15"/>
  <c r="G253" i="15"/>
  <c r="G243" i="15"/>
  <c r="G223" i="15"/>
  <c r="G60" i="15"/>
  <c r="G228" i="15"/>
  <c r="G85" i="15"/>
  <c r="G283" i="15"/>
  <c r="G251" i="15"/>
  <c r="G98" i="15"/>
  <c r="G333" i="15"/>
  <c r="G327" i="15"/>
  <c r="G396" i="15"/>
  <c r="G170" i="15"/>
  <c r="G6" i="15"/>
  <c r="G414" i="15"/>
  <c r="G197" i="15"/>
  <c r="G92" i="15"/>
  <c r="G349" i="15"/>
  <c r="G198" i="15"/>
  <c r="G324" i="15"/>
  <c r="G335" i="15"/>
  <c r="G183" i="15"/>
  <c r="G423" i="15"/>
  <c r="G145" i="15"/>
  <c r="D150" i="15"/>
  <c r="D78" i="15"/>
  <c r="D354" i="15"/>
  <c r="D192" i="15"/>
  <c r="D406" i="15"/>
  <c r="D369" i="15"/>
  <c r="D207" i="15"/>
  <c r="D364" i="15"/>
  <c r="D202" i="15"/>
  <c r="D221" i="15"/>
  <c r="D39" i="15"/>
  <c r="D296" i="15"/>
  <c r="D134" i="15"/>
  <c r="D40" i="15"/>
  <c r="D211" i="15"/>
  <c r="D148" i="15"/>
  <c r="D405" i="15"/>
  <c r="D243" i="15"/>
  <c r="D144" i="15"/>
  <c r="G373" i="15"/>
  <c r="G39" i="15"/>
  <c r="G211" i="15"/>
  <c r="G86" i="15"/>
  <c r="G148" i="15"/>
  <c r="G399" i="15"/>
  <c r="G177" i="15"/>
  <c r="G263" i="15"/>
  <c r="G220" i="15"/>
  <c r="G357" i="15"/>
  <c r="G99" i="15"/>
  <c r="G267" i="15"/>
  <c r="G152" i="15"/>
  <c r="G347" i="15"/>
  <c r="G122" i="15"/>
  <c r="G319" i="15"/>
  <c r="G127" i="15"/>
  <c r="G294" i="15"/>
  <c r="G144" i="15"/>
  <c r="G150" i="15"/>
  <c r="G291" i="15"/>
  <c r="G276" i="15"/>
  <c r="G201" i="15"/>
  <c r="G203" i="15"/>
  <c r="G69" i="15"/>
  <c r="G372" i="15"/>
  <c r="G185" i="15"/>
  <c r="G245" i="15"/>
  <c r="G297" i="15"/>
  <c r="G260" i="15"/>
  <c r="G97" i="15"/>
  <c r="G275" i="15"/>
  <c r="G194" i="15"/>
  <c r="G82" i="15"/>
  <c r="G359" i="15"/>
  <c r="G188" i="15"/>
  <c r="G45" i="15"/>
  <c r="D397" i="15"/>
  <c r="D231" i="15"/>
  <c r="D392" i="15"/>
  <c r="D292" i="15"/>
  <c r="D350" i="15"/>
  <c r="D163" i="15"/>
  <c r="D269" i="15"/>
  <c r="D107" i="15"/>
  <c r="D264" i="15"/>
  <c r="D102" i="15"/>
  <c r="D121" i="15"/>
  <c r="D358" i="15"/>
  <c r="D196" i="15"/>
  <c r="D34" i="15"/>
  <c r="D268" i="15"/>
  <c r="D111" i="15"/>
  <c r="G331" i="15"/>
  <c r="G254" i="15"/>
  <c r="G58" i="15"/>
  <c r="G293" i="15"/>
  <c r="G312" i="15"/>
  <c r="G210" i="15"/>
  <c r="G76" i="15"/>
  <c r="G379" i="15"/>
  <c r="G239" i="15"/>
  <c r="G252" i="15"/>
  <c r="G290" i="15"/>
  <c r="G167" i="15"/>
  <c r="G365" i="15"/>
  <c r="G337" i="15"/>
  <c r="G162" i="15"/>
  <c r="G21" i="15"/>
  <c r="G417" i="15"/>
  <c r="G26" i="15"/>
  <c r="G394" i="15"/>
  <c r="G93" i="15"/>
  <c r="G50" i="15"/>
  <c r="G391" i="15"/>
  <c r="G176" i="15"/>
  <c r="G230" i="15"/>
  <c r="G102" i="15"/>
  <c r="G320" i="15"/>
  <c r="G237" i="15"/>
  <c r="G84" i="15"/>
  <c r="G112" i="15"/>
  <c r="G397" i="15"/>
  <c r="G159" i="15"/>
  <c r="G282" i="15"/>
  <c r="G175" i="15"/>
  <c r="G213" i="15"/>
  <c r="G307" i="15"/>
  <c r="G250" i="15"/>
  <c r="G87" i="15"/>
  <c r="G334" i="15"/>
  <c r="D411" i="15"/>
  <c r="D82" i="15"/>
  <c r="D116" i="15"/>
  <c r="D178" i="15"/>
  <c r="D250" i="15"/>
  <c r="D351" i="15"/>
  <c r="D169" i="15"/>
  <c r="D326" i="15"/>
  <c r="D164" i="15"/>
  <c r="D240" i="15"/>
  <c r="D21" i="15"/>
  <c r="D258" i="15"/>
  <c r="D96" i="15"/>
  <c r="D353" i="15"/>
  <c r="D187" i="15"/>
  <c r="D11" i="15"/>
  <c r="D367" i="15"/>
  <c r="D205" i="15"/>
  <c r="D43" i="15"/>
  <c r="D201" i="15"/>
  <c r="D238" i="15"/>
  <c r="D76" i="15"/>
  <c r="G139" i="15"/>
  <c r="G91" i="15"/>
  <c r="G71" i="15"/>
  <c r="G393" i="15"/>
  <c r="G354" i="15"/>
  <c r="G380" i="15"/>
  <c r="G303" i="15"/>
  <c r="G125" i="15"/>
  <c r="G123" i="15"/>
  <c r="G151" i="15"/>
  <c r="G390" i="15"/>
  <c r="G66" i="15"/>
  <c r="G43" i="15"/>
  <c r="G172" i="15"/>
  <c r="G328" i="15"/>
  <c r="G367" i="15"/>
  <c r="G190" i="15"/>
  <c r="G352" i="15"/>
  <c r="G104" i="15"/>
  <c r="G386" i="15"/>
  <c r="G329" i="15"/>
  <c r="G218" i="15"/>
  <c r="G75" i="15"/>
  <c r="G48" i="15"/>
  <c r="G387" i="15"/>
  <c r="G422" i="15"/>
  <c r="G136" i="15"/>
  <c r="G295" i="15"/>
  <c r="G184" i="15"/>
  <c r="G212" i="15"/>
  <c r="G59" i="15"/>
  <c r="G382" i="15"/>
  <c r="G74" i="15"/>
  <c r="G222" i="15"/>
  <c r="G407" i="15"/>
  <c r="G149" i="15"/>
  <c r="G292" i="15"/>
  <c r="G265" i="15"/>
  <c r="D29" i="15"/>
  <c r="D335" i="15"/>
  <c r="D50" i="15"/>
  <c r="D31" i="15"/>
  <c r="D251" i="15"/>
  <c r="D69" i="15"/>
  <c r="D226" i="15"/>
  <c r="D64" i="15"/>
  <c r="D368" i="15"/>
  <c r="D330" i="15"/>
  <c r="D158" i="15"/>
  <c r="D415" i="15"/>
  <c r="D253" i="15"/>
  <c r="D6" i="15"/>
  <c r="D320" i="15"/>
  <c r="D267" i="15"/>
  <c r="D105" i="15"/>
  <c r="D362" i="15"/>
  <c r="G240" i="15"/>
  <c r="G53" i="15"/>
  <c r="G38" i="15"/>
  <c r="G235" i="15"/>
  <c r="G142" i="15"/>
  <c r="G27" i="15"/>
  <c r="G105" i="15"/>
  <c r="G346" i="15"/>
  <c r="G113" i="15"/>
  <c r="G271" i="15"/>
  <c r="G371" i="15"/>
  <c r="G95" i="15"/>
  <c r="G249" i="15"/>
  <c r="G119" i="15"/>
  <c r="G204" i="15"/>
  <c r="G41" i="15"/>
  <c r="G400" i="15"/>
  <c r="D174" i="15"/>
  <c r="D336" i="15"/>
  <c r="D79" i="15"/>
  <c r="D261" i="15"/>
  <c r="D208" i="15"/>
  <c r="D349" i="15"/>
  <c r="D84" i="15"/>
  <c r="D408" i="15"/>
  <c r="D132" i="15"/>
  <c r="D294" i="15"/>
  <c r="D37" i="15"/>
  <c r="D199" i="15"/>
  <c r="D381" i="15"/>
  <c r="D104" i="15"/>
  <c r="D47" i="15"/>
  <c r="D309" i="15"/>
  <c r="D101" i="15"/>
  <c r="D33" i="15"/>
  <c r="D395" i="15"/>
  <c r="D219" i="15"/>
  <c r="D224" i="15"/>
  <c r="D220" i="15"/>
  <c r="D277" i="15"/>
  <c r="D283" i="15"/>
  <c r="D151" i="15"/>
  <c r="G165" i="15"/>
  <c r="G202" i="15"/>
  <c r="G227" i="15"/>
  <c r="G163" i="15"/>
  <c r="G368" i="15"/>
  <c r="G117" i="15"/>
  <c r="G56" i="15"/>
  <c r="G289" i="15"/>
  <c r="G51" i="15"/>
  <c r="G318" i="15"/>
  <c r="G356" i="15"/>
  <c r="D112" i="15"/>
  <c r="D274" i="15"/>
  <c r="D17" i="15"/>
  <c r="D179" i="15"/>
  <c r="D361" i="15"/>
  <c r="D308" i="15"/>
  <c r="D284" i="15"/>
  <c r="D289" i="15"/>
  <c r="D232" i="15"/>
  <c r="D394" i="15"/>
  <c r="D137" i="15"/>
  <c r="D299" i="15"/>
  <c r="D106" i="15"/>
  <c r="D304" i="15"/>
  <c r="D147" i="15"/>
  <c r="D409" i="15"/>
  <c r="D301" i="15"/>
  <c r="D133" i="15"/>
  <c r="D176" i="15"/>
  <c r="D324" i="15"/>
  <c r="D44" i="15"/>
  <c r="D377" i="15"/>
  <c r="D383" i="15"/>
  <c r="D154" i="15"/>
  <c r="G116" i="15"/>
  <c r="G164" i="15"/>
  <c r="G179" i="15"/>
  <c r="G244" i="15"/>
  <c r="G20" i="15"/>
  <c r="G79" i="15"/>
  <c r="G156" i="15"/>
  <c r="G191" i="15"/>
  <c r="G214" i="15"/>
  <c r="G14" i="15"/>
  <c r="G338" i="15"/>
  <c r="D117" i="15"/>
  <c r="D279" i="15"/>
  <c r="D89" i="15"/>
  <c r="D122" i="15"/>
  <c r="D384" i="15"/>
  <c r="D180" i="15"/>
  <c r="D332" i="15"/>
  <c r="D75" i="15"/>
  <c r="D237" i="15"/>
  <c r="D399" i="15"/>
  <c r="D42" i="15"/>
  <c r="D404" i="15"/>
  <c r="D247" i="15"/>
  <c r="D100" i="15"/>
  <c r="D401" i="15"/>
  <c r="D233" i="15"/>
  <c r="D276" i="15"/>
  <c r="D110" i="15"/>
  <c r="D5" i="15"/>
  <c r="D244" i="15"/>
  <c r="D58" i="15"/>
  <c r="D345" i="15"/>
  <c r="D216" i="15"/>
  <c r="D259" i="15"/>
  <c r="G217" i="15"/>
  <c r="G264" i="15"/>
  <c r="G279" i="15"/>
  <c r="G395" i="15"/>
  <c r="G44" i="15"/>
  <c r="G180" i="15"/>
  <c r="G257" i="15"/>
  <c r="G100" i="15"/>
  <c r="G281" i="15"/>
  <c r="G115" i="15"/>
  <c r="D212" i="15"/>
  <c r="D312" i="15"/>
  <c r="D379" i="15"/>
  <c r="D189" i="15"/>
  <c r="D65" i="15"/>
  <c r="D380" i="15"/>
  <c r="D175" i="15"/>
  <c r="D337" i="15"/>
  <c r="D90" i="15"/>
  <c r="D142" i="15"/>
  <c r="D85" i="15"/>
  <c r="D347" i="15"/>
  <c r="D200" i="15"/>
  <c r="D382" i="15"/>
  <c r="D333" i="15"/>
  <c r="D57" i="15"/>
  <c r="D310" i="15"/>
  <c r="D305" i="15"/>
  <c r="D125" i="15"/>
  <c r="D30" i="15"/>
  <c r="D26" i="15"/>
  <c r="D278" i="15"/>
  <c r="D241" i="15"/>
  <c r="G392" i="15"/>
  <c r="G274" i="15"/>
  <c r="G330" i="15"/>
  <c r="G266" i="15"/>
  <c r="G96" i="15"/>
  <c r="G280" i="15"/>
  <c r="G300" i="15"/>
  <c r="G182" i="15"/>
  <c r="G33" i="15"/>
  <c r="G138" i="15"/>
  <c r="D55" i="15"/>
  <c r="D265" i="15"/>
  <c r="D222" i="15"/>
  <c r="D412" i="15"/>
  <c r="D155" i="15"/>
  <c r="D317" i="15"/>
  <c r="D70" i="15"/>
  <c r="D46" i="15"/>
  <c r="D389" i="15"/>
  <c r="D322" i="15"/>
  <c r="D165" i="15"/>
  <c r="D171" i="15"/>
  <c r="D113" i="15"/>
  <c r="D275" i="15"/>
  <c r="D18" i="15"/>
  <c r="D190" i="15"/>
  <c r="D242" i="15"/>
  <c r="D185" i="15"/>
  <c r="D300" i="15"/>
  <c r="D306" i="15"/>
  <c r="D14" i="15"/>
  <c r="D257" i="15"/>
  <c r="D410" i="15"/>
  <c r="D386" i="15"/>
  <c r="D372" i="15"/>
  <c r="D130" i="15"/>
  <c r="D126" i="15"/>
  <c r="D41" i="15"/>
  <c r="D235" i="15"/>
  <c r="G269" i="15"/>
  <c r="G378" i="15"/>
  <c r="G343" i="15"/>
  <c r="G168" i="15"/>
  <c r="G232" i="15"/>
  <c r="G89" i="15"/>
  <c r="G234" i="15"/>
  <c r="G18" i="15"/>
  <c r="D374" i="15"/>
  <c r="D184" i="15"/>
  <c r="D93" i="15"/>
  <c r="D255" i="15"/>
  <c r="D417" i="15"/>
  <c r="D170" i="15"/>
  <c r="D246" i="15"/>
  <c r="D80" i="15"/>
  <c r="D3" i="15"/>
  <c r="D365" i="15"/>
  <c r="D371" i="15"/>
  <c r="D213" i="15"/>
  <c r="D375" i="15"/>
  <c r="D118" i="15"/>
  <c r="D290" i="15"/>
  <c r="D342" i="15"/>
  <c r="D285" i="15"/>
  <c r="D128" i="15"/>
  <c r="D400" i="15"/>
  <c r="D68" i="15"/>
  <c r="D114" i="15"/>
  <c r="D357" i="15"/>
  <c r="D63" i="15"/>
  <c r="D67" i="15"/>
  <c r="D53" i="15"/>
  <c r="D230" i="15"/>
  <c r="D188" i="15"/>
  <c r="D159" i="15"/>
  <c r="D197" i="15"/>
  <c r="G340" i="15"/>
  <c r="G62" i="15"/>
  <c r="G36" i="15"/>
  <c r="G195" i="15"/>
  <c r="G377" i="15"/>
  <c r="G141" i="15"/>
  <c r="G196" i="15"/>
  <c r="G206" i="15"/>
  <c r="G255" i="15"/>
  <c r="K559" i="13"/>
  <c r="K738" i="13"/>
  <c r="K360" i="13"/>
  <c r="K600" i="13"/>
  <c r="K768" i="13"/>
  <c r="K150" i="13"/>
  <c r="K430" i="13"/>
  <c r="K548" i="13"/>
  <c r="K569" i="13"/>
  <c r="K380" i="13"/>
  <c r="K449" i="13"/>
  <c r="K382" i="13"/>
  <c r="K219" i="13"/>
  <c r="K148" i="13"/>
  <c r="K307" i="13"/>
  <c r="K226" i="13"/>
  <c r="K435" i="13"/>
  <c r="K584" i="13"/>
  <c r="K403" i="13"/>
  <c r="DR22" i="4"/>
  <c r="DT58" i="4" s="1"/>
  <c r="K757" i="13"/>
  <c r="K410" i="13"/>
  <c r="K661" i="13"/>
  <c r="K796" i="13"/>
  <c r="K439" i="13"/>
  <c r="K699" i="13"/>
  <c r="K780" i="13"/>
  <c r="K191" i="13"/>
  <c r="K429" i="13"/>
  <c r="K131" i="13"/>
  <c r="K609" i="13"/>
  <c r="K692" i="13"/>
  <c r="K192" i="13"/>
  <c r="K458" i="13"/>
  <c r="K647" i="13"/>
  <c r="K576" i="13"/>
  <c r="K775" i="13"/>
  <c r="K215" i="13"/>
  <c r="K374" i="13"/>
  <c r="K739" i="13"/>
  <c r="K361" i="13"/>
  <c r="K641" i="13"/>
  <c r="K783" i="13"/>
  <c r="K401" i="13"/>
  <c r="K599" i="13"/>
  <c r="K698" i="13"/>
  <c r="K766" i="13"/>
  <c r="K140" i="13"/>
  <c r="K81" i="13"/>
  <c r="K589" i="13"/>
  <c r="K682" i="13"/>
  <c r="K182" i="13"/>
  <c r="K448" i="13"/>
  <c r="K637" i="13"/>
  <c r="K556" i="13"/>
  <c r="K765" i="13"/>
  <c r="K175" i="13"/>
  <c r="K364" i="13"/>
  <c r="K706" i="13"/>
  <c r="K261" i="13"/>
  <c r="K558" i="13"/>
  <c r="K769" i="13"/>
  <c r="K301" i="13"/>
  <c r="K578" i="13"/>
  <c r="K678" i="13"/>
  <c r="K748" i="13"/>
  <c r="K90" i="13"/>
  <c r="K728" i="13"/>
  <c r="K271" i="13"/>
  <c r="K592" i="13"/>
  <c r="K32" i="13"/>
  <c r="K358" i="13"/>
  <c r="K537" i="13"/>
  <c r="K456" i="13"/>
  <c r="K665" i="13"/>
  <c r="K15" i="13"/>
  <c r="K264" i="13"/>
  <c r="K666" i="13"/>
  <c r="K211" i="13"/>
  <c r="K530" i="13"/>
  <c r="K751" i="13"/>
  <c r="K251" i="13"/>
  <c r="K528" i="13"/>
  <c r="K638" i="13"/>
  <c r="K716" i="13"/>
  <c r="K778" i="13"/>
  <c r="K670" i="13"/>
  <c r="K221" i="13"/>
  <c r="K582" i="13"/>
  <c r="K12" i="13"/>
  <c r="K348" i="13"/>
  <c r="K527" i="13"/>
  <c r="K446" i="13"/>
  <c r="K655" i="13"/>
  <c r="K5" i="13"/>
  <c r="K144" i="13"/>
  <c r="K646" i="13"/>
  <c r="K161" i="13"/>
  <c r="K471" i="13"/>
  <c r="K680" i="13"/>
  <c r="K201" i="13"/>
  <c r="K500" i="13"/>
  <c r="K618" i="13"/>
  <c r="K696" i="13"/>
  <c r="K761" i="13"/>
  <c r="K650" i="13"/>
  <c r="K708" i="13"/>
  <c r="K492" i="13"/>
  <c r="K329" i="13"/>
  <c r="K258" i="13"/>
  <c r="K427" i="13"/>
  <c r="K346" i="13"/>
  <c r="K555" i="13"/>
  <c r="K704" i="13"/>
  <c r="K14" i="13"/>
  <c r="K606" i="13"/>
  <c r="K111" i="13"/>
  <c r="K440" i="13"/>
  <c r="K660" i="13"/>
  <c r="K151" i="13"/>
  <c r="K469" i="13"/>
  <c r="K598" i="13"/>
  <c r="K676" i="13"/>
  <c r="K747" i="13"/>
  <c r="K518" i="13"/>
  <c r="K688" i="13"/>
  <c r="K482" i="13"/>
  <c r="K319" i="13"/>
  <c r="K248" i="13"/>
  <c r="K417" i="13"/>
  <c r="K336" i="13"/>
  <c r="K545" i="13"/>
  <c r="K694" i="13"/>
  <c r="K653" i="13"/>
  <c r="K581" i="13"/>
  <c r="K756" i="13"/>
  <c r="K409" i="13"/>
  <c r="K620" i="13"/>
  <c r="K781" i="13"/>
  <c r="K250" i="13"/>
  <c r="K461" i="13"/>
  <c r="K570" i="13"/>
  <c r="K631" i="13"/>
  <c r="K420" i="13"/>
  <c r="K480" i="13"/>
  <c r="K392" i="13"/>
  <c r="K229" i="13"/>
  <c r="K158" i="13"/>
  <c r="K317" i="13"/>
  <c r="K236" i="13"/>
  <c r="K445" i="13"/>
  <c r="K594" i="13"/>
  <c r="K533" i="13"/>
  <c r="G361" i="15"/>
  <c r="G383" i="15"/>
  <c r="G259" i="15"/>
  <c r="G5" i="15"/>
  <c r="G413" i="15"/>
  <c r="G236" i="15"/>
  <c r="K591" i="13"/>
  <c r="K231" i="13"/>
  <c r="K690" i="13"/>
  <c r="K451" i="13"/>
  <c r="K800" i="13"/>
  <c r="K629" i="13"/>
  <c r="K321" i="13"/>
  <c r="K726" i="13"/>
  <c r="K510" i="13"/>
  <c r="K20" i="13"/>
  <c r="K702" i="13"/>
  <c r="K602" i="13"/>
  <c r="K502" i="13"/>
  <c r="K402" i="13"/>
  <c r="K302" i="13"/>
  <c r="K202" i="13"/>
  <c r="K42" i="13"/>
  <c r="K339" i="13"/>
  <c r="K239" i="13"/>
  <c r="K119" i="13"/>
  <c r="K468" i="13"/>
  <c r="K368" i="13"/>
  <c r="K268" i="13"/>
  <c r="K168" i="13"/>
  <c r="K68" i="13"/>
  <c r="K657" i="13"/>
  <c r="K547" i="13"/>
  <c r="K437" i="13"/>
  <c r="K327" i="13"/>
  <c r="K207" i="13"/>
  <c r="K586" i="13"/>
  <c r="K476" i="13"/>
  <c r="K356" i="13"/>
  <c r="K246" i="13"/>
  <c r="K136" i="13"/>
  <c r="K6" i="13"/>
  <c r="K675" i="13"/>
  <c r="K565" i="13"/>
  <c r="K455" i="13"/>
  <c r="K345" i="13"/>
  <c r="K235" i="13"/>
  <c r="K35" i="13"/>
  <c r="K714" i="13"/>
  <c r="K604" i="13"/>
  <c r="K494" i="13"/>
  <c r="K384" i="13"/>
  <c r="K274" i="13"/>
  <c r="K154" i="13"/>
  <c r="K24" i="13"/>
  <c r="K673" i="13"/>
  <c r="K543" i="13"/>
  <c r="K413" i="13"/>
  <c r="K243" i="13"/>
  <c r="K63" i="13"/>
  <c r="K254" i="13"/>
  <c r="K134" i="13"/>
  <c r="K753" i="13"/>
  <c r="K643" i="13"/>
  <c r="K523" i="13"/>
  <c r="K373" i="13"/>
  <c r="K223" i="13"/>
  <c r="K679" i="13"/>
  <c r="K431" i="13"/>
  <c r="K767" i="13"/>
  <c r="K571" i="13"/>
  <c r="K141" i="13"/>
  <c r="K656" i="13"/>
  <c r="K390" i="13"/>
  <c r="K729" i="13"/>
  <c r="K519" i="13"/>
  <c r="K2" i="13"/>
  <c r="K630" i="13"/>
  <c r="K330" i="13"/>
  <c r="K759" i="13"/>
  <c r="K561" i="13"/>
  <c r="K171" i="13"/>
  <c r="K668" i="13"/>
  <c r="K411" i="13"/>
  <c r="K772" i="13"/>
  <c r="K672" i="13"/>
  <c r="K572" i="13"/>
  <c r="K472" i="13"/>
  <c r="K372" i="13"/>
  <c r="K272" i="13"/>
  <c r="K132" i="13"/>
  <c r="K11" i="13"/>
  <c r="K309" i="13"/>
  <c r="K199" i="13"/>
  <c r="K59" i="13"/>
  <c r="K438" i="13"/>
  <c r="K338" i="13"/>
  <c r="K238" i="13"/>
  <c r="K138" i="13"/>
  <c r="K18" i="13"/>
  <c r="K627" i="13"/>
  <c r="K517" i="13"/>
  <c r="K407" i="13"/>
  <c r="K297" i="13"/>
  <c r="K107" i="13"/>
  <c r="K546" i="13"/>
  <c r="K436" i="13"/>
  <c r="K326" i="13"/>
  <c r="K216" i="13"/>
  <c r="K106" i="13"/>
  <c r="K755" i="13"/>
  <c r="K645" i="13"/>
  <c r="K535" i="13"/>
  <c r="K415" i="13"/>
  <c r="K305" i="13"/>
  <c r="K165" i="13"/>
  <c r="K794" i="13"/>
  <c r="K684" i="13"/>
  <c r="K574" i="13"/>
  <c r="K464" i="13"/>
  <c r="K354" i="13"/>
  <c r="K244" i="13"/>
  <c r="K114" i="13"/>
  <c r="K743" i="13"/>
  <c r="K633" i="13"/>
  <c r="K513" i="13"/>
  <c r="K353" i="13"/>
  <c r="K203" i="13"/>
  <c r="G17" i="15"/>
  <c r="G171" i="15"/>
  <c r="G366" i="15"/>
  <c r="G416" i="15"/>
  <c r="G23" i="15"/>
  <c r="G277" i="15"/>
  <c r="G109" i="15"/>
  <c r="G133" i="15"/>
  <c r="G134" i="15"/>
  <c r="G424" i="15"/>
  <c r="G325" i="15"/>
  <c r="G207" i="15"/>
  <c r="G344" i="15"/>
  <c r="G278" i="15"/>
  <c r="G302" i="15"/>
  <c r="K721" i="13"/>
  <c r="K509" i="13"/>
  <c r="K797" i="13"/>
  <c r="K621" i="13"/>
  <c r="K310" i="13"/>
  <c r="K737" i="13"/>
  <c r="K529" i="13"/>
  <c r="K101" i="13"/>
  <c r="K659" i="13"/>
  <c r="K400" i="13"/>
  <c r="K749" i="13"/>
  <c r="K549" i="13"/>
  <c r="K41" i="13"/>
  <c r="K636" i="13"/>
  <c r="K340" i="13"/>
  <c r="K711" i="13"/>
  <c r="K490" i="13"/>
  <c r="K789" i="13"/>
  <c r="K610" i="13"/>
  <c r="K280" i="13"/>
  <c r="K741" i="13"/>
  <c r="K539" i="13"/>
  <c r="K21" i="13"/>
  <c r="K648" i="13"/>
  <c r="K370" i="13"/>
  <c r="K762" i="13"/>
  <c r="K662" i="13"/>
  <c r="K562" i="13"/>
  <c r="K462" i="13"/>
  <c r="K362" i="13"/>
  <c r="K262" i="13"/>
  <c r="K122" i="13"/>
  <c r="K399" i="13"/>
  <c r="K299" i="13"/>
  <c r="K189" i="13"/>
  <c r="K39" i="13"/>
  <c r="K428" i="13"/>
  <c r="K328" i="13"/>
  <c r="K228" i="13"/>
  <c r="K128" i="13"/>
  <c r="K8" i="13"/>
  <c r="K617" i="13"/>
  <c r="K507" i="13"/>
  <c r="K397" i="13"/>
  <c r="K277" i="13"/>
  <c r="K97" i="13"/>
  <c r="K536" i="13"/>
  <c r="K426" i="13"/>
  <c r="K316" i="13"/>
  <c r="K206" i="13"/>
  <c r="K96" i="13"/>
  <c r="K745" i="13"/>
  <c r="K635" i="13"/>
  <c r="K515" i="13"/>
  <c r="K405" i="13"/>
  <c r="K295" i="13"/>
  <c r="K155" i="13"/>
  <c r="K784" i="13"/>
  <c r="K674" i="13"/>
  <c r="K564" i="13"/>
  <c r="K454" i="13"/>
  <c r="K344" i="13"/>
  <c r="K214" i="13"/>
  <c r="K104" i="13"/>
  <c r="K733" i="13"/>
  <c r="K623" i="13"/>
  <c r="K503" i="13"/>
  <c r="K343" i="13"/>
  <c r="K193" i="13"/>
  <c r="G192" i="15"/>
  <c r="G369" i="15"/>
  <c r="G54" i="15"/>
  <c r="K785" i="13"/>
  <c r="K601" i="13"/>
  <c r="K260" i="13"/>
  <c r="K719" i="13"/>
  <c r="K501" i="13"/>
  <c r="K51" i="13"/>
  <c r="K639" i="13"/>
  <c r="K350" i="13"/>
  <c r="K731" i="13"/>
  <c r="K521" i="13"/>
  <c r="K791" i="13"/>
  <c r="K616" i="13"/>
  <c r="K290" i="13"/>
  <c r="K691" i="13"/>
  <c r="K459" i="13"/>
  <c r="K777" i="13"/>
  <c r="K590" i="13"/>
  <c r="K230" i="13"/>
  <c r="K727" i="13"/>
  <c r="K511" i="13"/>
  <c r="K799" i="13"/>
  <c r="K628" i="13"/>
  <c r="K320" i="13"/>
  <c r="K752" i="13"/>
  <c r="K652" i="13"/>
  <c r="K552" i="13"/>
  <c r="K452" i="13"/>
  <c r="K352" i="13"/>
  <c r="K252" i="13"/>
  <c r="K112" i="13"/>
  <c r="K389" i="13"/>
  <c r="K289" i="13"/>
  <c r="K179" i="13"/>
  <c r="K29" i="13"/>
  <c r="K418" i="13"/>
  <c r="K318" i="13"/>
  <c r="K218" i="13"/>
  <c r="K118" i="13"/>
  <c r="K707" i="13"/>
  <c r="K607" i="13"/>
  <c r="K497" i="13"/>
  <c r="K377" i="13"/>
  <c r="K267" i="13"/>
  <c r="K77" i="13"/>
  <c r="K526" i="13"/>
  <c r="K416" i="13"/>
  <c r="K306" i="13"/>
  <c r="K196" i="13"/>
  <c r="K86" i="13"/>
  <c r="K735" i="13"/>
  <c r="K615" i="13"/>
  <c r="K505" i="13"/>
  <c r="K395" i="13"/>
  <c r="K285" i="13"/>
  <c r="K145" i="13"/>
  <c r="K774" i="13"/>
  <c r="K664" i="13"/>
  <c r="K554" i="13"/>
  <c r="K444" i="13"/>
  <c r="K324" i="13"/>
  <c r="K204" i="13"/>
  <c r="K94" i="13"/>
  <c r="K723" i="13"/>
  <c r="K613" i="13"/>
  <c r="K473" i="13"/>
  <c r="K333" i="13"/>
  <c r="K143" i="13"/>
  <c r="G364" i="15"/>
  <c r="G57" i="15"/>
  <c r="G298" i="15"/>
  <c r="G77" i="15"/>
  <c r="G72" i="15"/>
  <c r="G110" i="15"/>
  <c r="K686" i="13"/>
  <c r="K441" i="13"/>
  <c r="K770" i="13"/>
  <c r="K580" i="13"/>
  <c r="K210" i="13"/>
  <c r="K700" i="13"/>
  <c r="K470" i="13"/>
  <c r="K795" i="13"/>
  <c r="K619" i="13"/>
  <c r="K300" i="13"/>
  <c r="K717" i="13"/>
  <c r="K499" i="13"/>
  <c r="K779" i="13"/>
  <c r="K596" i="13"/>
  <c r="K240" i="13"/>
  <c r="K671" i="13"/>
  <c r="K421" i="13"/>
  <c r="K760" i="13"/>
  <c r="K568" i="13"/>
  <c r="K180" i="13"/>
  <c r="K709" i="13"/>
  <c r="K481" i="13"/>
  <c r="K787" i="13"/>
  <c r="K608" i="13"/>
  <c r="K270" i="13"/>
  <c r="K742" i="13"/>
  <c r="K642" i="13"/>
  <c r="K542" i="13"/>
  <c r="K442" i="13"/>
  <c r="K342" i="13"/>
  <c r="K242" i="13"/>
  <c r="K92" i="13"/>
  <c r="K379" i="13"/>
  <c r="K279" i="13"/>
  <c r="K169" i="13"/>
  <c r="K9" i="13"/>
  <c r="K408" i="13"/>
  <c r="K308" i="13"/>
  <c r="K208" i="13"/>
  <c r="K108" i="13"/>
  <c r="K697" i="13"/>
  <c r="K597" i="13"/>
  <c r="K477" i="13"/>
  <c r="K367" i="13"/>
  <c r="K257" i="13"/>
  <c r="K57" i="13"/>
  <c r="K516" i="13"/>
  <c r="K406" i="13"/>
  <c r="K296" i="13"/>
  <c r="K186" i="13"/>
  <c r="K76" i="13"/>
  <c r="K715" i="13"/>
  <c r="K605" i="13"/>
  <c r="K495" i="13"/>
  <c r="K385" i="13"/>
  <c r="K275" i="13"/>
  <c r="K135" i="13"/>
  <c r="K764" i="13"/>
  <c r="K654" i="13"/>
  <c r="K544" i="13"/>
  <c r="K424" i="13"/>
  <c r="K314" i="13"/>
  <c r="K194" i="13"/>
  <c r="K84" i="13"/>
  <c r="K713" i="13"/>
  <c r="K603" i="13"/>
  <c r="K453" i="13"/>
  <c r="K323" i="13"/>
  <c r="K123" i="13"/>
  <c r="K651" i="13"/>
  <c r="K381" i="13"/>
  <c r="K746" i="13"/>
  <c r="K540" i="13"/>
  <c r="K130" i="13"/>
  <c r="K689" i="13"/>
  <c r="K450" i="13"/>
  <c r="K773" i="13"/>
  <c r="K588" i="13"/>
  <c r="K170" i="13"/>
  <c r="K732" i="13"/>
  <c r="K632" i="13"/>
  <c r="K532" i="13"/>
  <c r="K432" i="13"/>
  <c r="K332" i="13"/>
  <c r="K232" i="13"/>
  <c r="K82" i="13"/>
  <c r="K369" i="13"/>
  <c r="K269" i="13"/>
  <c r="K159" i="13"/>
  <c r="K498" i="13"/>
  <c r="K398" i="13"/>
  <c r="K298" i="13"/>
  <c r="K198" i="13"/>
  <c r="K98" i="13"/>
  <c r="K687" i="13"/>
  <c r="K577" i="13"/>
  <c r="K467" i="13"/>
  <c r="K357" i="13"/>
  <c r="K247" i="13"/>
  <c r="K47" i="13"/>
  <c r="K506" i="13"/>
  <c r="K396" i="13"/>
  <c r="K286" i="13"/>
  <c r="K176" i="13"/>
  <c r="K56" i="13"/>
  <c r="K705" i="13"/>
  <c r="K595" i="13"/>
  <c r="K485" i="13"/>
  <c r="K375" i="13"/>
  <c r="K265" i="13"/>
  <c r="K115" i="13"/>
  <c r="K754" i="13"/>
  <c r="K644" i="13"/>
  <c r="K524" i="13"/>
  <c r="K414" i="13"/>
  <c r="K304" i="13"/>
  <c r="K184" i="13"/>
  <c r="K74" i="13"/>
  <c r="K703" i="13"/>
  <c r="K593" i="13"/>
  <c r="K443" i="13"/>
  <c r="K313" i="13"/>
  <c r="K103" i="13"/>
  <c r="K80" i="13"/>
  <c r="K669" i="13"/>
  <c r="K419" i="13"/>
  <c r="K758" i="13"/>
  <c r="K560" i="13"/>
  <c r="K120" i="13"/>
  <c r="K722" i="13"/>
  <c r="K622" i="13"/>
  <c r="K522" i="13"/>
  <c r="K422" i="13"/>
  <c r="K322" i="13"/>
  <c r="K222" i="13"/>
  <c r="K72" i="13"/>
  <c r="K359" i="13"/>
  <c r="K259" i="13"/>
  <c r="K149" i="13"/>
  <c r="K488" i="13"/>
  <c r="K388" i="13"/>
  <c r="K288" i="13"/>
  <c r="K188" i="13"/>
  <c r="K88" i="13"/>
  <c r="K677" i="13"/>
  <c r="K567" i="13"/>
  <c r="K457" i="13"/>
  <c r="K347" i="13"/>
  <c r="K237" i="13"/>
  <c r="K27" i="13"/>
  <c r="K496" i="13"/>
  <c r="K386" i="13"/>
  <c r="K276" i="13"/>
  <c r="K156" i="13"/>
  <c r="K36" i="13"/>
  <c r="K695" i="13"/>
  <c r="K585" i="13"/>
  <c r="K475" i="13"/>
  <c r="K365" i="13"/>
  <c r="K255" i="13"/>
  <c r="K85" i="13"/>
  <c r="K744" i="13"/>
  <c r="K624" i="13"/>
  <c r="K514" i="13"/>
  <c r="K404" i="13"/>
  <c r="K294" i="13"/>
  <c r="K174" i="13"/>
  <c r="K54" i="13"/>
  <c r="K693" i="13"/>
  <c r="K573" i="13"/>
  <c r="K433" i="13"/>
  <c r="K303" i="13"/>
  <c r="K93" i="13"/>
  <c r="G160" i="15"/>
  <c r="G216" i="15"/>
  <c r="G351" i="15"/>
  <c r="G415" i="15"/>
  <c r="G350" i="15"/>
  <c r="G35" i="15"/>
  <c r="K798" i="13"/>
  <c r="K626" i="13"/>
  <c r="K311" i="13"/>
  <c r="K720" i="13"/>
  <c r="K508" i="13"/>
  <c r="K60" i="13"/>
  <c r="K640" i="13"/>
  <c r="K351" i="13"/>
  <c r="K750" i="13"/>
  <c r="K550" i="13"/>
  <c r="K100" i="13"/>
  <c r="K658" i="13"/>
  <c r="K391" i="13"/>
  <c r="K730" i="13"/>
  <c r="K520" i="13"/>
  <c r="K790" i="13"/>
  <c r="K611" i="13"/>
  <c r="K281" i="13"/>
  <c r="K710" i="13"/>
  <c r="K489" i="13"/>
  <c r="K30" i="13"/>
  <c r="K649" i="13"/>
  <c r="K371" i="13"/>
  <c r="K740" i="13"/>
  <c r="K538" i="13"/>
  <c r="K70" i="13"/>
  <c r="K712" i="13"/>
  <c r="K612" i="13"/>
  <c r="K512" i="13"/>
  <c r="K412" i="13"/>
  <c r="K312" i="13"/>
  <c r="K212" i="13"/>
  <c r="K62" i="13"/>
  <c r="K349" i="13"/>
  <c r="K249" i="13"/>
  <c r="K139" i="13"/>
  <c r="K478" i="13"/>
  <c r="K378" i="13"/>
  <c r="K278" i="13"/>
  <c r="K178" i="13"/>
  <c r="K78" i="13"/>
  <c r="K667" i="13"/>
  <c r="K557" i="13"/>
  <c r="K447" i="13"/>
  <c r="K337" i="13"/>
  <c r="K217" i="13"/>
  <c r="K17" i="13"/>
  <c r="K486" i="13"/>
  <c r="K376" i="13"/>
  <c r="K256" i="13"/>
  <c r="K146" i="13"/>
  <c r="K26" i="13"/>
  <c r="K685" i="13"/>
  <c r="K575" i="13"/>
  <c r="K465" i="13"/>
  <c r="K355" i="13"/>
  <c r="K245" i="13"/>
  <c r="K65" i="13"/>
  <c r="K724" i="13"/>
  <c r="K614" i="13"/>
  <c r="K504" i="13"/>
  <c r="K394" i="13"/>
  <c r="K284" i="13"/>
  <c r="K164" i="13"/>
  <c r="K44" i="13"/>
  <c r="K683" i="13"/>
  <c r="K553" i="13"/>
  <c r="K423" i="13"/>
  <c r="K253" i="13"/>
  <c r="K73" i="13"/>
  <c r="K493" i="13"/>
  <c r="K393" i="13"/>
  <c r="K293" i="13"/>
  <c r="K183" i="13"/>
  <c r="K53" i="13"/>
  <c r="K583" i="13"/>
  <c r="K483" i="13"/>
  <c r="K383" i="13"/>
  <c r="K283" i="13"/>
  <c r="K173" i="13"/>
  <c r="K33" i="13"/>
  <c r="K273" i="13"/>
  <c r="K163" i="13"/>
  <c r="K23" i="13"/>
  <c r="K587" i="13"/>
  <c r="K487" i="13"/>
  <c r="K387" i="13"/>
  <c r="K287" i="13"/>
  <c r="K127" i="13"/>
  <c r="K566" i="13"/>
  <c r="K466" i="13"/>
  <c r="K366" i="13"/>
  <c r="K266" i="13"/>
  <c r="K166" i="13"/>
  <c r="K66" i="13"/>
  <c r="K725" i="13"/>
  <c r="K625" i="13"/>
  <c r="K525" i="13"/>
  <c r="K425" i="13"/>
  <c r="K325" i="13"/>
  <c r="K225" i="13"/>
  <c r="K45" i="13"/>
  <c r="K734" i="13"/>
  <c r="K634" i="13"/>
  <c r="K534" i="13"/>
  <c r="K434" i="13"/>
  <c r="K334" i="13"/>
  <c r="K224" i="13"/>
  <c r="K124" i="13"/>
  <c r="K763" i="13"/>
  <c r="K663" i="13"/>
  <c r="K563" i="13"/>
  <c r="K463" i="13"/>
  <c r="K363" i="13"/>
  <c r="K263" i="13"/>
  <c r="K153" i="13"/>
  <c r="DV5" i="4"/>
  <c r="DS5" i="4"/>
  <c r="DT6" i="4"/>
  <c r="L6" i="18" s="1"/>
  <c r="S6" i="18" s="1"/>
  <c r="DT5" i="4"/>
  <c r="DT44" i="4"/>
  <c r="DT8" i="4"/>
  <c r="L8" i="18" s="1"/>
  <c r="S8" i="18" s="1"/>
  <c r="DT15" i="4"/>
  <c r="L15" i="18" s="1"/>
  <c r="S15" i="18" s="1"/>
  <c r="DT12" i="4"/>
  <c r="L12" i="18" s="1"/>
  <c r="S12" i="18" s="1"/>
  <c r="DT19" i="4"/>
  <c r="L19" i="18" s="1"/>
  <c r="S19" i="18" s="1"/>
  <c r="DT17" i="4"/>
  <c r="L17" i="18" s="1"/>
  <c r="S17" i="18" s="1"/>
  <c r="DT21" i="4"/>
  <c r="L21" i="18" s="1"/>
  <c r="S21" i="18" s="1"/>
  <c r="DT13" i="4"/>
  <c r="L13" i="18" s="1"/>
  <c r="S13" i="18" s="1"/>
  <c r="DT7" i="4"/>
  <c r="L7" i="18" s="1"/>
  <c r="S7" i="18" s="1"/>
  <c r="DT42" i="4"/>
  <c r="DT20" i="4"/>
  <c r="L20" i="18" s="1"/>
  <c r="S20" i="18" s="1"/>
  <c r="DT9" i="4"/>
  <c r="L9" i="18" s="1"/>
  <c r="S9" i="18" s="1"/>
  <c r="DT18" i="4"/>
  <c r="L18" i="18" s="1"/>
  <c r="S18" i="18" s="1"/>
  <c r="DT16" i="4"/>
  <c r="L16" i="18" s="1"/>
  <c r="S16" i="18" s="1"/>
  <c r="DT14" i="4"/>
  <c r="L14" i="18" s="1"/>
  <c r="S14" i="18" s="1"/>
  <c r="DT11" i="4"/>
  <c r="L11" i="18" s="1"/>
  <c r="S11" i="18" s="1"/>
  <c r="DT10" i="4"/>
  <c r="L10" i="18" s="1"/>
  <c r="S10" i="18" s="1"/>
  <c r="DT37" i="4"/>
  <c r="BZ5" i="4"/>
  <c r="AY52" i="4"/>
  <c r="AY54" i="4"/>
  <c r="AY21" i="4"/>
  <c r="AY10" i="4"/>
  <c r="AY11" i="4"/>
  <c r="AY20" i="4"/>
  <c r="AY56" i="4"/>
  <c r="AY64" i="4"/>
  <c r="AY14" i="4"/>
  <c r="AY42" i="4"/>
  <c r="AY34" i="4"/>
  <c r="AY8" i="4"/>
  <c r="AY6" i="4"/>
  <c r="AY47" i="4"/>
  <c r="AY32" i="4"/>
  <c r="AY57" i="4"/>
  <c r="AY27" i="4"/>
  <c r="AY51" i="4"/>
  <c r="AY16" i="4"/>
  <c r="AY45" i="4"/>
  <c r="AY62" i="4"/>
  <c r="AY25" i="4"/>
  <c r="AY19" i="4"/>
  <c r="AY50" i="4"/>
  <c r="AY26" i="4"/>
  <c r="AY22" i="4"/>
  <c r="AY33" i="4"/>
  <c r="AY9" i="4"/>
  <c r="AY17" i="4"/>
  <c r="AY61" i="4"/>
  <c r="AY49" i="4"/>
  <c r="AY46" i="4"/>
  <c r="AY28" i="4"/>
  <c r="AY44" i="4"/>
  <c r="AY7" i="4"/>
  <c r="AY12" i="4"/>
  <c r="AY15" i="4"/>
  <c r="AY63" i="4"/>
  <c r="AY48" i="4"/>
  <c r="AY53" i="4"/>
  <c r="AY13" i="4"/>
  <c r="AY43" i="4"/>
  <c r="AY60" i="4"/>
  <c r="AY55" i="4"/>
  <c r="AY40" i="4"/>
  <c r="AY39" i="4"/>
  <c r="AY38" i="4"/>
  <c r="AY37" i="4"/>
  <c r="AY36" i="4"/>
  <c r="AY31" i="4"/>
  <c r="AY30" i="4"/>
  <c r="AY29" i="4"/>
  <c r="BY6" i="4"/>
  <c r="BZ6" i="4" s="1"/>
  <c r="BY8" i="4"/>
  <c r="BZ8" i="4" s="1"/>
  <c r="BY23" i="4"/>
  <c r="BY16" i="4"/>
  <c r="BY14" i="4"/>
  <c r="BY9" i="4"/>
  <c r="BY18" i="4"/>
  <c r="BY13" i="4"/>
  <c r="BY19" i="4"/>
  <c r="BY11" i="4"/>
  <c r="BY21" i="4"/>
  <c r="BY22" i="4"/>
  <c r="BY17" i="4"/>
  <c r="BY12" i="4"/>
  <c r="BY7" i="4"/>
  <c r="BZ7" i="4" s="1"/>
  <c r="BY20" i="4"/>
  <c r="BY10" i="4"/>
  <c r="BY15" i="4"/>
  <c r="AZ5" i="4"/>
  <c r="BA5" i="4" s="1"/>
  <c r="BB5" i="4" s="1"/>
  <c r="AY41" i="4"/>
  <c r="BG58" i="4"/>
  <c r="AY59" i="4"/>
  <c r="BG64" i="4"/>
  <c r="BG22" i="4"/>
  <c r="AY58" i="4"/>
  <c r="AY23" i="4"/>
  <c r="AY35" i="4"/>
  <c r="AX24" i="4"/>
  <c r="AY18" i="4"/>
  <c r="H13" i="4"/>
  <c r="H20" i="4"/>
  <c r="H43" i="4"/>
  <c r="H44" i="4"/>
  <c r="H7" i="4"/>
  <c r="H8" i="4"/>
  <c r="H36" i="4"/>
  <c r="H35" i="4"/>
  <c r="H54" i="4"/>
  <c r="H53" i="4"/>
  <c r="H25" i="4"/>
  <c r="H26" i="4"/>
  <c r="EB5" i="4" l="1"/>
  <c r="ED5" i="4" s="1"/>
  <c r="DY5" i="4"/>
  <c r="DU5" i="4"/>
  <c r="L5" i="18"/>
  <c r="S5" i="18" s="1"/>
  <c r="DT53" i="4"/>
  <c r="DT61" i="4"/>
  <c r="DC6" i="4"/>
  <c r="DI6" i="4"/>
  <c r="DJ6" i="4" s="1"/>
  <c r="DP6" i="4" s="1"/>
  <c r="DC63" i="4"/>
  <c r="CZ63" i="4"/>
  <c r="DC60" i="4"/>
  <c r="CZ60" i="4"/>
  <c r="DC61" i="4"/>
  <c r="CZ61" i="4"/>
  <c r="DC62" i="4"/>
  <c r="CZ62" i="4"/>
  <c r="DC64" i="4"/>
  <c r="CZ64" i="4"/>
  <c r="CZ43" i="4"/>
  <c r="K4" i="13"/>
  <c r="DH6" i="4"/>
  <c r="DS6" i="4" s="1"/>
  <c r="DX8" i="4"/>
  <c r="DB7" i="4"/>
  <c r="DT31" i="4"/>
  <c r="DT36" i="4"/>
  <c r="DT40" i="4"/>
  <c r="DT32" i="4"/>
  <c r="DT62" i="4"/>
  <c r="DT24" i="4"/>
  <c r="DT50" i="4"/>
  <c r="DT49" i="4"/>
  <c r="DT26" i="4"/>
  <c r="DT54" i="4"/>
  <c r="DT35" i="4"/>
  <c r="DT27" i="4"/>
  <c r="DT28" i="4"/>
  <c r="DT57" i="4"/>
  <c r="DT33" i="4"/>
  <c r="DT56" i="4"/>
  <c r="DT48" i="4"/>
  <c r="DT22" i="4"/>
  <c r="L22" i="18" s="1"/>
  <c r="S22" i="18" s="1"/>
  <c r="DT46" i="4"/>
  <c r="DT63" i="4"/>
  <c r="DT45" i="4"/>
  <c r="DT47" i="4"/>
  <c r="DT38" i="4"/>
  <c r="DT41" i="4"/>
  <c r="DT30" i="4"/>
  <c r="DT25" i="4"/>
  <c r="DT51" i="4"/>
  <c r="DT43" i="4"/>
  <c r="DT60" i="4"/>
  <c r="DT34" i="4"/>
  <c r="DT59" i="4"/>
  <c r="DT64" i="4"/>
  <c r="DT23" i="4"/>
  <c r="DT52" i="4"/>
  <c r="DT55" i="4"/>
  <c r="DT29" i="4"/>
  <c r="DT39" i="4"/>
  <c r="AZ17" i="4"/>
  <c r="BA17" i="4" s="1"/>
  <c r="BB17" i="4" s="1"/>
  <c r="AZ9" i="4"/>
  <c r="BA9" i="4" s="1"/>
  <c r="BB9" i="4" s="1"/>
  <c r="AZ8" i="4"/>
  <c r="BA8" i="4" s="1"/>
  <c r="BB8" i="4" s="1"/>
  <c r="AZ10" i="4"/>
  <c r="BA10" i="4" s="1"/>
  <c r="BB10" i="4" s="1"/>
  <c r="AZ6" i="4"/>
  <c r="BA6" i="4" s="1"/>
  <c r="BB6" i="4" s="1"/>
  <c r="AZ7" i="4"/>
  <c r="BA7" i="4" s="1"/>
  <c r="BB7" i="4" s="1"/>
  <c r="BD64" i="4"/>
  <c r="BE64" i="4" s="1"/>
  <c r="AZ16" i="4"/>
  <c r="BA16" i="4" s="1"/>
  <c r="BB16" i="4" s="1"/>
  <c r="AZ12" i="4"/>
  <c r="BA12" i="4" s="1"/>
  <c r="BB12" i="4" s="1"/>
  <c r="AZ14" i="4"/>
  <c r="BA14" i="4" s="1"/>
  <c r="BB14" i="4" s="1"/>
  <c r="AZ11" i="4"/>
  <c r="BA11" i="4" s="1"/>
  <c r="BB11" i="4" s="1"/>
  <c r="BD22" i="4"/>
  <c r="BE22" i="4" s="1"/>
  <c r="AY24" i="4"/>
  <c r="AZ62" i="4" s="1"/>
  <c r="BA62" i="4" s="1"/>
  <c r="BB62" i="4" s="1"/>
  <c r="AZ13" i="4"/>
  <c r="BA13" i="4" s="1"/>
  <c r="BB13" i="4" s="1"/>
  <c r="AZ15" i="4"/>
  <c r="BA15" i="4" s="1"/>
  <c r="BB15" i="4" s="1"/>
  <c r="BY47" i="4"/>
  <c r="BY58" i="4"/>
  <c r="BY45" i="4"/>
  <c r="BY60" i="4"/>
  <c r="BY38" i="4"/>
  <c r="BY32" i="4"/>
  <c r="BY52" i="4"/>
  <c r="BY61" i="4"/>
  <c r="BY44" i="4"/>
  <c r="BY37" i="4"/>
  <c r="BY64" i="4"/>
  <c r="BY56" i="4"/>
  <c r="BY53" i="4"/>
  <c r="BY42" i="4"/>
  <c r="BY31" i="4"/>
  <c r="BY50" i="4"/>
  <c r="BY28" i="4"/>
  <c r="BY35" i="4"/>
  <c r="BY41" i="4"/>
  <c r="BY57" i="4"/>
  <c r="BY46" i="4"/>
  <c r="BY43" i="4"/>
  <c r="BY40" i="4"/>
  <c r="BY54" i="4"/>
  <c r="BY62" i="4"/>
  <c r="BY63" i="4"/>
  <c r="BY49" i="4"/>
  <c r="BY51" i="4"/>
  <c r="BY48" i="4"/>
  <c r="BY24" i="4"/>
  <c r="BY55" i="4"/>
  <c r="BY59" i="4"/>
  <c r="BY33" i="4"/>
  <c r="BY30" i="4"/>
  <c r="BY26" i="4"/>
  <c r="BY29" i="4"/>
  <c r="BY27" i="4"/>
  <c r="BY34" i="4"/>
  <c r="BY25" i="4"/>
  <c r="BY36" i="4"/>
  <c r="BY39" i="4"/>
  <c r="BD58" i="4"/>
  <c r="BE58" i="4" s="1"/>
  <c r="AZ21" i="4"/>
  <c r="BA21" i="4" s="1"/>
  <c r="BB21" i="4" s="1"/>
  <c r="AZ18" i="4"/>
  <c r="BA18" i="4" s="1"/>
  <c r="BB18" i="4" s="1"/>
  <c r="AZ19" i="4"/>
  <c r="BA19" i="4" s="1"/>
  <c r="BB19" i="4" s="1"/>
  <c r="AZ22" i="4"/>
  <c r="BA22" i="4" s="1"/>
  <c r="BB22" i="4" s="1"/>
  <c r="AZ20" i="4"/>
  <c r="BA20" i="4" s="1"/>
  <c r="BB20" i="4" s="1"/>
  <c r="AZ23" i="4"/>
  <c r="BA23" i="4" s="1"/>
  <c r="BB23" i="4" s="1"/>
  <c r="BG40" i="4"/>
  <c r="EB12" i="4" l="1"/>
  <c r="ED12" i="4" s="1"/>
  <c r="DY12" i="4"/>
  <c r="EB21" i="4"/>
  <c r="ED21" i="4" s="1"/>
  <c r="DY21" i="4"/>
  <c r="EB10" i="4"/>
  <c r="ED10" i="4" s="1"/>
  <c r="DY10" i="4"/>
  <c r="EB23" i="4"/>
  <c r="ED23" i="4" s="1"/>
  <c r="DY23" i="4"/>
  <c r="EB62" i="4"/>
  <c r="ED62" i="4" s="1"/>
  <c r="DY62" i="4"/>
  <c r="EB20" i="4"/>
  <c r="ED20" i="4" s="1"/>
  <c r="DY20" i="4"/>
  <c r="EB9" i="4"/>
  <c r="ED9" i="4" s="1"/>
  <c r="DY9" i="4"/>
  <c r="EB11" i="4"/>
  <c r="ED11" i="4" s="1"/>
  <c r="DY11" i="4"/>
  <c r="EB18" i="4"/>
  <c r="ED18" i="4" s="1"/>
  <c r="DY18" i="4"/>
  <c r="EB16" i="4"/>
  <c r="ED16" i="4" s="1"/>
  <c r="DY16" i="4"/>
  <c r="EB7" i="4"/>
  <c r="ED7" i="4" s="1"/>
  <c r="DY7" i="4"/>
  <c r="EB15" i="4"/>
  <c r="ED15" i="4" s="1"/>
  <c r="DY15" i="4"/>
  <c r="EB6" i="4"/>
  <c r="ED6" i="4" s="1"/>
  <c r="DY6" i="4"/>
  <c r="EB13" i="4"/>
  <c r="ED13" i="4" s="1"/>
  <c r="DY13" i="4"/>
  <c r="EB8" i="4"/>
  <c r="ED8" i="4" s="1"/>
  <c r="DY8" i="4"/>
  <c r="EB22" i="4"/>
  <c r="ED22" i="4" s="1"/>
  <c r="EF22" i="4" s="1"/>
  <c r="W1" i="5" s="1"/>
  <c r="DY22" i="4"/>
  <c r="EB17" i="4"/>
  <c r="ED17" i="4" s="1"/>
  <c r="DY17" i="4"/>
  <c r="EB19" i="4"/>
  <c r="ED19" i="4" s="1"/>
  <c r="DY19" i="4"/>
  <c r="EB14" i="4"/>
  <c r="ED14" i="4" s="1"/>
  <c r="DY14" i="4"/>
  <c r="DF7" i="4"/>
  <c r="DG7" i="4" s="1"/>
  <c r="DI7" i="4"/>
  <c r="DV6" i="4"/>
  <c r="DC7" i="4"/>
  <c r="DB8" i="4"/>
  <c r="DX9" i="4"/>
  <c r="DU6" i="4"/>
  <c r="BF64" i="4"/>
  <c r="CB64" i="4" s="1"/>
  <c r="CC64" i="4" s="1"/>
  <c r="CK64" i="4"/>
  <c r="CN64" i="4" s="1"/>
  <c r="G241" i="15" s="1"/>
  <c r="BF58" i="4"/>
  <c r="CB58" i="4" s="1"/>
  <c r="CC58" i="4" s="1"/>
  <c r="CK58" i="4"/>
  <c r="CN58" i="4" s="1"/>
  <c r="G205" i="15" s="1"/>
  <c r="BF22" i="4"/>
  <c r="CB22" i="4" s="1"/>
  <c r="CC22" i="4" s="1"/>
  <c r="CK22" i="4"/>
  <c r="CN22" i="4" s="1"/>
  <c r="G55" i="15" s="1"/>
  <c r="AZ49" i="4"/>
  <c r="BA49" i="4" s="1"/>
  <c r="BB49" i="4" s="1"/>
  <c r="AZ31" i="4"/>
  <c r="BA31" i="4" s="1"/>
  <c r="BB31" i="4" s="1"/>
  <c r="BD40" i="4"/>
  <c r="BE40" i="4" s="1"/>
  <c r="AZ61" i="4"/>
  <c r="BA61" i="4" s="1"/>
  <c r="BB61" i="4" s="1"/>
  <c r="AZ43" i="4"/>
  <c r="BA43" i="4" s="1"/>
  <c r="BB43" i="4" s="1"/>
  <c r="AZ27" i="4"/>
  <c r="BA27" i="4" s="1"/>
  <c r="BB27" i="4" s="1"/>
  <c r="AZ58" i="4"/>
  <c r="BA58" i="4" s="1"/>
  <c r="BB58" i="4" s="1"/>
  <c r="AZ40" i="4"/>
  <c r="BA40" i="4" s="1"/>
  <c r="BB40" i="4" s="1"/>
  <c r="AZ50" i="4"/>
  <c r="BA50" i="4" s="1"/>
  <c r="BB50" i="4" s="1"/>
  <c r="AZ32" i="4"/>
  <c r="BA32" i="4" s="1"/>
  <c r="BB32" i="4" s="1"/>
  <c r="AZ25" i="4"/>
  <c r="BA25" i="4" s="1"/>
  <c r="BB25" i="4" s="1"/>
  <c r="AZ54" i="4"/>
  <c r="BA54" i="4" s="1"/>
  <c r="BB54" i="4" s="1"/>
  <c r="AZ48" i="4"/>
  <c r="BA48" i="4" s="1"/>
  <c r="BB48" i="4" s="1"/>
  <c r="AZ37" i="4"/>
  <c r="BA37" i="4" s="1"/>
  <c r="BB37" i="4" s="1"/>
  <c r="AZ30" i="4"/>
  <c r="BA30" i="4" s="1"/>
  <c r="BB30" i="4" s="1"/>
  <c r="AZ51" i="4"/>
  <c r="BA51" i="4" s="1"/>
  <c r="BB51" i="4" s="1"/>
  <c r="AZ57" i="4"/>
  <c r="BA57" i="4" s="1"/>
  <c r="BB57" i="4" s="1"/>
  <c r="AZ59" i="4"/>
  <c r="BA59" i="4" s="1"/>
  <c r="BB59" i="4" s="1"/>
  <c r="AZ52" i="4"/>
  <c r="BA52" i="4" s="1"/>
  <c r="BB52" i="4" s="1"/>
  <c r="AZ42" i="4"/>
  <c r="BA42" i="4" s="1"/>
  <c r="BB42" i="4" s="1"/>
  <c r="AZ56" i="4"/>
  <c r="BA56" i="4" s="1"/>
  <c r="BB56" i="4" s="1"/>
  <c r="AZ44" i="4"/>
  <c r="BA44" i="4" s="1"/>
  <c r="BB44" i="4" s="1"/>
  <c r="AZ64" i="4"/>
  <c r="BA64" i="4" s="1"/>
  <c r="BB64" i="4" s="1"/>
  <c r="AZ24" i="4"/>
  <c r="BA24" i="4" s="1"/>
  <c r="BB24" i="4" s="1"/>
  <c r="AZ55" i="4"/>
  <c r="BA55" i="4" s="1"/>
  <c r="BB55" i="4" s="1"/>
  <c r="AZ46" i="4"/>
  <c r="BA46" i="4" s="1"/>
  <c r="BB46" i="4" s="1"/>
  <c r="AZ29" i="4"/>
  <c r="BA29" i="4" s="1"/>
  <c r="BB29" i="4" s="1"/>
  <c r="AZ36" i="4"/>
  <c r="BA36" i="4" s="1"/>
  <c r="BB36" i="4" s="1"/>
  <c r="AZ28" i="4"/>
  <c r="BA28" i="4" s="1"/>
  <c r="BB28" i="4" s="1"/>
  <c r="AZ34" i="4"/>
  <c r="BA34" i="4" s="1"/>
  <c r="BB34" i="4" s="1"/>
  <c r="AZ47" i="4"/>
  <c r="BA47" i="4" s="1"/>
  <c r="BB47" i="4" s="1"/>
  <c r="AZ60" i="4"/>
  <c r="BA60" i="4" s="1"/>
  <c r="BB60" i="4" s="1"/>
  <c r="AZ33" i="4"/>
  <c r="BA33" i="4" s="1"/>
  <c r="BB33" i="4" s="1"/>
  <c r="AZ39" i="4"/>
  <c r="BA39" i="4" s="1"/>
  <c r="BB39" i="4" s="1"/>
  <c r="AZ41" i="4"/>
  <c r="BA41" i="4" s="1"/>
  <c r="BB41" i="4" s="1"/>
  <c r="AZ53" i="4"/>
  <c r="BA53" i="4" s="1"/>
  <c r="BB53" i="4" s="1"/>
  <c r="AZ63" i="4"/>
  <c r="BA63" i="4" s="1"/>
  <c r="BB63" i="4" s="1"/>
  <c r="AZ38" i="4"/>
  <c r="BA38" i="4" s="1"/>
  <c r="BB38" i="4" s="1"/>
  <c r="AZ35" i="4"/>
  <c r="BA35" i="4" s="1"/>
  <c r="BB35" i="4" s="1"/>
  <c r="AZ45" i="4"/>
  <c r="BA45" i="4" s="1"/>
  <c r="BB45" i="4" s="1"/>
  <c r="AZ26" i="4"/>
  <c r="BA26" i="4" s="1"/>
  <c r="BB26" i="4" s="1"/>
  <c r="BX9" i="4"/>
  <c r="EB36" i="4" l="1"/>
  <c r="ED36" i="4" s="1"/>
  <c r="DY36" i="4"/>
  <c r="EB63" i="4"/>
  <c r="ED63" i="4" s="1"/>
  <c r="DY63" i="4"/>
  <c r="EB29" i="4"/>
  <c r="ED29" i="4" s="1"/>
  <c r="DY29" i="4"/>
  <c r="EB57" i="4"/>
  <c r="ED57" i="4" s="1"/>
  <c r="DY57" i="4"/>
  <c r="EB58" i="4"/>
  <c r="ED58" i="4" s="1"/>
  <c r="EF58" i="4" s="1"/>
  <c r="W3" i="5" s="1"/>
  <c r="DY58" i="4"/>
  <c r="EB43" i="4"/>
  <c r="ED43" i="4" s="1"/>
  <c r="DY43" i="4"/>
  <c r="EB54" i="4"/>
  <c r="ED54" i="4" s="1"/>
  <c r="DY54" i="4"/>
  <c r="EB46" i="4"/>
  <c r="ED46" i="4" s="1"/>
  <c r="DY46" i="4"/>
  <c r="EB27" i="4"/>
  <c r="ED27" i="4" s="1"/>
  <c r="DY27" i="4"/>
  <c r="EB55" i="4"/>
  <c r="ED55" i="4" s="1"/>
  <c r="DY55" i="4"/>
  <c r="EB39" i="4"/>
  <c r="ED39" i="4" s="1"/>
  <c r="DY39" i="4"/>
  <c r="EB33" i="4"/>
  <c r="ED33" i="4" s="1"/>
  <c r="DY33" i="4"/>
  <c r="EB38" i="4"/>
  <c r="ED38" i="4" s="1"/>
  <c r="DY38" i="4"/>
  <c r="EB40" i="4"/>
  <c r="ED40" i="4" s="1"/>
  <c r="EF40" i="4" s="1"/>
  <c r="W2" i="5" s="1"/>
  <c r="DY40" i="4"/>
  <c r="EB53" i="4"/>
  <c r="ED53" i="4" s="1"/>
  <c r="DY53" i="4"/>
  <c r="EB51" i="4"/>
  <c r="ED51" i="4" s="1"/>
  <c r="DY51" i="4"/>
  <c r="EB30" i="4"/>
  <c r="ED30" i="4" s="1"/>
  <c r="DY30" i="4"/>
  <c r="EB37" i="4"/>
  <c r="ED37" i="4" s="1"/>
  <c r="DY37" i="4"/>
  <c r="EB64" i="4"/>
  <c r="ED64" i="4" s="1"/>
  <c r="EF64" i="4" s="1"/>
  <c r="W4" i="5" s="1"/>
  <c r="DY64" i="4"/>
  <c r="DZ77" i="4" s="1"/>
  <c r="EB44" i="4"/>
  <c r="ED44" i="4" s="1"/>
  <c r="DY44" i="4"/>
  <c r="EB47" i="4"/>
  <c r="ED47" i="4" s="1"/>
  <c r="DY47" i="4"/>
  <c r="EB25" i="4"/>
  <c r="ED25" i="4" s="1"/>
  <c r="DY25" i="4"/>
  <c r="EB45" i="4"/>
  <c r="ED45" i="4" s="1"/>
  <c r="DY45" i="4"/>
  <c r="EB42" i="4"/>
  <c r="ED42" i="4" s="1"/>
  <c r="DY42" i="4"/>
  <c r="EB32" i="4"/>
  <c r="ED32" i="4" s="1"/>
  <c r="DY32" i="4"/>
  <c r="EB59" i="4"/>
  <c r="ED59" i="4" s="1"/>
  <c r="DY59" i="4"/>
  <c r="EB41" i="4"/>
  <c r="ED41" i="4" s="1"/>
  <c r="DY41" i="4"/>
  <c r="EB24" i="4"/>
  <c r="ED24" i="4" s="1"/>
  <c r="DY24" i="4"/>
  <c r="EB61" i="4"/>
  <c r="ED61" i="4" s="1"/>
  <c r="DY61" i="4"/>
  <c r="EB48" i="4"/>
  <c r="ED48" i="4" s="1"/>
  <c r="DY48" i="4"/>
  <c r="BZ9" i="4"/>
  <c r="M9" i="18"/>
  <c r="N9" i="18" s="1"/>
  <c r="EB60" i="4"/>
  <c r="ED60" i="4" s="1"/>
  <c r="DY60" i="4"/>
  <c r="EB31" i="4"/>
  <c r="ED31" i="4" s="1"/>
  <c r="DY31" i="4"/>
  <c r="EB26" i="4"/>
  <c r="ED26" i="4" s="1"/>
  <c r="DY26" i="4"/>
  <c r="EB56" i="4"/>
  <c r="ED56" i="4" s="1"/>
  <c r="DY56" i="4"/>
  <c r="EB49" i="4"/>
  <c r="ED49" i="4" s="1"/>
  <c r="DY49" i="4"/>
  <c r="EB34" i="4"/>
  <c r="ED34" i="4" s="1"/>
  <c r="DY34" i="4"/>
  <c r="EB35" i="4"/>
  <c r="ED35" i="4" s="1"/>
  <c r="DY35" i="4"/>
  <c r="EB28" i="4"/>
  <c r="ED28" i="4" s="1"/>
  <c r="DY28" i="4"/>
  <c r="EB52" i="4"/>
  <c r="ED52" i="4" s="1"/>
  <c r="DY52" i="4"/>
  <c r="EB50" i="4"/>
  <c r="ED50" i="4" s="1"/>
  <c r="DY50" i="4"/>
  <c r="K7" i="13"/>
  <c r="DJ7" i="4"/>
  <c r="DP7" i="4" s="1"/>
  <c r="DF8" i="4"/>
  <c r="DG8" i="4" s="1"/>
  <c r="DI8" i="4"/>
  <c r="DJ8" i="4" s="1"/>
  <c r="DC8" i="4"/>
  <c r="DB9" i="4"/>
  <c r="DX10" i="4"/>
  <c r="BF40" i="4"/>
  <c r="CB40" i="4" s="1"/>
  <c r="CC40" i="4" s="1"/>
  <c r="CK40" i="4"/>
  <c r="CN40" i="4" s="1"/>
  <c r="G121" i="15" s="1"/>
  <c r="BX10" i="4"/>
  <c r="BZ10" i="4" l="1"/>
  <c r="M10" i="18"/>
  <c r="N10" i="18" s="1"/>
  <c r="Q9" i="18"/>
  <c r="O9" i="18"/>
  <c r="P9" i="18"/>
  <c r="DF9" i="4"/>
  <c r="DG9" i="4" s="1"/>
  <c r="DI9" i="4"/>
  <c r="DC9" i="4"/>
  <c r="DP8" i="4"/>
  <c r="DH7" i="4"/>
  <c r="DU7" i="4"/>
  <c r="DX11" i="4"/>
  <c r="DB10" i="4"/>
  <c r="DI10" i="4" s="1"/>
  <c r="BF68" i="4"/>
  <c r="BF75" i="4" s="1"/>
  <c r="O10" i="18" l="1"/>
  <c r="P10" i="18"/>
  <c r="Q10" i="18"/>
  <c r="DJ10" i="4"/>
  <c r="DP10" i="4" s="1"/>
  <c r="DJ9" i="4"/>
  <c r="DP9" i="4" s="1"/>
  <c r="DC10" i="4"/>
  <c r="DF10" i="4"/>
  <c r="DB11" i="4"/>
  <c r="DI11" i="4" s="1"/>
  <c r="DJ11" i="4" s="1"/>
  <c r="DX12" i="4"/>
  <c r="DV7" i="4"/>
  <c r="K10" i="13" s="1"/>
  <c r="DS7" i="4"/>
  <c r="DH8" i="4"/>
  <c r="DU8" i="4"/>
  <c r="BX11" i="4"/>
  <c r="BZ11" i="4" l="1"/>
  <c r="M11" i="18"/>
  <c r="N11" i="18" s="1"/>
  <c r="DC11" i="4"/>
  <c r="DF11" i="4"/>
  <c r="DG11" i="4" s="1"/>
  <c r="DG10" i="4"/>
  <c r="DH10" i="4" s="1"/>
  <c r="DS8" i="4"/>
  <c r="DV8" i="4"/>
  <c r="K13" i="13" s="1"/>
  <c r="DH9" i="4"/>
  <c r="DU9" i="4"/>
  <c r="DB12" i="4"/>
  <c r="DI12" i="4" s="1"/>
  <c r="DX13" i="4"/>
  <c r="DP11" i="4"/>
  <c r="BX12" i="4"/>
  <c r="BZ12" i="4" l="1"/>
  <c r="M12" i="18"/>
  <c r="N12" i="18" s="1"/>
  <c r="P11" i="18"/>
  <c r="O11" i="18"/>
  <c r="Q11" i="18"/>
  <c r="DU10" i="4"/>
  <c r="DJ12" i="4"/>
  <c r="DP12" i="4" s="1"/>
  <c r="DC12" i="4"/>
  <c r="DF12" i="4"/>
  <c r="DH11" i="4"/>
  <c r="DU11" i="4"/>
  <c r="DB13" i="4"/>
  <c r="DX14" i="4"/>
  <c r="DV9" i="4"/>
  <c r="K16" i="13" s="1"/>
  <c r="DS9" i="4"/>
  <c r="DV10" i="4"/>
  <c r="K19" i="13" s="1"/>
  <c r="DS10" i="4"/>
  <c r="BX13" i="4"/>
  <c r="BZ13" i="4" l="1"/>
  <c r="M13" i="18"/>
  <c r="N13" i="18" s="1"/>
  <c r="P12" i="18"/>
  <c r="O12" i="18"/>
  <c r="Q12" i="18"/>
  <c r="DF13" i="4"/>
  <c r="DG13" i="4" s="1"/>
  <c r="DI13" i="4"/>
  <c r="DG12" i="4"/>
  <c r="DH12" i="4" s="1"/>
  <c r="DB14" i="4"/>
  <c r="DX15" i="4"/>
  <c r="DC13" i="4"/>
  <c r="DV11" i="4"/>
  <c r="K22" i="13" s="1"/>
  <c r="DS11" i="4"/>
  <c r="BX14" i="4"/>
  <c r="BZ14" i="4" l="1"/>
  <c r="M14" i="18"/>
  <c r="N14" i="18" s="1"/>
  <c r="Q13" i="18"/>
  <c r="O13" i="18"/>
  <c r="P13" i="18"/>
  <c r="DF14" i="4"/>
  <c r="DG14" i="4" s="1"/>
  <c r="DI14" i="4"/>
  <c r="DJ14" i="4" s="1"/>
  <c r="DP14" i="4" s="1"/>
  <c r="DC14" i="4"/>
  <c r="DJ13" i="4"/>
  <c r="DP13" i="4" s="1"/>
  <c r="DU12" i="4"/>
  <c r="DS12" i="4"/>
  <c r="DV12" i="4"/>
  <c r="K25" i="13" s="1"/>
  <c r="DB15" i="4"/>
  <c r="DI15" i="4" s="1"/>
  <c r="DX16" i="4"/>
  <c r="BX15" i="4"/>
  <c r="Q14" i="18" l="1"/>
  <c r="P14" i="18"/>
  <c r="O14" i="18"/>
  <c r="BZ15" i="4"/>
  <c r="M15" i="18"/>
  <c r="N15" i="18" s="1"/>
  <c r="DJ15" i="4"/>
  <c r="DP15" i="4" s="1"/>
  <c r="DC15" i="4"/>
  <c r="DF15" i="4"/>
  <c r="DG15" i="4" s="1"/>
  <c r="DX17" i="4"/>
  <c r="DB16" i="4"/>
  <c r="DI16" i="4" s="1"/>
  <c r="DJ16" i="4" s="1"/>
  <c r="DU13" i="4"/>
  <c r="DH13" i="4"/>
  <c r="DU14" i="4"/>
  <c r="DH14" i="4"/>
  <c r="BX16" i="4"/>
  <c r="BZ16" i="4" l="1"/>
  <c r="M16" i="18"/>
  <c r="N16" i="18" s="1"/>
  <c r="O15" i="18"/>
  <c r="P15" i="18"/>
  <c r="Q15" i="18"/>
  <c r="DC16" i="4"/>
  <c r="DP16" i="4" s="1"/>
  <c r="DF16" i="4"/>
  <c r="DG16" i="4" s="1"/>
  <c r="DV13" i="4"/>
  <c r="K28" i="13" s="1"/>
  <c r="DS13" i="4"/>
  <c r="DV14" i="4"/>
  <c r="K31" i="13" s="1"/>
  <c r="DS14" i="4"/>
  <c r="DX18" i="4"/>
  <c r="DB17" i="4"/>
  <c r="DI17" i="4" s="1"/>
  <c r="DJ17" i="4" s="1"/>
  <c r="DH15" i="4"/>
  <c r="DU15" i="4"/>
  <c r="BX17" i="4"/>
  <c r="O16" i="18" l="1"/>
  <c r="P16" i="18"/>
  <c r="Q16" i="18"/>
  <c r="BZ17" i="4"/>
  <c r="M17" i="18"/>
  <c r="N17" i="18" s="1"/>
  <c r="DC17" i="4"/>
  <c r="DF17" i="4"/>
  <c r="DG17" i="4" s="1"/>
  <c r="DP17" i="4"/>
  <c r="DX19" i="4"/>
  <c r="DB18" i="4"/>
  <c r="DI18" i="4" s="1"/>
  <c r="DJ18" i="4" s="1"/>
  <c r="DU16" i="4"/>
  <c r="DH16" i="4"/>
  <c r="DV15" i="4"/>
  <c r="K34" i="13" s="1"/>
  <c r="DS15" i="4"/>
  <c r="BX18" i="4"/>
  <c r="BZ18" i="4" l="1"/>
  <c r="M18" i="18"/>
  <c r="N18" i="18" s="1"/>
  <c r="Q17" i="18"/>
  <c r="O17" i="18"/>
  <c r="P17" i="18"/>
  <c r="DC18" i="4"/>
  <c r="DF18" i="4"/>
  <c r="DG18" i="4" s="1"/>
  <c r="DV16" i="4"/>
  <c r="K37" i="13" s="1"/>
  <c r="DS16" i="4"/>
  <c r="DP18" i="4"/>
  <c r="DB19" i="4"/>
  <c r="DI19" i="4" s="1"/>
  <c r="DJ19" i="4" s="1"/>
  <c r="DX20" i="4"/>
  <c r="DU17" i="4"/>
  <c r="DH17" i="4"/>
  <c r="BX19" i="4"/>
  <c r="BZ19" i="4" l="1"/>
  <c r="M19" i="18"/>
  <c r="N19" i="18" s="1"/>
  <c r="Q18" i="18"/>
  <c r="P18" i="18"/>
  <c r="O18" i="18"/>
  <c r="DC19" i="4"/>
  <c r="DF19" i="4"/>
  <c r="DG19" i="4" s="1"/>
  <c r="DV17" i="4"/>
  <c r="K40" i="13" s="1"/>
  <c r="DS17" i="4"/>
  <c r="DB20" i="4"/>
  <c r="DI20" i="4" s="1"/>
  <c r="DJ20" i="4" s="1"/>
  <c r="DX21" i="4"/>
  <c r="DP19" i="4"/>
  <c r="DH18" i="4"/>
  <c r="DU18" i="4"/>
  <c r="BX20" i="4"/>
  <c r="BZ20" i="4" l="1"/>
  <c r="M20" i="18"/>
  <c r="N20" i="18" s="1"/>
  <c r="Q19" i="18"/>
  <c r="O19" i="18"/>
  <c r="P19" i="18"/>
  <c r="DC20" i="4"/>
  <c r="DP20" i="4" s="1"/>
  <c r="DF20" i="4"/>
  <c r="DG20" i="4" s="1"/>
  <c r="DH19" i="4"/>
  <c r="DU19" i="4"/>
  <c r="DB21" i="4"/>
  <c r="DI21" i="4" s="1"/>
  <c r="DJ21" i="4" s="1"/>
  <c r="DX22" i="4"/>
  <c r="DV18" i="4"/>
  <c r="K43" i="13" s="1"/>
  <c r="DS18" i="4"/>
  <c r="BX21" i="4"/>
  <c r="BZ21" i="4" l="1"/>
  <c r="M21" i="18"/>
  <c r="N21" i="18" s="1"/>
  <c r="O20" i="18"/>
  <c r="P20" i="18"/>
  <c r="Q20" i="18"/>
  <c r="DC21" i="4"/>
  <c r="DP21" i="4" s="1"/>
  <c r="DF21" i="4"/>
  <c r="DG21" i="4" s="1"/>
  <c r="DH20" i="4"/>
  <c r="DU20" i="4"/>
  <c r="DB22" i="4"/>
  <c r="DI22" i="4" s="1"/>
  <c r="DX23" i="4"/>
  <c r="DS19" i="4"/>
  <c r="DV19" i="4"/>
  <c r="K46" i="13" s="1"/>
  <c r="BX22" i="4"/>
  <c r="BZ22" i="4" l="1"/>
  <c r="M22" i="18"/>
  <c r="N22" i="18" s="1"/>
  <c r="Q21" i="18"/>
  <c r="O21" i="18"/>
  <c r="P21" i="18"/>
  <c r="DJ22" i="4"/>
  <c r="DP22" i="4" s="1"/>
  <c r="DN5" i="4"/>
  <c r="DQ5" i="4" s="1"/>
  <c r="DC22" i="4"/>
  <c r="DF22" i="4"/>
  <c r="DG22" i="4" s="1"/>
  <c r="DH21" i="4"/>
  <c r="DU21" i="4"/>
  <c r="DB23" i="4"/>
  <c r="DI23" i="4" s="1"/>
  <c r="DX24" i="4"/>
  <c r="DV20" i="4"/>
  <c r="K49" i="13" s="1"/>
  <c r="DS20" i="4"/>
  <c r="BX23" i="4"/>
  <c r="BZ23" i="4" s="1"/>
  <c r="O22" i="18" l="1"/>
  <c r="P22" i="18"/>
  <c r="Q22" i="18"/>
  <c r="DJ23" i="4"/>
  <c r="DP23" i="4" s="1"/>
  <c r="DC23" i="4"/>
  <c r="DF23" i="4"/>
  <c r="DG23" i="4" s="1"/>
  <c r="DH22" i="4"/>
  <c r="DU22" i="4"/>
  <c r="DB24" i="4"/>
  <c r="DI24" i="4" s="1"/>
  <c r="DJ24" i="4" s="1"/>
  <c r="DX25" i="4"/>
  <c r="DV21" i="4"/>
  <c r="K52" i="13" s="1"/>
  <c r="DS21" i="4"/>
  <c r="BX24" i="4"/>
  <c r="BZ24" i="4" s="1"/>
  <c r="DC24" i="4" l="1"/>
  <c r="DF24" i="4"/>
  <c r="DG24" i="4" s="1"/>
  <c r="DU23" i="4"/>
  <c r="DH23" i="4"/>
  <c r="DB25" i="4"/>
  <c r="DI25" i="4" s="1"/>
  <c r="DJ25" i="4" s="1"/>
  <c r="DX26" i="4"/>
  <c r="DP24" i="4"/>
  <c r="DV22" i="4"/>
  <c r="K55" i="13" s="1"/>
  <c r="DS22" i="4"/>
  <c r="BX25" i="4"/>
  <c r="BZ25" i="4" s="1"/>
  <c r="DC25" i="4" l="1"/>
  <c r="DF25" i="4"/>
  <c r="DG25" i="4" s="1"/>
  <c r="DP25" i="4"/>
  <c r="DS23" i="4"/>
  <c r="DV23" i="4"/>
  <c r="K58" i="13" s="1"/>
  <c r="DX27" i="4"/>
  <c r="DB26" i="4"/>
  <c r="DI26" i="4" s="1"/>
  <c r="DJ26" i="4" s="1"/>
  <c r="DH24" i="4"/>
  <c r="DU24" i="4"/>
  <c r="BX26" i="4"/>
  <c r="BZ26" i="4" s="1"/>
  <c r="DC26" i="4" l="1"/>
  <c r="DF26" i="4"/>
  <c r="DG26" i="4" s="1"/>
  <c r="DH25" i="4"/>
  <c r="DU25" i="4"/>
  <c r="DS24" i="4"/>
  <c r="DV24" i="4"/>
  <c r="K61" i="13" s="1"/>
  <c r="DP26" i="4"/>
  <c r="DX28" i="4"/>
  <c r="DB27" i="4"/>
  <c r="DI27" i="4" s="1"/>
  <c r="DJ27" i="4" s="1"/>
  <c r="BX27" i="4"/>
  <c r="BZ27" i="4" s="1"/>
  <c r="DC27" i="4" l="1"/>
  <c r="DP27" i="4" s="1"/>
  <c r="DF27" i="4"/>
  <c r="DG27" i="4" s="1"/>
  <c r="DB28" i="4"/>
  <c r="DI28" i="4" s="1"/>
  <c r="DJ28" i="4" s="1"/>
  <c r="DX29" i="4"/>
  <c r="DH26" i="4"/>
  <c r="DU26" i="4"/>
  <c r="DS25" i="4"/>
  <c r="DV25" i="4"/>
  <c r="K64" i="13" s="1"/>
  <c r="BX28" i="4"/>
  <c r="BZ28" i="4" s="1"/>
  <c r="DC28" i="4" l="1"/>
  <c r="DF28" i="4"/>
  <c r="DG28" i="4" s="1"/>
  <c r="DV26" i="4"/>
  <c r="K67" i="13" s="1"/>
  <c r="DS26" i="4"/>
  <c r="DB29" i="4"/>
  <c r="DI29" i="4" s="1"/>
  <c r="DJ29" i="4" s="1"/>
  <c r="DX30" i="4"/>
  <c r="DP28" i="4"/>
  <c r="DU27" i="4"/>
  <c r="DH27" i="4"/>
  <c r="BX29" i="4"/>
  <c r="BZ29" i="4" s="1"/>
  <c r="DC29" i="4" l="1"/>
  <c r="DP29" i="4" s="1"/>
  <c r="DF29" i="4"/>
  <c r="DG29" i="4" s="1"/>
  <c r="DV27" i="4"/>
  <c r="K71" i="13" s="1"/>
  <c r="DS27" i="4"/>
  <c r="DH28" i="4"/>
  <c r="DU28" i="4"/>
  <c r="DX31" i="4"/>
  <c r="DB30" i="4"/>
  <c r="DI30" i="4" s="1"/>
  <c r="DJ30" i="4" s="1"/>
  <c r="BX30" i="4"/>
  <c r="BZ30" i="4" s="1"/>
  <c r="DC30" i="4" l="1"/>
  <c r="DF30" i="4"/>
  <c r="DG30" i="4" s="1"/>
  <c r="DP30" i="4"/>
  <c r="DB31" i="4"/>
  <c r="DI31" i="4" s="1"/>
  <c r="DJ31" i="4" s="1"/>
  <c r="DX32" i="4"/>
  <c r="DV28" i="4"/>
  <c r="K75" i="13" s="1"/>
  <c r="DS28" i="4"/>
  <c r="DH29" i="4"/>
  <c r="DU29" i="4"/>
  <c r="BX31" i="4"/>
  <c r="BZ31" i="4" s="1"/>
  <c r="DC31" i="4" l="1"/>
  <c r="DF31" i="4"/>
  <c r="DG31" i="4" s="1"/>
  <c r="DP31" i="4"/>
  <c r="DH30" i="4"/>
  <c r="DU30" i="4"/>
  <c r="DV29" i="4"/>
  <c r="K79" i="13" s="1"/>
  <c r="DS29" i="4"/>
  <c r="DX33" i="4"/>
  <c r="DB32" i="4"/>
  <c r="DI32" i="4" s="1"/>
  <c r="DJ32" i="4" s="1"/>
  <c r="BX32" i="4"/>
  <c r="BZ32" i="4" s="1"/>
  <c r="DC32" i="4" l="1"/>
  <c r="DP32" i="4" s="1"/>
  <c r="DF32" i="4"/>
  <c r="DG32" i="4" s="1"/>
  <c r="DH31" i="4"/>
  <c r="DU31" i="4"/>
  <c r="DV30" i="4"/>
  <c r="K83" i="13" s="1"/>
  <c r="DS30" i="4"/>
  <c r="DB33" i="4"/>
  <c r="DI33" i="4" s="1"/>
  <c r="DJ33" i="4" s="1"/>
  <c r="DX34" i="4"/>
  <c r="BX33" i="4"/>
  <c r="BZ33" i="4" s="1"/>
  <c r="DC33" i="4" l="1"/>
  <c r="DF33" i="4"/>
  <c r="DG33" i="4" s="1"/>
  <c r="DB34" i="4"/>
  <c r="DI34" i="4" s="1"/>
  <c r="DJ34" i="4" s="1"/>
  <c r="DX35" i="4"/>
  <c r="DP33" i="4"/>
  <c r="DU32" i="4"/>
  <c r="DH32" i="4"/>
  <c r="DS31" i="4"/>
  <c r="DV31" i="4"/>
  <c r="K87" i="13" s="1"/>
  <c r="BX34" i="4"/>
  <c r="BZ34" i="4" s="1"/>
  <c r="DC34" i="4" l="1"/>
  <c r="DF34" i="4"/>
  <c r="DG34" i="4" s="1"/>
  <c r="DB35" i="4"/>
  <c r="DI35" i="4" s="1"/>
  <c r="DJ35" i="4" s="1"/>
  <c r="DX36" i="4"/>
  <c r="DP34" i="4"/>
  <c r="DV32" i="4"/>
  <c r="K91" i="13" s="1"/>
  <c r="DS32" i="4"/>
  <c r="DH33" i="4"/>
  <c r="DU33" i="4"/>
  <c r="BX35" i="4"/>
  <c r="BZ35" i="4" s="1"/>
  <c r="DC35" i="4" l="1"/>
  <c r="DF35" i="4"/>
  <c r="DG35" i="4" s="1"/>
  <c r="DV33" i="4"/>
  <c r="K95" i="13" s="1"/>
  <c r="DS33" i="4"/>
  <c r="DH34" i="4"/>
  <c r="DU34" i="4"/>
  <c r="DX37" i="4"/>
  <c r="DB36" i="4"/>
  <c r="DI36" i="4" s="1"/>
  <c r="DJ36" i="4" s="1"/>
  <c r="DP35" i="4"/>
  <c r="BX36" i="4"/>
  <c r="BZ36" i="4" s="1"/>
  <c r="DC36" i="4" l="1"/>
  <c r="DF36" i="4"/>
  <c r="DG36" i="4" s="1"/>
  <c r="DH35" i="4"/>
  <c r="DU35" i="4"/>
  <c r="DP36" i="4"/>
  <c r="DB37" i="4"/>
  <c r="DI37" i="4" s="1"/>
  <c r="DJ37" i="4" s="1"/>
  <c r="DX38" i="4"/>
  <c r="DV34" i="4"/>
  <c r="K99" i="13" s="1"/>
  <c r="DS34" i="4"/>
  <c r="BX37" i="4"/>
  <c r="BZ37" i="4" s="1"/>
  <c r="DC37" i="4" l="1"/>
  <c r="DF37" i="4"/>
  <c r="DG37" i="4" s="1"/>
  <c r="DB38" i="4"/>
  <c r="DI38" i="4" s="1"/>
  <c r="DJ38" i="4" s="1"/>
  <c r="DX39" i="4"/>
  <c r="DP37" i="4"/>
  <c r="DH36" i="4"/>
  <c r="DU36" i="4"/>
  <c r="DS35" i="4"/>
  <c r="DV35" i="4"/>
  <c r="K102" i="13" s="1"/>
  <c r="BX38" i="4"/>
  <c r="BZ38" i="4" s="1"/>
  <c r="DC38" i="4" l="1"/>
  <c r="DF38" i="4"/>
  <c r="DG38" i="4" s="1"/>
  <c r="DH37" i="4"/>
  <c r="DU37" i="4"/>
  <c r="DB39" i="4"/>
  <c r="DI39" i="4" s="1"/>
  <c r="DJ39" i="4" s="1"/>
  <c r="DX40" i="4"/>
  <c r="DP38" i="4"/>
  <c r="DV36" i="4"/>
  <c r="K105" i="13" s="1"/>
  <c r="DS36" i="4"/>
  <c r="BX39" i="4"/>
  <c r="BZ39" i="4" s="1"/>
  <c r="DC39" i="4" l="1"/>
  <c r="DF39" i="4"/>
  <c r="DG39" i="4" s="1"/>
  <c r="DP39" i="4"/>
  <c r="DS37" i="4"/>
  <c r="DV37" i="4"/>
  <c r="K109" i="13" s="1"/>
  <c r="DH38" i="4"/>
  <c r="DU38" i="4"/>
  <c r="DB40" i="4"/>
  <c r="DI40" i="4" s="1"/>
  <c r="DX41" i="4"/>
  <c r="BX40" i="4"/>
  <c r="BZ40" i="4" s="1"/>
  <c r="DJ40" i="4" l="1"/>
  <c r="DP40" i="4" s="1"/>
  <c r="DN23" i="4"/>
  <c r="DQ23" i="4" s="1"/>
  <c r="DC40" i="4"/>
  <c r="DF40" i="4"/>
  <c r="DG40" i="4" s="1"/>
  <c r="DV38" i="4"/>
  <c r="K113" i="13" s="1"/>
  <c r="DS38" i="4"/>
  <c r="DB41" i="4"/>
  <c r="DI41" i="4" s="1"/>
  <c r="DX42" i="4"/>
  <c r="DH39" i="4"/>
  <c r="DU39" i="4"/>
  <c r="BX41" i="4"/>
  <c r="BZ41" i="4" s="1"/>
  <c r="DJ41" i="4" l="1"/>
  <c r="DP41" i="4" s="1"/>
  <c r="DC41" i="4"/>
  <c r="DF41" i="4"/>
  <c r="DG41" i="4" s="1"/>
  <c r="DS39" i="4"/>
  <c r="DV39" i="4"/>
  <c r="K117" i="13" s="1"/>
  <c r="DX43" i="4"/>
  <c r="DB42" i="4"/>
  <c r="DI42" i="4" s="1"/>
  <c r="DJ42" i="4" s="1"/>
  <c r="DH40" i="4"/>
  <c r="DU40" i="4"/>
  <c r="BX42" i="4"/>
  <c r="BZ42" i="4" s="1"/>
  <c r="DC42" i="4" l="1"/>
  <c r="DP42" i="4" s="1"/>
  <c r="DF42" i="4"/>
  <c r="DG42" i="4" s="1"/>
  <c r="DS40" i="4"/>
  <c r="DV40" i="4"/>
  <c r="K121" i="13" s="1"/>
  <c r="DH41" i="4"/>
  <c r="DU41" i="4"/>
  <c r="DB43" i="4"/>
  <c r="DI43" i="4" s="1"/>
  <c r="DX44" i="4"/>
  <c r="BX43" i="4"/>
  <c r="BZ43" i="4" s="1"/>
  <c r="DJ43" i="4" l="1"/>
  <c r="DC43" i="4"/>
  <c r="DF43" i="4"/>
  <c r="DG43" i="4" s="1"/>
  <c r="DV41" i="4"/>
  <c r="K125" i="13" s="1"/>
  <c r="DS41" i="4"/>
  <c r="DB44" i="4"/>
  <c r="DI44" i="4" s="1"/>
  <c r="DJ44" i="4" s="1"/>
  <c r="DX45" i="4"/>
  <c r="DU42" i="4"/>
  <c r="DH42" i="4"/>
  <c r="BX44" i="4"/>
  <c r="BZ44" i="4" s="1"/>
  <c r="DP43" i="4" l="1"/>
  <c r="DC44" i="4"/>
  <c r="DF44" i="4"/>
  <c r="DG44" i="4" s="1"/>
  <c r="DV42" i="4"/>
  <c r="K129" i="13" s="1"/>
  <c r="DS42" i="4"/>
  <c r="DH43" i="4"/>
  <c r="DU43" i="4"/>
  <c r="DP44" i="4"/>
  <c r="DB45" i="4"/>
  <c r="DI45" i="4" s="1"/>
  <c r="DJ45" i="4" s="1"/>
  <c r="DX46" i="4"/>
  <c r="BX45" i="4"/>
  <c r="BZ45" i="4" s="1"/>
  <c r="DC45" i="4" l="1"/>
  <c r="DF45" i="4"/>
  <c r="DG45" i="4" s="1"/>
  <c r="DS43" i="4"/>
  <c r="DV43" i="4"/>
  <c r="K133" i="13" s="1"/>
  <c r="DB46" i="4"/>
  <c r="DI46" i="4" s="1"/>
  <c r="DX47" i="4"/>
  <c r="DP45" i="4"/>
  <c r="DH44" i="4"/>
  <c r="DU44" i="4"/>
  <c r="BX46" i="4"/>
  <c r="BZ46" i="4" s="1"/>
  <c r="DJ46" i="4" l="1"/>
  <c r="DP46" i="4" s="1"/>
  <c r="DC46" i="4"/>
  <c r="DF46" i="4"/>
  <c r="DG46" i="4" s="1"/>
  <c r="DS44" i="4"/>
  <c r="DV44" i="4"/>
  <c r="K137" i="13" s="1"/>
  <c r="DH45" i="4"/>
  <c r="DU45" i="4"/>
  <c r="DX48" i="4"/>
  <c r="DB47" i="4"/>
  <c r="DI47" i="4" s="1"/>
  <c r="DJ47" i="4" s="1"/>
  <c r="BX47" i="4"/>
  <c r="BZ47" i="4" s="1"/>
  <c r="DC47" i="4" l="1"/>
  <c r="DF47" i="4"/>
  <c r="DG47" i="4" s="1"/>
  <c r="DP47" i="4"/>
  <c r="DB48" i="4"/>
  <c r="DI48" i="4" s="1"/>
  <c r="DX49" i="4"/>
  <c r="DS45" i="4"/>
  <c r="DV45" i="4"/>
  <c r="K142" i="13" s="1"/>
  <c r="DH46" i="4"/>
  <c r="DU46" i="4"/>
  <c r="BX48" i="4"/>
  <c r="BZ48" i="4" s="1"/>
  <c r="DJ48" i="4" l="1"/>
  <c r="DP48" i="4" s="1"/>
  <c r="DC48" i="4"/>
  <c r="DF48" i="4"/>
  <c r="DG48" i="4" s="1"/>
  <c r="DV46" i="4"/>
  <c r="K147" i="13" s="1"/>
  <c r="DS46" i="4"/>
  <c r="DB49" i="4"/>
  <c r="DX50" i="4"/>
  <c r="DU47" i="4"/>
  <c r="DH47" i="4"/>
  <c r="BX49" i="4"/>
  <c r="BZ49" i="4" s="1"/>
  <c r="DF49" i="4" l="1"/>
  <c r="DG49" i="4" s="1"/>
  <c r="DU49" i="4" s="1"/>
  <c r="DI49" i="4"/>
  <c r="DJ49" i="4" s="1"/>
  <c r="DP49" i="4" s="1"/>
  <c r="DS47" i="4"/>
  <c r="DV47" i="4"/>
  <c r="K152" i="13" s="1"/>
  <c r="DH48" i="4"/>
  <c r="DU48" i="4"/>
  <c r="DX51" i="4"/>
  <c r="DB50" i="4"/>
  <c r="BX50" i="4"/>
  <c r="BZ50" i="4" s="1"/>
  <c r="DH49" i="4" l="1"/>
  <c r="DS49" i="4" s="1"/>
  <c r="DF50" i="4"/>
  <c r="DG50" i="4" s="1"/>
  <c r="DU50" i="4" s="1"/>
  <c r="DI50" i="4"/>
  <c r="DJ50" i="4" s="1"/>
  <c r="DP50" i="4" s="1"/>
  <c r="DX52" i="4"/>
  <c r="DB51" i="4"/>
  <c r="DS48" i="4"/>
  <c r="DV48" i="4"/>
  <c r="K157" i="13" s="1"/>
  <c r="BX51" i="4"/>
  <c r="BZ51" i="4" s="1"/>
  <c r="DH50" i="4" l="1"/>
  <c r="DS50" i="4" s="1"/>
  <c r="DV49" i="4"/>
  <c r="K162" i="13" s="1"/>
  <c r="DF51" i="4"/>
  <c r="DG51" i="4" s="1"/>
  <c r="DU51" i="4" s="1"/>
  <c r="DI51" i="4"/>
  <c r="DJ51" i="4" s="1"/>
  <c r="DP51" i="4" s="1"/>
  <c r="DB52" i="4"/>
  <c r="DX53" i="4"/>
  <c r="BX52" i="4"/>
  <c r="BZ52" i="4" s="1"/>
  <c r="DV50" i="4" l="1"/>
  <c r="K167" i="13" s="1"/>
  <c r="DH51" i="4"/>
  <c r="DS51" i="4" s="1"/>
  <c r="DF52" i="4"/>
  <c r="DG52" i="4" s="1"/>
  <c r="DH52" i="4" s="1"/>
  <c r="DI52" i="4"/>
  <c r="DJ52" i="4" s="1"/>
  <c r="DP52" i="4" s="1"/>
  <c r="DB53" i="4"/>
  <c r="DX54" i="4"/>
  <c r="BX53" i="4"/>
  <c r="BZ53" i="4" s="1"/>
  <c r="DV51" i="4" l="1"/>
  <c r="K172" i="13" s="1"/>
  <c r="DF53" i="4"/>
  <c r="DG53" i="4" s="1"/>
  <c r="DH53" i="4" s="1"/>
  <c r="DI53" i="4"/>
  <c r="DJ53" i="4" s="1"/>
  <c r="DP53" i="4" s="1"/>
  <c r="DU52" i="4"/>
  <c r="DV52" i="4"/>
  <c r="K177" i="13" s="1"/>
  <c r="DS52" i="4"/>
  <c r="DX55" i="4"/>
  <c r="DB54" i="4"/>
  <c r="BX54" i="4"/>
  <c r="BZ54" i="4" s="1"/>
  <c r="DU53" i="4" l="1"/>
  <c r="DF54" i="4"/>
  <c r="DG54" i="4" s="1"/>
  <c r="DH54" i="4" s="1"/>
  <c r="DI54" i="4"/>
  <c r="DJ54" i="4" s="1"/>
  <c r="DP54" i="4" s="1"/>
  <c r="DV53" i="4"/>
  <c r="K181" i="13" s="1"/>
  <c r="DS53" i="4"/>
  <c r="DB55" i="4"/>
  <c r="DX56" i="4"/>
  <c r="BX55" i="4"/>
  <c r="BZ55" i="4" s="1"/>
  <c r="DU54" i="4" l="1"/>
  <c r="DF55" i="4"/>
  <c r="DG55" i="4" s="1"/>
  <c r="DU55" i="4" s="1"/>
  <c r="DI55" i="4"/>
  <c r="DJ55" i="4" s="1"/>
  <c r="DP55" i="4" s="1"/>
  <c r="DS54" i="4"/>
  <c r="DV54" i="4"/>
  <c r="K185" i="13" s="1"/>
  <c r="DX57" i="4"/>
  <c r="DB56" i="4"/>
  <c r="BX56" i="4"/>
  <c r="BZ56" i="4" s="1"/>
  <c r="DH55" i="4" l="1"/>
  <c r="DV55" i="4" s="1"/>
  <c r="K190" i="13" s="1"/>
  <c r="DF56" i="4"/>
  <c r="DG56" i="4" s="1"/>
  <c r="DU56" i="4" s="1"/>
  <c r="DI56" i="4"/>
  <c r="DJ56" i="4" s="1"/>
  <c r="DP56" i="4" s="1"/>
  <c r="DX58" i="4"/>
  <c r="DB57" i="4"/>
  <c r="BX57" i="4"/>
  <c r="BZ57" i="4" s="1"/>
  <c r="DH56" i="4" l="1"/>
  <c r="DS56" i="4" s="1"/>
  <c r="DS55" i="4"/>
  <c r="DF57" i="4"/>
  <c r="DG57" i="4" s="1"/>
  <c r="DU57" i="4" s="1"/>
  <c r="DI57" i="4"/>
  <c r="DJ57" i="4" s="1"/>
  <c r="DP57" i="4" s="1"/>
  <c r="DB58" i="4"/>
  <c r="DX59" i="4"/>
  <c r="BX58" i="4"/>
  <c r="BZ58" i="4" s="1"/>
  <c r="DV56" i="4" l="1"/>
  <c r="K195" i="13" s="1"/>
  <c r="DH57" i="4"/>
  <c r="DV57" i="4" s="1"/>
  <c r="K200" i="13" s="1"/>
  <c r="DF58" i="4"/>
  <c r="DG58" i="4" s="1"/>
  <c r="DH58" i="4" s="1"/>
  <c r="DI58" i="4"/>
  <c r="DB59" i="4"/>
  <c r="DX60" i="4"/>
  <c r="BX59" i="4"/>
  <c r="BZ59" i="4" s="1"/>
  <c r="DS57" i="4" l="1"/>
  <c r="DJ58" i="4"/>
  <c r="DP58" i="4" s="1"/>
  <c r="DN41" i="4"/>
  <c r="DQ41" i="4" s="1"/>
  <c r="DF59" i="4"/>
  <c r="DG59" i="4" s="1"/>
  <c r="DU59" i="4" s="1"/>
  <c r="DI59" i="4"/>
  <c r="DU58" i="4"/>
  <c r="DS58" i="4"/>
  <c r="DV58" i="4"/>
  <c r="K205" i="13" s="1"/>
  <c r="DB60" i="4"/>
  <c r="DX61" i="4"/>
  <c r="BX60" i="4"/>
  <c r="BZ60" i="4" s="1"/>
  <c r="DH59" i="4" l="1"/>
  <c r="DV59" i="4" s="1"/>
  <c r="K209" i="13" s="1"/>
  <c r="DJ59" i="4"/>
  <c r="DP59" i="4" s="1"/>
  <c r="DF60" i="4"/>
  <c r="DG60" i="4" s="1"/>
  <c r="DH60" i="4" s="1"/>
  <c r="DI60" i="4"/>
  <c r="DJ60" i="4" s="1"/>
  <c r="DP60" i="4" s="1"/>
  <c r="DB61" i="4"/>
  <c r="DX62" i="4"/>
  <c r="BX61" i="4"/>
  <c r="BZ61" i="4" s="1"/>
  <c r="DS59" i="4" l="1"/>
  <c r="DU60" i="4"/>
  <c r="DF61" i="4"/>
  <c r="DG61" i="4" s="1"/>
  <c r="DU61" i="4" s="1"/>
  <c r="DI61" i="4"/>
  <c r="DJ61" i="4" s="1"/>
  <c r="DP61" i="4" s="1"/>
  <c r="DS60" i="4"/>
  <c r="DV60" i="4"/>
  <c r="K213" i="13" s="1"/>
  <c r="DX63" i="4"/>
  <c r="DB62" i="4"/>
  <c r="BX62" i="4"/>
  <c r="BZ62" i="4" s="1"/>
  <c r="DH61" i="4" l="1"/>
  <c r="DV61" i="4" s="1"/>
  <c r="K220" i="13" s="1"/>
  <c r="DF62" i="4"/>
  <c r="DG62" i="4" s="1"/>
  <c r="DU62" i="4" s="1"/>
  <c r="DI62" i="4"/>
  <c r="DJ62" i="4" s="1"/>
  <c r="DP62" i="4" s="1"/>
  <c r="DB63" i="4"/>
  <c r="BX63" i="4"/>
  <c r="BZ63" i="4" s="1"/>
  <c r="DB64" i="4" l="1"/>
  <c r="DI64" i="4" s="1"/>
  <c r="DX64" i="4"/>
  <c r="DX65" i="4" s="1"/>
  <c r="DH62" i="4"/>
  <c r="DV62" i="4" s="1"/>
  <c r="K227" i="13" s="1"/>
  <c r="DS61" i="4"/>
  <c r="DF63" i="4"/>
  <c r="DG63" i="4" s="1"/>
  <c r="DU63" i="4" s="1"/>
  <c r="DI63" i="4"/>
  <c r="DJ63" i="4" s="1"/>
  <c r="DP63" i="4" s="1"/>
  <c r="BX64" i="4"/>
  <c r="BZ64" i="4" s="1"/>
  <c r="DF64" i="4" l="1"/>
  <c r="DG64" i="4" s="1"/>
  <c r="DS62" i="4"/>
  <c r="DJ64" i="4"/>
  <c r="DP64" i="4" s="1"/>
  <c r="DN59" i="4"/>
  <c r="DQ59" i="4" s="1"/>
  <c r="DH63" i="4"/>
  <c r="DV63" i="4" s="1"/>
  <c r="K234" i="13" s="1"/>
  <c r="DH64" i="4" l="1"/>
  <c r="DZ76" i="4"/>
  <c r="DS63" i="4"/>
  <c r="DU64" i="4"/>
  <c r="DV64" i="4"/>
  <c r="K241" i="13" s="1"/>
  <c r="DS64" i="4"/>
  <c r="EA76" i="4" l="1"/>
  <c r="EB76" i="4" s="1"/>
  <c r="EA77" i="4"/>
  <c r="DZ5" i="4" l="1"/>
  <c r="EB77" i="4"/>
  <c r="EC77" i="4" s="1"/>
</calcChain>
</file>

<file path=xl/sharedStrings.xml><?xml version="1.0" encoding="utf-8"?>
<sst xmlns="http://schemas.openxmlformats.org/spreadsheetml/2006/main" count="1454" uniqueCount="690">
  <si>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</si>
  <si>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</si>
  <si>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</si>
  <si>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</si>
  <si>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</si>
  <si>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</si>
  <si>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</si>
  <si>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</si>
  <si>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</si>
  <si>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</si>
  <si>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</si>
  <si>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</si>
  <si>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</si>
  <si>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</si>
  <si>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</si>
  <si>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</si>
  <si>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</si>
  <si>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</si>
  <si>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</si>
  <si>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</si>
  <si>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</si>
  <si>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</si>
  <si>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</si>
  <si>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</si>
  <si>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</si>
  <si>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</si>
  <si>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</si>
  <si>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</si>
  <si>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</si>
  <si>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</si>
  <si>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</si>
  <si>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</si>
  <si>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</si>
  <si>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</si>
  <si>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</si>
  <si>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</si>
  <si>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</si>
  <si>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</si>
  <si>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</si>
  <si>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</si>
  <si>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</si>
  <si>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</si>
  <si>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</si>
  <si>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</si>
  <si>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</si>
  <si>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</si>
  <si>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</si>
  <si>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</si>
  <si>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</si>
  <si>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</si>
  <si>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</si>
  <si>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</si>
  <si>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</si>
  <si>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</si>
  <si>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</si>
  <si>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</si>
  <si>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</si>
  <si>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</si>
  <si>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</si>
  <si>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</si>
  <si>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</si>
  <si>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</si>
  <si>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</si>
  <si>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</si>
  <si>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</si>
  <si>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</si>
  <si>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</si>
  <si>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</si>
  <si>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</si>
  <si>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</si>
  <si>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</si>
  <si>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</si>
  <si>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</si>
  <si>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</si>
  <si>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</si>
  <si>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</si>
  <si>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</si>
  <si>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</si>
  <si>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</si>
  <si>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</si>
  <si>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</si>
  <si>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</si>
  <si>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</si>
  <si>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</si>
  <si>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</si>
  <si>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</si>
  <si>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</si>
  <si>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</si>
  <si>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</si>
  <si>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</si>
  <si>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</si>
  <si>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</si>
  <si>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</si>
  <si>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</si>
  <si>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</si>
  <si>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</si>
  <si>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</si>
  <si>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</si>
  <si>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</si>
  <si>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</si>
  <si>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</si>
  <si>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</si>
  <si>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</si>
  <si>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</si>
  <si>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</si>
  <si>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</si>
  <si>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</si>
  <si>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</si>
  <si>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</si>
  <si>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</si>
  <si>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</si>
  <si>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</si>
  <si>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</si>
  <si>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</si>
  <si>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</si>
  <si>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</si>
  <si>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</si>
  <si>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</si>
  <si>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</si>
  <si>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</si>
  <si>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</si>
  <si>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</si>
  <si>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</si>
  <si>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</si>
  <si>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</si>
  <si>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</si>
  <si>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</si>
  <si>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</si>
  <si>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</si>
  <si>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</si>
  <si>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</si>
  <si>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</si>
  <si>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</si>
  <si>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</si>
  <si>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</si>
  <si>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</si>
  <si>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</si>
  <si>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</si>
  <si>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</si>
  <si>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</si>
  <si>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</si>
  <si>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</si>
  <si>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</si>
  <si>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</si>
  <si>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</si>
  <si>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</si>
  <si>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</si>
  <si>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</si>
  <si>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</si>
  <si>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</si>
  <si>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</si>
  <si>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</si>
  <si>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</si>
  <si>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</si>
  <si>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</si>
  <si>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</si>
  <si>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</si>
  <si>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</si>
  <si>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</si>
  <si>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</si>
  <si>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</si>
  <si>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</si>
  <si>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</si>
  <si>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</si>
  <si>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</si>
  <si>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</si>
  <si>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</si>
  <si>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</si>
  <si>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</si>
  <si>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</si>
  <si>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</si>
  <si>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</si>
  <si>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</si>
  <si>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</si>
  <si>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</si>
  <si>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</si>
  <si>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</si>
  <si>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</si>
  <si>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</si>
  <si>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</si>
  <si>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</si>
  <si>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</si>
  <si>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</si>
  <si>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</si>
  <si>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</si>
  <si>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</si>
  <si>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</si>
  <si>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</si>
  <si>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</si>
  <si>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</si>
  <si>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</si>
  <si>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</si>
  <si>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</si>
  <si>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</si>
  <si>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</si>
  <si>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</si>
  <si>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</si>
  <si>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</si>
  <si>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</si>
  <si>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</si>
  <si>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</si>
  <si>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</si>
  <si>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</si>
  <si>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</si>
  <si>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</si>
  <si>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</si>
  <si>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</si>
  <si>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</si>
  <si>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</si>
  <si>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</si>
  <si>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</si>
  <si>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</si>
  <si>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</si>
  <si>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</si>
  <si>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</si>
  <si>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</si>
  <si>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</si>
  <si>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</si>
  <si>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</si>
  <si>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</si>
  <si>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</si>
  <si>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</si>
  <si>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</si>
  <si>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</si>
  <si>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</si>
  <si>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</si>
  <si>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</si>
  <si>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</si>
  <si>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</si>
  <si>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</si>
  <si>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</si>
  <si>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</si>
  <si>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</si>
  <si>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</si>
  <si>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</si>
  <si>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</si>
  <si>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</si>
  <si>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</si>
  <si>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</si>
  <si>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</si>
  <si>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</si>
  <si>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</si>
  <si>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</si>
  <si>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</si>
  <si>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</si>
  <si>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</si>
  <si>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</si>
  <si>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</si>
  <si>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</si>
  <si>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</si>
  <si>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</si>
  <si>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</si>
  <si>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</si>
  <si>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</si>
  <si>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</si>
  <si>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</si>
  <si>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</si>
  <si>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</si>
  <si>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</si>
  <si>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</si>
  <si>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</si>
  <si>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</si>
  <si>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</si>
  <si>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</si>
  <si>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</si>
  <si>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</si>
  <si>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</si>
  <si>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</si>
  <si>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</si>
  <si>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</si>
  <si>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</si>
  <si>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</si>
  <si>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</si>
  <si>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</si>
  <si>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</si>
  <si>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</si>
  <si>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</si>
  <si>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</si>
  <si>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</si>
  <si>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</si>
  <si>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</si>
  <si>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</si>
  <si>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</si>
  <si>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</si>
  <si>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</si>
  <si>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</si>
  <si>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总张数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</si>
  <si>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</si>
  <si>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</si>
  <si>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</si>
  <si>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</si>
  <si>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</si>
  <si>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</si>
  <si>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</si>
  <si>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</si>
  <si>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</si>
  <si>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</si>
  <si>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</si>
  <si>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</si>
  <si>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</si>
  <si>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</si>
  <si>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</si>
  <si>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</si>
  <si>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</si>
  <si>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</si>
  <si>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</si>
  <si>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</si>
  <si>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</si>
  <si>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</si>
  <si>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</si>
  <si>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</si>
  <si>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</si>
  <si>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</si>
  <si>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</si>
  <si>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</si>
  <si>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</si>
  <si>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</si>
  <si>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</si>
  <si>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</si>
  <si>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</si>
  <si>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</si>
  <si>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</si>
  <si>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</si>
  <si>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</si>
  <si>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</si>
  <si>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</si>
  <si>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</si>
  <si>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</si>
  <si>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</si>
  <si>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</si>
  <si>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</si>
  <si>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</si>
  <si>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</si>
  <si>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</si>
  <si>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</si>
  <si>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</si>
  <si>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</si>
  <si>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</si>
  <si>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</si>
  <si>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</si>
  <si>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</si>
  <si>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</si>
  <si>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</si>
  <si>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</si>
  <si>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</si>
  <si>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</si>
  <si>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</si>
  <si>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</si>
  <si>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</si>
  <si>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</si>
  <si>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</si>
  <si>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</si>
  <si>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</si>
  <si>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</si>
  <si>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</si>
  <si>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</si>
  <si>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</si>
  <si>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</si>
  <si>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</si>
  <si>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</si>
  <si>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</si>
  <si>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</si>
  <si>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</si>
  <si>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</si>
  <si>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如果最后一档额度过多，则可将距离安排的密集即可</t>
  </si>
  <si>
    <t>折算为美元</t>
    <phoneticPr fontId="1" type="noConversion"/>
  </si>
  <si>
    <t>币总和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</si>
  <si>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</si>
  <si>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</si>
  <si>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</si>
  <si>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</si>
  <si>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</si>
  <si>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</si>
  <si>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</si>
  <si>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</si>
  <si>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</si>
  <si>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</si>
  <si>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</si>
  <si>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</si>
  <si>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</si>
  <si>
    <t>第 X 个星星获得的加速度其实是固定值</t>
  </si>
  <si>
    <t>玩家获得的货币总量  =  x1( 总时间 - t1) + x2（总时间 - t2)  + x3(总时间 - t3) …..</t>
  </si>
  <si>
    <t>大区OFFER持续5天</t>
  </si>
  <si>
    <t>分不同的档位</t>
  </si>
  <si>
    <t>球</t>
  </si>
  <si>
    <t>大区任务</t>
  </si>
  <si>
    <t xml:space="preserve">常驻OFFER [形式：每日礼包 ] </t>
  </si>
  <si>
    <t xml:space="preserve">钻石💎 + 球 +  球场卡 [紫卡 + 传奇卡] </t>
  </si>
  <si>
    <t>该大区规划持续天数</t>
  </si>
  <si>
    <t>钻石OFFER</t>
  </si>
  <si>
    <t>1.99 OFFER</t>
  </si>
  <si>
    <t>4.99 OFFER</t>
  </si>
  <si>
    <t>9.99 OFFER</t>
  </si>
  <si>
    <t>29.99 OFFER</t>
  </si>
  <si>
    <t>49.99 OFFER</t>
  </si>
  <si>
    <t>橙+紫</t>
  </si>
  <si>
    <t>紫+传奇</t>
  </si>
  <si>
    <t>单元理想持续时间(min)</t>
  </si>
  <si>
    <t>单元挂机获取宝箱币总量</t>
  </si>
  <si>
    <t>充值升级每日免费宝箱？</t>
  </si>
  <si>
    <t>offer价值比例</t>
  </si>
  <si>
    <t>那么主线总付费至少？</t>
  </si>
  <si>
    <t>offer分配到 大区Offer &amp;   每日Offer中去</t>
  </si>
  <si>
    <t>99.99 OFFER</t>
  </si>
  <si>
    <t>价值倍数</t>
  </si>
  <si>
    <t>卡片</t>
  </si>
  <si>
    <t>类型</t>
  </si>
  <si>
    <t>如何让橙卡普遍领先一个大区？</t>
  </si>
  <si>
    <t>在宝箱的橙卡数量上加量即可</t>
  </si>
  <si>
    <t>星星对应获取速度（宝箱币）（min)</t>
  </si>
  <si>
    <t>理想模型玩家星星(Eagle)</t>
  </si>
  <si>
    <r>
      <t>第1大区Eagle - average</t>
    </r>
    <r>
      <rPr>
        <sz val="12"/>
        <color theme="1"/>
        <rFont val="Segoe UI Symbol"/>
        <family val="2"/>
        <charset val="134"/>
      </rPr>
      <t>⭐️</t>
    </r>
  </si>
  <si>
    <r>
      <t>第2大区Eagle - average</t>
    </r>
    <r>
      <rPr>
        <sz val="12"/>
        <color theme="1"/>
        <rFont val="Segoe UI Symbol"/>
        <family val="2"/>
        <charset val="134"/>
      </rPr>
      <t>⭐️</t>
    </r>
  </si>
  <si>
    <r>
      <t>第3大区Eagle - average</t>
    </r>
    <r>
      <rPr>
        <sz val="12"/>
        <color theme="1"/>
        <rFont val="Segoe UI Symbol"/>
        <family val="2"/>
        <charset val="134"/>
      </rPr>
      <t>⭐️</t>
    </r>
  </si>
  <si>
    <r>
      <t>第4大区Eagle - average</t>
    </r>
    <r>
      <rPr>
        <sz val="12"/>
        <color theme="1"/>
        <rFont val="Segoe UI Symbol"/>
        <family val="2"/>
        <charset val="134"/>
      </rPr>
      <t>⭐️</t>
    </r>
  </si>
  <si>
    <t>理想模型玩家星星(Albatross)</t>
  </si>
  <si>
    <t>星星总和(现用Eagle)</t>
  </si>
  <si>
    <t>[对照] 理论挂机奖励 - 计算挂机奖励偏差</t>
  </si>
  <si>
    <t>// 开始衰减</t>
  </si>
  <si>
    <t>计算用</t>
  </si>
  <si>
    <t>展示用</t>
  </si>
  <si>
    <t>OFFER投放</t>
  </si>
  <si>
    <t>offer总额</t>
  </si>
  <si>
    <t>卡关后弹出每日Offer</t>
  </si>
  <si>
    <t>offer总额（价值比例）= 2 （球场卡相关价值比例=2  额外的1倍用球凑即可)</t>
  </si>
  <si>
    <t>弹出 Veteran Offer  -  根据玩家付费弹出</t>
  </si>
  <si>
    <t>弹出 Master Offer  -  根据玩家付费弹出</t>
  </si>
  <si>
    <t>弹出 NightMare Offer - 根据玩家付费弹出</t>
  </si>
  <si>
    <t>钻石💎</t>
  </si>
  <si>
    <t>宝箱橙卡up</t>
  </si>
  <si>
    <t>每日OFFER</t>
  </si>
  <si>
    <t>升级币</t>
  </si>
  <si>
    <t>钻石</t>
  </si>
  <si>
    <t>性价比</t>
  </si>
  <si>
    <t>总价值</t>
  </si>
  <si>
    <t>卡片&amp;宝箱币价值（控制为2）</t>
  </si>
  <si>
    <t>球价值</t>
  </si>
  <si>
    <t>必须要有分开的资源配置出口</t>
  </si>
  <si>
    <t>一部分宝箱只出橙卡+紫卡</t>
  </si>
  <si>
    <t>一部分宝箱只出紫卡+传奇卡</t>
  </si>
  <si>
    <t>挂机币</t>
  </si>
  <si>
    <t>钻石价值</t>
  </si>
  <si>
    <t>(没人愿意买挂机币) - 是不是也没人愿意买升级币o(*￣︶￣*)o</t>
  </si>
  <si>
    <t>大区OFFER</t>
  </si>
  <si>
    <t>Veteran OFFER</t>
  </si>
  <si>
    <t>每升级到一个大区，出现一个大区OFFER  「形式：  体力 + 球 + 球场卡]</t>
  </si>
  <si>
    <t>体力OFFER</t>
  </si>
  <si>
    <t>体力</t>
  </si>
  <si>
    <t>体力单价</t>
  </si>
  <si>
    <t>星星数</t>
  </si>
  <si>
    <t>奖励</t>
  </si>
  <si>
    <t>是否是大奖</t>
  </si>
  <si>
    <t>奖励价值</t>
  </si>
  <si>
    <t>奖励总价值</t>
  </si>
  <si>
    <t>体力消耗</t>
  </si>
  <si>
    <t>橙卡总星</t>
  </si>
  <si>
    <t>紫卡总星</t>
  </si>
  <si>
    <t>传奇卡总星</t>
  </si>
  <si>
    <t>总星星</t>
  </si>
  <si>
    <t>Master OFFER</t>
  </si>
  <si>
    <t>NightMare OFFEr</t>
  </si>
  <si>
    <t>星星总数（Albatross Ave)</t>
  </si>
  <si>
    <t>星星总数（Eagle Ave)</t>
  </si>
  <si>
    <t>解锁条件-星星</t>
  </si>
  <si>
    <t>按照先稀疏再密集的方案走</t>
  </si>
  <si>
    <t>Albatross Ave星~ Eagle Ave 一颗星2点体力</t>
  </si>
  <si>
    <t>进度条上放体力，再加上关卡一次性奖励的钻石，凑够足够的体力量</t>
  </si>
  <si>
    <t>第一个大奖</t>
  </si>
  <si>
    <t>第四个大奖（130）</t>
  </si>
  <si>
    <t>第三个大奖（90）</t>
  </si>
  <si>
    <t>第二个大奖（60）</t>
  </si>
  <si>
    <t>第5个大奖（170）</t>
  </si>
  <si>
    <t>第6个大奖（210）</t>
  </si>
  <si>
    <t>Mark</t>
  </si>
  <si>
    <t>大奖总数</t>
  </si>
  <si>
    <t>备注</t>
  </si>
  <si>
    <t>体力量</t>
  </si>
  <si>
    <t>Eagle Ave  星一场消耗1点体力</t>
  </si>
  <si>
    <t>体力价值-钻石💎</t>
  </si>
  <si>
    <t>体力 +  OFFER价值💎</t>
  </si>
  <si>
    <t>但是此OFFER中只有1/3是玩家真正的投入</t>
  </si>
  <si>
    <t>进度条奖励（2倍）</t>
  </si>
  <si>
    <t>关卡一次性奖励（局外奖励） 1倍</t>
  </si>
  <si>
    <t>关卡一次性奖励（局内奖励）</t>
  </si>
  <si>
    <t>特殊球*5</t>
  </si>
  <si>
    <t>弹球*2</t>
  </si>
  <si>
    <t>紫卡*2</t>
  </si>
  <si>
    <t>传奇卡宝箱</t>
  </si>
  <si>
    <t>Epic宝箱</t>
  </si>
  <si>
    <t>橙卡*10</t>
  </si>
  <si>
    <t>特殊球*1</t>
  </si>
  <si>
    <t>体力*2</t>
  </si>
  <si>
    <t>橙卡*20</t>
  </si>
  <si>
    <t>体力*3</t>
  </si>
  <si>
    <t>传奇卡宝箱*1</t>
  </si>
  <si>
    <t>白金宝箱*1</t>
  </si>
  <si>
    <t>特殊球*10</t>
  </si>
  <si>
    <t>体力*4</t>
  </si>
  <si>
    <t>传奇钻石宝箱</t>
  </si>
  <si>
    <t>橙卡*100</t>
  </si>
  <si>
    <t>特殊球*20</t>
  </si>
  <si>
    <t>紫钻珍宝箱</t>
  </si>
  <si>
    <t>橙卡*50</t>
  </si>
  <si>
    <t>弹球*5</t>
  </si>
  <si>
    <t>紫卡*10</t>
  </si>
  <si>
    <t>弹球*10</t>
  </si>
  <si>
    <t>橙卡*200</t>
  </si>
  <si>
    <t>白金宝箱</t>
  </si>
  <si>
    <t>体力*5</t>
  </si>
  <si>
    <t>转化为美元</t>
  </si>
  <si>
    <t>还差的是什么？</t>
  </si>
  <si>
    <t>一次性关卡奖励</t>
  </si>
  <si>
    <t>升级币奖励</t>
  </si>
  <si>
    <t>升级所需升级币</t>
  </si>
  <si>
    <t>到达特定级别所需要的升级币总数</t>
  </si>
  <si>
    <t>到达特定等级所需要的升级币总量</t>
  </si>
  <si>
    <t>游戏内投放总量</t>
  </si>
  <si>
    <t>挂机投放比例</t>
  </si>
  <si>
    <t>一次性奖励投放比例</t>
  </si>
  <si>
    <t>平均每颗星星量</t>
  </si>
  <si>
    <t>星星总量（按照Ave Albatross）</t>
  </si>
  <si>
    <t>大区每颗星获取量</t>
  </si>
  <si>
    <t>升级币OFFER</t>
  </si>
  <si>
    <t>礼包本身给了其1倍的球</t>
  </si>
  <si>
    <t>付费(1000美元) 「主线500+ 支线500」之后给 899美元的奖励</t>
  </si>
  <si>
    <t>PVE基本总活动的价值比在 2倍左右</t>
  </si>
  <si>
    <t>再在一次性奖励中投放0.5倍的奖励</t>
  </si>
  <si>
    <t>再在PVP中投放1倍的奖励</t>
  </si>
  <si>
    <t>那么活动奖励比例集中在3.5倍左右</t>
  </si>
  <si>
    <t>星星总量（按照 Ave Eagle)</t>
  </si>
  <si>
    <t>挂机升级币获取总量</t>
  </si>
  <si>
    <t>偏差比例</t>
  </si>
  <si>
    <t>[反推]挂机升级币投放</t>
  </si>
  <si>
    <t>courseLevel</t>
  </si>
  <si>
    <t>单元理想持续时间（s)</t>
  </si>
  <si>
    <t>星星总量 -Eagle &amp; Albatross 均值</t>
  </si>
  <si>
    <t>总量(排除传奇卡量)</t>
  </si>
  <si>
    <t xml:space="preserve">单元挂机获取升级币总量「按照Eagle均值总量」 </t>
  </si>
  <si>
    <t>参考反推值</t>
  </si>
  <si>
    <t>单位时间内挂机投放总量</t>
  </si>
  <si>
    <t>[参照]单元内挂机需要总量</t>
  </si>
  <si>
    <t>付费节奏</t>
  </si>
  <si>
    <t>挂机币计算</t>
  </si>
  <si>
    <t>球场卡&amp;挂机币offer计算</t>
  </si>
  <si>
    <t>进度条奖励计算</t>
  </si>
  <si>
    <t>升级币计算</t>
  </si>
  <si>
    <t>// 如何定义这个升级币呢？升级币主要从一次性奖励&amp;挂机中获得； 至于付费比例是留给钻石付费 / 触发OFFER的空间</t>
  </si>
  <si>
    <t>一次性奖励中的游戏外奖励</t>
  </si>
  <si>
    <t>[引用]宝箱币&amp; offer付费量</t>
  </si>
  <si>
    <t>体力付费量（假设每局比赛各玩3次)</t>
  </si>
  <si>
    <t>付费总量</t>
  </si>
  <si>
    <t>[引用] 星星总数 Eagle&amp;Albatross Ave</t>
  </si>
  <si>
    <t>[计算]每个星星平均一次性游戏外奖励价值[💎]</t>
  </si>
  <si>
    <t>弹球*2 { 临时 - 第2张橙卡*1}</t>
  </si>
  <si>
    <t>紫卡*2 { 临时 - 第1张橙卡*5}</t>
  </si>
  <si>
    <t>橙卡*10 { 临时 - 第2张橙卡*5}</t>
  </si>
  <si>
    <t>第一个大区单个星星价值</t>
  </si>
  <si>
    <t>第二大区单个星星价值</t>
  </si>
  <si>
    <t>第三大区单个星星价值</t>
  </si>
  <si>
    <t>第四个大区单个星星价值</t>
  </si>
  <si>
    <t>橙卡*5</t>
  </si>
  <si>
    <t>钻石*30</t>
  </si>
  <si>
    <t>弹球*1</t>
  </si>
  <si>
    <t>铁球*1</t>
  </si>
  <si>
    <t>橙卡*8</t>
  </si>
  <si>
    <t>紫卡*1</t>
  </si>
  <si>
    <t>暴风球*1</t>
  </si>
  <si>
    <t>金币*100</t>
  </si>
  <si>
    <t>金币*200</t>
  </si>
  <si>
    <t>钻石*50</t>
  </si>
  <si>
    <t>钻石*10</t>
  </si>
  <si>
    <t>钻石*20</t>
  </si>
  <si>
    <t>钻石*40</t>
  </si>
  <si>
    <t>钻石*100</t>
  </si>
  <si>
    <t>钻石*80</t>
  </si>
  <si>
    <t>钻石*60</t>
  </si>
  <si>
    <t>紫卡*4</t>
  </si>
  <si>
    <t>钻石*200</t>
  </si>
  <si>
    <t>钻石*150</t>
  </si>
  <si>
    <t>钻石*120</t>
  </si>
  <si>
    <t>弹球*4</t>
  </si>
  <si>
    <t>铁球*4</t>
  </si>
  <si>
    <t>金币*500</t>
  </si>
  <si>
    <t>橙卡*30</t>
  </si>
  <si>
    <t>升级获得courselevelExp</t>
  </si>
  <si>
    <t>累计获得courseLevel Exp</t>
  </si>
  <si>
    <t>总共获得的courseLevelExp（不算传奇卡)</t>
  </si>
  <si>
    <t>总共获得的courseLevelExp(算上传奇卡)</t>
  </si>
  <si>
    <t>Exp_map</t>
  </si>
  <si>
    <t>show</t>
  </si>
  <si>
    <t>奖励1</t>
  </si>
  <si>
    <t>奖励2</t>
  </si>
  <si>
    <t>奖励3</t>
  </si>
  <si>
    <t>紫卡*6</t>
  </si>
  <si>
    <t>紫卡*8</t>
  </si>
  <si>
    <t>紫卡*12</t>
  </si>
  <si>
    <t>紫卡*14</t>
  </si>
  <si>
    <t>紫卡*16</t>
  </si>
  <si>
    <t>钻石*250</t>
  </si>
  <si>
    <t>钻石*300</t>
  </si>
  <si>
    <t>钻石*350</t>
  </si>
  <si>
    <t>挂机获取的宝箱币总量</t>
  </si>
  <si>
    <t>[对照]需要游戏内投放的宝箱币总和</t>
  </si>
  <si>
    <t>钻石1 = x升级币</t>
  </si>
  <si>
    <t>钻石1 = x宝箱币</t>
  </si>
  <si>
    <t>应该有的奖励的钻石价值</t>
  </si>
  <si>
    <t>张数与升级币</t>
  </si>
  <si>
    <t xml:space="preserve">courseLevel Exp </t>
  </si>
  <si>
    <t>chest_coins(s) 宝箱币</t>
  </si>
  <si>
    <t>upgrade_coin(s)  升级币</t>
  </si>
  <si>
    <t>升级币的数量级应在宝箱币的数量级之下</t>
  </si>
  <si>
    <t>计算与参考 - 升级张数对应的宝箱币数量</t>
  </si>
  <si>
    <t>对应此主线下付费量</t>
  </si>
  <si>
    <t>平均1钻石对应升级币</t>
  </si>
  <si>
    <t>当前阶段需要的升级币</t>
  </si>
  <si>
    <t>单元内游戏投放量</t>
  </si>
  <si>
    <t>单位时间内挂机投放量</t>
  </si>
  <si>
    <t>挂机投放总量</t>
  </si>
  <si>
    <t>单位时间内一次性奖励投放量</t>
  </si>
  <si>
    <t>一次性奖励投放总量</t>
  </si>
  <si>
    <t>分配给一次性奖励的大区内获得的总升级币量</t>
  </si>
  <si>
    <t>大区内获得的总星星量(Ave Eagle)</t>
  </si>
  <si>
    <t>正-挂机给少了；负值，挂机给多了(应该前期溢出，后期不足，才能促进玩家去回去刷星)</t>
  </si>
  <si>
    <t>升级币从宝箱中的投放比例</t>
  </si>
  <si>
    <t>升级币当前阶段应从宝箱内开出量</t>
  </si>
  <si>
    <t>因宝箱的价值比例关系</t>
  </si>
  <si>
    <t>实际1005刀的宝箱</t>
  </si>
  <si>
    <t>其实只花费500刀</t>
  </si>
  <si>
    <t>则实际1钻石的价值如上</t>
  </si>
  <si>
    <t>因为宝箱中会投放一倍价值的宝箱币与一倍价值的卡</t>
  </si>
  <si>
    <t>则实际花费为500刀即可填充所有的宝箱币资源（球场卡）</t>
  </si>
  <si>
    <t>这个比例的计算是非常有讲究的</t>
  </si>
  <si>
    <t>怎么计算呢？</t>
  </si>
  <si>
    <t>要减去玩家挂机所获取的宝箱次数哦</t>
  </si>
  <si>
    <t>玩家挂机所能获取的宝箱币</t>
  </si>
  <si>
    <t>玩家付费所能获得宝箱币</t>
  </si>
  <si>
    <t>👍🏻 最后同价值比 nice</t>
  </si>
  <si>
    <t>总卡数</t>
  </si>
  <si>
    <t>橙卡（添加额外张数）</t>
  </si>
  <si>
    <t>橙1 - Lv1</t>
  </si>
  <si>
    <t>橙2 - Lv1</t>
  </si>
  <si>
    <t>橙1 - Lv2</t>
  </si>
  <si>
    <t>橙2 - Lv2</t>
  </si>
  <si>
    <t>紫1 - Lv1</t>
  </si>
  <si>
    <t>紫1 - Lv2</t>
  </si>
  <si>
    <t>紫2 - Lv1</t>
  </si>
  <si>
    <t>紫2 - Lv2</t>
  </si>
  <si>
    <t>橙1 - Lv3</t>
  </si>
  <si>
    <t>紫3 - Lv1</t>
  </si>
  <si>
    <t>紫3 - Lv2</t>
  </si>
  <si>
    <t>紫3 - Lv3</t>
  </si>
  <si>
    <t>紫4 - Lv1</t>
  </si>
  <si>
    <t>紫4 - Lv2</t>
  </si>
  <si>
    <t>紫4 - Lv3</t>
  </si>
  <si>
    <t>橙2 - Lv3</t>
  </si>
  <si>
    <t>紫1 - Lv3</t>
  </si>
  <si>
    <t>紫2 - Lv3</t>
  </si>
  <si>
    <t>弹窗介绍活动内容和背景，赠送一张初始球场卡，用户点击领取，翻出新卡（新卡给courselevel经验）；动画解锁关卡1，强引导用户进入关卡1的完成推关；</t>
  </si>
  <si>
    <t>通过free_card 实现</t>
  </si>
  <si>
    <t>动画解锁关卡2，预览关卡点next，进入道具页面，高亮球场卡不足，强引导点击球场卡，弹窗提示未拥有球场卡，点击进入商店；强引导开箱子，开出关卡2的球场卡；强引导进入pve，打关卡2；打完关卡2领取关卡2的奖励</t>
  </si>
  <si>
    <t>第一次免费宝箱一定包含1张橙2</t>
  </si>
  <si>
    <t>动画解锁关卡3，预览关卡点next，进入道具页面，高亮球场卡等级不足，强引导点击球场卡，跳转到球场卡预览和升级，完成升级后，返回到道具页面，打关卡3</t>
  </si>
  <si>
    <t>新手引导</t>
  </si>
  <si>
    <t>数值要求</t>
  </si>
  <si>
    <t>让玩家至少能顺畅的打到这里</t>
  </si>
  <si>
    <t>第一次免费宝箱的橙1量一定&gt; 升1级的量; 且一定大于橙2再升1级的量 （一个免费宝箱12张橙卡，刚好满足这个要求，同时给一张紫1）</t>
  </si>
  <si>
    <t>通过第一次免费宝箱的投放就实现</t>
  </si>
  <si>
    <t>其中的升级币资源最后再计算，如果不足则通过进度条奖励进行投放</t>
  </si>
  <si>
    <t>https://docs.google.com/spreadsheets/d/1enTwAruinyVWYAD8kGRwLu7cR8toyz6BoxOaE_awAhE/edit?usp=sharing</t>
  </si>
  <si>
    <t>按照标准时间进行计算，计算此时玩家挂机可以获得的总宝箱币，这些宝箱币开出的宝箱一定应满足玩家到此片段的升级与解锁需求；可以按照各个阶段进行细分</t>
  </si>
  <si>
    <t>玩家到达此节点通过挂机获得宝箱币总数</t>
  </si>
  <si>
    <t>能开的宝箱1数量</t>
  </si>
  <si>
    <t>能获得的紫卡数</t>
  </si>
  <si>
    <t>能获得的橙卡数</t>
  </si>
  <si>
    <t>剧本安排下的各个卡片等级？</t>
  </si>
  <si>
    <t>开宝箱能获得的升级币数</t>
  </si>
  <si>
    <t>到达此节点时挂机获得的升级币</t>
  </si>
  <si>
    <t>通过计算基本符合✅</t>
  </si>
  <si>
    <t>能开的宝箱2次数</t>
  </si>
  <si>
    <t>玩家开1次宝箱2所有紫卡都给与其 紫1&amp;紫2 &amp; 紫3 ，并保证玩家的紫1与紫2都能升到2</t>
  </si>
  <si>
    <t>对宝箱1的处理</t>
  </si>
  <si>
    <t>对宝箱2的处理</t>
  </si>
  <si>
    <r>
      <t>玩家此刻拥有的宝箱币应该能再开一次箱子，满足紫1升2，且获得紫2, 同时支持橙卡升级3级，</t>
    </r>
    <r>
      <rPr>
        <strike/>
        <sz val="12"/>
        <color theme="1"/>
        <rFont val="Calibri (Body)"/>
      </rPr>
      <t>同时获得紫3的第一级</t>
    </r>
  </si>
  <si>
    <t>保证紫2能升2;第二次开宝箱保证紫3/紫4 能升2</t>
  </si>
  <si>
    <t>第5颗星时直接奖励大量宝箱币，保证玩家可以开2次银宝箱，那么玩家就可以一路打到第九关</t>
  </si>
  <si>
    <t>额外添加5张紫卡</t>
  </si>
  <si>
    <t>在第9颗星时再投放1宝箱2保证玩家可以打到第12关 （紫3差一张升到第3级)</t>
  </si>
  <si>
    <t xml:space="preserve">额外第三次宝箱保证紫3&amp;紫4 都能升2 </t>
  </si>
  <si>
    <t>额外第四次开宝箱保证紫3/紫4 能升3</t>
  </si>
  <si>
    <t>额外第五次开宝箱保证紫3&amp;紫4 都能升3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</si>
</sst>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  <font>
      <sz val="12"/>
      <color theme="2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Arial"/>
      <family val="2"/>
    </font>
    <font>
      <strike/>
      <sz val="12"/>
      <color theme="1"/>
      <name val="Calibri (Body)"/>
    </font>
  </fonts>
  <fills count="2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A54F"/>
        <bgColor rgb="FF000000"/>
      </patternFill>
    </fill>
    <fill>
      <patternFill patternType="solid">
        <fgColor rgb="FF8470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0" fontId="16" fillId="18" borderId="0" xfId="0" applyFont="1" applyFill="1"/>
    <xf numFmtId="9" fontId="0" fillId="0" borderId="0" xfId="0" applyNumberFormat="1"/>
    <xf numFmtId="0" fontId="0" fillId="19" borderId="1" xfId="0" applyFill="1" applyBorder="1"/>
    <xf numFmtId="0" fontId="0" fillId="19" borderId="0" xfId="0" applyFill="1"/>
    <xf numFmtId="0" fontId="0" fillId="0" borderId="0" xfId="0" applyAlignment="1">
      <alignment horizontal="center"/>
    </xf>
    <xf numFmtId="0" fontId="0" fillId="7" borderId="0" xfId="0" applyFill="1" applyAlignment="1"/>
    <xf numFmtId="0" fontId="0" fillId="2" borderId="0" xfId="0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6" fillId="0" borderId="5" xfId="0" applyFont="1" applyBorder="1"/>
    <xf numFmtId="0" fontId="6" fillId="0" borderId="0" xfId="0" applyFont="1" applyBorder="1"/>
    <xf numFmtId="0" fontId="7" fillId="0" borderId="5" xfId="0" applyFont="1" applyBorder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7" fillId="0" borderId="0" xfId="0" applyFont="1" applyBorder="1"/>
    <xf numFmtId="0" fontId="6" fillId="0" borderId="9" xfId="0" applyFont="1" applyBorder="1"/>
    <xf numFmtId="3" fontId="6" fillId="0" borderId="0" xfId="0" applyNumberFormat="1" applyFont="1" applyBorder="1"/>
    <xf numFmtId="3" fontId="6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1" xfId="0" applyFont="1" applyBorder="1"/>
    <xf numFmtId="0" fontId="0" fillId="0" borderId="0" xfId="1" applyNumberFormat="1" applyFont="1"/>
    <xf numFmtId="0" fontId="0" fillId="2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1" applyNumberFormat="1" applyFont="1" applyBorder="1"/>
    <xf numFmtId="9" fontId="0" fillId="0" borderId="1" xfId="1" applyFont="1" applyBorder="1"/>
    <xf numFmtId="0" fontId="17" fillId="0" borderId="0" xfId="0" applyFont="1"/>
    <xf numFmtId="0" fontId="0" fillId="0" borderId="0" xfId="0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2" fillId="0" borderId="0" xfId="0" applyFont="1" applyAlignment="1">
      <alignment wrapText="1"/>
    </xf>
    <xf numFmtId="0" fontId="12" fillId="20" borderId="0" xfId="0" applyFont="1" applyFill="1"/>
    <xf numFmtId="0" fontId="12" fillId="21" borderId="0" xfId="0" applyFont="1" applyFill="1"/>
    <xf numFmtId="0" fontId="12" fillId="22" borderId="0" xfId="0" applyFont="1" applyFill="1"/>
    <xf numFmtId="0" fontId="12" fillId="23" borderId="0" xfId="0" applyFont="1" applyFill="1"/>
    <xf numFmtId="0" fontId="12" fillId="0" borderId="0" xfId="0" applyFont="1" applyAlignment="1">
      <alignment horizontal="center" wrapText="1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18" fillId="0" borderId="0" xfId="2"/>
    <xf numFmtId="0" fontId="0" fillId="24" borderId="0" xfId="0" applyFill="1"/>
    <xf numFmtId="0" fontId="0" fillId="5" borderId="0" xfId="0" applyFill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1200</c:v>
                </c:pt>
                <c:pt idx="1">
                  <c:v>1200</c:v>
                </c:pt>
                <c:pt idx="2">
                  <c:v>6000</c:v>
                </c:pt>
                <c:pt idx="3">
                  <c:v>6000</c:v>
                </c:pt>
                <c:pt idx="4">
                  <c:v>12000</c:v>
                </c:pt>
                <c:pt idx="5">
                  <c:v>60000</c:v>
                </c:pt>
                <c:pt idx="6">
                  <c:v>12000</c:v>
                </c:pt>
                <c:pt idx="7">
                  <c:v>60000</c:v>
                </c:pt>
                <c:pt idx="8">
                  <c:v>12000</c:v>
                </c:pt>
                <c:pt idx="9">
                  <c:v>12000</c:v>
                </c:pt>
                <c:pt idx="10">
                  <c:v>60000</c:v>
                </c:pt>
                <c:pt idx="11">
                  <c:v>120000</c:v>
                </c:pt>
                <c:pt idx="12">
                  <c:v>12000</c:v>
                </c:pt>
                <c:pt idx="13">
                  <c:v>60000</c:v>
                </c:pt>
                <c:pt idx="14">
                  <c:v>120000</c:v>
                </c:pt>
                <c:pt idx="15">
                  <c:v>12000</c:v>
                </c:pt>
                <c:pt idx="16">
                  <c:v>120000</c:v>
                </c:pt>
                <c:pt idx="17">
                  <c:v>120000</c:v>
                </c:pt>
                <c:pt idx="18">
                  <c:v>24000</c:v>
                </c:pt>
                <c:pt idx="19">
                  <c:v>24000</c:v>
                </c:pt>
                <c:pt idx="20">
                  <c:v>36000</c:v>
                </c:pt>
                <c:pt idx="21">
                  <c:v>36000</c:v>
                </c:pt>
                <c:pt idx="22">
                  <c:v>240000</c:v>
                </c:pt>
                <c:pt idx="23">
                  <c:v>360000</c:v>
                </c:pt>
                <c:pt idx="24">
                  <c:v>240000</c:v>
                </c:pt>
                <c:pt idx="25">
                  <c:v>360000</c:v>
                </c:pt>
                <c:pt idx="26">
                  <c:v>240000</c:v>
                </c:pt>
                <c:pt idx="27">
                  <c:v>360000</c:v>
                </c:pt>
                <c:pt idx="28">
                  <c:v>240000</c:v>
                </c:pt>
                <c:pt idx="29">
                  <c:v>360000</c:v>
                </c:pt>
                <c:pt idx="30">
                  <c:v>60000</c:v>
                </c:pt>
                <c:pt idx="31">
                  <c:v>60000</c:v>
                </c:pt>
                <c:pt idx="32">
                  <c:v>600000</c:v>
                </c:pt>
                <c:pt idx="33">
                  <c:v>600000</c:v>
                </c:pt>
                <c:pt idx="34">
                  <c:v>600000</c:v>
                </c:pt>
                <c:pt idx="35">
                  <c:v>600000</c:v>
                </c:pt>
                <c:pt idx="36">
                  <c:v>96000</c:v>
                </c:pt>
                <c:pt idx="37">
                  <c:v>96000</c:v>
                </c:pt>
                <c:pt idx="38">
                  <c:v>144000</c:v>
                </c:pt>
                <c:pt idx="39">
                  <c:v>144000</c:v>
                </c:pt>
                <c:pt idx="40">
                  <c:v>960000</c:v>
                </c:pt>
                <c:pt idx="41">
                  <c:v>1440000</c:v>
                </c:pt>
                <c:pt idx="42">
                  <c:v>960000</c:v>
                </c:pt>
                <c:pt idx="43">
                  <c:v>1440000</c:v>
                </c:pt>
                <c:pt idx="44">
                  <c:v>960000</c:v>
                </c:pt>
                <c:pt idx="45">
                  <c:v>1440000</c:v>
                </c:pt>
                <c:pt idx="46">
                  <c:v>960000</c:v>
                </c:pt>
                <c:pt idx="47">
                  <c:v>1440000</c:v>
                </c:pt>
                <c:pt idx="48">
                  <c:v>204000</c:v>
                </c:pt>
                <c:pt idx="49">
                  <c:v>204000</c:v>
                </c:pt>
                <c:pt idx="50">
                  <c:v>2040000</c:v>
                </c:pt>
                <c:pt idx="51">
                  <c:v>2040000</c:v>
                </c:pt>
                <c:pt idx="52">
                  <c:v>2040000</c:v>
                </c:pt>
                <c:pt idx="53">
                  <c:v>2040000</c:v>
                </c:pt>
                <c:pt idx="54">
                  <c:v>276000</c:v>
                </c:pt>
                <c:pt idx="55">
                  <c:v>276000</c:v>
                </c:pt>
                <c:pt idx="56">
                  <c:v>2760000</c:v>
                </c:pt>
                <c:pt idx="57">
                  <c:v>2760000</c:v>
                </c:pt>
                <c:pt idx="58">
                  <c:v>2760000</c:v>
                </c:pt>
                <c:pt idx="59">
                  <c:v>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10.3</c:v>
                </c:pt>
                <c:pt idx="19">
                  <c:v>10.6</c:v>
                </c:pt>
                <c:pt idx="20">
                  <c:v>11.05</c:v>
                </c:pt>
                <c:pt idx="21">
                  <c:v>11.5</c:v>
                </c:pt>
                <c:pt idx="22">
                  <c:v>14.5</c:v>
                </c:pt>
                <c:pt idx="23">
                  <c:v>19</c:v>
                </c:pt>
                <c:pt idx="24">
                  <c:v>23</c:v>
                </c:pt>
                <c:pt idx="25">
                  <c:v>29</c:v>
                </c:pt>
                <c:pt idx="26">
                  <c:v>33</c:v>
                </c:pt>
                <c:pt idx="27">
                  <c:v>39</c:v>
                </c:pt>
                <c:pt idx="28">
                  <c:v>43</c:v>
                </c:pt>
                <c:pt idx="29">
                  <c:v>49</c:v>
                </c:pt>
                <c:pt idx="30">
                  <c:v>50.25</c:v>
                </c:pt>
                <c:pt idx="31">
                  <c:v>51.5</c:v>
                </c:pt>
                <c:pt idx="32">
                  <c:v>64</c:v>
                </c:pt>
                <c:pt idx="33">
                  <c:v>76.5</c:v>
                </c:pt>
                <c:pt idx="34">
                  <c:v>89</c:v>
                </c:pt>
                <c:pt idx="35">
                  <c:v>101.5</c:v>
                </c:pt>
                <c:pt idx="36">
                  <c:v>103.9</c:v>
                </c:pt>
                <c:pt idx="37">
                  <c:v>106.3</c:v>
                </c:pt>
                <c:pt idx="38">
                  <c:v>109.9</c:v>
                </c:pt>
                <c:pt idx="39">
                  <c:v>113.5</c:v>
                </c:pt>
                <c:pt idx="40">
                  <c:v>137.5</c:v>
                </c:pt>
                <c:pt idx="41">
                  <c:v>173.5</c:v>
                </c:pt>
                <c:pt idx="42">
                  <c:v>197.5</c:v>
                </c:pt>
                <c:pt idx="43">
                  <c:v>233.5</c:v>
                </c:pt>
                <c:pt idx="44">
                  <c:v>257.5</c:v>
                </c:pt>
                <c:pt idx="45">
                  <c:v>299.5</c:v>
                </c:pt>
                <c:pt idx="46">
                  <c:v>327.5</c:v>
                </c:pt>
                <c:pt idx="47">
                  <c:v>369.5</c:v>
                </c:pt>
                <c:pt idx="48">
                  <c:v>375.45</c:v>
                </c:pt>
                <c:pt idx="49">
                  <c:v>381.4</c:v>
                </c:pt>
                <c:pt idx="50">
                  <c:v>440.9</c:v>
                </c:pt>
                <c:pt idx="51">
                  <c:v>500.4</c:v>
                </c:pt>
                <c:pt idx="52">
                  <c:v>559.9</c:v>
                </c:pt>
                <c:pt idx="53">
                  <c:v>619.4</c:v>
                </c:pt>
                <c:pt idx="54">
                  <c:v>628.6</c:v>
                </c:pt>
                <c:pt idx="55">
                  <c:v>637.79999999999995</c:v>
                </c:pt>
                <c:pt idx="56">
                  <c:v>729.8</c:v>
                </c:pt>
                <c:pt idx="57">
                  <c:v>821.8</c:v>
                </c:pt>
                <c:pt idx="58">
                  <c:v>913.8</c:v>
                </c:pt>
                <c:pt idx="59">
                  <c:v>1005.8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0635214348206475"/>
          <c:y val="0.19486111111111112"/>
          <c:w val="0.87753018372703417"/>
          <c:h val="0.70841097987751533"/>
        </c:manualLayout>
      </c:layout>
      <c:lineChart>
        <c:grouping val="stacked"/>
        <c:varyColors val="0"/>
        <c:ser>
          <c:idx val="0"/>
          <c:order val="0"/>
          <c:tx>
            <c:strRef>
              <c:f>StarIdelRewards!$I$1</c:f>
              <c:strCache>
                <c:ptCount val="1"/>
                <c:pt idx="0">
                  <c:v>upgrade_coin(s)  升级币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StarIdelRewards!$I$2:$I$800</c:f>
              <c:numCache>
                <c:formatCode>General</c:formatCode>
                <c:ptCount val="7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55</c:v>
                </c:pt>
                <c:pt idx="637">
                  <c:v>55</c:v>
                </c:pt>
                <c:pt idx="638">
                  <c:v>55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61</c:v>
                </c:pt>
                <c:pt idx="715">
                  <c:v>61</c:v>
                </c:pt>
                <c:pt idx="716">
                  <c:v>61</c:v>
                </c:pt>
                <c:pt idx="717">
                  <c:v>61</c:v>
                </c:pt>
                <c:pt idx="718">
                  <c:v>61</c:v>
                </c:pt>
                <c:pt idx="719">
                  <c:v>61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61</c:v>
                </c:pt>
                <c:pt idx="724">
                  <c:v>61</c:v>
                </c:pt>
                <c:pt idx="725">
                  <c:v>61</c:v>
                </c:pt>
                <c:pt idx="726">
                  <c:v>61</c:v>
                </c:pt>
                <c:pt idx="727">
                  <c:v>61</c:v>
                </c:pt>
                <c:pt idx="728">
                  <c:v>61</c:v>
                </c:pt>
                <c:pt idx="729">
                  <c:v>62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62</c:v>
                </c:pt>
                <c:pt idx="734">
                  <c:v>62</c:v>
                </c:pt>
                <c:pt idx="735">
                  <c:v>62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62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64</c:v>
                </c:pt>
                <c:pt idx="760">
                  <c:v>64</c:v>
                </c:pt>
                <c:pt idx="761">
                  <c:v>64</c:v>
                </c:pt>
                <c:pt idx="762">
                  <c:v>64</c:v>
                </c:pt>
                <c:pt idx="763">
                  <c:v>64</c:v>
                </c:pt>
                <c:pt idx="764">
                  <c:v>64</c:v>
                </c:pt>
                <c:pt idx="765">
                  <c:v>64</c:v>
                </c:pt>
                <c:pt idx="766">
                  <c:v>64</c:v>
                </c:pt>
                <c:pt idx="767">
                  <c:v>64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65</c:v>
                </c:pt>
                <c:pt idx="775">
                  <c:v>65</c:v>
                </c:pt>
                <c:pt idx="776">
                  <c:v>65</c:v>
                </c:pt>
                <c:pt idx="777">
                  <c:v>65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65</c:v>
                </c:pt>
                <c:pt idx="783">
                  <c:v>65</c:v>
                </c:pt>
                <c:pt idx="784">
                  <c:v>65</c:v>
                </c:pt>
                <c:pt idx="785">
                  <c:v>65</c:v>
                </c:pt>
                <c:pt idx="786">
                  <c:v>65</c:v>
                </c:pt>
                <c:pt idx="787">
                  <c:v>65</c:v>
                </c:pt>
                <c:pt idx="788">
                  <c:v>65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</c:v>
                </c:pt>
                <c:pt idx="793">
                  <c:v>66</c:v>
                </c:pt>
                <c:pt idx="794">
                  <c:v>66</c:v>
                </c:pt>
                <c:pt idx="795">
                  <c:v>66</c:v>
                </c:pt>
                <c:pt idx="796">
                  <c:v>66</c:v>
                </c:pt>
                <c:pt idx="797">
                  <c:v>66</c:v>
                </c:pt>
                <c:pt idx="79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748-B4B2-ABA993ED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56767"/>
        <c:axId val="1169955231"/>
      </c:lineChart>
      <c:catAx>
        <c:axId val="91255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9955231"/>
        <c:crosses val="autoZero"/>
        <c:auto val="1"/>
        <c:lblAlgn val="ctr"/>
        <c:lblOffset val="100"/>
        <c:noMultiLvlLbl val="0"/>
      </c:catAx>
      <c:valAx>
        <c:axId val="11699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125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StarIdelRewards!$D$1</c:f>
              <c:strCache>
                <c:ptCount val="1"/>
                <c:pt idx="0">
                  <c:v>chest_coins(s) 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StarIdelRewards!$D$2:$D$800</c:f>
              <c:numCache>
                <c:formatCode>General</c:formatCode>
                <c:ptCount val="7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</c:v>
                </c:pt>
                <c:pt idx="632">
                  <c:v>56</c:v>
                </c:pt>
                <c:pt idx="633">
                  <c:v>56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61</c:v>
                </c:pt>
                <c:pt idx="700">
                  <c:v>61</c:v>
                </c:pt>
                <c:pt idx="701">
                  <c:v>61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61</c:v>
                </c:pt>
                <c:pt idx="706">
                  <c:v>61</c:v>
                </c:pt>
                <c:pt idx="707">
                  <c:v>61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61</c:v>
                </c:pt>
                <c:pt idx="713">
                  <c:v>61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</c:v>
                </c:pt>
                <c:pt idx="725">
                  <c:v>62</c:v>
                </c:pt>
                <c:pt idx="726">
                  <c:v>62</c:v>
                </c:pt>
                <c:pt idx="727">
                  <c:v>62</c:v>
                </c:pt>
                <c:pt idx="728">
                  <c:v>62</c:v>
                </c:pt>
                <c:pt idx="729">
                  <c:v>63</c:v>
                </c:pt>
                <c:pt idx="730">
                  <c:v>63</c:v>
                </c:pt>
                <c:pt idx="731">
                  <c:v>63</c:v>
                </c:pt>
                <c:pt idx="732">
                  <c:v>63</c:v>
                </c:pt>
                <c:pt idx="733">
                  <c:v>63</c:v>
                </c:pt>
                <c:pt idx="734">
                  <c:v>63</c:v>
                </c:pt>
                <c:pt idx="735">
                  <c:v>63</c:v>
                </c:pt>
                <c:pt idx="736">
                  <c:v>63</c:v>
                </c:pt>
                <c:pt idx="737">
                  <c:v>63</c:v>
                </c:pt>
                <c:pt idx="738">
                  <c:v>63</c:v>
                </c:pt>
                <c:pt idx="739">
                  <c:v>63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64</c:v>
                </c:pt>
                <c:pt idx="745">
                  <c:v>64</c:v>
                </c:pt>
                <c:pt idx="746">
                  <c:v>64</c:v>
                </c:pt>
                <c:pt idx="747">
                  <c:v>64</c:v>
                </c:pt>
                <c:pt idx="748">
                  <c:v>64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64</c:v>
                </c:pt>
                <c:pt idx="755">
                  <c:v>64</c:v>
                </c:pt>
                <c:pt idx="756">
                  <c:v>64</c:v>
                </c:pt>
                <c:pt idx="757">
                  <c:v>64</c:v>
                </c:pt>
                <c:pt idx="758">
                  <c:v>64</c:v>
                </c:pt>
                <c:pt idx="759">
                  <c:v>65</c:v>
                </c:pt>
                <c:pt idx="760">
                  <c:v>65</c:v>
                </c:pt>
                <c:pt idx="761">
                  <c:v>65</c:v>
                </c:pt>
                <c:pt idx="762">
                  <c:v>65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65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66</c:v>
                </c:pt>
                <c:pt idx="775">
                  <c:v>66</c:v>
                </c:pt>
                <c:pt idx="776">
                  <c:v>66</c:v>
                </c:pt>
                <c:pt idx="777">
                  <c:v>66</c:v>
                </c:pt>
                <c:pt idx="778">
                  <c:v>66</c:v>
                </c:pt>
                <c:pt idx="779">
                  <c:v>66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66</c:v>
                </c:pt>
                <c:pt idx="785">
                  <c:v>66</c:v>
                </c:pt>
                <c:pt idx="786">
                  <c:v>66</c:v>
                </c:pt>
                <c:pt idx="787">
                  <c:v>66</c:v>
                </c:pt>
                <c:pt idx="788">
                  <c:v>66</c:v>
                </c:pt>
                <c:pt idx="789">
                  <c:v>67</c:v>
                </c:pt>
                <c:pt idx="790">
                  <c:v>67</c:v>
                </c:pt>
                <c:pt idx="791">
                  <c:v>67</c:v>
                </c:pt>
                <c:pt idx="792">
                  <c:v>67</c:v>
                </c:pt>
                <c:pt idx="793">
                  <c:v>67</c:v>
                </c:pt>
                <c:pt idx="794">
                  <c:v>67</c:v>
                </c:pt>
                <c:pt idx="795">
                  <c:v>67</c:v>
                </c:pt>
                <c:pt idx="796">
                  <c:v>67</c:v>
                </c:pt>
                <c:pt idx="797">
                  <c:v>67</c:v>
                </c:pt>
                <c:pt idx="79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6-5E42-AC99-B3F44832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63823"/>
        <c:axId val="615464639"/>
      </c:lineChart>
      <c:catAx>
        <c:axId val="61546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4639"/>
        <c:crosses val="autoZero"/>
        <c:auto val="1"/>
        <c:lblAlgn val="ctr"/>
        <c:lblOffset val="100"/>
        <c:noMultiLvlLbl val="0"/>
      </c:catAx>
      <c:valAx>
        <c:axId val="6154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  <xdr:twoCellAnchor>
    <xdr:from>
      <xdr:col>4</xdr:col>
      <xdr:colOff>215900</xdr:colOff>
      <xdr:row>165</xdr:row>
      <xdr:rowOff>190500</xdr:rowOff>
    </xdr:from>
    <xdr:to>
      <xdr:col>10</xdr:col>
      <xdr:colOff>165100</xdr:colOff>
      <xdr:row>178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A170F7A-0FCF-1642-92E6-38E541AF58B9}"/>
            </a:ext>
          </a:extLst>
        </xdr:cNvPr>
        <xdr:cNvSpPr/>
      </xdr:nvSpPr>
      <xdr:spPr>
        <a:xfrm>
          <a:off x="2692400" y="29654500"/>
          <a:ext cx="4902200" cy="2514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167</xdr:row>
      <xdr:rowOff>127000</xdr:rowOff>
    </xdr:from>
    <xdr:to>
      <xdr:col>10</xdr:col>
      <xdr:colOff>406400</xdr:colOff>
      <xdr:row>170</xdr:row>
      <xdr:rowOff>25400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8A3F29-7408-C94C-8936-5E9B638974B0}"/>
            </a:ext>
          </a:extLst>
        </xdr:cNvPr>
        <xdr:cNvSpPr/>
      </xdr:nvSpPr>
      <xdr:spPr>
        <a:xfrm>
          <a:off x="2489200" y="29997400"/>
          <a:ext cx="53467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常驻OFFER</a:t>
          </a:r>
          <a:r>
            <a:rPr lang="zh-CN" alt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171</xdr:row>
      <xdr:rowOff>76200</xdr:rowOff>
    </xdr:from>
    <xdr:to>
      <xdr:col>6</xdr:col>
      <xdr:colOff>215900</xdr:colOff>
      <xdr:row>176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B1649-13EF-2C41-8166-32C4F35ED4FE}"/>
            </a:ext>
          </a:extLst>
        </xdr:cNvPr>
        <xdr:cNvSpPr/>
      </xdr:nvSpPr>
      <xdr:spPr>
        <a:xfrm>
          <a:off x="3060700" y="307594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171</xdr:row>
      <xdr:rowOff>88900</xdr:rowOff>
    </xdr:from>
    <xdr:to>
      <xdr:col>8</xdr:col>
      <xdr:colOff>38100</xdr:colOff>
      <xdr:row>176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AB1D6E1-7E02-D142-8F0D-7E01C2368B31}"/>
            </a:ext>
          </a:extLst>
        </xdr:cNvPr>
        <xdr:cNvSpPr/>
      </xdr:nvSpPr>
      <xdr:spPr>
        <a:xfrm>
          <a:off x="45339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254000</xdr:colOff>
      <xdr:row>171</xdr:row>
      <xdr:rowOff>88900</xdr:rowOff>
    </xdr:from>
    <xdr:to>
      <xdr:col>9</xdr:col>
      <xdr:colOff>711200</xdr:colOff>
      <xdr:row>176</xdr:row>
      <xdr:rowOff>139700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684064-44E7-064D-B917-BDCA844868E8}"/>
            </a:ext>
          </a:extLst>
        </xdr:cNvPr>
        <xdr:cNvSpPr/>
      </xdr:nvSpPr>
      <xdr:spPr>
        <a:xfrm>
          <a:off x="60325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88900</xdr:colOff>
      <xdr:row>179</xdr:row>
      <xdr:rowOff>88900</xdr:rowOff>
    </xdr:from>
    <xdr:to>
      <xdr:col>10</xdr:col>
      <xdr:colOff>0</xdr:colOff>
      <xdr:row>180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97DA84-7828-C848-A1C1-267E64585376}"/>
            </a:ext>
          </a:extLst>
        </xdr:cNvPr>
        <xdr:cNvSpPr/>
      </xdr:nvSpPr>
      <xdr:spPr>
        <a:xfrm>
          <a:off x="2565400" y="32397700"/>
          <a:ext cx="4864100" cy="17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76714</xdr:colOff>
      <xdr:row>179</xdr:row>
      <xdr:rowOff>83255</xdr:rowOff>
    </xdr:from>
    <xdr:to>
      <xdr:col>7</xdr:col>
      <xdr:colOff>641415</xdr:colOff>
      <xdr:row>180</xdr:row>
      <xdr:rowOff>64141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B78110-804C-AF41-B5A6-5E2029B57409}"/>
            </a:ext>
          </a:extLst>
        </xdr:cNvPr>
        <xdr:cNvSpPr/>
      </xdr:nvSpPr>
      <xdr:spPr>
        <a:xfrm>
          <a:off x="2539744" y="32718407"/>
          <a:ext cx="3027732" cy="186138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1817512</xdr:colOff>
      <xdr:row>78</xdr:row>
      <xdr:rowOff>42335</xdr:rowOff>
    </xdr:from>
    <xdr:to>
      <xdr:col>60</xdr:col>
      <xdr:colOff>818444</xdr:colOff>
      <xdr:row>116</xdr:row>
      <xdr:rowOff>98778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EC6FC42-E39C-C540-95BE-9D55E952E89A}"/>
            </a:ext>
          </a:extLst>
        </xdr:cNvPr>
        <xdr:cNvSpPr/>
      </xdr:nvSpPr>
      <xdr:spPr>
        <a:xfrm>
          <a:off x="55975956" y="15832668"/>
          <a:ext cx="8187266" cy="756355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曲线上</a:t>
          </a:r>
          <a:r>
            <a:rPr lang="zh-CN" altLang="en-US" sz="1100">
              <a:solidFill>
                <a:schemeClr val="tx1"/>
              </a:solidFill>
            </a:rPr>
            <a:t> </a:t>
          </a:r>
          <a:r>
            <a:rPr lang="en-US" altLang="zh-CN" sz="1100">
              <a:solidFill>
                <a:schemeClr val="tx1"/>
              </a:solidFill>
            </a:rPr>
            <a:t>x</a:t>
          </a:r>
          <a:r>
            <a:rPr lang="zh-CN" altLang="en-US" sz="1100">
              <a:solidFill>
                <a:schemeClr val="tx1"/>
              </a:solidFill>
            </a:rPr>
            <a:t>美元的宝箱卡实际花费除</a:t>
          </a:r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187</xdr:col>
      <xdr:colOff>186422</xdr:colOff>
      <xdr:row>14</xdr:row>
      <xdr:rowOff>81559</xdr:rowOff>
    </xdr:from>
    <xdr:to>
      <xdr:col>187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233028</xdr:colOff>
      <xdr:row>32</xdr:row>
      <xdr:rowOff>81559</xdr:rowOff>
    </xdr:from>
    <xdr:to>
      <xdr:col>192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139817</xdr:colOff>
      <xdr:row>33</xdr:row>
      <xdr:rowOff>34954</xdr:rowOff>
    </xdr:from>
    <xdr:to>
      <xdr:col>190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185</xdr:col>
      <xdr:colOff>792294</xdr:colOff>
      <xdr:row>16</xdr:row>
      <xdr:rowOff>104862</xdr:rowOff>
    </xdr:from>
    <xdr:to>
      <xdr:col>186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187</xdr:col>
      <xdr:colOff>241301</xdr:colOff>
      <xdr:row>14</xdr:row>
      <xdr:rowOff>152400</xdr:rowOff>
    </xdr:from>
    <xdr:to>
      <xdr:col>194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384780</xdr:colOff>
      <xdr:row>2</xdr:row>
      <xdr:rowOff>99213</xdr:rowOff>
    </xdr:from>
    <xdr:to>
      <xdr:col>69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384257</xdr:colOff>
      <xdr:row>24</xdr:row>
      <xdr:rowOff>17801</xdr:rowOff>
    </xdr:from>
    <xdr:to>
      <xdr:col>69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931334</xdr:colOff>
      <xdr:row>85</xdr:row>
      <xdr:rowOff>56445</xdr:rowOff>
    </xdr:from>
    <xdr:to>
      <xdr:col>56</xdr:col>
      <xdr:colOff>649111</xdr:colOff>
      <xdr:row>99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940F738-1CE6-9E4E-AACF-4EA972CB90EE}"/>
            </a:ext>
          </a:extLst>
        </xdr:cNvPr>
        <xdr:cNvSpPr/>
      </xdr:nvSpPr>
      <xdr:spPr>
        <a:xfrm>
          <a:off x="57474556" y="17229667"/>
          <a:ext cx="1975555" cy="2709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宝箱</a:t>
          </a:r>
        </a:p>
      </xdr:txBody>
    </xdr:sp>
    <xdr:clientData/>
  </xdr:twoCellAnchor>
  <xdr:twoCellAnchor>
    <xdr:from>
      <xdr:col>57</xdr:col>
      <xdr:colOff>688622</xdr:colOff>
      <xdr:row>81</xdr:row>
      <xdr:rowOff>81844</xdr:rowOff>
    </xdr:from>
    <xdr:to>
      <xdr:col>59</xdr:col>
      <xdr:colOff>1848555</xdr:colOff>
      <xdr:row>89</xdr:row>
      <xdr:rowOff>84667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3FAF179-1C5E-BB4D-8F0A-EA4F806796F0}"/>
            </a:ext>
          </a:extLst>
        </xdr:cNvPr>
        <xdr:cNvSpPr/>
      </xdr:nvSpPr>
      <xdr:spPr>
        <a:xfrm>
          <a:off x="60322178" y="164648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一倍的宝箱币</a:t>
          </a:r>
        </a:p>
      </xdr:txBody>
    </xdr:sp>
    <xdr:clientData/>
  </xdr:twoCellAnchor>
  <xdr:twoCellAnchor>
    <xdr:from>
      <xdr:col>57</xdr:col>
      <xdr:colOff>699911</xdr:colOff>
      <xdr:row>93</xdr:row>
      <xdr:rowOff>79021</xdr:rowOff>
    </xdr:from>
    <xdr:to>
      <xdr:col>59</xdr:col>
      <xdr:colOff>1859844</xdr:colOff>
      <xdr:row>101</xdr:row>
      <xdr:rowOff>81844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F34C8B8-B5EB-4647-904A-38884C8A5655}"/>
            </a:ext>
          </a:extLst>
        </xdr:cNvPr>
        <xdr:cNvSpPr/>
      </xdr:nvSpPr>
      <xdr:spPr>
        <a:xfrm>
          <a:off x="60333467" y="18832688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一倍的球卡</a:t>
          </a:r>
        </a:p>
      </xdr:txBody>
    </xdr:sp>
    <xdr:clientData/>
  </xdr:twoCellAnchor>
  <xdr:twoCellAnchor>
    <xdr:from>
      <xdr:col>56</xdr:col>
      <xdr:colOff>649111</xdr:colOff>
      <xdr:row>85</xdr:row>
      <xdr:rowOff>83256</xdr:rowOff>
    </xdr:from>
    <xdr:to>
      <xdr:col>57</xdr:col>
      <xdr:colOff>688622</xdr:colOff>
      <xdr:row>92</xdr:row>
      <xdr:rowOff>28223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E408F-62CE-F34C-8096-3B2A53DE102E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59450111" y="17256478"/>
          <a:ext cx="872067" cy="13278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699911</xdr:colOff>
      <xdr:row>97</xdr:row>
      <xdr:rowOff>80433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E6844DF-EB33-674C-8B4C-47DC34E0D73A}"/>
            </a:ext>
          </a:extLst>
        </xdr:cNvPr>
        <xdr:cNvCxnSpPr>
          <a:stCxn id="9" idx="3"/>
          <a:endCxn id="12" idx="1"/>
        </xdr:cNvCxnSpPr>
      </xdr:nvCxnSpPr>
      <xdr:spPr>
        <a:xfrm>
          <a:off x="59450111" y="18584334"/>
          <a:ext cx="883356" cy="10399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682977</xdr:colOff>
      <xdr:row>104</xdr:row>
      <xdr:rowOff>160866</xdr:rowOff>
    </xdr:from>
    <xdr:to>
      <xdr:col>59</xdr:col>
      <xdr:colOff>1842910</xdr:colOff>
      <xdr:row>112</xdr:row>
      <xdr:rowOff>163689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62E9369-DA57-F946-9380-63A70827DB96}"/>
            </a:ext>
          </a:extLst>
        </xdr:cNvPr>
        <xdr:cNvSpPr/>
      </xdr:nvSpPr>
      <xdr:spPr>
        <a:xfrm>
          <a:off x="60316533" y="210876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所有分配到付费内的升级币</a:t>
          </a:r>
        </a:p>
      </xdr:txBody>
    </xdr: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682977</xdr:colOff>
      <xdr:row>108</xdr:row>
      <xdr:rowOff>162278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E712A6E-1387-0648-B221-6327E14FAD7C}"/>
            </a:ext>
          </a:extLst>
        </xdr:cNvPr>
        <xdr:cNvCxnSpPr>
          <a:stCxn id="9" idx="3"/>
          <a:endCxn id="18" idx="1"/>
        </xdr:cNvCxnSpPr>
      </xdr:nvCxnSpPr>
      <xdr:spPr>
        <a:xfrm>
          <a:off x="59450111" y="18584334"/>
          <a:ext cx="866422" cy="32949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1001889</xdr:colOff>
      <xdr:row>115</xdr:row>
      <xdr:rowOff>112889</xdr:rowOff>
    </xdr:from>
    <xdr:to>
      <xdr:col>59</xdr:col>
      <xdr:colOff>1919111</xdr:colOff>
      <xdr:row>143</xdr:row>
      <xdr:rowOff>84667</xdr:rowOff>
    </xdr:to>
    <xdr:sp macro="" textlink="">
      <xdr:nvSpPr>
        <xdr:cNvPr id="21" name="Snip Diagonal Corner Rectangle 20">
          <a:extLst>
            <a:ext uri="{FF2B5EF4-FFF2-40B4-BE49-F238E27FC236}">
              <a16:creationId xmlns:a16="http://schemas.microsoft.com/office/drawing/2014/main" id="{E551EDB7-1F89-D94A-BF74-D6F02D4E60B1}"/>
            </a:ext>
          </a:extLst>
        </xdr:cNvPr>
        <xdr:cNvSpPr/>
      </xdr:nvSpPr>
      <xdr:spPr>
        <a:xfrm>
          <a:off x="57545111" y="23212778"/>
          <a:ext cx="5672667" cy="5503333"/>
        </a:xfrm>
        <a:prstGeom prst="snip2Diag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对于传奇卡支线</a:t>
          </a:r>
          <a:r>
            <a:rPr lang="zh-CN" altLang="en-US" sz="1800"/>
            <a:t>？</a:t>
          </a:r>
          <a:endParaRPr lang="en-US" altLang="zh-CN" sz="1800"/>
        </a:p>
        <a:p>
          <a:pPr algn="l"/>
          <a:r>
            <a:rPr lang="zh-CN" altLang="en-US" sz="1800"/>
            <a:t>额外</a:t>
          </a:r>
          <a:r>
            <a:rPr lang="en-US" altLang="zh-CN" sz="1800"/>
            <a:t>500</a:t>
          </a:r>
          <a:r>
            <a:rPr lang="zh-CN" altLang="en-US" sz="1800"/>
            <a:t>刀的额度即可</a:t>
          </a:r>
          <a:endParaRPr lang="en-US" sz="1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18</xdr:row>
      <xdr:rowOff>114300</xdr:rowOff>
    </xdr:from>
    <xdr:to>
      <xdr:col>16</xdr:col>
      <xdr:colOff>368300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CCE39-B27E-FE46-BC7C-096D56E0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184150</xdr:rowOff>
    </xdr:from>
    <xdr:to>
      <xdr:col>16</xdr:col>
      <xdr:colOff>304800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EB519-22B8-F34A-BA9E-D3E892C61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97692</xdr:colOff>
      <xdr:row>32</xdr:row>
      <xdr:rowOff>111649</xdr:rowOff>
    </xdr:from>
    <xdr:to>
      <xdr:col>5</xdr:col>
      <xdr:colOff>279121</xdr:colOff>
      <xdr:row>37</xdr:row>
      <xdr:rowOff>181428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53BD46F-C830-4F4E-9D9E-053969299B1D}"/>
            </a:ext>
          </a:extLst>
        </xdr:cNvPr>
        <xdr:cNvSpPr/>
      </xdr:nvSpPr>
      <xdr:spPr>
        <a:xfrm>
          <a:off x="2819121" y="9727363"/>
          <a:ext cx="2651648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不同阶段需要的各个卡的等级</a:t>
          </a:r>
        </a:p>
      </xdr:txBody>
    </xdr:sp>
    <xdr:clientData/>
  </xdr:twoCellAnchor>
  <xdr:twoCellAnchor>
    <xdr:from>
      <xdr:col>5</xdr:col>
      <xdr:colOff>1799214</xdr:colOff>
      <xdr:row>32</xdr:row>
      <xdr:rowOff>96576</xdr:rowOff>
    </xdr:from>
    <xdr:to>
      <xdr:col>6</xdr:col>
      <xdr:colOff>3013390</xdr:colOff>
      <xdr:row>37</xdr:row>
      <xdr:rowOff>166355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4A1EA91C-B799-4A42-BB86-4175856D2B94}"/>
            </a:ext>
          </a:extLst>
        </xdr:cNvPr>
        <xdr:cNvSpPr/>
      </xdr:nvSpPr>
      <xdr:spPr>
        <a:xfrm>
          <a:off x="6990862" y="9712290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不同阶段按照正常进度能开的宝箱次数</a:t>
          </a:r>
        </a:p>
      </xdr:txBody>
    </xdr:sp>
    <xdr:clientData/>
  </xdr:twoCellAnchor>
  <xdr:twoCellAnchor>
    <xdr:from>
      <xdr:col>6</xdr:col>
      <xdr:colOff>4296230</xdr:colOff>
      <xdr:row>32</xdr:row>
      <xdr:rowOff>81503</xdr:rowOff>
    </xdr:from>
    <xdr:to>
      <xdr:col>7</xdr:col>
      <xdr:colOff>2649417</xdr:colOff>
      <xdr:row>37</xdr:row>
      <xdr:rowOff>151282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7BBCB302-C20E-FC4C-A76D-24567E24A261}"/>
            </a:ext>
          </a:extLst>
        </xdr:cNvPr>
        <xdr:cNvSpPr/>
      </xdr:nvSpPr>
      <xdr:spPr>
        <a:xfrm>
          <a:off x="11357988" y="9697217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第x次开宝箱的需要达到的条件</a:t>
          </a:r>
        </a:p>
      </xdr:txBody>
    </xdr:sp>
    <xdr:clientData/>
  </xdr:twoCellAnchor>
  <xdr:twoCellAnchor>
    <xdr:from>
      <xdr:col>7</xdr:col>
      <xdr:colOff>4085772</xdr:colOff>
      <xdr:row>32</xdr:row>
      <xdr:rowOff>80387</xdr:rowOff>
    </xdr:from>
    <xdr:to>
      <xdr:col>8</xdr:col>
      <xdr:colOff>2438959</xdr:colOff>
      <xdr:row>37</xdr:row>
      <xdr:rowOff>150166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11BA1D76-D8F3-3F4C-9C32-88618B471DD0}"/>
            </a:ext>
          </a:extLst>
        </xdr:cNvPr>
        <xdr:cNvSpPr/>
      </xdr:nvSpPr>
      <xdr:spPr>
        <a:xfrm>
          <a:off x="15878629" y="9696101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第x次开宝箱需要保证的卡片张数</a:t>
          </a:r>
        </a:p>
      </xdr:txBody>
    </xdr:sp>
    <xdr:clientData/>
  </xdr:twoCellAnchor>
  <xdr:twoCellAnchor>
    <xdr:from>
      <xdr:col>5</xdr:col>
      <xdr:colOff>279121</xdr:colOff>
      <xdr:row>35</xdr:row>
      <xdr:rowOff>26796</xdr:rowOff>
    </xdr:from>
    <xdr:to>
      <xdr:col>5</xdr:col>
      <xdr:colOff>1799214</xdr:colOff>
      <xdr:row>35</xdr:row>
      <xdr:rowOff>41869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325CE9C-5F66-D540-8A4A-485305CE0368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5470769" y="10270532"/>
          <a:ext cx="1520093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3013390</xdr:colOff>
      <xdr:row>35</xdr:row>
      <xdr:rowOff>11723</xdr:rowOff>
    </xdr:from>
    <xdr:to>
      <xdr:col>6</xdr:col>
      <xdr:colOff>4296230</xdr:colOff>
      <xdr:row>35</xdr:row>
      <xdr:rowOff>26796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376F28C-94FF-954F-A096-E27F3146F620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10075148" y="10255459"/>
          <a:ext cx="1282840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2649417</xdr:colOff>
      <xdr:row>35</xdr:row>
      <xdr:rowOff>10607</xdr:rowOff>
    </xdr:from>
    <xdr:to>
      <xdr:col>7</xdr:col>
      <xdr:colOff>4085772</xdr:colOff>
      <xdr:row>35</xdr:row>
      <xdr:rowOff>11723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39B1A81-C1E9-374B-8B84-F2AE57E6D1D1}"/>
            </a:ext>
          </a:extLst>
        </xdr:cNvPr>
        <xdr:cNvCxnSpPr>
          <a:stCxn id="8" idx="3"/>
          <a:endCxn id="9" idx="1"/>
        </xdr:cNvCxnSpPr>
      </xdr:nvCxnSpPr>
      <xdr:spPr>
        <a:xfrm flipV="1">
          <a:off x="14442274" y="10254343"/>
          <a:ext cx="1436355" cy="11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237254</xdr:colOff>
      <xdr:row>26</xdr:row>
      <xdr:rowOff>13955</xdr:rowOff>
    </xdr:from>
    <xdr:to>
      <xdr:col>7</xdr:col>
      <xdr:colOff>1981759</xdr:colOff>
      <xdr:row>29</xdr:row>
      <xdr:rowOff>181428</xdr:rowOff>
    </xdr:to>
    <xdr:sp macro="" textlink="">
      <xdr:nvSpPr>
        <xdr:cNvPr id="17" name="Snip Diagonal Corner Rectangle 16">
          <a:extLst>
            <a:ext uri="{FF2B5EF4-FFF2-40B4-BE49-F238E27FC236}">
              <a16:creationId xmlns:a16="http://schemas.microsoft.com/office/drawing/2014/main" id="{2B75A92F-ECC9-7546-AA98-E16AB0C0785A}"/>
            </a:ext>
          </a:extLst>
        </xdr:cNvPr>
        <xdr:cNvSpPr/>
      </xdr:nvSpPr>
      <xdr:spPr>
        <a:xfrm>
          <a:off x="5428902" y="8596922"/>
          <a:ext cx="8345714" cy="795495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让玩家可以一口气打到第</a:t>
          </a:r>
          <a:r>
            <a:rPr lang="en-US" altLang="zh-CN" sz="1100"/>
            <a:t>12</a:t>
          </a:r>
          <a:r>
            <a:rPr lang="zh-CN" altLang="en-US" sz="1100"/>
            <a:t>关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docs.google.com/spreadsheets/d/1enTwAruinyVWYAD8kGRwLu7cR8toyz6BoxOaE_awAhE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84" t="s">
        <v>14</v>
      </c>
      <c r="E2" s="84"/>
      <c r="F2" s="84"/>
      <c r="G2" s="84"/>
      <c r="H2" s="84" t="s">
        <v>15</v>
      </c>
      <c r="I2" s="84"/>
      <c r="J2" s="84"/>
      <c r="K2" s="84" t="s">
        <v>16</v>
      </c>
      <c r="L2" s="84"/>
      <c r="M2" s="84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84" t="s">
        <v>14</v>
      </c>
      <c r="B4" s="84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84"/>
      <c r="B5" s="84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84"/>
      <c r="B6" s="84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84"/>
      <c r="B7" s="84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84"/>
      <c r="B8" s="84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84"/>
      <c r="B9" s="84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84"/>
      <c r="B10" s="84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84"/>
      <c r="B11" s="84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84"/>
      <c r="B12" s="84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84"/>
      <c r="B13" s="84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84"/>
      <c r="B14" s="84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84"/>
      <c r="B15" s="84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84" t="s">
        <v>15</v>
      </c>
      <c r="B16" s="84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84"/>
      <c r="B17" s="84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84"/>
      <c r="B18" s="84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84"/>
      <c r="B19" s="84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84"/>
      <c r="B20" s="84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84"/>
      <c r="B21" s="84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84"/>
      <c r="B22" s="84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84"/>
      <c r="B23" s="84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84"/>
      <c r="B24" s="84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84" t="s">
        <v>16</v>
      </c>
      <c r="B25" s="84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84"/>
      <c r="B26" s="84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84"/>
      <c r="B27" s="84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84"/>
      <c r="B28" s="84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84"/>
      <c r="B29" s="84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84"/>
      <c r="B30" s="84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84"/>
      <c r="B31" s="84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84"/>
      <c r="B32" s="84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84"/>
      <c r="B33" s="84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84" t="s">
        <v>17</v>
      </c>
      <c r="B34" s="84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84"/>
      <c r="B35" s="84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84"/>
      <c r="B36" s="84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  <mergeCell ref="A34:A36"/>
    <mergeCell ref="A25:A33"/>
    <mergeCell ref="D2:G2"/>
    <mergeCell ref="H2:J2"/>
    <mergeCell ref="B31:B33"/>
    <mergeCell ref="B34:B3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84" t="s">
        <v>214</v>
      </c>
      <c r="D5" s="84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zoomScale="98" workbookViewId="0">
      <selection activeCell="R22" sqref="R22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84" t="s">
        <v>54</v>
      </c>
      <c r="H42" s="84"/>
      <c r="I42" s="84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4" x14ac:dyDescent="0.2">
      <c r="A97" t="s">
        <v>86</v>
      </c>
      <c r="B97">
        <v>20000</v>
      </c>
      <c r="D97">
        <f>SUM($B$84:B97)</f>
        <v>39586</v>
      </c>
    </row>
    <row r="98" spans="1:4" x14ac:dyDescent="0.2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131-72CD-FE43-B3A1-DCACE606290C}">
  <dimension ref="A3:F18"/>
  <sheetViews>
    <sheetView workbookViewId="0">
      <selection activeCell="A11" sqref="A11:XFD11"/>
    </sheetView>
  </sheetViews>
  <sheetFormatPr baseColWidth="10" defaultRowHeight="16" x14ac:dyDescent="0.2"/>
  <cols>
    <col min="3" max="3" width="11.33203125" customWidth="1"/>
  </cols>
  <sheetData>
    <row r="3" spans="1:6" x14ac:dyDescent="0.2">
      <c r="A3" t="s">
        <v>533</v>
      </c>
      <c r="B3" t="s">
        <v>588</v>
      </c>
      <c r="C3" t="s">
        <v>589</v>
      </c>
      <c r="D3" t="s">
        <v>590</v>
      </c>
      <c r="E3" t="s">
        <v>591</v>
      </c>
      <c r="F3" t="s">
        <v>592</v>
      </c>
    </row>
    <row r="4" spans="1:6" x14ac:dyDescent="0.2">
      <c r="A4">
        <v>1</v>
      </c>
      <c r="B4">
        <f>VLOOKUP(A4,'Dungeon&amp;Framework'!EP:EQ,2,FALSE)</f>
        <v>48</v>
      </c>
      <c r="C4">
        <v>40</v>
      </c>
      <c r="D4" t="s">
        <v>486</v>
      </c>
    </row>
    <row r="5" spans="1:6" x14ac:dyDescent="0.2">
      <c r="A5">
        <v>2</v>
      </c>
      <c r="B5">
        <f>VLOOKUP(A5,'Dungeon&amp;Framework'!EP:EQ,2,FALSE)</f>
        <v>100</v>
      </c>
      <c r="C5">
        <v>100</v>
      </c>
      <c r="D5" t="s">
        <v>569</v>
      </c>
    </row>
    <row r="6" spans="1:6" x14ac:dyDescent="0.2">
      <c r="A6">
        <v>3</v>
      </c>
      <c r="B6">
        <f>VLOOKUP(A6,'Dungeon&amp;Framework'!EP:EQ,2,FALSE)</f>
        <v>296</v>
      </c>
      <c r="C6">
        <v>300</v>
      </c>
      <c r="D6" t="s">
        <v>576</v>
      </c>
    </row>
    <row r="7" spans="1:6" x14ac:dyDescent="0.2">
      <c r="A7">
        <v>4</v>
      </c>
      <c r="B7">
        <f>VLOOKUP(A7,'Dungeon&amp;Framework'!EP:EQ,2,FALSE)</f>
        <v>636</v>
      </c>
      <c r="C7">
        <v>600</v>
      </c>
      <c r="D7" t="s">
        <v>573</v>
      </c>
    </row>
    <row r="8" spans="1:6" x14ac:dyDescent="0.2">
      <c r="A8">
        <v>5</v>
      </c>
      <c r="B8">
        <f>VLOOKUP(A8,'Dungeon&amp;Framework'!EP:EQ,2,FALSE)</f>
        <v>1116</v>
      </c>
      <c r="C8">
        <v>1000</v>
      </c>
      <c r="D8" t="s">
        <v>593</v>
      </c>
    </row>
    <row r="9" spans="1:6" x14ac:dyDescent="0.2">
      <c r="A9">
        <v>6</v>
      </c>
      <c r="B9">
        <f>VLOOKUP(A9,'Dungeon&amp;Framework'!EP:EQ,2,FALSE)</f>
        <v>1816</v>
      </c>
      <c r="C9">
        <v>1800</v>
      </c>
      <c r="D9" t="s">
        <v>578</v>
      </c>
    </row>
    <row r="10" spans="1:6" x14ac:dyDescent="0.2">
      <c r="A10">
        <v>7</v>
      </c>
      <c r="B10">
        <f>VLOOKUP(A10,'Dungeon&amp;Framework'!EP:EQ,2,FALSE)</f>
        <v>3016</v>
      </c>
      <c r="C10">
        <v>3000</v>
      </c>
      <c r="D10" t="s">
        <v>594</v>
      </c>
    </row>
    <row r="11" spans="1:6" x14ac:dyDescent="0.2">
      <c r="A11">
        <v>8</v>
      </c>
      <c r="B11">
        <f>VLOOKUP(A11,'Dungeon&amp;Framework'!EP:EQ,2,FALSE)</f>
        <v>4616</v>
      </c>
      <c r="C11">
        <v>4600</v>
      </c>
      <c r="D11" t="s">
        <v>577</v>
      </c>
    </row>
    <row r="12" spans="1:6" x14ac:dyDescent="0.2">
      <c r="A12">
        <v>9</v>
      </c>
      <c r="B12">
        <f>VLOOKUP(A12,'Dungeon&amp;Framework'!EP:EQ,2,FALSE)</f>
        <v>8386</v>
      </c>
      <c r="C12">
        <v>8000</v>
      </c>
      <c r="D12" t="s">
        <v>504</v>
      </c>
    </row>
    <row r="13" spans="1:6" x14ac:dyDescent="0.2">
      <c r="A13">
        <v>10</v>
      </c>
      <c r="B13">
        <f>VLOOKUP(A13,'Dungeon&amp;Framework'!EP:EQ,2,FALSE)</f>
        <v>12636</v>
      </c>
      <c r="C13">
        <v>12000</v>
      </c>
      <c r="D13" t="s">
        <v>598</v>
      </c>
    </row>
    <row r="14" spans="1:6" x14ac:dyDescent="0.2">
      <c r="A14">
        <v>11</v>
      </c>
      <c r="B14">
        <f>VLOOKUP(A14,'Dungeon&amp;Framework'!EP:EQ,2,FALSE)</f>
        <v>14476</v>
      </c>
      <c r="C14">
        <v>14000</v>
      </c>
      <c r="D14" t="s">
        <v>595</v>
      </c>
    </row>
    <row r="15" spans="1:6" x14ac:dyDescent="0.2">
      <c r="A15">
        <v>12</v>
      </c>
      <c r="B15">
        <f>VLOOKUP(A15,'Dungeon&amp;Framework'!EP:EQ,2,FALSE)</f>
        <v>18616</v>
      </c>
      <c r="C15">
        <v>18000</v>
      </c>
      <c r="D15" t="s">
        <v>599</v>
      </c>
    </row>
    <row r="16" spans="1:6" x14ac:dyDescent="0.2">
      <c r="A16">
        <v>13</v>
      </c>
      <c r="B16">
        <f>VLOOKUP(A16,'Dungeon&amp;Framework'!ER:ES,2,FALSE)</f>
        <v>27168</v>
      </c>
      <c r="C16">
        <v>26000</v>
      </c>
      <c r="D16" t="s">
        <v>596</v>
      </c>
    </row>
    <row r="17" spans="1:4" x14ac:dyDescent="0.2">
      <c r="A17">
        <v>14</v>
      </c>
      <c r="B17">
        <f>VLOOKUP(A17,'Dungeon&amp;Framework'!ER:ES,2,FALSE)</f>
        <v>35088</v>
      </c>
      <c r="C17">
        <v>35000</v>
      </c>
      <c r="D17" t="s">
        <v>600</v>
      </c>
    </row>
    <row r="18" spans="1:4" x14ac:dyDescent="0.2">
      <c r="A18">
        <v>15</v>
      </c>
      <c r="B18">
        <f>VLOOKUP(A18,'Dungeon&amp;Framework'!ER:ES,2,FALSE)</f>
        <v>41528</v>
      </c>
      <c r="C18">
        <v>41000</v>
      </c>
      <c r="D18" t="s">
        <v>597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4-6C3A-D441-8B9F-A6BD48C9E4B8}">
  <dimension ref="A1:DT23"/>
  <sheetViews>
    <sheetView topLeftCell="A3" zoomScale="91" workbookViewId="0">
      <selection activeCell="G20" sqref="G20"/>
    </sheetView>
  </sheetViews>
  <sheetFormatPr baseColWidth="10" defaultRowHeight="16" x14ac:dyDescent="0.2"/>
  <cols>
    <col min="1" max="1" width="24.83203125" customWidth="1"/>
    <col min="6" max="6" width="24.5" customWidth="1"/>
    <col min="7" max="8" width="62.1640625" style="17" customWidth="1"/>
    <col min="9" max="9" width="53.33203125" style="17" customWidth="1"/>
    <col min="10" max="10" width="23.1640625" style="17" customWidth="1"/>
    <col min="12" max="12" width="36.1640625" customWidth="1"/>
    <col min="13" max="13" width="37.33203125" customWidth="1"/>
    <col min="14" max="14" width="23.83203125" customWidth="1"/>
    <col min="15" max="15" width="17.6640625" customWidth="1"/>
    <col min="16" max="16" width="18" customWidth="1"/>
    <col min="17" max="17" width="26" customWidth="1"/>
    <col min="19" max="19" width="38.83203125" customWidth="1"/>
    <col min="20" max="20" width="31" customWidth="1"/>
  </cols>
  <sheetData>
    <row r="1" spans="1:124" x14ac:dyDescent="0.2">
      <c r="A1" s="112" t="s">
        <v>668</v>
      </c>
    </row>
    <row r="2" spans="1:124" x14ac:dyDescent="0.2">
      <c r="A2" s="112"/>
      <c r="L2" s="113"/>
      <c r="M2" s="113" t="s">
        <v>680</v>
      </c>
      <c r="N2" s="113"/>
      <c r="O2" s="113"/>
      <c r="P2" s="113"/>
      <c r="Q2" s="113"/>
      <c r="S2" s="6" t="s">
        <v>681</v>
      </c>
    </row>
    <row r="3" spans="1:124" x14ac:dyDescent="0.2">
      <c r="U3" t="s">
        <v>674</v>
      </c>
    </row>
    <row r="4" spans="1:124" ht="17" x14ac:dyDescent="0.2">
      <c r="A4" s="39" t="s">
        <v>31</v>
      </c>
      <c r="B4" s="39" t="s">
        <v>32</v>
      </c>
      <c r="C4" s="39" t="s">
        <v>48</v>
      </c>
      <c r="D4" s="39" t="s">
        <v>47</v>
      </c>
      <c r="E4" s="39" t="s">
        <v>52</v>
      </c>
      <c r="F4" s="104" t="s">
        <v>182</v>
      </c>
      <c r="G4" s="17" t="s">
        <v>662</v>
      </c>
      <c r="H4" s="17" t="s">
        <v>663</v>
      </c>
      <c r="L4" t="s">
        <v>676</v>
      </c>
      <c r="M4" t="s">
        <v>670</v>
      </c>
      <c r="N4" t="s">
        <v>671</v>
      </c>
      <c r="O4" t="s">
        <v>672</v>
      </c>
      <c r="P4" t="s">
        <v>673</v>
      </c>
      <c r="Q4" t="s">
        <v>675</v>
      </c>
      <c r="S4" t="s">
        <v>678</v>
      </c>
    </row>
    <row r="5" spans="1:124" ht="51" x14ac:dyDescent="0.2">
      <c r="A5" s="105">
        <v>1</v>
      </c>
      <c r="B5" s="39">
        <v>1</v>
      </c>
      <c r="C5" s="106" t="s">
        <v>49</v>
      </c>
      <c r="D5" s="39">
        <v>1</v>
      </c>
      <c r="E5" s="39" t="s">
        <v>639</v>
      </c>
      <c r="F5" s="104" t="s">
        <v>184</v>
      </c>
      <c r="G5" s="110" t="s">
        <v>657</v>
      </c>
      <c r="H5" s="110"/>
      <c r="I5" s="17" t="s">
        <v>658</v>
      </c>
      <c r="J5" s="17" t="s">
        <v>667</v>
      </c>
      <c r="L5">
        <f>'Dungeon&amp;Framework'!DT5</f>
        <v>4800</v>
      </c>
      <c r="M5">
        <f>'Dungeon&amp;Framework'!BX5</f>
        <v>9600</v>
      </c>
      <c r="N5">
        <f>M5/'Chest&amp;Cards&amp;Offer'!$D$10</f>
        <v>0.11428571428571428</v>
      </c>
      <c r="O5">
        <f>N5*'Chest&amp;Cards&amp;Offer'!$D$7</f>
        <v>0.5714285714285714</v>
      </c>
      <c r="P5">
        <f>N5*'Chest&amp;Cards&amp;Offer'!$D$6</f>
        <v>2.2857142857142856</v>
      </c>
      <c r="Q5">
        <f>N5*'Chest&amp;Cards&amp;Offer'!$D$5</f>
        <v>9600</v>
      </c>
      <c r="S5">
        <f>L5/'Chest&amp;Cards&amp;Offer'!$E$5</f>
        <v>1.3333333333333334E-2</v>
      </c>
      <c r="DT5" s="16"/>
    </row>
    <row r="6" spans="1:124" ht="61" x14ac:dyDescent="0.2">
      <c r="A6" s="105">
        <v>2</v>
      </c>
      <c r="B6" s="39">
        <v>2</v>
      </c>
      <c r="C6" s="106" t="s">
        <v>50</v>
      </c>
      <c r="D6" s="39">
        <v>1</v>
      </c>
      <c r="E6" s="39" t="s">
        <v>640</v>
      </c>
      <c r="F6" s="104" t="s">
        <v>185</v>
      </c>
      <c r="G6" s="110" t="s">
        <v>659</v>
      </c>
      <c r="H6" s="110"/>
      <c r="I6" s="17" t="s">
        <v>660</v>
      </c>
      <c r="L6">
        <f>'Dungeon&amp;Framework'!DT6</f>
        <v>14400</v>
      </c>
      <c r="M6">
        <f>'Dungeon&amp;Framework'!BX6</f>
        <v>24000</v>
      </c>
      <c r="N6">
        <f>M6/'Chest&amp;Cards&amp;Offer'!$D$10</f>
        <v>0.2857142857142857</v>
      </c>
      <c r="O6">
        <f>N6*'Chest&amp;Cards&amp;Offer'!$D$7</f>
        <v>1.4285714285714284</v>
      </c>
      <c r="P6">
        <f>N6*'Chest&amp;Cards&amp;Offer'!$D$6</f>
        <v>5.7142857142857135</v>
      </c>
      <c r="Q6">
        <f>N6*'Chest&amp;Cards&amp;Offer'!$D$5</f>
        <v>24000</v>
      </c>
      <c r="S6">
        <f>L6/'Chest&amp;Cards&amp;Offer'!$E$5</f>
        <v>0.04</v>
      </c>
      <c r="DT6" s="16"/>
    </row>
    <row r="7" spans="1:124" ht="68" x14ac:dyDescent="0.2">
      <c r="A7" s="105">
        <v>3</v>
      </c>
      <c r="B7" s="39">
        <v>3</v>
      </c>
      <c r="C7" s="106" t="s">
        <v>49</v>
      </c>
      <c r="D7" s="39">
        <v>2</v>
      </c>
      <c r="E7" s="39" t="s">
        <v>641</v>
      </c>
      <c r="F7" s="104" t="s">
        <v>186</v>
      </c>
      <c r="G7" s="111" t="s">
        <v>661</v>
      </c>
      <c r="H7" s="111"/>
      <c r="I7" s="17" t="s">
        <v>665</v>
      </c>
      <c r="L7">
        <f>'Dungeon&amp;Framework'!DT7</f>
        <v>24000</v>
      </c>
      <c r="M7">
        <f>'Dungeon&amp;Framework'!BX7</f>
        <v>38400</v>
      </c>
      <c r="N7">
        <f>M7/'Chest&amp;Cards&amp;Offer'!$D$10</f>
        <v>0.45714285714285713</v>
      </c>
      <c r="O7">
        <f>N7*'Chest&amp;Cards&amp;Offer'!$D$7</f>
        <v>2.2857142857142856</v>
      </c>
      <c r="P7">
        <f>N7*'Chest&amp;Cards&amp;Offer'!$D$6</f>
        <v>9.1428571428571423</v>
      </c>
      <c r="Q7">
        <f>N7*'Chest&amp;Cards&amp;Offer'!$D$5</f>
        <v>38400</v>
      </c>
      <c r="S7">
        <f>L7/'Chest&amp;Cards&amp;Offer'!$E$5</f>
        <v>6.6666666666666666E-2</v>
      </c>
      <c r="DT7" s="16"/>
    </row>
    <row r="8" spans="1:124" ht="17" x14ac:dyDescent="0.2">
      <c r="A8" s="105">
        <v>4</v>
      </c>
      <c r="B8" s="39">
        <v>4</v>
      </c>
      <c r="C8" s="106" t="s">
        <v>50</v>
      </c>
      <c r="D8" s="39">
        <v>2</v>
      </c>
      <c r="E8" s="39" t="s">
        <v>642</v>
      </c>
      <c r="F8" s="104" t="s">
        <v>187</v>
      </c>
      <c r="L8">
        <f>'Dungeon&amp;Framework'!DT8</f>
        <v>38400</v>
      </c>
      <c r="M8">
        <f>'Dungeon&amp;Framework'!BX8</f>
        <v>57600</v>
      </c>
      <c r="N8">
        <f>M8/'Chest&amp;Cards&amp;Offer'!$D$10</f>
        <v>0.68571428571428572</v>
      </c>
      <c r="O8">
        <f>N8*'Chest&amp;Cards&amp;Offer'!$D$7</f>
        <v>3.4285714285714288</v>
      </c>
      <c r="P8">
        <f>N8*'Chest&amp;Cards&amp;Offer'!$D$6</f>
        <v>13.714285714285715</v>
      </c>
      <c r="Q8">
        <f>N8*'Chest&amp;Cards&amp;Offer'!$D$5</f>
        <v>57600</v>
      </c>
      <c r="S8">
        <f>L8/'Chest&amp;Cards&amp;Offer'!$E$5</f>
        <v>0.10666666666666667</v>
      </c>
      <c r="DT8" s="16"/>
    </row>
    <row r="9" spans="1:124" ht="34" x14ac:dyDescent="0.2">
      <c r="A9" s="105">
        <v>5</v>
      </c>
      <c r="B9" s="39">
        <v>5</v>
      </c>
      <c r="C9" s="107" t="s">
        <v>51</v>
      </c>
      <c r="D9" s="39">
        <v>1</v>
      </c>
      <c r="E9" s="39" t="s">
        <v>643</v>
      </c>
      <c r="F9" s="104"/>
      <c r="G9" s="114" t="s">
        <v>684</v>
      </c>
      <c r="H9" s="17" t="s">
        <v>664</v>
      </c>
      <c r="I9" s="17" t="s">
        <v>666</v>
      </c>
      <c r="L9">
        <f>'Dungeon&amp;Framework'!DT9</f>
        <v>52800</v>
      </c>
      <c r="M9">
        <f>'Dungeon&amp;Framework'!BX9</f>
        <v>76800</v>
      </c>
      <c r="N9">
        <f>M9/'Chest&amp;Cards&amp;Offer'!$D$10</f>
        <v>0.91428571428571426</v>
      </c>
      <c r="O9">
        <f>N9*'Chest&amp;Cards&amp;Offer'!$D$7</f>
        <v>4.5714285714285712</v>
      </c>
      <c r="P9">
        <f>N9*'Chest&amp;Cards&amp;Offer'!$D$6</f>
        <v>18.285714285714285</v>
      </c>
      <c r="Q9">
        <f>N9*'Chest&amp;Cards&amp;Offer'!$D$5</f>
        <v>76800</v>
      </c>
      <c r="S9">
        <f>L9/'Chest&amp;Cards&amp;Offer'!$E$5</f>
        <v>0.14666666666666667</v>
      </c>
      <c r="DT9" s="16"/>
    </row>
    <row r="10" spans="1:124" ht="34" x14ac:dyDescent="0.2">
      <c r="A10" s="105">
        <v>6</v>
      </c>
      <c r="B10" s="39">
        <v>6</v>
      </c>
      <c r="C10" s="107" t="s">
        <v>51</v>
      </c>
      <c r="D10" s="39">
        <v>2</v>
      </c>
      <c r="E10" s="39" t="s">
        <v>644</v>
      </c>
      <c r="F10" s="104"/>
      <c r="H10" s="17" t="s">
        <v>682</v>
      </c>
      <c r="I10" s="17" t="s">
        <v>677</v>
      </c>
      <c r="L10">
        <f>'Dungeon&amp;Framework'!DT10</f>
        <v>72000</v>
      </c>
      <c r="M10">
        <f>'Dungeon&amp;Framework'!BX10</f>
        <v>100800</v>
      </c>
      <c r="N10">
        <f>M10/'Chest&amp;Cards&amp;Offer'!$D$10</f>
        <v>1.2</v>
      </c>
      <c r="O10">
        <f>N10*'Chest&amp;Cards&amp;Offer'!$D$7</f>
        <v>6</v>
      </c>
      <c r="P10">
        <f>N10*'Chest&amp;Cards&amp;Offer'!$D$6</f>
        <v>24</v>
      </c>
      <c r="Q10">
        <f>N10*'Chest&amp;Cards&amp;Offer'!$D$5</f>
        <v>100800</v>
      </c>
      <c r="S10">
        <f>L10/'Chest&amp;Cards&amp;Offer'!$E$5</f>
        <v>0.2</v>
      </c>
      <c r="DT10" s="16"/>
    </row>
    <row r="11" spans="1:124" x14ac:dyDescent="0.2">
      <c r="A11" s="105">
        <v>7</v>
      </c>
      <c r="B11" s="39">
        <v>7</v>
      </c>
      <c r="C11" s="107" t="s">
        <v>104</v>
      </c>
      <c r="D11" s="39">
        <v>1</v>
      </c>
      <c r="E11" s="39" t="s">
        <v>645</v>
      </c>
      <c r="F11" s="104"/>
      <c r="L11">
        <f>'Dungeon&amp;Framework'!DT11</f>
        <v>91200</v>
      </c>
      <c r="M11">
        <f>'Dungeon&amp;Framework'!BX11</f>
        <v>124800</v>
      </c>
      <c r="N11">
        <f>M11/'Chest&amp;Cards&amp;Offer'!$D$10</f>
        <v>1.4857142857142858</v>
      </c>
      <c r="O11">
        <f>N11*'Chest&amp;Cards&amp;Offer'!$D$7</f>
        <v>7.4285714285714288</v>
      </c>
      <c r="P11">
        <f>N11*'Chest&amp;Cards&amp;Offer'!$D$6</f>
        <v>29.714285714285715</v>
      </c>
      <c r="Q11">
        <f>N11*'Chest&amp;Cards&amp;Offer'!$D$5</f>
        <v>124800</v>
      </c>
      <c r="S11">
        <f>L11/'Chest&amp;Cards&amp;Offer'!$E$5</f>
        <v>0.25333333333333335</v>
      </c>
      <c r="DT11" s="16"/>
    </row>
    <row r="12" spans="1:124" ht="17" x14ac:dyDescent="0.2">
      <c r="A12" s="105">
        <v>8</v>
      </c>
      <c r="B12" s="39">
        <v>8</v>
      </c>
      <c r="C12" s="107" t="s">
        <v>104</v>
      </c>
      <c r="D12" s="39">
        <v>2</v>
      </c>
      <c r="E12" s="39" t="s">
        <v>646</v>
      </c>
      <c r="F12" s="104"/>
      <c r="H12" s="17" t="s">
        <v>683</v>
      </c>
      <c r="L12">
        <f>'Dungeon&amp;Framework'!DT12</f>
        <v>115200</v>
      </c>
      <c r="M12">
        <f>'Dungeon&amp;Framework'!BX12</f>
        <v>153600</v>
      </c>
      <c r="N12">
        <f>M12/'Chest&amp;Cards&amp;Offer'!$D$10</f>
        <v>1.8285714285714285</v>
      </c>
      <c r="O12">
        <f>N12*'Chest&amp;Cards&amp;Offer'!$D$7</f>
        <v>9.1428571428571423</v>
      </c>
      <c r="P12">
        <f>N12*'Chest&amp;Cards&amp;Offer'!$D$6</f>
        <v>36.571428571428569</v>
      </c>
      <c r="Q12">
        <f>N12*'Chest&amp;Cards&amp;Offer'!$D$5</f>
        <v>153600</v>
      </c>
      <c r="S12">
        <f>L12/'Chest&amp;Cards&amp;Offer'!$E$5</f>
        <v>0.32</v>
      </c>
      <c r="DT12" s="16"/>
    </row>
    <row r="13" spans="1:124" ht="34" x14ac:dyDescent="0.2">
      <c r="A13" s="105">
        <v>9</v>
      </c>
      <c r="B13" s="39">
        <v>9</v>
      </c>
      <c r="C13" s="106" t="s">
        <v>49</v>
      </c>
      <c r="D13" s="39">
        <v>3</v>
      </c>
      <c r="E13" s="39" t="s">
        <v>647</v>
      </c>
      <c r="F13" s="104"/>
      <c r="G13" s="114" t="s">
        <v>686</v>
      </c>
      <c r="L13">
        <f>'Dungeon&amp;Framework'!DT13</f>
        <v>139200</v>
      </c>
      <c r="M13">
        <f>'Dungeon&amp;Framework'!BX13</f>
        <v>182400</v>
      </c>
      <c r="N13">
        <f>M13/'Chest&amp;Cards&amp;Offer'!$D$10</f>
        <v>2.1714285714285713</v>
      </c>
      <c r="O13">
        <f>N13*'Chest&amp;Cards&amp;Offer'!$D$7</f>
        <v>10.857142857142856</v>
      </c>
      <c r="P13">
        <f>N13*'Chest&amp;Cards&amp;Offer'!$D$6</f>
        <v>43.428571428571423</v>
      </c>
      <c r="Q13">
        <f>N13*'Chest&amp;Cards&amp;Offer'!$D$5</f>
        <v>182400</v>
      </c>
      <c r="S13">
        <f>L13/'Chest&amp;Cards&amp;Offer'!$E$5</f>
        <v>0.38666666666666666</v>
      </c>
    </row>
    <row r="14" spans="1:124" ht="64" customHeight="1" x14ac:dyDescent="0.2">
      <c r="A14" s="105">
        <v>10</v>
      </c>
      <c r="B14" s="39">
        <v>10</v>
      </c>
      <c r="C14" s="107" t="s">
        <v>112</v>
      </c>
      <c r="D14" s="39">
        <v>1</v>
      </c>
      <c r="E14" s="39" t="s">
        <v>648</v>
      </c>
      <c r="F14" s="109" t="s">
        <v>183</v>
      </c>
      <c r="H14" s="17" t="s">
        <v>687</v>
      </c>
      <c r="L14">
        <f>'Dungeon&amp;Framework'!DT14</f>
        <v>168000</v>
      </c>
      <c r="M14">
        <f>'Dungeon&amp;Framework'!BX14</f>
        <v>216000</v>
      </c>
      <c r="N14">
        <f>M14/'Chest&amp;Cards&amp;Offer'!$D$10</f>
        <v>2.5714285714285716</v>
      </c>
      <c r="O14">
        <f>N14*'Chest&amp;Cards&amp;Offer'!$D$7</f>
        <v>12.857142857142858</v>
      </c>
      <c r="P14">
        <f>N14*'Chest&amp;Cards&amp;Offer'!$D$6</f>
        <v>51.428571428571431</v>
      </c>
      <c r="Q14">
        <f>N14*'Chest&amp;Cards&amp;Offer'!$D$5</f>
        <v>216000.00000000003</v>
      </c>
      <c r="S14">
        <f>L14/'Chest&amp;Cards&amp;Offer'!$E$5</f>
        <v>0.46666666666666667</v>
      </c>
    </row>
    <row r="15" spans="1:124" x14ac:dyDescent="0.2">
      <c r="A15" s="105">
        <v>11</v>
      </c>
      <c r="B15" s="39">
        <v>11</v>
      </c>
      <c r="C15" s="107" t="s">
        <v>112</v>
      </c>
      <c r="D15" s="39">
        <v>2</v>
      </c>
      <c r="E15" s="39" t="s">
        <v>649</v>
      </c>
      <c r="F15" s="109"/>
      <c r="L15">
        <f>'Dungeon&amp;Framework'!DT15</f>
        <v>196800</v>
      </c>
      <c r="M15">
        <f>'Dungeon&amp;Framework'!BX15</f>
        <v>249600</v>
      </c>
      <c r="N15">
        <f>M15/'Chest&amp;Cards&amp;Offer'!$D$10</f>
        <v>2.9714285714285715</v>
      </c>
      <c r="O15">
        <f>N15*'Chest&amp;Cards&amp;Offer'!$D$7</f>
        <v>14.857142857142858</v>
      </c>
      <c r="P15">
        <f>N15*'Chest&amp;Cards&amp;Offer'!$D$6</f>
        <v>59.428571428571431</v>
      </c>
      <c r="Q15">
        <f>N15*'Chest&amp;Cards&amp;Offer'!$D$5</f>
        <v>249600</v>
      </c>
      <c r="S15">
        <f>L15/'Chest&amp;Cards&amp;Offer'!$E$5</f>
        <v>0.54666666666666663</v>
      </c>
    </row>
    <row r="16" spans="1:124" x14ac:dyDescent="0.2">
      <c r="A16" s="105">
        <v>12</v>
      </c>
      <c r="B16" s="39">
        <v>12</v>
      </c>
      <c r="C16" s="107" t="s">
        <v>112</v>
      </c>
      <c r="D16" s="39">
        <v>3</v>
      </c>
      <c r="E16" s="39" t="s">
        <v>650</v>
      </c>
      <c r="F16" s="109"/>
      <c r="L16">
        <f>'Dungeon&amp;Framework'!DT16</f>
        <v>230400</v>
      </c>
      <c r="M16">
        <f>'Dungeon&amp;Framework'!BX16</f>
        <v>288000</v>
      </c>
      <c r="N16">
        <f>M16/'Chest&amp;Cards&amp;Offer'!$D$10</f>
        <v>3.4285714285714284</v>
      </c>
      <c r="O16">
        <f>N16*'Chest&amp;Cards&amp;Offer'!$D$7</f>
        <v>17.142857142857142</v>
      </c>
      <c r="P16">
        <f>N16*'Chest&amp;Cards&amp;Offer'!$D$6</f>
        <v>68.571428571428569</v>
      </c>
      <c r="Q16">
        <f>N16*'Chest&amp;Cards&amp;Offer'!$D$5</f>
        <v>288000</v>
      </c>
      <c r="S16">
        <f>L16/'Chest&amp;Cards&amp;Offer'!$E$5</f>
        <v>0.64</v>
      </c>
    </row>
    <row r="17" spans="1:20" ht="17" x14ac:dyDescent="0.2">
      <c r="A17" s="105">
        <v>13</v>
      </c>
      <c r="B17" s="39">
        <v>13</v>
      </c>
      <c r="C17" s="107" t="s">
        <v>113</v>
      </c>
      <c r="D17" s="39">
        <v>1</v>
      </c>
      <c r="E17" s="39" t="s">
        <v>651</v>
      </c>
      <c r="F17" s="109"/>
      <c r="H17" s="17" t="s">
        <v>688</v>
      </c>
      <c r="L17">
        <f>'Dungeon&amp;Framework'!DT17</f>
        <v>264000</v>
      </c>
      <c r="M17">
        <f>'Dungeon&amp;Framework'!BX17</f>
        <v>326400</v>
      </c>
      <c r="N17">
        <f>M17/'Chest&amp;Cards&amp;Offer'!$D$10</f>
        <v>3.8857142857142857</v>
      </c>
      <c r="O17">
        <f>N17*'Chest&amp;Cards&amp;Offer'!$D$7</f>
        <v>19.428571428571427</v>
      </c>
      <c r="P17">
        <f>N17*'Chest&amp;Cards&amp;Offer'!$D$6</f>
        <v>77.714285714285708</v>
      </c>
      <c r="Q17">
        <f>N17*'Chest&amp;Cards&amp;Offer'!$D$5</f>
        <v>326400</v>
      </c>
      <c r="S17">
        <f>L17/'Chest&amp;Cards&amp;Offer'!$E$5</f>
        <v>0.73333333333333328</v>
      </c>
    </row>
    <row r="18" spans="1:20" x14ac:dyDescent="0.2">
      <c r="A18" s="105">
        <v>14</v>
      </c>
      <c r="B18" s="39">
        <v>14</v>
      </c>
      <c r="C18" s="107" t="s">
        <v>113</v>
      </c>
      <c r="D18" s="39">
        <v>2</v>
      </c>
      <c r="E18" s="39" t="s">
        <v>652</v>
      </c>
      <c r="F18" s="109"/>
      <c r="L18">
        <f>'Dungeon&amp;Framework'!DT18</f>
        <v>302400</v>
      </c>
      <c r="M18">
        <f>'Dungeon&amp;Framework'!BX18</f>
        <v>369600</v>
      </c>
      <c r="N18">
        <f>M18/'Chest&amp;Cards&amp;Offer'!$D$10</f>
        <v>4.4000000000000004</v>
      </c>
      <c r="O18">
        <f>N18*'Chest&amp;Cards&amp;Offer'!$D$7</f>
        <v>22</v>
      </c>
      <c r="P18">
        <f>N18*'Chest&amp;Cards&amp;Offer'!$D$6</f>
        <v>88</v>
      </c>
      <c r="Q18">
        <f>N18*'Chest&amp;Cards&amp;Offer'!$D$5</f>
        <v>369600.00000000006</v>
      </c>
      <c r="S18">
        <f>L18/'Chest&amp;Cards&amp;Offer'!$E$5</f>
        <v>0.84</v>
      </c>
    </row>
    <row r="19" spans="1:20" ht="17" x14ac:dyDescent="0.2">
      <c r="A19" s="105">
        <v>15</v>
      </c>
      <c r="B19" s="39">
        <v>15</v>
      </c>
      <c r="C19" s="107" t="s">
        <v>113</v>
      </c>
      <c r="D19" s="39">
        <v>3</v>
      </c>
      <c r="E19" s="39" t="s">
        <v>653</v>
      </c>
      <c r="F19" s="109"/>
      <c r="H19" s="17" t="s">
        <v>689</v>
      </c>
      <c r="L19">
        <f>'Dungeon&amp;Framework'!DT19</f>
        <v>340800</v>
      </c>
      <c r="M19">
        <f>'Dungeon&amp;Framework'!BX19</f>
        <v>412800</v>
      </c>
      <c r="N19">
        <f>M19/'Chest&amp;Cards&amp;Offer'!$D$10</f>
        <v>4.9142857142857146</v>
      </c>
      <c r="O19">
        <f>N19*'Chest&amp;Cards&amp;Offer'!$D$7</f>
        <v>24.571428571428573</v>
      </c>
      <c r="P19">
        <f>N19*'Chest&amp;Cards&amp;Offer'!$D$6</f>
        <v>98.285714285714292</v>
      </c>
      <c r="Q19">
        <f>N19*'Chest&amp;Cards&amp;Offer'!$D$5</f>
        <v>412800</v>
      </c>
      <c r="S19">
        <f>L19/'Chest&amp;Cards&amp;Offer'!$E$5</f>
        <v>0.94666666666666666</v>
      </c>
      <c r="T19" t="s">
        <v>679</v>
      </c>
    </row>
    <row r="20" spans="1:20" ht="51" x14ac:dyDescent="0.2">
      <c r="A20" s="105">
        <v>16</v>
      </c>
      <c r="B20" s="39">
        <v>16</v>
      </c>
      <c r="C20" s="106" t="s">
        <v>50</v>
      </c>
      <c r="D20" s="39">
        <v>3</v>
      </c>
      <c r="E20" s="39" t="s">
        <v>654</v>
      </c>
      <c r="F20" s="104"/>
      <c r="H20" s="17" t="s">
        <v>669</v>
      </c>
      <c r="L20">
        <f>'Dungeon&amp;Framework'!DT20</f>
        <v>384000</v>
      </c>
      <c r="M20">
        <f>'Dungeon&amp;Framework'!BX20</f>
        <v>460800</v>
      </c>
      <c r="N20">
        <f>M20/'Chest&amp;Cards&amp;Offer'!$D$10</f>
        <v>5.4857142857142858</v>
      </c>
      <c r="O20">
        <f>N20*'Chest&amp;Cards&amp;Offer'!$D$7</f>
        <v>27.428571428571431</v>
      </c>
      <c r="P20">
        <f>N20*'Chest&amp;Cards&amp;Offer'!$D$6</f>
        <v>109.71428571428572</v>
      </c>
      <c r="Q20">
        <f>N20*'Chest&amp;Cards&amp;Offer'!$D$5</f>
        <v>460800</v>
      </c>
      <c r="S20">
        <f>L20/'Chest&amp;Cards&amp;Offer'!$E$5</f>
        <v>1.0666666666666667</v>
      </c>
    </row>
    <row r="21" spans="1:20" x14ac:dyDescent="0.2">
      <c r="A21" s="105">
        <v>17</v>
      </c>
      <c r="B21" s="39">
        <v>17</v>
      </c>
      <c r="C21" s="107" t="s">
        <v>51</v>
      </c>
      <c r="D21" s="39">
        <v>3</v>
      </c>
      <c r="E21" s="39" t="s">
        <v>655</v>
      </c>
      <c r="F21" s="104"/>
      <c r="L21">
        <f>'Dungeon&amp;Framework'!DT21</f>
        <v>427200</v>
      </c>
      <c r="M21">
        <f>'Dungeon&amp;Framework'!BX21</f>
        <v>508800</v>
      </c>
      <c r="N21">
        <f>M21/'Chest&amp;Cards&amp;Offer'!$D$10</f>
        <v>6.0571428571428569</v>
      </c>
      <c r="O21">
        <f>N21*'Chest&amp;Cards&amp;Offer'!$D$7</f>
        <v>30.285714285714285</v>
      </c>
      <c r="P21">
        <f>N21*'Chest&amp;Cards&amp;Offer'!$D$6</f>
        <v>121.14285714285714</v>
      </c>
      <c r="Q21">
        <f>N21*'Chest&amp;Cards&amp;Offer'!$D$5</f>
        <v>508800</v>
      </c>
      <c r="S21">
        <f>L21/'Chest&amp;Cards&amp;Offer'!$E$5</f>
        <v>1.1866666666666668</v>
      </c>
    </row>
    <row r="22" spans="1:20" x14ac:dyDescent="0.2">
      <c r="A22" s="105">
        <v>18</v>
      </c>
      <c r="B22" s="39">
        <v>18</v>
      </c>
      <c r="C22" s="107" t="s">
        <v>104</v>
      </c>
      <c r="D22" s="39">
        <v>3</v>
      </c>
      <c r="E22" s="39" t="s">
        <v>656</v>
      </c>
      <c r="F22" s="104"/>
      <c r="L22">
        <f>'Dungeon&amp;Framework'!DT22</f>
        <v>475200</v>
      </c>
      <c r="M22">
        <f>'Dungeon&amp;Framework'!BX22</f>
        <v>561600</v>
      </c>
      <c r="N22">
        <f>M22/'Chest&amp;Cards&amp;Offer'!$D$10</f>
        <v>6.6857142857142859</v>
      </c>
      <c r="O22">
        <f>N22*'Chest&amp;Cards&amp;Offer'!$D$7</f>
        <v>33.428571428571431</v>
      </c>
      <c r="P22">
        <f>N22*'Chest&amp;Cards&amp;Offer'!$D$6</f>
        <v>133.71428571428572</v>
      </c>
      <c r="Q22">
        <f>N22*'Chest&amp;Cards&amp;Offer'!$D$5</f>
        <v>561600</v>
      </c>
      <c r="S22">
        <f>L22/'Chest&amp;Cards&amp;Offer'!$E$5</f>
        <v>1.32</v>
      </c>
    </row>
    <row r="23" spans="1:20" x14ac:dyDescent="0.2">
      <c r="A23" s="108"/>
      <c r="B23" s="39"/>
      <c r="C23" s="106"/>
      <c r="D23" s="39"/>
      <c r="E23" s="39"/>
      <c r="F23" s="104"/>
    </row>
  </sheetData>
  <mergeCells count="1">
    <mergeCell ref="F14:F19"/>
  </mergeCells>
  <hyperlinks>
    <hyperlink ref="A1" r:id="rId1" xr:uid="{B55B77FB-BE6F-D446-ABC3-7D9006066C1E}"/>
  </hyperlinks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C2:X189"/>
  <sheetViews>
    <sheetView topLeftCell="A47" zoomScale="99" workbookViewId="0">
      <selection activeCell="C78" sqref="C78"/>
    </sheetView>
  </sheetViews>
  <sheetFormatPr baseColWidth="10" defaultRowHeight="16" x14ac:dyDescent="0.2"/>
  <sheetData>
    <row r="2" spans="24:24" x14ac:dyDescent="0.2">
      <c r="X2" t="s">
        <v>320</v>
      </c>
    </row>
    <row r="3" spans="24:24" x14ac:dyDescent="0.2">
      <c r="X3" t="s">
        <v>321</v>
      </c>
    </row>
    <row r="4" spans="24:24" x14ac:dyDescent="0.2">
      <c r="X4" t="s">
        <v>322</v>
      </c>
    </row>
    <row r="5" spans="24:24" x14ac:dyDescent="0.2">
      <c r="X5" t="s">
        <v>323</v>
      </c>
    </row>
    <row r="45" spans="4:4" x14ac:dyDescent="0.2">
      <c r="D45" t="s">
        <v>324</v>
      </c>
    </row>
    <row r="46" spans="4:4" x14ac:dyDescent="0.2">
      <c r="D46" t="s">
        <v>325</v>
      </c>
    </row>
    <row r="47" spans="4:4" x14ac:dyDescent="0.2">
      <c r="D47" t="s">
        <v>326</v>
      </c>
    </row>
    <row r="129" spans="4:7" x14ac:dyDescent="0.2">
      <c r="D129" t="s">
        <v>380</v>
      </c>
    </row>
    <row r="131" spans="4:7" x14ac:dyDescent="0.2">
      <c r="D131" t="s">
        <v>381</v>
      </c>
    </row>
    <row r="135" spans="4:7" x14ac:dyDescent="0.2">
      <c r="D135" t="s">
        <v>445</v>
      </c>
    </row>
    <row r="136" spans="4:7" x14ac:dyDescent="0.2">
      <c r="D136" t="s">
        <v>382</v>
      </c>
    </row>
    <row r="138" spans="4:7" x14ac:dyDescent="0.2">
      <c r="D138" t="s">
        <v>383</v>
      </c>
    </row>
    <row r="140" spans="4:7" x14ac:dyDescent="0.2">
      <c r="D140" t="s">
        <v>386</v>
      </c>
    </row>
    <row r="141" spans="4:7" x14ac:dyDescent="0.2">
      <c r="D141" t="s">
        <v>387</v>
      </c>
    </row>
    <row r="143" spans="4:7" x14ac:dyDescent="0.2">
      <c r="D143" t="s">
        <v>406</v>
      </c>
      <c r="F143" t="s">
        <v>405</v>
      </c>
      <c r="G143" t="s">
        <v>404</v>
      </c>
    </row>
    <row r="144" spans="4:7" x14ac:dyDescent="0.2">
      <c r="D144" t="s">
        <v>389</v>
      </c>
      <c r="F144" t="s">
        <v>395</v>
      </c>
      <c r="G144">
        <v>3</v>
      </c>
    </row>
    <row r="145" spans="4:7" x14ac:dyDescent="0.2">
      <c r="D145" t="s">
        <v>390</v>
      </c>
      <c r="F145" t="s">
        <v>395</v>
      </c>
      <c r="G145">
        <v>3</v>
      </c>
    </row>
    <row r="146" spans="4:7" x14ac:dyDescent="0.2">
      <c r="D146" t="s">
        <v>391</v>
      </c>
      <c r="F146" t="s">
        <v>396</v>
      </c>
      <c r="G146">
        <v>3</v>
      </c>
    </row>
    <row r="147" spans="4:7" x14ac:dyDescent="0.2">
      <c r="D147" t="s">
        <v>392</v>
      </c>
      <c r="F147" t="s">
        <v>396</v>
      </c>
      <c r="G147">
        <v>3</v>
      </c>
    </row>
    <row r="148" spans="4:7" x14ac:dyDescent="0.2">
      <c r="D148" t="s">
        <v>393</v>
      </c>
      <c r="F148" t="s">
        <v>396</v>
      </c>
      <c r="G148">
        <v>3</v>
      </c>
    </row>
    <row r="149" spans="4:7" x14ac:dyDescent="0.2">
      <c r="D149" t="s">
        <v>394</v>
      </c>
      <c r="F149" t="s">
        <v>396</v>
      </c>
      <c r="G149">
        <v>3</v>
      </c>
    </row>
    <row r="150" spans="4:7" x14ac:dyDescent="0.2">
      <c r="D150" t="s">
        <v>403</v>
      </c>
      <c r="F150" t="s">
        <v>396</v>
      </c>
      <c r="G150">
        <v>3</v>
      </c>
    </row>
    <row r="153" spans="4:7" x14ac:dyDescent="0.2">
      <c r="D153" t="s">
        <v>399</v>
      </c>
    </row>
    <row r="155" spans="4:7" x14ac:dyDescent="0.2">
      <c r="D155" t="s">
        <v>407</v>
      </c>
    </row>
    <row r="156" spans="4:7" x14ac:dyDescent="0.2">
      <c r="D156" t="s">
        <v>408</v>
      </c>
    </row>
    <row r="164" spans="5:5" x14ac:dyDescent="0.2">
      <c r="E164" t="s">
        <v>385</v>
      </c>
    </row>
    <row r="187" spans="3:3" x14ac:dyDescent="0.2">
      <c r="C187" t="s">
        <v>510</v>
      </c>
    </row>
    <row r="188" spans="3:3" x14ac:dyDescent="0.2">
      <c r="C188" t="s">
        <v>511</v>
      </c>
    </row>
    <row r="189" spans="3:3" x14ac:dyDescent="0.2">
      <c r="C189" t="s">
        <v>512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IG95"/>
  <sheetViews>
    <sheetView tabSelected="1" workbookViewId="0">
      <pane xSplit="4" ySplit="4" topLeftCell="DW8" activePane="bottomRight" state="frozen"/>
      <selection pane="topRight" activeCell="E1" sqref="E1"/>
      <selection pane="bottomLeft" activeCell="A5" sqref="A5"/>
      <selection pane="bottomRight" activeCell="DY20" sqref="DY20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16.1640625" customWidth="1"/>
    <col min="47" max="47" width="26.33203125" customWidth="1"/>
    <col min="48" max="48" width="15.5" customWidth="1"/>
    <col min="50" max="50" width="23.6640625" customWidth="1"/>
    <col min="51" max="51" width="23.33203125" customWidth="1"/>
    <col min="52" max="52" width="20.1640625" customWidth="1"/>
    <col min="53" max="53" width="15.83203125" customWidth="1"/>
    <col min="54" max="54" width="31.33203125" customWidth="1"/>
    <col min="55" max="55" width="17.83203125" customWidth="1"/>
    <col min="56" max="56" width="11.83203125" customWidth="1"/>
    <col min="60" max="61" width="26.83203125" customWidth="1"/>
    <col min="62" max="62" width="21" customWidth="1"/>
    <col min="71" max="71" width="34" customWidth="1"/>
    <col min="72" max="72" width="21.1640625" customWidth="1"/>
    <col min="73" max="74" width="21.33203125" customWidth="1"/>
    <col min="75" max="75" width="24.83203125" customWidth="1"/>
    <col min="76" max="76" width="23.5" customWidth="1"/>
    <col min="77" max="78" width="33.33203125" customWidth="1"/>
    <col min="79" max="79" width="16.33203125" customWidth="1"/>
    <col min="80" max="80" width="24.83203125" customWidth="1"/>
    <col min="81" max="81" width="37" customWidth="1"/>
    <col min="82" max="84" width="24.83203125" customWidth="1"/>
    <col min="85" max="85" width="28.83203125" customWidth="1"/>
    <col min="86" max="87" width="15" customWidth="1"/>
    <col min="88" max="88" width="21.6640625" customWidth="1"/>
    <col min="89" max="89" width="24.33203125" customWidth="1"/>
    <col min="90" max="90" width="22.33203125" customWidth="1"/>
    <col min="91" max="91" width="39.33203125" customWidth="1"/>
    <col min="92" max="92" width="35.1640625" customWidth="1"/>
    <col min="93" max="93" width="31.83203125" customWidth="1"/>
    <col min="94" max="94" width="15.1640625" customWidth="1"/>
    <col min="95" max="102" width="11" customWidth="1"/>
    <col min="103" max="103" width="18.6640625" customWidth="1"/>
    <col min="104" max="104" width="25.5" customWidth="1"/>
    <col min="105" max="105" width="19.5" customWidth="1"/>
    <col min="106" max="106" width="19.6640625" style="75" customWidth="1"/>
    <col min="107" max="107" width="17.1640625" customWidth="1"/>
    <col min="108" max="108" width="13.6640625" customWidth="1"/>
    <col min="109" max="109" width="19.1640625" customWidth="1"/>
    <col min="110" max="110" width="22" style="78" customWidth="1"/>
    <col min="111" max="111" width="14.83203125" customWidth="1"/>
    <col min="112" max="112" width="24.1640625" customWidth="1"/>
    <col min="113" max="113" width="28.5" customWidth="1"/>
    <col min="114" max="114" width="21" customWidth="1"/>
    <col min="115" max="115" width="24.83203125" customWidth="1"/>
    <col min="116" max="116" width="29.1640625" customWidth="1"/>
    <col min="117" max="117" width="27.5" customWidth="1"/>
    <col min="118" max="118" width="44" customWidth="1"/>
    <col min="119" max="119" width="33.5" customWidth="1"/>
    <col min="120" max="121" width="24.83203125" customWidth="1"/>
    <col min="122" max="122" width="43.5" customWidth="1"/>
    <col min="123" max="123" width="28.1640625" customWidth="1"/>
    <col min="124" max="127" width="24.83203125" customWidth="1"/>
    <col min="128" max="128" width="32.1640625" customWidth="1"/>
    <col min="129" max="129" width="24.83203125" customWidth="1"/>
    <col min="130" max="130" width="20.5" customWidth="1"/>
    <col min="131" max="131" width="21.6640625" customWidth="1"/>
    <col min="132" max="132" width="26" customWidth="1"/>
    <col min="133" max="134" width="24.83203125" customWidth="1"/>
    <col min="135" max="135" width="28.83203125" customWidth="1"/>
    <col min="136" max="136" width="42.6640625" customWidth="1"/>
    <col min="137" max="137" width="9.83203125" style="7" customWidth="1"/>
    <col min="146" max="146" width="17.83203125" style="7" customWidth="1"/>
    <col min="147" max="147" width="36.83203125" style="7" customWidth="1"/>
    <col min="148" max="148" width="9.83203125" customWidth="1"/>
    <col min="149" max="149" width="35.33203125" style="7" customWidth="1"/>
    <col min="150" max="150" width="9.83203125" customWidth="1"/>
    <col min="151" max="151" width="11.1640625" style="5" customWidth="1"/>
    <col min="153" max="153" width="38" customWidth="1"/>
    <col min="154" max="154" width="24.5" customWidth="1"/>
    <col min="155" max="155" width="27.5" customWidth="1"/>
    <col min="156" max="157" width="23" customWidth="1"/>
    <col min="158" max="158" width="20.83203125" customWidth="1"/>
    <col min="160" max="160" width="14.33203125" customWidth="1"/>
    <col min="161" max="161" width="14.6640625" customWidth="1"/>
    <col min="162" max="162" width="13.83203125" customWidth="1"/>
    <col min="163" max="163" width="14.1640625" customWidth="1"/>
    <col min="187" max="187" width="0" hidden="1" customWidth="1"/>
    <col min="207" max="207" width="29.33203125" customWidth="1"/>
    <col min="208" max="208" width="18.83203125" style="31" customWidth="1"/>
    <col min="209" max="209" width="16.1640625" style="31" customWidth="1"/>
    <col min="210" max="210" width="25.5" style="31" customWidth="1"/>
    <col min="212" max="215" width="10.83203125" style="31"/>
    <col min="217" max="219" width="10.83203125" style="32"/>
    <col min="221" max="223" width="10.83203125" style="32"/>
    <col min="225" max="227" width="10.83203125" style="32"/>
    <col min="229" max="231" width="10.83203125" style="32"/>
    <col min="232" max="232" width="10.83203125" style="34"/>
    <col min="234" max="236" width="10.83203125" style="35"/>
    <col min="239" max="241" width="10.83203125" style="35"/>
  </cols>
  <sheetData>
    <row r="1" spans="1:241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CR1" t="s">
        <v>546</v>
      </c>
      <c r="EH1">
        <v>23</v>
      </c>
      <c r="EI1">
        <v>24</v>
      </c>
      <c r="EJ1">
        <v>25</v>
      </c>
      <c r="EK1">
        <v>26</v>
      </c>
      <c r="EL1">
        <v>27</v>
      </c>
      <c r="EM1">
        <v>28</v>
      </c>
      <c r="EN1">
        <v>29</v>
      </c>
      <c r="EO1">
        <v>30</v>
      </c>
      <c r="FG1">
        <v>40</v>
      </c>
      <c r="FH1">
        <v>41</v>
      </c>
      <c r="FI1">
        <v>42</v>
      </c>
      <c r="FJ1">
        <v>43</v>
      </c>
      <c r="FK1">
        <v>44</v>
      </c>
      <c r="FL1">
        <v>45</v>
      </c>
      <c r="FM1">
        <v>46</v>
      </c>
      <c r="FN1">
        <v>47</v>
      </c>
      <c r="FO1">
        <v>48</v>
      </c>
      <c r="FP1">
        <v>49</v>
      </c>
      <c r="FQ1">
        <v>50</v>
      </c>
      <c r="FR1">
        <v>51</v>
      </c>
      <c r="FS1">
        <v>52</v>
      </c>
      <c r="FT1">
        <v>53</v>
      </c>
      <c r="FU1">
        <v>54</v>
      </c>
      <c r="FV1">
        <v>55</v>
      </c>
      <c r="FW1">
        <v>56</v>
      </c>
      <c r="FX1">
        <v>57</v>
      </c>
      <c r="FY1">
        <v>58</v>
      </c>
      <c r="FZ1">
        <v>59</v>
      </c>
      <c r="GA1">
        <v>60</v>
      </c>
      <c r="GB1">
        <v>61</v>
      </c>
      <c r="GC1">
        <v>62</v>
      </c>
      <c r="GD1">
        <v>63</v>
      </c>
      <c r="GE1">
        <v>64</v>
      </c>
      <c r="GF1">
        <v>65</v>
      </c>
      <c r="GG1">
        <v>66</v>
      </c>
      <c r="GH1">
        <v>67</v>
      </c>
      <c r="GI1">
        <v>68</v>
      </c>
      <c r="GJ1">
        <v>69</v>
      </c>
      <c r="GK1">
        <v>70</v>
      </c>
    </row>
    <row r="2" spans="1:241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223</v>
      </c>
      <c r="Z2" t="s">
        <v>236</v>
      </c>
      <c r="AI2" t="s">
        <v>232</v>
      </c>
      <c r="AL2" t="s">
        <v>237</v>
      </c>
      <c r="AW2" s="11"/>
      <c r="AX2" s="11"/>
      <c r="AY2" s="11"/>
      <c r="AZ2" s="11"/>
      <c r="BA2" s="11" t="s">
        <v>541</v>
      </c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T2" s="2"/>
      <c r="BU2" s="2"/>
      <c r="BV2" s="2" t="s">
        <v>542</v>
      </c>
      <c r="BW2" s="2"/>
      <c r="BX2" s="2"/>
      <c r="BY2" s="2"/>
      <c r="BZ2" s="2"/>
      <c r="CB2" s="2"/>
      <c r="CC2" s="2" t="s">
        <v>543</v>
      </c>
      <c r="CD2" s="2"/>
      <c r="CF2" s="11"/>
      <c r="CG2" s="11" t="s">
        <v>464</v>
      </c>
      <c r="CH2" s="11"/>
      <c r="CI2" s="11"/>
      <c r="CJ2" s="11"/>
      <c r="CK2" s="53" t="s">
        <v>544</v>
      </c>
      <c r="CL2" s="53"/>
      <c r="CM2" s="53"/>
      <c r="CN2" s="53"/>
      <c r="CO2" s="41"/>
      <c r="CP2" s="41"/>
      <c r="CQ2" s="54"/>
      <c r="CR2" s="54"/>
      <c r="CS2" s="54"/>
      <c r="CT2" s="54"/>
      <c r="CU2" s="54"/>
      <c r="CV2" s="54"/>
      <c r="CW2" s="54"/>
      <c r="CX2" s="54"/>
      <c r="CY2" s="54"/>
      <c r="CZ2" s="54" t="s">
        <v>545</v>
      </c>
      <c r="DA2" s="54"/>
      <c r="DB2" s="76"/>
      <c r="DC2" s="54"/>
      <c r="DD2" s="54"/>
      <c r="DE2" s="54"/>
      <c r="DF2" s="79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B2" s="28"/>
      <c r="EC2" s="28" t="s">
        <v>547</v>
      </c>
      <c r="ED2" s="28"/>
      <c r="EE2" s="28"/>
      <c r="EF2" s="28"/>
      <c r="EH2" s="16"/>
      <c r="EI2" s="16"/>
      <c r="EJ2" s="16"/>
      <c r="EK2" s="16"/>
      <c r="EL2" s="16"/>
      <c r="EM2" s="16"/>
      <c r="EN2" s="16"/>
      <c r="EO2" s="16"/>
      <c r="EW2" s="28" t="s">
        <v>294</v>
      </c>
      <c r="EX2" s="28"/>
      <c r="EY2" s="28"/>
      <c r="EZ2" s="28"/>
      <c r="FA2" s="28"/>
      <c r="FB2" s="28"/>
      <c r="FI2" t="s">
        <v>233</v>
      </c>
      <c r="FW2" t="s">
        <v>238</v>
      </c>
      <c r="GD2" s="6"/>
      <c r="GE2" s="6"/>
      <c r="GF2" s="6"/>
      <c r="GG2" s="6"/>
      <c r="GH2" s="30"/>
      <c r="GI2" s="6" t="s">
        <v>283</v>
      </c>
      <c r="GJ2" s="6"/>
      <c r="GK2" s="6"/>
      <c r="GL2" s="6"/>
      <c r="GM2" s="6"/>
      <c r="GN2" s="6"/>
      <c r="GO2" s="6"/>
      <c r="GP2" s="6"/>
      <c r="GQ2" s="6"/>
      <c r="GR2" s="6"/>
      <c r="GX2" s="27" t="s">
        <v>316</v>
      </c>
      <c r="GY2" s="27"/>
    </row>
    <row r="3" spans="1:241" ht="24" x14ac:dyDescent="0.3">
      <c r="AZ3" s="84" t="s">
        <v>377</v>
      </c>
      <c r="BA3" s="84"/>
      <c r="BB3" s="84"/>
      <c r="BD3" s="84" t="s">
        <v>375</v>
      </c>
      <c r="BE3" s="84"/>
      <c r="BF3" s="84"/>
      <c r="BG3" s="84"/>
      <c r="CG3" t="s">
        <v>477</v>
      </c>
      <c r="CK3" t="s">
        <v>480</v>
      </c>
      <c r="CM3" t="s">
        <v>465</v>
      </c>
      <c r="CQ3" s="84" t="s">
        <v>515</v>
      </c>
      <c r="CR3" s="84"/>
      <c r="CS3" s="84"/>
      <c r="CT3" s="84"/>
      <c r="CU3" s="84"/>
      <c r="CV3" s="84"/>
      <c r="CW3" s="84"/>
      <c r="CX3" s="84"/>
      <c r="CY3" s="46"/>
      <c r="CZ3" s="46"/>
      <c r="DA3" s="46"/>
      <c r="DB3" s="77"/>
      <c r="DC3" s="46"/>
      <c r="DD3" s="46"/>
      <c r="DE3" s="46"/>
      <c r="DF3" s="80"/>
      <c r="DU3" t="s">
        <v>622</v>
      </c>
      <c r="EH3" s="7"/>
      <c r="EW3" s="29" t="s">
        <v>295</v>
      </c>
      <c r="FD3" t="s">
        <v>287</v>
      </c>
      <c r="GD3" s="6"/>
      <c r="GE3" s="6"/>
      <c r="GF3" s="6"/>
      <c r="GG3" s="6"/>
      <c r="GH3" s="30" t="s">
        <v>285</v>
      </c>
      <c r="GI3" s="6"/>
      <c r="GJ3" s="6"/>
      <c r="GK3" s="6"/>
      <c r="GL3" s="6"/>
      <c r="GM3" s="6"/>
      <c r="GN3" s="6"/>
      <c r="GO3" s="6"/>
      <c r="GP3" s="6"/>
      <c r="GQ3" s="6"/>
      <c r="GR3" s="6"/>
      <c r="GX3" s="27" t="s">
        <v>315</v>
      </c>
      <c r="GY3" s="27"/>
      <c r="GZ3" s="86" t="s">
        <v>49</v>
      </c>
      <c r="HA3" s="86"/>
      <c r="HB3" s="86"/>
      <c r="HD3" s="86" t="s">
        <v>50</v>
      </c>
      <c r="HE3" s="86"/>
      <c r="HF3" s="86"/>
      <c r="HI3" s="88" t="s">
        <v>51</v>
      </c>
      <c r="HJ3" s="88"/>
      <c r="HK3" s="88"/>
      <c r="HM3" s="88" t="s">
        <v>104</v>
      </c>
      <c r="HN3" s="88"/>
      <c r="HO3" s="88"/>
      <c r="HQ3" s="88" t="s">
        <v>112</v>
      </c>
      <c r="HR3" s="88"/>
      <c r="HS3" s="88"/>
      <c r="HU3" s="88" t="s">
        <v>113</v>
      </c>
      <c r="HV3" s="88"/>
      <c r="HW3" s="88"/>
      <c r="HZ3" s="85" t="s">
        <v>129</v>
      </c>
      <c r="IA3" s="85"/>
      <c r="IB3" s="85"/>
      <c r="IE3" s="85" t="s">
        <v>105</v>
      </c>
      <c r="IF3" s="85"/>
      <c r="IG3" s="85"/>
    </row>
    <row r="4" spans="1:241" ht="18" x14ac:dyDescent="0.25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224</v>
      </c>
      <c r="X4" t="s">
        <v>225</v>
      </c>
      <c r="Y4" t="s">
        <v>226</v>
      </c>
      <c r="Z4" t="s">
        <v>227</v>
      </c>
      <c r="AA4" t="s">
        <v>228</v>
      </c>
      <c r="AB4" t="s">
        <v>229</v>
      </c>
      <c r="AC4" t="s">
        <v>230</v>
      </c>
      <c r="AD4" t="s">
        <v>231</v>
      </c>
      <c r="AF4" t="s">
        <v>272</v>
      </c>
      <c r="AG4" t="s">
        <v>273</v>
      </c>
      <c r="AI4" t="s">
        <v>224</v>
      </c>
      <c r="AJ4" t="s">
        <v>225</v>
      </c>
      <c r="AK4" t="s">
        <v>226</v>
      </c>
      <c r="AL4" t="s">
        <v>227</v>
      </c>
      <c r="AM4" t="s">
        <v>228</v>
      </c>
      <c r="AN4" t="s">
        <v>229</v>
      </c>
      <c r="AO4" t="s">
        <v>230</v>
      </c>
      <c r="AP4" t="s">
        <v>231</v>
      </c>
      <c r="AS4" t="s">
        <v>353</v>
      </c>
      <c r="AU4" t="s">
        <v>352</v>
      </c>
      <c r="AW4" t="s">
        <v>354</v>
      </c>
      <c r="AX4" t="s">
        <v>355</v>
      </c>
      <c r="AY4" t="s">
        <v>356</v>
      </c>
      <c r="AZ4" t="s">
        <v>376</v>
      </c>
      <c r="BA4" t="s">
        <v>362</v>
      </c>
      <c r="BB4" t="s">
        <v>378</v>
      </c>
      <c r="BC4" t="s">
        <v>379</v>
      </c>
      <c r="BD4" t="s">
        <v>357</v>
      </c>
      <c r="BE4" t="s">
        <v>362</v>
      </c>
      <c r="BF4" t="s">
        <v>365</v>
      </c>
      <c r="BG4" s="39" t="s">
        <v>366</v>
      </c>
      <c r="BH4" s="39" t="s">
        <v>415</v>
      </c>
      <c r="BI4" s="39" t="s">
        <v>410</v>
      </c>
      <c r="BJ4" s="45" t="s">
        <v>416</v>
      </c>
      <c r="BS4" t="s">
        <v>409</v>
      </c>
      <c r="BT4" t="s">
        <v>388</v>
      </c>
      <c r="BU4" t="s">
        <v>397</v>
      </c>
      <c r="BV4" t="s">
        <v>534</v>
      </c>
      <c r="BW4" t="s">
        <v>398</v>
      </c>
      <c r="BX4" t="s">
        <v>601</v>
      </c>
      <c r="BY4" t="s">
        <v>602</v>
      </c>
      <c r="BZ4" t="s">
        <v>417</v>
      </c>
      <c r="CB4" t="s">
        <v>422</v>
      </c>
      <c r="CC4" t="s">
        <v>424</v>
      </c>
      <c r="CD4" t="s">
        <v>421</v>
      </c>
      <c r="CF4" t="s">
        <v>463</v>
      </c>
      <c r="CG4" t="s">
        <v>462</v>
      </c>
      <c r="CI4" t="s">
        <v>476</v>
      </c>
      <c r="CJ4" t="s">
        <v>478</v>
      </c>
      <c r="CK4" t="s">
        <v>479</v>
      </c>
      <c r="CL4" t="s">
        <v>481</v>
      </c>
      <c r="CM4" t="s">
        <v>461</v>
      </c>
      <c r="CN4" t="s">
        <v>482</v>
      </c>
      <c r="CO4" t="s">
        <v>483</v>
      </c>
      <c r="CQ4" t="s">
        <v>224</v>
      </c>
      <c r="CR4" t="s">
        <v>225</v>
      </c>
      <c r="CS4" t="s">
        <v>226</v>
      </c>
      <c r="CT4" t="s">
        <v>227</v>
      </c>
      <c r="CU4" t="s">
        <v>228</v>
      </c>
      <c r="CV4" t="s">
        <v>229</v>
      </c>
      <c r="CW4" t="s">
        <v>230</v>
      </c>
      <c r="CX4" t="s">
        <v>231</v>
      </c>
      <c r="CY4" t="s">
        <v>536</v>
      </c>
      <c r="CZ4" t="s">
        <v>614</v>
      </c>
      <c r="DA4" t="s">
        <v>623</v>
      </c>
      <c r="DB4" s="75" t="s">
        <v>615</v>
      </c>
      <c r="DC4" t="s">
        <v>516</v>
      </c>
      <c r="DD4" t="s">
        <v>517</v>
      </c>
      <c r="DE4" t="s">
        <v>518</v>
      </c>
      <c r="DF4" s="78" t="s">
        <v>616</v>
      </c>
      <c r="DG4" t="s">
        <v>617</v>
      </c>
      <c r="DH4" t="s">
        <v>539</v>
      </c>
      <c r="DI4" t="s">
        <v>618</v>
      </c>
      <c r="DJ4" t="s">
        <v>619</v>
      </c>
      <c r="DK4" t="s">
        <v>529</v>
      </c>
      <c r="DL4" t="s">
        <v>520</v>
      </c>
      <c r="DM4" t="s">
        <v>535</v>
      </c>
      <c r="DN4" t="s">
        <v>620</v>
      </c>
      <c r="DO4" t="s">
        <v>621</v>
      </c>
      <c r="DP4" t="s">
        <v>519</v>
      </c>
      <c r="DQ4" t="s">
        <v>521</v>
      </c>
      <c r="DR4" t="s">
        <v>537</v>
      </c>
      <c r="DS4" t="s">
        <v>540</v>
      </c>
      <c r="DT4" t="s">
        <v>530</v>
      </c>
      <c r="DU4" t="s">
        <v>531</v>
      </c>
      <c r="DV4" t="s">
        <v>532</v>
      </c>
      <c r="DX4" t="s">
        <v>624</v>
      </c>
      <c r="DY4" t="s">
        <v>612</v>
      </c>
      <c r="DZ4" t="s">
        <v>613</v>
      </c>
      <c r="EB4" t="s">
        <v>548</v>
      </c>
      <c r="EC4" t="s">
        <v>549</v>
      </c>
      <c r="ED4" t="s">
        <v>550</v>
      </c>
      <c r="EE4" t="s">
        <v>551</v>
      </c>
      <c r="EF4" t="s">
        <v>552</v>
      </c>
      <c r="EH4" t="s">
        <v>224</v>
      </c>
      <c r="EI4" t="s">
        <v>225</v>
      </c>
      <c r="EJ4" t="s">
        <v>226</v>
      </c>
      <c r="EK4" t="s">
        <v>227</v>
      </c>
      <c r="EL4" t="s">
        <v>228</v>
      </c>
      <c r="EM4" t="s">
        <v>229</v>
      </c>
      <c r="EN4" t="s">
        <v>230</v>
      </c>
      <c r="EO4" t="s">
        <v>231</v>
      </c>
      <c r="EQ4" s="7" t="s">
        <v>586</v>
      </c>
      <c r="ES4" s="7" t="s">
        <v>587</v>
      </c>
      <c r="EW4" t="s">
        <v>292</v>
      </c>
      <c r="EX4" t="s">
        <v>296</v>
      </c>
      <c r="EY4" t="s">
        <v>297</v>
      </c>
      <c r="EZ4" t="s">
        <v>298</v>
      </c>
      <c r="FA4" t="s">
        <v>299</v>
      </c>
      <c r="FB4" t="s">
        <v>293</v>
      </c>
      <c r="FD4" t="s">
        <v>288</v>
      </c>
      <c r="FE4" t="s">
        <v>289</v>
      </c>
      <c r="FF4" t="s">
        <v>290</v>
      </c>
      <c r="FG4" t="s">
        <v>291</v>
      </c>
      <c r="FI4" t="s">
        <v>224</v>
      </c>
      <c r="FJ4" t="s">
        <v>225</v>
      </c>
      <c r="FK4" t="s">
        <v>226</v>
      </c>
      <c r="FL4" t="s">
        <v>227</v>
      </c>
      <c r="FM4" t="s">
        <v>228</v>
      </c>
      <c r="FN4" t="s">
        <v>229</v>
      </c>
      <c r="FO4" t="s">
        <v>230</v>
      </c>
      <c r="FP4" t="s">
        <v>231</v>
      </c>
      <c r="FR4" t="s">
        <v>234</v>
      </c>
      <c r="FT4" t="s">
        <v>235</v>
      </c>
      <c r="FW4" t="s">
        <v>239</v>
      </c>
      <c r="FX4" t="s">
        <v>240</v>
      </c>
      <c r="FY4" t="s">
        <v>241</v>
      </c>
      <c r="GD4" s="6"/>
      <c r="GE4" s="6"/>
      <c r="GF4" s="6"/>
      <c r="GG4" s="6"/>
      <c r="GH4" s="6" t="s">
        <v>302</v>
      </c>
      <c r="GI4" s="6"/>
      <c r="GJ4" s="6"/>
      <c r="GK4" s="6"/>
      <c r="GL4" s="6"/>
      <c r="GM4" s="6"/>
      <c r="GN4" s="6"/>
      <c r="GO4" s="6"/>
      <c r="GP4" s="6"/>
      <c r="GQ4" s="6"/>
      <c r="GR4" s="6"/>
      <c r="GT4" t="s">
        <v>314</v>
      </c>
      <c r="GX4" t="s">
        <v>313</v>
      </c>
      <c r="GZ4" s="31" t="s">
        <v>310</v>
      </c>
      <c r="HA4" s="31" t="s">
        <v>312</v>
      </c>
      <c r="HB4" s="31" t="s">
        <v>311</v>
      </c>
      <c r="HD4" s="31" t="s">
        <v>310</v>
      </c>
      <c r="HE4" s="31" t="s">
        <v>312</v>
      </c>
      <c r="HF4" s="31" t="s">
        <v>311</v>
      </c>
      <c r="HI4" s="33" t="s">
        <v>310</v>
      </c>
      <c r="HJ4" s="33" t="s">
        <v>312</v>
      </c>
      <c r="HK4" s="33" t="s">
        <v>311</v>
      </c>
      <c r="HM4" s="33" t="s">
        <v>310</v>
      </c>
      <c r="HN4" s="33" t="s">
        <v>312</v>
      </c>
      <c r="HO4" s="33" t="s">
        <v>311</v>
      </c>
      <c r="HQ4" s="33" t="s">
        <v>310</v>
      </c>
      <c r="HR4" s="33" t="s">
        <v>312</v>
      </c>
      <c r="HS4" s="33" t="s">
        <v>311</v>
      </c>
      <c r="HU4" s="33" t="s">
        <v>310</v>
      </c>
      <c r="HV4" s="33" t="s">
        <v>312</v>
      </c>
      <c r="HW4" s="33" t="s">
        <v>311</v>
      </c>
      <c r="HZ4" s="36" t="s">
        <v>310</v>
      </c>
      <c r="IA4" s="36" t="s">
        <v>312</v>
      </c>
      <c r="IB4" s="36" t="s">
        <v>311</v>
      </c>
      <c r="IE4" s="36" t="s">
        <v>310</v>
      </c>
      <c r="IF4" s="36" t="s">
        <v>312</v>
      </c>
      <c r="IG4" s="36" t="s">
        <v>311</v>
      </c>
    </row>
    <row r="5" spans="1:241" ht="17" x14ac:dyDescent="0.2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92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VLOOKUP(W5,CardUpgrade!$C$10:$I$20,7,FALSE)</f>
        <v>1</v>
      </c>
      <c r="AJ5">
        <f>VLOOKUP(X5,CardUpgrade!$C$10:$I$20,7,FALSE)</f>
        <v>0</v>
      </c>
      <c r="AK5">
        <f>VLOOKUP(Y5,CardUpgrade!$C$10:$I$20,7,FALSE)</f>
        <v>0</v>
      </c>
      <c r="AL5">
        <f>VLOOKUP(Z5,CardUpgrade!$C$10:$I$20,7,FALSE)</f>
        <v>0</v>
      </c>
      <c r="AM5">
        <f>VLOOKUP(AA5,CardUpgrade!$C$10:$I$20,7,FALSE)</f>
        <v>0</v>
      </c>
      <c r="AN5">
        <f>VLOOKUP(AB5,CardUpgrade!$C$10:$I$20,7,FALSE)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SUM(AI5:AJ5)*'Chest&amp;Cards&amp;Offer'!$N$3 + SUM('Dungeon&amp;Framework'!AK5:AN5)*'Chest&amp;Cards&amp;Offer'!$N$4</f>
        <v>1200</v>
      </c>
      <c r="AU5" s="2">
        <f>AS5</f>
        <v>1200</v>
      </c>
      <c r="AW5" s="41">
        <v>0</v>
      </c>
      <c r="AX5">
        <f>AU5*(1-AW5)</f>
        <v>1200</v>
      </c>
      <c r="AY5">
        <f>AU5-AX5</f>
        <v>0</v>
      </c>
      <c r="AZ5">
        <f>SUM($AY$5:AY5)</f>
        <v>0</v>
      </c>
      <c r="BA5">
        <f>AZ5/'Chest&amp;Cards&amp;Offer'!$R$3</f>
        <v>0</v>
      </c>
      <c r="BB5">
        <f>BA5/100</f>
        <v>0</v>
      </c>
      <c r="BC5">
        <v>1</v>
      </c>
      <c r="BH5">
        <f>VLOOKUP(LEFT(C5,1),'CardsStar&amp;Rewards'!$AB$13:$AF$16,2,FALSE)</f>
        <v>6</v>
      </c>
      <c r="BI5">
        <f>VLOOKUP(LEFT(C5,1),'CardsStar&amp;Rewards'!$AB$19:$AF$22,2,FALSE)</f>
        <v>3</v>
      </c>
      <c r="BJ5">
        <f>SUM($BI$5:BI5)</f>
        <v>3</v>
      </c>
      <c r="BS5">
        <f>VLOOKUP(BJ5,StarIdelRewards!A:D,4,FALSE)</f>
        <v>2</v>
      </c>
      <c r="BT5">
        <v>1</v>
      </c>
      <c r="BU5">
        <f>BT5/18* 24*60</f>
        <v>80</v>
      </c>
      <c r="BV5">
        <f>BU5*60</f>
        <v>4800</v>
      </c>
      <c r="BW5">
        <f>BS5*BV5</f>
        <v>9600</v>
      </c>
      <c r="BX5">
        <f>SUM($BW$5:BW5)</f>
        <v>9600</v>
      </c>
      <c r="BY5">
        <f>SUM($AX$5:AX5)</f>
        <v>1200</v>
      </c>
      <c r="BZ5" s="47">
        <f>(BX5-BY5)/BY5</f>
        <v>7</v>
      </c>
      <c r="CG5">
        <f>BJ5</f>
        <v>3</v>
      </c>
      <c r="CH5" s="90" t="s">
        <v>466</v>
      </c>
      <c r="CI5" s="44">
        <f>B5*1</f>
        <v>1</v>
      </c>
      <c r="CJ5" s="44">
        <f>CI5*'Chest&amp;Cards&amp;Offer'!$J$70</f>
        <v>90</v>
      </c>
      <c r="CK5" s="44"/>
      <c r="CL5" s="44"/>
      <c r="CQ5">
        <f>VLOOKUP(W5,CardUpgrade!$O$9:$R$20,2,FALSE)</f>
        <v>15000</v>
      </c>
      <c r="CR5">
        <f>VLOOKUP(X5,CardUpgrade!$O$9:$R$20,2,FALSE)</f>
        <v>0</v>
      </c>
      <c r="CS5">
        <f>VLOOKUP(Y5,CardUpgrade!$O$9:$R$20,3,FALSE)</f>
        <v>0</v>
      </c>
      <c r="CT5">
        <f>VLOOKUP(Z5,CardUpgrade!$O$9:$R$20,3,FALSE)</f>
        <v>0</v>
      </c>
      <c r="CU5">
        <f>VLOOKUP(AA5,CardUpgrade!$O$9:$R$20,3,FALSE)</f>
        <v>0</v>
      </c>
      <c r="CV5">
        <f>VLOOKUP(AB5,CardUpgrade!$O$9:$R$20,3,FALSE)</f>
        <v>0</v>
      </c>
      <c r="CW5">
        <f>VLOOKUP(AC5,CardUpgrade!$O$9:$R$20,4,FALSE)</f>
        <v>0</v>
      </c>
      <c r="CX5">
        <f>VLOOKUP(AD5,CardUpgrade!$O$9:$R$20,4,FALSE)</f>
        <v>0</v>
      </c>
      <c r="CY5">
        <f>SUM(CQ5:CV5)</f>
        <v>15000</v>
      </c>
      <c r="CZ5">
        <f>CY5</f>
        <v>15000</v>
      </c>
      <c r="DA5" s="49">
        <v>0</v>
      </c>
      <c r="DB5" s="75">
        <f>CZ5*(1-DA5)</f>
        <v>15000</v>
      </c>
      <c r="DC5">
        <f>SUM($DB$5:DB5)</f>
        <v>15000</v>
      </c>
      <c r="DD5" s="49">
        <v>0</v>
      </c>
      <c r="DE5" s="49">
        <f>1-DD5</f>
        <v>1</v>
      </c>
      <c r="DF5" s="78">
        <f>DB5*DD5</f>
        <v>0</v>
      </c>
      <c r="DG5">
        <f>SUM($DF$5:DF5)</f>
        <v>0</v>
      </c>
      <c r="DH5">
        <f>DG5</f>
        <v>0</v>
      </c>
      <c r="DI5">
        <f>DB5*DE5</f>
        <v>15000</v>
      </c>
      <c r="DJ5">
        <f>SUM($DI$5:DI5)</f>
        <v>15000</v>
      </c>
      <c r="DK5">
        <f>BJ5</f>
        <v>3</v>
      </c>
      <c r="DL5">
        <f>SUM($BH$5:BH5)</f>
        <v>6</v>
      </c>
      <c r="DM5">
        <f>ROUND(AVERAGE(DK5:DL5),0)</f>
        <v>5</v>
      </c>
      <c r="DN5" s="84">
        <f>SUM(DI5:DI22)</f>
        <v>915000</v>
      </c>
      <c r="DO5" s="84">
        <f>DK22</f>
        <v>54</v>
      </c>
      <c r="DP5">
        <f>DJ5/DK5</f>
        <v>5000</v>
      </c>
      <c r="DQ5" s="84">
        <f>DN5/DO5</f>
        <v>16944.444444444445</v>
      </c>
      <c r="DR5">
        <f>VLOOKUP(DK5,StarIdelRewards!A:I,9,FALSE)*BV5</f>
        <v>4800</v>
      </c>
      <c r="DS5">
        <f>DH5</f>
        <v>0</v>
      </c>
      <c r="DT5">
        <f>SUM($DR$5:DR5)</f>
        <v>4800</v>
      </c>
      <c r="DU5" s="47">
        <f>(DG5-DT5)/DT5</f>
        <v>-1</v>
      </c>
      <c r="DV5">
        <f>DH5/BV5</f>
        <v>0</v>
      </c>
      <c r="DX5">
        <f>CZ5*DA5</f>
        <v>0</v>
      </c>
      <c r="DY5">
        <f>BB5</f>
        <v>0</v>
      </c>
      <c r="DZ5" s="84">
        <f>SUM(DX5:DX64)*EA77/(DY64)/100</f>
        <v>122.30282947544518</v>
      </c>
      <c r="EB5">
        <f>BB5</f>
        <v>0</v>
      </c>
      <c r="EC5">
        <f>B5*(3-1.333)*'Chest&amp;Cards&amp;Offer'!$J$70/100</f>
        <v>1.5003</v>
      </c>
      <c r="ED5">
        <f>EB5+EC5</f>
        <v>1.5003</v>
      </c>
      <c r="EE5">
        <f>DM5</f>
        <v>5</v>
      </c>
      <c r="EH5">
        <f>VLOOKUP(W5,CardUpgrade!$I$52:$L$63,2,FALSE)</f>
        <v>1</v>
      </c>
      <c r="EI5">
        <f>VLOOKUP(X5,CardUpgrade!$I$52:$L$63,2,FALSE)</f>
        <v>0</v>
      </c>
      <c r="EJ5">
        <f>VLOOKUP(Y5,CardUpgrade!$I$52:$L$63,3,FALSE)</f>
        <v>0</v>
      </c>
      <c r="EK5">
        <f>VLOOKUP(Z5,CardUpgrade!$I$52:$L$63,3,FALSE)</f>
        <v>0</v>
      </c>
      <c r="EL5">
        <f>VLOOKUP(AA5,CardUpgrade!$I$52:$L$63,3,FALSE)</f>
        <v>0</v>
      </c>
      <c r="EM5">
        <f>VLOOKUP(AB5,CardUpgrade!$I$52:$L$63,3,FALSE)</f>
        <v>0</v>
      </c>
      <c r="EN5">
        <f>VLOOKUP(AC5,CardUpgrade!$I$52:$L$63,4,FALSE)</f>
        <v>0</v>
      </c>
      <c r="EO5">
        <f>VLOOKUP(AD5,CardUpgrade!$I$52:$L$63,4,FALSE)</f>
        <v>0</v>
      </c>
      <c r="EQ5" s="7">
        <f>SUM(EH5:EM5)</f>
        <v>1</v>
      </c>
      <c r="ES5" s="7">
        <f t="shared" ref="ES5:ES36" si="0">SUM(EH5:EO5)</f>
        <v>1</v>
      </c>
      <c r="ET5" s="52"/>
      <c r="EW5" t="s">
        <v>300</v>
      </c>
      <c r="GD5" t="s">
        <v>242</v>
      </c>
      <c r="GO5" t="s">
        <v>279</v>
      </c>
      <c r="GT5" t="s">
        <v>317</v>
      </c>
    </row>
    <row r="6" spans="1:241" ht="18" customHeight="1" x14ac:dyDescent="0.2">
      <c r="A6" s="2">
        <v>2</v>
      </c>
      <c r="B6">
        <v>2</v>
      </c>
      <c r="C6" s="13" t="s">
        <v>50</v>
      </c>
      <c r="D6">
        <v>1</v>
      </c>
      <c r="E6" t="str">
        <f t="shared" ref="E6:E22" si="1">C6&amp;" - " &amp;"Lv"&amp;D6</f>
        <v>橙2 - Lv1</v>
      </c>
      <c r="F6" s="17" t="s">
        <v>185</v>
      </c>
      <c r="G6" t="str">
        <f t="shared" ref="G6:G22" si="2">TEXT(SUBSTITUTE(C6,RIGHT(C6,1),"")&amp;D6,0)</f>
        <v>橙1</v>
      </c>
      <c r="H6">
        <f>VLOOKUP(G6,Reference1!C:E,3,FALSE)</f>
        <v>393</v>
      </c>
      <c r="I6" s="92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VLOOKUP(W6,CardUpgrade!$C$10:$I$20,7,FALSE)</f>
        <v>1</v>
      </c>
      <c r="AJ6">
        <f>VLOOKUP(X6,CardUpgrade!$C$10:$I$20,7,FALSE)</f>
        <v>1</v>
      </c>
      <c r="AK6">
        <f>VLOOKUP(Y6,CardUpgrade!$C$10:$I$20,7,FALSE)</f>
        <v>0</v>
      </c>
      <c r="AL6">
        <f>VLOOKUP(Z6,CardUpgrade!$C$10:$I$20,7,FALSE)</f>
        <v>0</v>
      </c>
      <c r="AM6">
        <f>VLOOKUP(AA6,CardUpgrade!$C$10:$I$20,7,FALSE)</f>
        <v>0</v>
      </c>
      <c r="AN6">
        <f>VLOOKUP(AB6,CardUpgrade!$C$10:$I$20,7,FALSE)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SUM(AI6:AJ6)*'Chest&amp;Cards&amp;Offer'!$N$3 + SUM('Dungeon&amp;Framework'!AK6:AN6)*'Chest&amp;Cards&amp;Offer'!$N$4</f>
        <v>2400</v>
      </c>
      <c r="AU6" s="2">
        <f>AS6-AS5</f>
        <v>1200</v>
      </c>
      <c r="AW6" s="41">
        <v>0</v>
      </c>
      <c r="AX6">
        <f t="shared" ref="AX6:AX64" si="3">AU6*(1-AW6)</f>
        <v>1200</v>
      </c>
      <c r="AY6">
        <f t="shared" ref="AY6:AY64" si="4">AU6-AX6</f>
        <v>0</v>
      </c>
      <c r="AZ6">
        <f>SUM($AY$5:AY6)</f>
        <v>0</v>
      </c>
      <c r="BA6">
        <f>AZ6/'Chest&amp;Cards&amp;Offer'!$R$3</f>
        <v>0</v>
      </c>
      <c r="BB6">
        <f t="shared" ref="BB6:BB64" si="5">BA6/100</f>
        <v>0</v>
      </c>
      <c r="BC6">
        <v>2</v>
      </c>
      <c r="BH6">
        <f>VLOOKUP(LEFT(C6,1),'CardsStar&amp;Rewards'!$AB$13:$AF$16,2,FALSE)</f>
        <v>6</v>
      </c>
      <c r="BI6">
        <f>VLOOKUP(LEFT(C6,1),'CardsStar&amp;Rewards'!$AB$19:$AF$22,2,FALSE)</f>
        <v>3</v>
      </c>
      <c r="BJ6">
        <f>SUM($BI$5:BI6)</f>
        <v>6</v>
      </c>
      <c r="BS6">
        <f>VLOOKUP(BJ6,StarIdelRewards!A:D,4,FALSE)</f>
        <v>3</v>
      </c>
      <c r="BT6">
        <v>1</v>
      </c>
      <c r="BU6">
        <f t="shared" ref="BU6:BU64" si="6">BT6/18* 24*60</f>
        <v>80</v>
      </c>
      <c r="BV6">
        <f t="shared" ref="BV6:BV64" si="7">BU6*60</f>
        <v>4800</v>
      </c>
      <c r="BW6">
        <f t="shared" ref="BW6:BW64" si="8">BS6*BV6</f>
        <v>14400</v>
      </c>
      <c r="BX6">
        <f>SUM($BW$5:BW6)</f>
        <v>24000</v>
      </c>
      <c r="BY6">
        <f>SUM($AX$5:AX6)</f>
        <v>2400</v>
      </c>
      <c r="BZ6" s="47">
        <f t="shared" ref="BZ6:BZ64" si="9">(BX6-BY6)/BY6</f>
        <v>9</v>
      </c>
      <c r="CG6">
        <f t="shared" ref="CG6:CG64" si="10">BJ6</f>
        <v>6</v>
      </c>
      <c r="CH6" s="90"/>
      <c r="CI6" s="44">
        <f t="shared" ref="CI6:CI22" si="11">B6*1</f>
        <v>2</v>
      </c>
      <c r="CJ6" s="44">
        <f>CI6*'Chest&amp;Cards&amp;Offer'!$J$70</f>
        <v>180</v>
      </c>
      <c r="CK6" s="44"/>
      <c r="CL6" s="44"/>
      <c r="CQ6">
        <f>VLOOKUP(W6,CardUpgrade!$O$9:$R$20,2,FALSE)</f>
        <v>15000</v>
      </c>
      <c r="CR6">
        <f>VLOOKUP(X6,CardUpgrade!$O$9:$R$20,2,FALSE)</f>
        <v>15000</v>
      </c>
      <c r="CS6">
        <f>VLOOKUP(Y6,CardUpgrade!$O$9:$R$20,3,FALSE)</f>
        <v>0</v>
      </c>
      <c r="CT6">
        <f>VLOOKUP(Z6,CardUpgrade!$O$9:$R$20,3,FALSE)</f>
        <v>0</v>
      </c>
      <c r="CU6">
        <f>VLOOKUP(AA6,CardUpgrade!$O$9:$R$20,3,FALSE)</f>
        <v>0</v>
      </c>
      <c r="CV6">
        <f>VLOOKUP(AB6,CardUpgrade!$O$9:$R$20,3,FALSE)</f>
        <v>0</v>
      </c>
      <c r="CW6">
        <f>VLOOKUP(AC6,CardUpgrade!$O$9:$R$20,4,FALSE)</f>
        <v>0</v>
      </c>
      <c r="CX6">
        <f>VLOOKUP(AD6,CardUpgrade!$O$9:$R$20,4,FALSE)</f>
        <v>0</v>
      </c>
      <c r="CY6">
        <f t="shared" ref="CY6:CY64" si="12">SUM(CQ6:CV6)</f>
        <v>30000</v>
      </c>
      <c r="CZ6">
        <f>CY6-CY5</f>
        <v>15000</v>
      </c>
      <c r="DA6" s="49">
        <v>0</v>
      </c>
      <c r="DB6" s="75">
        <f t="shared" ref="DB6:DB64" si="13">CZ6*(1-DA6)</f>
        <v>15000</v>
      </c>
      <c r="DC6">
        <f>SUM($DB$5:DB6)</f>
        <v>30000</v>
      </c>
      <c r="DD6" s="49">
        <v>0</v>
      </c>
      <c r="DE6" s="49">
        <f t="shared" ref="DE6:DE22" si="14">1-DD6</f>
        <v>1</v>
      </c>
      <c r="DF6" s="78">
        <f t="shared" ref="DF6:DF58" si="15">DB6*DD6</f>
        <v>0</v>
      </c>
      <c r="DG6">
        <f>SUM($DF$5:DF6)</f>
        <v>0</v>
      </c>
      <c r="DH6">
        <f>DG6-DG5</f>
        <v>0</v>
      </c>
      <c r="DI6">
        <f t="shared" ref="DI6:DI64" si="16">DB6*DE6</f>
        <v>15000</v>
      </c>
      <c r="DJ6">
        <f>SUM($DI$5:DI6)</f>
        <v>30000</v>
      </c>
      <c r="DK6">
        <f t="shared" ref="DK6:DK64" si="17">BJ6</f>
        <v>6</v>
      </c>
      <c r="DL6">
        <f>SUM($BH$5:BH6)</f>
        <v>12</v>
      </c>
      <c r="DM6">
        <f t="shared" ref="DM6:DM64" si="18">ROUND(AVERAGE(DK6:DL6),0)</f>
        <v>9</v>
      </c>
      <c r="DN6" s="84"/>
      <c r="DO6" s="84"/>
      <c r="DP6">
        <f t="shared" ref="DP6:DP64" si="19">DJ6/DK6</f>
        <v>5000</v>
      </c>
      <c r="DQ6" s="84"/>
      <c r="DR6">
        <f>VLOOKUP(DK6,StarIdelRewards!A:I,9,FALSE)*BV6</f>
        <v>9600</v>
      </c>
      <c r="DS6">
        <f t="shared" ref="DS6:DS64" si="20">DH6</f>
        <v>0</v>
      </c>
      <c r="DT6">
        <f>SUM($DR$5:DR6)</f>
        <v>14400</v>
      </c>
      <c r="DU6" s="47">
        <f t="shared" ref="DU6:DU64" si="21">(DG6-DT6)/DT6</f>
        <v>-1</v>
      </c>
      <c r="DV6">
        <f t="shared" ref="DV6:DV64" si="22">DH6/BV6</f>
        <v>0</v>
      </c>
      <c r="DX6">
        <f t="shared" ref="DX6:DX64" si="23">CZ6*DA6</f>
        <v>0</v>
      </c>
      <c r="DY6">
        <f t="shared" ref="DY6:DY64" si="24">BB6</f>
        <v>0</v>
      </c>
      <c r="DZ6" s="84"/>
      <c r="EB6">
        <f t="shared" ref="EB6:EB64" si="25">BB6</f>
        <v>0</v>
      </c>
      <c r="EC6">
        <f>B6*(3-1.333)*'Chest&amp;Cards&amp;Offer'!$J$70/100</f>
        <v>3.0005999999999999</v>
      </c>
      <c r="ED6">
        <f t="shared" ref="ED6:ED64" si="26">EB6+EC6</f>
        <v>3.0005999999999999</v>
      </c>
      <c r="EE6">
        <f t="shared" ref="EE6:EE64" si="27">DM6</f>
        <v>9</v>
      </c>
      <c r="EH6">
        <f>VLOOKUP(W6,CardUpgrade!$I$52:$L$63,2,FALSE)</f>
        <v>1</v>
      </c>
      <c r="EI6">
        <f>VLOOKUP(X6,CardUpgrade!$I$52:$L$63,2,FALSE)</f>
        <v>1</v>
      </c>
      <c r="EJ6">
        <f>VLOOKUP(Y6,CardUpgrade!$I$52:$L$63,3,FALSE)</f>
        <v>0</v>
      </c>
      <c r="EK6">
        <f>VLOOKUP(Z6,CardUpgrade!$I$52:$L$63,3,FALSE)</f>
        <v>0</v>
      </c>
      <c r="EL6">
        <f>VLOOKUP(AA6,CardUpgrade!$I$52:$L$63,3,FALSE)</f>
        <v>0</v>
      </c>
      <c r="EM6">
        <f>VLOOKUP(AB6,CardUpgrade!$I$52:$L$63,3,FALSE)</f>
        <v>0</v>
      </c>
      <c r="EN6">
        <f>VLOOKUP(AC6,CardUpgrade!$I$52:$L$63,4,FALSE)</f>
        <v>0</v>
      </c>
      <c r="EO6">
        <f>VLOOKUP(AD6,CardUpgrade!$I$52:$L$63,4,FALSE)</f>
        <v>0</v>
      </c>
      <c r="EQ6" s="7">
        <f t="shared" ref="EQ6:EQ64" si="28">SUM(EH6:EM6)</f>
        <v>2</v>
      </c>
      <c r="ES6" s="7">
        <f t="shared" si="0"/>
        <v>2</v>
      </c>
      <c r="ET6" s="52"/>
    </row>
    <row r="7" spans="1:241" ht="19" customHeight="1" x14ac:dyDescent="0.2">
      <c r="A7" s="2">
        <v>3</v>
      </c>
      <c r="B7">
        <v>3</v>
      </c>
      <c r="C7" s="13" t="s">
        <v>49</v>
      </c>
      <c r="D7">
        <v>2</v>
      </c>
      <c r="E7" t="str">
        <f t="shared" si="1"/>
        <v>橙1 - Lv2</v>
      </c>
      <c r="F7" s="17" t="s">
        <v>186</v>
      </c>
      <c r="G7" t="str">
        <f t="shared" si="2"/>
        <v>橙2</v>
      </c>
      <c r="H7">
        <f>VLOOKUP(G7,Reference1!C:E,3,FALSE)</f>
        <v>353.7</v>
      </c>
      <c r="I7" s="92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VLOOKUP(W7,CardUpgrade!$C$10:$I$20,7,FALSE)</f>
        <v>6</v>
      </c>
      <c r="AJ7">
        <f>VLOOKUP(X7,CardUpgrade!$C$10:$I$20,7,FALSE)</f>
        <v>1</v>
      </c>
      <c r="AK7">
        <f>VLOOKUP(Y7,CardUpgrade!$C$10:$I$20,7,FALSE)</f>
        <v>0</v>
      </c>
      <c r="AL7">
        <f>VLOOKUP(Z7,CardUpgrade!$C$10:$I$20,7,FALSE)</f>
        <v>0</v>
      </c>
      <c r="AM7">
        <f>VLOOKUP(AA7,CardUpgrade!$C$10:$I$20,7,FALSE)</f>
        <v>0</v>
      </c>
      <c r="AN7">
        <f>VLOOKUP(AB7,CardUpgrade!$C$10:$I$20,7,FALSE)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SUM(AI7:AJ7)*'Chest&amp;Cards&amp;Offer'!$N$3 + SUM('Dungeon&amp;Framework'!AK7:AN7)*'Chest&amp;Cards&amp;Offer'!$N$4</f>
        <v>8400</v>
      </c>
      <c r="AU7" s="2">
        <f t="shared" ref="AU7:AU64" si="29">AS7-AS6</f>
        <v>6000</v>
      </c>
      <c r="AW7" s="41">
        <v>0</v>
      </c>
      <c r="AX7">
        <f t="shared" si="3"/>
        <v>6000</v>
      </c>
      <c r="AY7">
        <f t="shared" si="4"/>
        <v>0</v>
      </c>
      <c r="AZ7">
        <f>SUM($AY$5:AY7)</f>
        <v>0</v>
      </c>
      <c r="BA7">
        <f>AZ7/'Chest&amp;Cards&amp;Offer'!$R$3</f>
        <v>0</v>
      </c>
      <c r="BB7">
        <f t="shared" si="5"/>
        <v>0</v>
      </c>
      <c r="BC7">
        <v>3</v>
      </c>
      <c r="BH7">
        <f>VLOOKUP(LEFT(C7,1),'CardsStar&amp;Rewards'!$AB$13:$AF$16,2,FALSE)</f>
        <v>6</v>
      </c>
      <c r="BI7">
        <f>VLOOKUP(LEFT(C7,1),'CardsStar&amp;Rewards'!$AB$19:$AF$22,2,FALSE)</f>
        <v>3</v>
      </c>
      <c r="BJ7">
        <f>SUM($BI$5:BI7)</f>
        <v>9</v>
      </c>
      <c r="BS7">
        <f>VLOOKUP(BJ7,StarIdelRewards!A:D,4,FALSE)</f>
        <v>3</v>
      </c>
      <c r="BT7">
        <v>1</v>
      </c>
      <c r="BU7">
        <f t="shared" si="6"/>
        <v>80</v>
      </c>
      <c r="BV7">
        <f t="shared" si="7"/>
        <v>4800</v>
      </c>
      <c r="BW7">
        <f t="shared" si="8"/>
        <v>14400</v>
      </c>
      <c r="BX7">
        <f>SUM($BW$5:BW7)</f>
        <v>38400</v>
      </c>
      <c r="BY7">
        <f>SUM($AX$5:AX7)</f>
        <v>8400</v>
      </c>
      <c r="BZ7" s="47">
        <f t="shared" si="9"/>
        <v>3.5714285714285716</v>
      </c>
      <c r="CG7">
        <f t="shared" si="10"/>
        <v>9</v>
      </c>
      <c r="CH7" s="90"/>
      <c r="CI7" s="44">
        <f t="shared" si="11"/>
        <v>3</v>
      </c>
      <c r="CJ7" s="44">
        <f>CI7*'Chest&amp;Cards&amp;Offer'!$J$70</f>
        <v>270</v>
      </c>
      <c r="CK7" s="44"/>
      <c r="CL7" s="44"/>
      <c r="CQ7">
        <f>VLOOKUP(W7,CardUpgrade!$O$9:$R$20,2,FALSE)</f>
        <v>45000</v>
      </c>
      <c r="CR7">
        <f>VLOOKUP(X7,CardUpgrade!$O$9:$R$20,2,FALSE)</f>
        <v>15000</v>
      </c>
      <c r="CS7">
        <f>VLOOKUP(Y7,CardUpgrade!$O$9:$R$20,3,FALSE)</f>
        <v>0</v>
      </c>
      <c r="CT7">
        <f>VLOOKUP(Z7,CardUpgrade!$O$9:$R$20,3,FALSE)</f>
        <v>0</v>
      </c>
      <c r="CU7">
        <f>VLOOKUP(AA7,CardUpgrade!$O$9:$R$20,3,FALSE)</f>
        <v>0</v>
      </c>
      <c r="CV7">
        <f>VLOOKUP(AB7,CardUpgrade!$O$9:$R$20,3,FALSE)</f>
        <v>0</v>
      </c>
      <c r="CW7">
        <f>VLOOKUP(AC7,CardUpgrade!$O$9:$R$20,4,FALSE)</f>
        <v>0</v>
      </c>
      <c r="CX7">
        <f>VLOOKUP(AD7,CardUpgrade!$O$9:$R$20,4,FALSE)</f>
        <v>0</v>
      </c>
      <c r="CY7">
        <f t="shared" si="12"/>
        <v>60000</v>
      </c>
      <c r="CZ7">
        <f t="shared" ref="CZ7:CZ64" si="30">CY7-CY6</f>
        <v>30000</v>
      </c>
      <c r="DA7" s="49">
        <v>0</v>
      </c>
      <c r="DB7" s="75">
        <f t="shared" si="13"/>
        <v>30000</v>
      </c>
      <c r="DC7">
        <f>SUM($DB$5:DB7)</f>
        <v>60000</v>
      </c>
      <c r="DD7" s="49">
        <v>0</v>
      </c>
      <c r="DE7" s="49">
        <f t="shared" si="14"/>
        <v>1</v>
      </c>
      <c r="DF7" s="78">
        <f t="shared" si="15"/>
        <v>0</v>
      </c>
      <c r="DG7">
        <f>SUM($DF$5:DF7)</f>
        <v>0</v>
      </c>
      <c r="DH7">
        <f t="shared" ref="DH7:DH64" si="31">DG7-DG6</f>
        <v>0</v>
      </c>
      <c r="DI7">
        <f t="shared" si="16"/>
        <v>30000</v>
      </c>
      <c r="DJ7">
        <f>SUM($DI$5:DI7)</f>
        <v>60000</v>
      </c>
      <c r="DK7">
        <f t="shared" si="17"/>
        <v>9</v>
      </c>
      <c r="DL7">
        <f>SUM($BH$5:BH7)</f>
        <v>18</v>
      </c>
      <c r="DM7">
        <f t="shared" si="18"/>
        <v>14</v>
      </c>
      <c r="DN7" s="84"/>
      <c r="DO7" s="84"/>
      <c r="DP7">
        <f t="shared" si="19"/>
        <v>6666.666666666667</v>
      </c>
      <c r="DQ7" s="84"/>
      <c r="DR7">
        <f>VLOOKUP(DK7,StarIdelRewards!A:I,9,FALSE)*BV7</f>
        <v>9600</v>
      </c>
      <c r="DS7">
        <f t="shared" si="20"/>
        <v>0</v>
      </c>
      <c r="DT7">
        <f>SUM($DR$5:DR7)</f>
        <v>24000</v>
      </c>
      <c r="DU7" s="47">
        <f t="shared" si="21"/>
        <v>-1</v>
      </c>
      <c r="DV7">
        <f t="shared" si="22"/>
        <v>0</v>
      </c>
      <c r="DX7">
        <f t="shared" si="23"/>
        <v>0</v>
      </c>
      <c r="DY7">
        <f t="shared" si="24"/>
        <v>0</v>
      </c>
      <c r="DZ7" s="84"/>
      <c r="EB7">
        <f t="shared" si="25"/>
        <v>0</v>
      </c>
      <c r="EC7">
        <f>B7*(3-1.333)*'Chest&amp;Cards&amp;Offer'!$J$70/100</f>
        <v>4.5009000000000006</v>
      </c>
      <c r="ED7">
        <f t="shared" si="26"/>
        <v>4.5009000000000006</v>
      </c>
      <c r="EE7">
        <f t="shared" si="27"/>
        <v>14</v>
      </c>
      <c r="EH7">
        <f>VLOOKUP(W7,CardUpgrade!$I$52:$L$63,2,FALSE)</f>
        <v>6</v>
      </c>
      <c r="EI7">
        <f>VLOOKUP(X7,CardUpgrade!$I$52:$L$63,2,FALSE)</f>
        <v>1</v>
      </c>
      <c r="EJ7">
        <f>VLOOKUP(Y7,CardUpgrade!$I$52:$L$63,3,FALSE)</f>
        <v>0</v>
      </c>
      <c r="EK7">
        <f>VLOOKUP(Z7,CardUpgrade!$I$52:$L$63,3,FALSE)</f>
        <v>0</v>
      </c>
      <c r="EL7">
        <f>VLOOKUP(AA7,CardUpgrade!$I$52:$L$63,3,FALSE)</f>
        <v>0</v>
      </c>
      <c r="EM7">
        <f>VLOOKUP(AB7,CardUpgrade!$I$52:$L$63,3,FALSE)</f>
        <v>0</v>
      </c>
      <c r="EN7">
        <f>VLOOKUP(AC7,CardUpgrade!$I$52:$L$63,4,FALSE)</f>
        <v>0</v>
      </c>
      <c r="EO7">
        <f>VLOOKUP(AD7,CardUpgrade!$I$52:$L$63,4,FALSE)</f>
        <v>0</v>
      </c>
      <c r="EQ7" s="7">
        <f t="shared" si="28"/>
        <v>7</v>
      </c>
      <c r="ES7" s="7">
        <f t="shared" si="0"/>
        <v>7</v>
      </c>
      <c r="ET7" s="52"/>
      <c r="GD7" t="s">
        <v>243</v>
      </c>
      <c r="GF7" t="s">
        <v>247</v>
      </c>
      <c r="GO7" t="s">
        <v>280</v>
      </c>
      <c r="GT7" s="2" t="s">
        <v>318</v>
      </c>
      <c r="GU7" s="2"/>
    </row>
    <row r="8" spans="1:241" ht="17" x14ac:dyDescent="0.2">
      <c r="A8" s="2">
        <v>4</v>
      </c>
      <c r="B8">
        <v>4</v>
      </c>
      <c r="C8" s="13" t="s">
        <v>50</v>
      </c>
      <c r="D8">
        <v>2</v>
      </c>
      <c r="E8" t="str">
        <f t="shared" si="1"/>
        <v>橙2 - Lv2</v>
      </c>
      <c r="F8" s="17" t="s">
        <v>187</v>
      </c>
      <c r="G8" t="str">
        <f t="shared" si="2"/>
        <v>橙2</v>
      </c>
      <c r="H8">
        <f>VLOOKUP(G8,Reference1!C:E,3,FALSE)</f>
        <v>353.7</v>
      </c>
      <c r="I8" s="92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VLOOKUP(W8,CardUpgrade!$C$10:$I$20,7,FALSE)</f>
        <v>6</v>
      </c>
      <c r="AJ8">
        <f>VLOOKUP(X8,CardUpgrade!$C$10:$I$20,7,FALSE)</f>
        <v>6</v>
      </c>
      <c r="AK8">
        <f>VLOOKUP(Y8,CardUpgrade!$C$10:$I$20,7,FALSE)</f>
        <v>0</v>
      </c>
      <c r="AL8">
        <f>VLOOKUP(Z8,CardUpgrade!$C$10:$I$20,7,FALSE)</f>
        <v>0</v>
      </c>
      <c r="AM8">
        <f>VLOOKUP(AA8,CardUpgrade!$C$10:$I$20,7,FALSE)</f>
        <v>0</v>
      </c>
      <c r="AN8">
        <f>VLOOKUP(AB8,CardUpgrade!$C$10:$I$20,7,FALSE)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SUM(AI8:AJ8)*'Chest&amp;Cards&amp;Offer'!$N$3 + SUM('Dungeon&amp;Framework'!AK8:AN8)*'Chest&amp;Cards&amp;Offer'!$N$4</f>
        <v>14400</v>
      </c>
      <c r="AU8" s="2">
        <f t="shared" si="29"/>
        <v>6000</v>
      </c>
      <c r="AW8" s="41">
        <v>0</v>
      </c>
      <c r="AX8">
        <f t="shared" si="3"/>
        <v>6000</v>
      </c>
      <c r="AY8">
        <f t="shared" si="4"/>
        <v>0</v>
      </c>
      <c r="AZ8">
        <f>SUM($AY$5:AY8)</f>
        <v>0</v>
      </c>
      <c r="BA8">
        <f>AZ8/'Chest&amp;Cards&amp;Offer'!$R$3</f>
        <v>0</v>
      </c>
      <c r="BB8">
        <f t="shared" si="5"/>
        <v>0</v>
      </c>
      <c r="BC8">
        <v>4</v>
      </c>
      <c r="BH8">
        <f>VLOOKUP(LEFT(C8,1),'CardsStar&amp;Rewards'!$AB$13:$AF$16,2,FALSE)</f>
        <v>6</v>
      </c>
      <c r="BI8">
        <f>VLOOKUP(LEFT(C8,1),'CardsStar&amp;Rewards'!$AB$19:$AF$22,2,FALSE)</f>
        <v>3</v>
      </c>
      <c r="BJ8">
        <f>SUM($BI$5:BI8)</f>
        <v>12</v>
      </c>
      <c r="BS8">
        <f>VLOOKUP(BJ8,StarIdelRewards!A:D,4,FALSE)</f>
        <v>4</v>
      </c>
      <c r="BT8">
        <v>1</v>
      </c>
      <c r="BU8">
        <f t="shared" si="6"/>
        <v>80</v>
      </c>
      <c r="BV8">
        <f t="shared" si="7"/>
        <v>4800</v>
      </c>
      <c r="BW8">
        <f t="shared" si="8"/>
        <v>19200</v>
      </c>
      <c r="BX8">
        <f>SUM($BW$5:BW8)</f>
        <v>57600</v>
      </c>
      <c r="BY8">
        <f>SUM($AX$5:AX8)</f>
        <v>14400</v>
      </c>
      <c r="BZ8" s="47">
        <f t="shared" si="9"/>
        <v>3</v>
      </c>
      <c r="CG8">
        <f t="shared" si="10"/>
        <v>12</v>
      </c>
      <c r="CH8" s="90"/>
      <c r="CI8" s="44">
        <f t="shared" si="11"/>
        <v>4</v>
      </c>
      <c r="CJ8" s="44">
        <f>CI8*'Chest&amp;Cards&amp;Offer'!$J$70</f>
        <v>360</v>
      </c>
      <c r="CK8" s="44"/>
      <c r="CL8" s="44"/>
      <c r="CQ8">
        <f>VLOOKUP(W8,CardUpgrade!$O$9:$R$20,2,FALSE)</f>
        <v>45000</v>
      </c>
      <c r="CR8">
        <f>VLOOKUP(X8,CardUpgrade!$O$9:$R$20,2,FALSE)</f>
        <v>45000</v>
      </c>
      <c r="CS8">
        <f>VLOOKUP(Y8,CardUpgrade!$O$9:$R$20,3,FALSE)</f>
        <v>0</v>
      </c>
      <c r="CT8">
        <f>VLOOKUP(Z8,CardUpgrade!$O$9:$R$20,3,FALSE)</f>
        <v>0</v>
      </c>
      <c r="CU8">
        <f>VLOOKUP(AA8,CardUpgrade!$O$9:$R$20,3,FALSE)</f>
        <v>0</v>
      </c>
      <c r="CV8">
        <f>VLOOKUP(AB8,CardUpgrade!$O$9:$R$20,3,FALSE)</f>
        <v>0</v>
      </c>
      <c r="CW8">
        <f>VLOOKUP(AC8,CardUpgrade!$O$9:$R$20,4,FALSE)</f>
        <v>0</v>
      </c>
      <c r="CX8">
        <f>VLOOKUP(AD8,CardUpgrade!$O$9:$R$20,4,FALSE)</f>
        <v>0</v>
      </c>
      <c r="CY8">
        <f t="shared" si="12"/>
        <v>90000</v>
      </c>
      <c r="CZ8">
        <f t="shared" si="30"/>
        <v>30000</v>
      </c>
      <c r="DA8" s="49">
        <v>0</v>
      </c>
      <c r="DB8" s="75">
        <f t="shared" si="13"/>
        <v>30000</v>
      </c>
      <c r="DC8">
        <f>SUM($DB$5:DB8)</f>
        <v>90000</v>
      </c>
      <c r="DD8" s="49">
        <v>0</v>
      </c>
      <c r="DE8" s="49">
        <f t="shared" si="14"/>
        <v>1</v>
      </c>
      <c r="DF8" s="78">
        <f t="shared" si="15"/>
        <v>0</v>
      </c>
      <c r="DG8">
        <f>SUM($DF$5:DF8)</f>
        <v>0</v>
      </c>
      <c r="DH8">
        <f t="shared" si="31"/>
        <v>0</v>
      </c>
      <c r="DI8">
        <f t="shared" si="16"/>
        <v>30000</v>
      </c>
      <c r="DJ8">
        <f>SUM($DI$5:DI8)</f>
        <v>90000</v>
      </c>
      <c r="DK8">
        <f t="shared" si="17"/>
        <v>12</v>
      </c>
      <c r="DL8">
        <f>SUM($BH$5:BH8)</f>
        <v>24</v>
      </c>
      <c r="DM8">
        <f t="shared" si="18"/>
        <v>18</v>
      </c>
      <c r="DN8" s="84"/>
      <c r="DO8" s="84"/>
      <c r="DP8">
        <f t="shared" si="19"/>
        <v>7500</v>
      </c>
      <c r="DQ8" s="84"/>
      <c r="DR8">
        <f>VLOOKUP(DK8,StarIdelRewards!A:I,9,FALSE)*BV8</f>
        <v>14400</v>
      </c>
      <c r="DS8">
        <f t="shared" si="20"/>
        <v>0</v>
      </c>
      <c r="DT8">
        <f>SUM($DR$5:DR8)</f>
        <v>38400</v>
      </c>
      <c r="DU8" s="47">
        <f t="shared" si="21"/>
        <v>-1</v>
      </c>
      <c r="DV8">
        <f t="shared" si="22"/>
        <v>0</v>
      </c>
      <c r="DX8">
        <f t="shared" si="23"/>
        <v>0</v>
      </c>
      <c r="DY8">
        <f t="shared" si="24"/>
        <v>0</v>
      </c>
      <c r="DZ8" s="84"/>
      <c r="EB8">
        <f t="shared" si="25"/>
        <v>0</v>
      </c>
      <c r="EC8">
        <f>B8*(3-1.333)*'Chest&amp;Cards&amp;Offer'!$J$70/100</f>
        <v>6.0011999999999999</v>
      </c>
      <c r="ED8">
        <f t="shared" si="26"/>
        <v>6.0011999999999999</v>
      </c>
      <c r="EE8">
        <f t="shared" si="27"/>
        <v>18</v>
      </c>
      <c r="EH8">
        <f>VLOOKUP(W8,CardUpgrade!$I$52:$L$63,2,FALSE)</f>
        <v>6</v>
      </c>
      <c r="EI8">
        <f>VLOOKUP(X8,CardUpgrade!$I$52:$L$63,2,FALSE)</f>
        <v>6</v>
      </c>
      <c r="EJ8">
        <f>VLOOKUP(Y8,CardUpgrade!$I$52:$L$63,3,FALSE)</f>
        <v>0</v>
      </c>
      <c r="EK8">
        <f>VLOOKUP(Z8,CardUpgrade!$I$52:$L$63,3,FALSE)</f>
        <v>0</v>
      </c>
      <c r="EL8">
        <f>VLOOKUP(AA8,CardUpgrade!$I$52:$L$63,3,FALSE)</f>
        <v>0</v>
      </c>
      <c r="EM8">
        <f>VLOOKUP(AB8,CardUpgrade!$I$52:$L$63,3,FALSE)</f>
        <v>0</v>
      </c>
      <c r="EN8">
        <f>VLOOKUP(AC8,CardUpgrade!$I$52:$L$63,4,FALSE)</f>
        <v>0</v>
      </c>
      <c r="EO8">
        <f>VLOOKUP(AD8,CardUpgrade!$I$52:$L$63,4,FALSE)</f>
        <v>0</v>
      </c>
      <c r="EQ8" s="7">
        <f t="shared" si="28"/>
        <v>12</v>
      </c>
      <c r="ES8" s="7">
        <f t="shared" si="0"/>
        <v>12</v>
      </c>
      <c r="ET8" s="52"/>
      <c r="GF8" t="s">
        <v>251</v>
      </c>
      <c r="GO8" t="s">
        <v>281</v>
      </c>
    </row>
    <row r="9" spans="1:241" x14ac:dyDescent="0.2">
      <c r="A9" s="2">
        <v>5</v>
      </c>
      <c r="B9">
        <v>5</v>
      </c>
      <c r="C9" s="14" t="s">
        <v>51</v>
      </c>
      <c r="D9">
        <v>1</v>
      </c>
      <c r="E9" t="str">
        <f t="shared" si="1"/>
        <v>紫1 - Lv1</v>
      </c>
      <c r="G9" t="str">
        <f t="shared" si="2"/>
        <v>紫1</v>
      </c>
      <c r="H9">
        <f>VLOOKUP(G9,Reference1!C:E,3,FALSE)</f>
        <v>579</v>
      </c>
      <c r="I9" s="92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VLOOKUP(W9,CardUpgrade!$C$10:$I$20,7,FALSE)</f>
        <v>6</v>
      </c>
      <c r="AJ9">
        <f>VLOOKUP(X9,CardUpgrade!$C$10:$I$20,7,FALSE)</f>
        <v>6</v>
      </c>
      <c r="AK9">
        <f>VLOOKUP(Y9,CardUpgrade!$C$10:$I$20,7,FALSE)</f>
        <v>1</v>
      </c>
      <c r="AL9">
        <f>VLOOKUP(Z9,CardUpgrade!$C$10:$I$20,7,FALSE)</f>
        <v>0</v>
      </c>
      <c r="AM9">
        <f>VLOOKUP(AA9,CardUpgrade!$C$10:$I$20,7,FALSE)</f>
        <v>0</v>
      </c>
      <c r="AN9">
        <f>VLOOKUP(AB9,CardUpgrade!$C$10:$I$20,7,FALSE)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SUM(AI9:AJ9)*'Chest&amp;Cards&amp;Offer'!$N$3 + SUM('Dungeon&amp;Framework'!AK9:AN9)*'Chest&amp;Cards&amp;Offer'!$N$4</f>
        <v>26400</v>
      </c>
      <c r="AU9" s="2">
        <f t="shared" si="29"/>
        <v>12000</v>
      </c>
      <c r="AW9" s="41">
        <v>0</v>
      </c>
      <c r="AX9">
        <f t="shared" si="3"/>
        <v>12000</v>
      </c>
      <c r="AY9">
        <f t="shared" si="4"/>
        <v>0</v>
      </c>
      <c r="AZ9">
        <f>SUM($AY$5:AY9)</f>
        <v>0</v>
      </c>
      <c r="BA9">
        <f>AZ9/'Chest&amp;Cards&amp;Offer'!$R$3</f>
        <v>0</v>
      </c>
      <c r="BB9">
        <f t="shared" si="5"/>
        <v>0</v>
      </c>
      <c r="BC9">
        <v>5</v>
      </c>
      <c r="BH9">
        <f>VLOOKUP(LEFT(C9,1),'CardsStar&amp;Rewards'!$AB$13:$AF$16,2,FALSE)</f>
        <v>10</v>
      </c>
      <c r="BI9">
        <f>VLOOKUP(LEFT(C9,1),'CardsStar&amp;Rewards'!$AB$19:$AF$22,2,FALSE)</f>
        <v>3</v>
      </c>
      <c r="BJ9">
        <f>SUM($BI$5:BI9)</f>
        <v>15</v>
      </c>
      <c r="BS9">
        <f>VLOOKUP(BJ9,StarIdelRewards!A:D,4,FALSE)</f>
        <v>4</v>
      </c>
      <c r="BT9">
        <v>1</v>
      </c>
      <c r="BU9">
        <f t="shared" si="6"/>
        <v>80</v>
      </c>
      <c r="BV9">
        <f t="shared" si="7"/>
        <v>4800</v>
      </c>
      <c r="BW9">
        <f t="shared" si="8"/>
        <v>19200</v>
      </c>
      <c r="BX9">
        <f>SUM($BW$5:BW9)</f>
        <v>76800</v>
      </c>
      <c r="BY9">
        <f>SUM($AX$5:AX9)</f>
        <v>26400</v>
      </c>
      <c r="BZ9" s="47">
        <f t="shared" si="9"/>
        <v>1.9090909090909092</v>
      </c>
      <c r="CG9">
        <f t="shared" si="10"/>
        <v>15</v>
      </c>
      <c r="CH9" s="90"/>
      <c r="CI9" s="44">
        <f t="shared" si="11"/>
        <v>5</v>
      </c>
      <c r="CJ9" s="44">
        <f>CI9*'Chest&amp;Cards&amp;Offer'!$J$70</f>
        <v>450</v>
      </c>
      <c r="CK9" s="44"/>
      <c r="CL9" s="44"/>
      <c r="CQ9">
        <f>VLOOKUP(W9,CardUpgrade!$O$9:$R$20,2,FALSE)</f>
        <v>45000</v>
      </c>
      <c r="CR9">
        <f>VLOOKUP(X9,CardUpgrade!$O$9:$R$20,2,FALSE)</f>
        <v>45000</v>
      </c>
      <c r="CS9">
        <f>VLOOKUP(Y9,CardUpgrade!$O$9:$R$20,3,FALSE)</f>
        <v>45000</v>
      </c>
      <c r="CT9">
        <f>VLOOKUP(Z9,CardUpgrade!$O$9:$R$20,3,FALSE)</f>
        <v>0</v>
      </c>
      <c r="CU9">
        <f>VLOOKUP(AA9,CardUpgrade!$O$9:$R$20,3,FALSE)</f>
        <v>0</v>
      </c>
      <c r="CV9">
        <f>VLOOKUP(AB9,CardUpgrade!$O$9:$R$20,3,FALSE)</f>
        <v>0</v>
      </c>
      <c r="CW9">
        <f>VLOOKUP(AC9,CardUpgrade!$O$9:$R$20,4,FALSE)</f>
        <v>0</v>
      </c>
      <c r="CX9">
        <f>VLOOKUP(AD9,CardUpgrade!$O$9:$R$20,4,FALSE)</f>
        <v>0</v>
      </c>
      <c r="CY9">
        <f t="shared" si="12"/>
        <v>135000</v>
      </c>
      <c r="CZ9">
        <f t="shared" si="30"/>
        <v>45000</v>
      </c>
      <c r="DA9" s="49">
        <v>0</v>
      </c>
      <c r="DB9" s="75">
        <f t="shared" si="13"/>
        <v>45000</v>
      </c>
      <c r="DC9">
        <f>SUM($DB$5:DB9)</f>
        <v>135000</v>
      </c>
      <c r="DD9" s="49">
        <v>0</v>
      </c>
      <c r="DE9" s="49">
        <f t="shared" si="14"/>
        <v>1</v>
      </c>
      <c r="DF9" s="78">
        <f t="shared" si="15"/>
        <v>0</v>
      </c>
      <c r="DG9">
        <f>SUM($DF$5:DF9)</f>
        <v>0</v>
      </c>
      <c r="DH9">
        <f t="shared" si="31"/>
        <v>0</v>
      </c>
      <c r="DI9">
        <f t="shared" si="16"/>
        <v>45000</v>
      </c>
      <c r="DJ9">
        <f>SUM($DI$5:DI9)</f>
        <v>135000</v>
      </c>
      <c r="DK9">
        <f t="shared" si="17"/>
        <v>15</v>
      </c>
      <c r="DL9">
        <f>SUM($BH$5:BH9)</f>
        <v>34</v>
      </c>
      <c r="DM9">
        <f t="shared" si="18"/>
        <v>25</v>
      </c>
      <c r="DN9" s="84"/>
      <c r="DO9" s="84"/>
      <c r="DP9">
        <f t="shared" si="19"/>
        <v>9000</v>
      </c>
      <c r="DQ9" s="84"/>
      <c r="DR9">
        <f>VLOOKUP(DK9,StarIdelRewards!A:I,9,FALSE)*BV9</f>
        <v>14400</v>
      </c>
      <c r="DS9">
        <f t="shared" si="20"/>
        <v>0</v>
      </c>
      <c r="DT9">
        <f>SUM($DR$5:DR9)</f>
        <v>52800</v>
      </c>
      <c r="DU9" s="47">
        <f t="shared" si="21"/>
        <v>-1</v>
      </c>
      <c r="DV9">
        <f t="shared" si="22"/>
        <v>0</v>
      </c>
      <c r="DX9">
        <f t="shared" si="23"/>
        <v>0</v>
      </c>
      <c r="DY9">
        <f t="shared" si="24"/>
        <v>0</v>
      </c>
      <c r="DZ9" s="84"/>
      <c r="EB9">
        <f t="shared" si="25"/>
        <v>0</v>
      </c>
      <c r="EC9">
        <f>B9*(3-1.333)*'Chest&amp;Cards&amp;Offer'!$J$70/100</f>
        <v>7.5015000000000009</v>
      </c>
      <c r="ED9">
        <f t="shared" si="26"/>
        <v>7.5015000000000009</v>
      </c>
      <c r="EE9">
        <f t="shared" si="27"/>
        <v>25</v>
      </c>
      <c r="EH9">
        <f>VLOOKUP(W9,CardUpgrade!$I$52:$L$63,2,FALSE)</f>
        <v>6</v>
      </c>
      <c r="EI9">
        <f>VLOOKUP(X9,CardUpgrade!$I$52:$L$63,2,FALSE)</f>
        <v>6</v>
      </c>
      <c r="EJ9">
        <f>VLOOKUP(Y9,CardUpgrade!$I$52:$L$63,3,FALSE)</f>
        <v>6</v>
      </c>
      <c r="EK9">
        <f>VLOOKUP(Z9,CardUpgrade!$I$52:$L$63,3,FALSE)</f>
        <v>0</v>
      </c>
      <c r="EL9">
        <f>VLOOKUP(AA9,CardUpgrade!$I$52:$L$63,3,FALSE)</f>
        <v>0</v>
      </c>
      <c r="EM9">
        <f>VLOOKUP(AB9,CardUpgrade!$I$52:$L$63,3,FALSE)</f>
        <v>0</v>
      </c>
      <c r="EN9">
        <f>VLOOKUP(AC9,CardUpgrade!$I$52:$L$63,4,FALSE)</f>
        <v>0</v>
      </c>
      <c r="EO9">
        <f>VLOOKUP(AD9,CardUpgrade!$I$52:$L$63,4,FALSE)</f>
        <v>0</v>
      </c>
      <c r="EQ9" s="7">
        <f t="shared" si="28"/>
        <v>18</v>
      </c>
      <c r="ES9" s="7">
        <f t="shared" si="0"/>
        <v>18</v>
      </c>
      <c r="ET9" s="52"/>
      <c r="GD9" t="s">
        <v>244</v>
      </c>
      <c r="GF9" t="s">
        <v>249</v>
      </c>
      <c r="GO9" t="s">
        <v>282</v>
      </c>
    </row>
    <row r="10" spans="1:241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1"/>
        <v>紫1 - Lv2</v>
      </c>
      <c r="G10" t="str">
        <f t="shared" si="2"/>
        <v>紫2</v>
      </c>
      <c r="H10">
        <f>VLOOKUP(G10,Reference1!C:E,3,FALSE)</f>
        <v>521.1</v>
      </c>
      <c r="I10" s="92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VLOOKUP(W10,CardUpgrade!$C$10:$I$20,7,FALSE)</f>
        <v>6</v>
      </c>
      <c r="AJ10">
        <f>VLOOKUP(X10,CardUpgrade!$C$10:$I$20,7,FALSE)</f>
        <v>6</v>
      </c>
      <c r="AK10">
        <f>VLOOKUP(Y10,CardUpgrade!$C$10:$I$20,7,FALSE)</f>
        <v>6</v>
      </c>
      <c r="AL10">
        <f>VLOOKUP(Z10,CardUpgrade!$C$10:$I$20,7,FALSE)</f>
        <v>0</v>
      </c>
      <c r="AM10">
        <f>VLOOKUP(AA10,CardUpgrade!$C$10:$I$20,7,FALSE)</f>
        <v>0</v>
      </c>
      <c r="AN10">
        <f>VLOOKUP(AB10,CardUpgrade!$C$10:$I$20,7,FALSE)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SUM(AI10:AJ10)*'Chest&amp;Cards&amp;Offer'!$N$3 + SUM('Dungeon&amp;Framework'!AK10:AN10)*'Chest&amp;Cards&amp;Offer'!$N$4</f>
        <v>86400</v>
      </c>
      <c r="AU10" s="2">
        <f t="shared" si="29"/>
        <v>60000</v>
      </c>
      <c r="AW10" s="41">
        <v>0</v>
      </c>
      <c r="AX10">
        <f t="shared" si="3"/>
        <v>60000</v>
      </c>
      <c r="AY10">
        <f t="shared" si="4"/>
        <v>0</v>
      </c>
      <c r="AZ10">
        <f>SUM($AY$5:AY10)</f>
        <v>0</v>
      </c>
      <c r="BA10">
        <f>AZ10/'Chest&amp;Cards&amp;Offer'!$R$3</f>
        <v>0</v>
      </c>
      <c r="BB10">
        <f t="shared" si="5"/>
        <v>0</v>
      </c>
      <c r="BC10">
        <v>6</v>
      </c>
      <c r="BH10">
        <f>VLOOKUP(LEFT(C10,1),'CardsStar&amp;Rewards'!$AB$13:$AF$16,2,FALSE)</f>
        <v>10</v>
      </c>
      <c r="BI10">
        <f>VLOOKUP(LEFT(C10,1),'CardsStar&amp;Rewards'!$AB$19:$AF$22,2,FALSE)</f>
        <v>3</v>
      </c>
      <c r="BJ10">
        <f>SUM($BI$5:BI10)</f>
        <v>18</v>
      </c>
      <c r="BS10">
        <f>VLOOKUP(BJ10,StarIdelRewards!A:D,4,FALSE)</f>
        <v>5</v>
      </c>
      <c r="BT10">
        <v>1</v>
      </c>
      <c r="BU10">
        <f t="shared" si="6"/>
        <v>80</v>
      </c>
      <c r="BV10">
        <f t="shared" si="7"/>
        <v>4800</v>
      </c>
      <c r="BW10">
        <f t="shared" si="8"/>
        <v>24000</v>
      </c>
      <c r="BX10">
        <f>SUM($BW$5:BW10)</f>
        <v>100800</v>
      </c>
      <c r="BY10">
        <f>SUM($AX$5:AX10)</f>
        <v>86400</v>
      </c>
      <c r="BZ10" s="47">
        <f t="shared" si="9"/>
        <v>0.16666666666666666</v>
      </c>
      <c r="CG10">
        <f t="shared" si="10"/>
        <v>18</v>
      </c>
      <c r="CH10" s="90"/>
      <c r="CI10" s="44">
        <f t="shared" si="11"/>
        <v>6</v>
      </c>
      <c r="CJ10" s="44">
        <f>CI10*'Chest&amp;Cards&amp;Offer'!$J$70</f>
        <v>540</v>
      </c>
      <c r="CK10" s="44"/>
      <c r="CL10" s="44"/>
      <c r="CQ10">
        <f>VLOOKUP(W10,CardUpgrade!$O$9:$R$20,2,FALSE)</f>
        <v>45000</v>
      </c>
      <c r="CR10">
        <f>VLOOKUP(X10,CardUpgrade!$O$9:$R$20,2,FALSE)</f>
        <v>45000</v>
      </c>
      <c r="CS10">
        <f>VLOOKUP(Y10,CardUpgrade!$O$9:$R$20,3,FALSE)</f>
        <v>135000</v>
      </c>
      <c r="CT10">
        <f>VLOOKUP(Z10,CardUpgrade!$O$9:$R$20,3,FALSE)</f>
        <v>0</v>
      </c>
      <c r="CU10">
        <f>VLOOKUP(AA10,CardUpgrade!$O$9:$R$20,3,FALSE)</f>
        <v>0</v>
      </c>
      <c r="CV10">
        <f>VLOOKUP(AB10,CardUpgrade!$O$9:$R$20,3,FALSE)</f>
        <v>0</v>
      </c>
      <c r="CW10">
        <f>VLOOKUP(AC10,CardUpgrade!$O$9:$R$20,4,FALSE)</f>
        <v>0</v>
      </c>
      <c r="CX10">
        <f>VLOOKUP(AD10,CardUpgrade!$O$9:$R$20,4,FALSE)</f>
        <v>0</v>
      </c>
      <c r="CY10">
        <f t="shared" si="12"/>
        <v>225000</v>
      </c>
      <c r="CZ10">
        <f t="shared" si="30"/>
        <v>90000</v>
      </c>
      <c r="DA10" s="49">
        <v>0</v>
      </c>
      <c r="DB10" s="75">
        <f t="shared" si="13"/>
        <v>90000</v>
      </c>
      <c r="DC10">
        <f>SUM($DB$5:DB10)</f>
        <v>225000</v>
      </c>
      <c r="DD10" s="49">
        <v>0</v>
      </c>
      <c r="DE10" s="49">
        <f t="shared" si="14"/>
        <v>1</v>
      </c>
      <c r="DF10" s="78">
        <f t="shared" si="15"/>
        <v>0</v>
      </c>
      <c r="DG10">
        <f>SUM($DF$5:DF10)</f>
        <v>0</v>
      </c>
      <c r="DH10">
        <f t="shared" si="31"/>
        <v>0</v>
      </c>
      <c r="DI10">
        <f t="shared" si="16"/>
        <v>90000</v>
      </c>
      <c r="DJ10">
        <f>SUM($DI$5:DI10)</f>
        <v>225000</v>
      </c>
      <c r="DK10">
        <f t="shared" si="17"/>
        <v>18</v>
      </c>
      <c r="DL10">
        <f>SUM($BH$5:BH10)</f>
        <v>44</v>
      </c>
      <c r="DM10">
        <f t="shared" si="18"/>
        <v>31</v>
      </c>
      <c r="DN10" s="84"/>
      <c r="DO10" s="84"/>
      <c r="DP10">
        <f t="shared" si="19"/>
        <v>12500</v>
      </c>
      <c r="DQ10" s="84"/>
      <c r="DR10">
        <f>VLOOKUP(DK10,StarIdelRewards!A:I,9,FALSE)*BV10</f>
        <v>19200</v>
      </c>
      <c r="DS10">
        <f t="shared" si="20"/>
        <v>0</v>
      </c>
      <c r="DT10">
        <f>SUM($DR$5:DR10)</f>
        <v>72000</v>
      </c>
      <c r="DU10" s="47">
        <f t="shared" si="21"/>
        <v>-1</v>
      </c>
      <c r="DV10">
        <f t="shared" si="22"/>
        <v>0</v>
      </c>
      <c r="DX10">
        <f t="shared" si="23"/>
        <v>0</v>
      </c>
      <c r="DY10">
        <f t="shared" si="24"/>
        <v>0</v>
      </c>
      <c r="DZ10" s="84"/>
      <c r="EB10">
        <f t="shared" si="25"/>
        <v>0</v>
      </c>
      <c r="EC10">
        <f>B10*(3-1.333)*'Chest&amp;Cards&amp;Offer'!$J$70/100</f>
        <v>9.0018000000000011</v>
      </c>
      <c r="ED10">
        <f t="shared" si="26"/>
        <v>9.0018000000000011</v>
      </c>
      <c r="EE10">
        <f t="shared" si="27"/>
        <v>31</v>
      </c>
      <c r="EH10">
        <f>VLOOKUP(W10,CardUpgrade!$I$52:$L$63,2,FALSE)</f>
        <v>6</v>
      </c>
      <c r="EI10">
        <f>VLOOKUP(X10,CardUpgrade!$I$52:$L$63,2,FALSE)</f>
        <v>6</v>
      </c>
      <c r="EJ10">
        <f>VLOOKUP(Y10,CardUpgrade!$I$52:$L$63,3,FALSE)</f>
        <v>36</v>
      </c>
      <c r="EK10">
        <f>VLOOKUP(Z10,CardUpgrade!$I$52:$L$63,3,FALSE)</f>
        <v>0</v>
      </c>
      <c r="EL10">
        <f>VLOOKUP(AA10,CardUpgrade!$I$52:$L$63,3,FALSE)</f>
        <v>0</v>
      </c>
      <c r="EM10">
        <f>VLOOKUP(AB10,CardUpgrade!$I$52:$L$63,3,FALSE)</f>
        <v>0</v>
      </c>
      <c r="EN10">
        <f>VLOOKUP(AC10,CardUpgrade!$I$52:$L$63,4,FALSE)</f>
        <v>0</v>
      </c>
      <c r="EO10">
        <f>VLOOKUP(AD10,CardUpgrade!$I$52:$L$63,4,FALSE)</f>
        <v>0</v>
      </c>
      <c r="EP10" s="7">
        <v>1</v>
      </c>
      <c r="EQ10" s="7">
        <f t="shared" si="28"/>
        <v>48</v>
      </c>
      <c r="ES10" s="7">
        <f t="shared" si="0"/>
        <v>48</v>
      </c>
      <c r="ET10" s="52"/>
      <c r="GD10" t="s">
        <v>245</v>
      </c>
      <c r="GF10" t="s">
        <v>248</v>
      </c>
      <c r="GO10" t="s">
        <v>284</v>
      </c>
    </row>
    <row r="11" spans="1:241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1"/>
        <v>紫2 - Lv1</v>
      </c>
      <c r="G11" t="str">
        <f t="shared" si="2"/>
        <v>紫1</v>
      </c>
      <c r="H11">
        <f>VLOOKUP(G11,Reference1!C:E,3,FALSE)</f>
        <v>579</v>
      </c>
      <c r="I11" s="92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VLOOKUP(W11,CardUpgrade!$C$10:$I$20,7,FALSE)</f>
        <v>6</v>
      </c>
      <c r="AJ11">
        <f>VLOOKUP(X11,CardUpgrade!$C$10:$I$20,7,FALSE)</f>
        <v>6</v>
      </c>
      <c r="AK11">
        <f>VLOOKUP(Y11,CardUpgrade!$C$10:$I$20,7,FALSE)</f>
        <v>6</v>
      </c>
      <c r="AL11">
        <f>VLOOKUP(Z11,CardUpgrade!$C$10:$I$20,7,FALSE)</f>
        <v>1</v>
      </c>
      <c r="AM11">
        <f>VLOOKUP(AA11,CardUpgrade!$C$10:$I$20,7,FALSE)</f>
        <v>0</v>
      </c>
      <c r="AN11">
        <f>VLOOKUP(AB11,CardUpgrade!$C$10:$I$20,7,FALSE)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SUM(AI11:AJ11)*'Chest&amp;Cards&amp;Offer'!$N$3 + SUM('Dungeon&amp;Framework'!AK11:AN11)*'Chest&amp;Cards&amp;Offer'!$N$4</f>
        <v>98400</v>
      </c>
      <c r="AU11" s="2">
        <f t="shared" si="29"/>
        <v>12000</v>
      </c>
      <c r="AW11" s="41">
        <v>0</v>
      </c>
      <c r="AX11">
        <f t="shared" si="3"/>
        <v>12000</v>
      </c>
      <c r="AY11">
        <f t="shared" si="4"/>
        <v>0</v>
      </c>
      <c r="AZ11">
        <f>SUM($AY$5:AY11)</f>
        <v>0</v>
      </c>
      <c r="BA11">
        <f>AZ11/'Chest&amp;Cards&amp;Offer'!$R$3</f>
        <v>0</v>
      </c>
      <c r="BB11">
        <f t="shared" si="5"/>
        <v>0</v>
      </c>
      <c r="BC11">
        <v>7</v>
      </c>
      <c r="BH11">
        <f>VLOOKUP(LEFT(C11,1),'CardsStar&amp;Rewards'!$AB$13:$AF$16,2,FALSE)</f>
        <v>10</v>
      </c>
      <c r="BI11">
        <f>VLOOKUP(LEFT(C11,1),'CardsStar&amp;Rewards'!$AB$19:$AF$22,2,FALSE)</f>
        <v>3</v>
      </c>
      <c r="BJ11">
        <f>SUM($BI$5:BI11)</f>
        <v>21</v>
      </c>
      <c r="BS11">
        <f>VLOOKUP(BJ11,StarIdelRewards!A:D,4,FALSE)</f>
        <v>5</v>
      </c>
      <c r="BT11">
        <v>1</v>
      </c>
      <c r="BU11">
        <f t="shared" si="6"/>
        <v>80</v>
      </c>
      <c r="BV11">
        <f t="shared" si="7"/>
        <v>4800</v>
      </c>
      <c r="BW11">
        <f t="shared" si="8"/>
        <v>24000</v>
      </c>
      <c r="BX11">
        <f>SUM($BW$5:BW11)</f>
        <v>124800</v>
      </c>
      <c r="BY11">
        <f>SUM($AX$5:AX11)</f>
        <v>98400</v>
      </c>
      <c r="BZ11" s="47">
        <f t="shared" si="9"/>
        <v>0.26829268292682928</v>
      </c>
      <c r="CG11">
        <f t="shared" si="10"/>
        <v>21</v>
      </c>
      <c r="CH11" s="90"/>
      <c r="CI11" s="44">
        <f t="shared" si="11"/>
        <v>7</v>
      </c>
      <c r="CJ11" s="44">
        <f>CI11*'Chest&amp;Cards&amp;Offer'!$J$70</f>
        <v>630</v>
      </c>
      <c r="CK11" s="44"/>
      <c r="CL11" s="44"/>
      <c r="CQ11">
        <f>VLOOKUP(W11,CardUpgrade!$O$9:$R$20,2,FALSE)</f>
        <v>45000</v>
      </c>
      <c r="CR11">
        <f>VLOOKUP(X11,CardUpgrade!$O$9:$R$20,2,FALSE)</f>
        <v>45000</v>
      </c>
      <c r="CS11">
        <f>VLOOKUP(Y11,CardUpgrade!$O$9:$R$20,3,FALSE)</f>
        <v>135000</v>
      </c>
      <c r="CT11">
        <f>VLOOKUP(Z11,CardUpgrade!$O$9:$R$20,3,FALSE)</f>
        <v>45000</v>
      </c>
      <c r="CU11">
        <f>VLOOKUP(AA11,CardUpgrade!$O$9:$R$20,3,FALSE)</f>
        <v>0</v>
      </c>
      <c r="CV11">
        <f>VLOOKUP(AB11,CardUpgrade!$O$9:$R$20,3,FALSE)</f>
        <v>0</v>
      </c>
      <c r="CW11">
        <f>VLOOKUP(AC11,CardUpgrade!$O$9:$R$20,4,FALSE)</f>
        <v>0</v>
      </c>
      <c r="CX11">
        <f>VLOOKUP(AD11,CardUpgrade!$O$9:$R$20,4,FALSE)</f>
        <v>0</v>
      </c>
      <c r="CY11">
        <f t="shared" si="12"/>
        <v>270000</v>
      </c>
      <c r="CZ11">
        <f t="shared" si="30"/>
        <v>45000</v>
      </c>
      <c r="DA11" s="49">
        <v>0</v>
      </c>
      <c r="DB11" s="75">
        <f t="shared" si="13"/>
        <v>45000</v>
      </c>
      <c r="DC11">
        <f>SUM($DB$5:DB11)</f>
        <v>270000</v>
      </c>
      <c r="DD11" s="49">
        <v>0</v>
      </c>
      <c r="DE11" s="49">
        <f t="shared" si="14"/>
        <v>1</v>
      </c>
      <c r="DF11" s="78">
        <f t="shared" si="15"/>
        <v>0</v>
      </c>
      <c r="DG11">
        <f>SUM($DF$5:DF11)</f>
        <v>0</v>
      </c>
      <c r="DH11">
        <f t="shared" si="31"/>
        <v>0</v>
      </c>
      <c r="DI11">
        <f t="shared" si="16"/>
        <v>45000</v>
      </c>
      <c r="DJ11">
        <f>SUM($DI$5:DI11)</f>
        <v>270000</v>
      </c>
      <c r="DK11">
        <f t="shared" si="17"/>
        <v>21</v>
      </c>
      <c r="DL11">
        <f>SUM($BH$5:BH11)</f>
        <v>54</v>
      </c>
      <c r="DM11">
        <f t="shared" si="18"/>
        <v>38</v>
      </c>
      <c r="DN11" s="84"/>
      <c r="DO11" s="84"/>
      <c r="DP11">
        <f t="shared" si="19"/>
        <v>12857.142857142857</v>
      </c>
      <c r="DQ11" s="84"/>
      <c r="DR11">
        <f>VLOOKUP(DK11,StarIdelRewards!A:I,9,FALSE)*BV11</f>
        <v>19200</v>
      </c>
      <c r="DS11">
        <f t="shared" si="20"/>
        <v>0</v>
      </c>
      <c r="DT11">
        <f>SUM($DR$5:DR11)</f>
        <v>91200</v>
      </c>
      <c r="DU11" s="47">
        <f t="shared" si="21"/>
        <v>-1</v>
      </c>
      <c r="DV11">
        <f t="shared" si="22"/>
        <v>0</v>
      </c>
      <c r="DX11">
        <f t="shared" si="23"/>
        <v>0</v>
      </c>
      <c r="DY11">
        <f t="shared" si="24"/>
        <v>0</v>
      </c>
      <c r="DZ11" s="84"/>
      <c r="EB11">
        <f t="shared" si="25"/>
        <v>0</v>
      </c>
      <c r="EC11">
        <f>B11*(3-1.333)*'Chest&amp;Cards&amp;Offer'!$J$70/100</f>
        <v>10.5021</v>
      </c>
      <c r="ED11">
        <f t="shared" si="26"/>
        <v>10.5021</v>
      </c>
      <c r="EE11">
        <f t="shared" si="27"/>
        <v>38</v>
      </c>
      <c r="EH11">
        <f>VLOOKUP(W11,CardUpgrade!$I$52:$L$63,2,FALSE)</f>
        <v>6</v>
      </c>
      <c r="EI11">
        <f>VLOOKUP(X11,CardUpgrade!$I$52:$L$63,2,FALSE)</f>
        <v>6</v>
      </c>
      <c r="EJ11">
        <f>VLOOKUP(Y11,CardUpgrade!$I$52:$L$63,3,FALSE)</f>
        <v>36</v>
      </c>
      <c r="EK11">
        <f>VLOOKUP(Z11,CardUpgrade!$I$52:$L$63,3,FALSE)</f>
        <v>6</v>
      </c>
      <c r="EL11">
        <f>VLOOKUP(AA11,CardUpgrade!$I$52:$L$63,3,FALSE)</f>
        <v>0</v>
      </c>
      <c r="EM11">
        <f>VLOOKUP(AB11,CardUpgrade!$I$52:$L$63,3,FALSE)</f>
        <v>0</v>
      </c>
      <c r="EN11">
        <f>VLOOKUP(AC11,CardUpgrade!$I$52:$L$63,4,FALSE)</f>
        <v>0</v>
      </c>
      <c r="EO11">
        <f>VLOOKUP(AD11,CardUpgrade!$I$52:$L$63,4,FALSE)</f>
        <v>0</v>
      </c>
      <c r="EQ11" s="7">
        <f t="shared" si="28"/>
        <v>54</v>
      </c>
      <c r="ES11" s="7">
        <f t="shared" si="0"/>
        <v>54</v>
      </c>
      <c r="ET11" s="52"/>
      <c r="GD11" t="s">
        <v>246</v>
      </c>
    </row>
    <row r="12" spans="1:241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1"/>
        <v>紫2 - Lv2</v>
      </c>
      <c r="G12" t="str">
        <f t="shared" si="2"/>
        <v>紫2</v>
      </c>
      <c r="H12">
        <f>VLOOKUP(G12,Reference1!C:E,3,FALSE)</f>
        <v>521.1</v>
      </c>
      <c r="I12" s="92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VLOOKUP(W12,CardUpgrade!$C$10:$I$20,7,FALSE)</f>
        <v>6</v>
      </c>
      <c r="AJ12">
        <f>VLOOKUP(X12,CardUpgrade!$C$10:$I$20,7,FALSE)</f>
        <v>6</v>
      </c>
      <c r="AK12">
        <f>VLOOKUP(Y12,CardUpgrade!$C$10:$I$20,7,FALSE)</f>
        <v>6</v>
      </c>
      <c r="AL12">
        <f>VLOOKUP(Z12,CardUpgrade!$C$10:$I$20,7,FALSE)</f>
        <v>6</v>
      </c>
      <c r="AM12">
        <f>VLOOKUP(AA12,CardUpgrade!$C$10:$I$20,7,FALSE)</f>
        <v>0</v>
      </c>
      <c r="AN12">
        <f>VLOOKUP(AB12,CardUpgrade!$C$10:$I$20,7,FALSE)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SUM(AI12:AJ12)*'Chest&amp;Cards&amp;Offer'!$N$3 + SUM('Dungeon&amp;Framework'!AK12:AN12)*'Chest&amp;Cards&amp;Offer'!$N$4</f>
        <v>158400</v>
      </c>
      <c r="AU12" s="2">
        <f t="shared" si="29"/>
        <v>60000</v>
      </c>
      <c r="AW12" s="41">
        <v>0</v>
      </c>
      <c r="AX12">
        <f t="shared" si="3"/>
        <v>60000</v>
      </c>
      <c r="AY12">
        <f t="shared" si="4"/>
        <v>0</v>
      </c>
      <c r="AZ12">
        <f>SUM($AY$5:AY12)</f>
        <v>0</v>
      </c>
      <c r="BA12">
        <f>AZ12/'Chest&amp;Cards&amp;Offer'!$R$3</f>
        <v>0</v>
      </c>
      <c r="BB12">
        <f t="shared" si="5"/>
        <v>0</v>
      </c>
      <c r="BC12">
        <v>8</v>
      </c>
      <c r="BH12">
        <f>VLOOKUP(LEFT(C12,1),'CardsStar&amp;Rewards'!$AB$13:$AF$16,2,FALSE)</f>
        <v>10</v>
      </c>
      <c r="BI12">
        <f>VLOOKUP(LEFT(C12,1),'CardsStar&amp;Rewards'!$AB$19:$AF$22,2,FALSE)</f>
        <v>3</v>
      </c>
      <c r="BJ12">
        <f>SUM($BI$5:BI12)</f>
        <v>24</v>
      </c>
      <c r="BS12">
        <f>VLOOKUP(BJ12,StarIdelRewards!A:D,4,FALSE)</f>
        <v>6</v>
      </c>
      <c r="BT12">
        <v>1</v>
      </c>
      <c r="BU12">
        <f t="shared" si="6"/>
        <v>80</v>
      </c>
      <c r="BV12">
        <f t="shared" si="7"/>
        <v>4800</v>
      </c>
      <c r="BW12">
        <f t="shared" si="8"/>
        <v>28800</v>
      </c>
      <c r="BX12">
        <f>SUM($BW$5:BW12)</f>
        <v>153600</v>
      </c>
      <c r="BY12">
        <f>SUM($AX$5:AX12)</f>
        <v>158400</v>
      </c>
      <c r="BZ12" s="47">
        <f t="shared" si="9"/>
        <v>-3.0303030303030304E-2</v>
      </c>
      <c r="CG12">
        <f t="shared" si="10"/>
        <v>24</v>
      </c>
      <c r="CH12" s="90"/>
      <c r="CI12" s="44">
        <f t="shared" si="11"/>
        <v>8</v>
      </c>
      <c r="CJ12" s="44">
        <f>CI12*'Chest&amp;Cards&amp;Offer'!$J$70</f>
        <v>720</v>
      </c>
      <c r="CK12" s="44"/>
      <c r="CL12" s="44"/>
      <c r="CQ12">
        <f>VLOOKUP(W12,CardUpgrade!$O$9:$R$20,2,FALSE)</f>
        <v>45000</v>
      </c>
      <c r="CR12">
        <f>VLOOKUP(X12,CardUpgrade!$O$9:$R$20,2,FALSE)</f>
        <v>45000</v>
      </c>
      <c r="CS12">
        <f>VLOOKUP(Y12,CardUpgrade!$O$9:$R$20,3,FALSE)</f>
        <v>135000</v>
      </c>
      <c r="CT12">
        <f>VLOOKUP(Z12,CardUpgrade!$O$9:$R$20,3,FALSE)</f>
        <v>135000</v>
      </c>
      <c r="CU12">
        <f>VLOOKUP(AA12,CardUpgrade!$O$9:$R$20,3,FALSE)</f>
        <v>0</v>
      </c>
      <c r="CV12">
        <f>VLOOKUP(AB12,CardUpgrade!$O$9:$R$20,3,FALSE)</f>
        <v>0</v>
      </c>
      <c r="CW12">
        <f>VLOOKUP(AC12,CardUpgrade!$O$9:$R$20,4,FALSE)</f>
        <v>105000</v>
      </c>
      <c r="CX12">
        <f>VLOOKUP(AD12,CardUpgrade!$O$9:$R$20,4,FALSE)</f>
        <v>0</v>
      </c>
      <c r="CY12">
        <f t="shared" si="12"/>
        <v>360000</v>
      </c>
      <c r="CZ12">
        <f t="shared" si="30"/>
        <v>90000</v>
      </c>
      <c r="DA12" s="49">
        <v>0</v>
      </c>
      <c r="DB12" s="75">
        <f t="shared" si="13"/>
        <v>90000</v>
      </c>
      <c r="DC12">
        <f>SUM($DB$5:DB12)</f>
        <v>360000</v>
      </c>
      <c r="DD12" s="49">
        <v>0</v>
      </c>
      <c r="DE12" s="49">
        <f t="shared" si="14"/>
        <v>1</v>
      </c>
      <c r="DF12" s="78">
        <f t="shared" si="15"/>
        <v>0</v>
      </c>
      <c r="DG12">
        <f>SUM($DF$5:DF12)</f>
        <v>0</v>
      </c>
      <c r="DH12">
        <f t="shared" si="31"/>
        <v>0</v>
      </c>
      <c r="DI12">
        <f t="shared" si="16"/>
        <v>90000</v>
      </c>
      <c r="DJ12">
        <f>SUM($DI$5:DI12)</f>
        <v>360000</v>
      </c>
      <c r="DK12">
        <f t="shared" si="17"/>
        <v>24</v>
      </c>
      <c r="DL12">
        <f>SUM($BH$5:BH12)</f>
        <v>64</v>
      </c>
      <c r="DM12">
        <f t="shared" si="18"/>
        <v>44</v>
      </c>
      <c r="DN12" s="84"/>
      <c r="DO12" s="84"/>
      <c r="DP12">
        <f t="shared" si="19"/>
        <v>15000</v>
      </c>
      <c r="DQ12" s="84"/>
      <c r="DR12">
        <f>VLOOKUP(DK12,StarIdelRewards!A:I,9,FALSE)*BV12</f>
        <v>24000</v>
      </c>
      <c r="DS12">
        <f t="shared" si="20"/>
        <v>0</v>
      </c>
      <c r="DT12">
        <f>SUM($DR$5:DR12)</f>
        <v>115200</v>
      </c>
      <c r="DU12" s="47">
        <f t="shared" si="21"/>
        <v>-1</v>
      </c>
      <c r="DV12">
        <f t="shared" si="22"/>
        <v>0</v>
      </c>
      <c r="DX12">
        <f t="shared" si="23"/>
        <v>0</v>
      </c>
      <c r="DY12">
        <f t="shared" si="24"/>
        <v>0</v>
      </c>
      <c r="DZ12" s="84"/>
      <c r="EB12">
        <f t="shared" si="25"/>
        <v>0</v>
      </c>
      <c r="EC12">
        <f>B12*(3-1.333)*'Chest&amp;Cards&amp;Offer'!$J$70/100</f>
        <v>12.0024</v>
      </c>
      <c r="ED12">
        <f t="shared" si="26"/>
        <v>12.0024</v>
      </c>
      <c r="EE12">
        <f t="shared" si="27"/>
        <v>44</v>
      </c>
      <c r="EH12">
        <f>VLOOKUP(W12,CardUpgrade!$I$52:$L$63,2,FALSE)</f>
        <v>6</v>
      </c>
      <c r="EI12">
        <f>VLOOKUP(X12,CardUpgrade!$I$52:$L$63,2,FALSE)</f>
        <v>6</v>
      </c>
      <c r="EJ12">
        <f>VLOOKUP(Y12,CardUpgrade!$I$52:$L$63,3,FALSE)</f>
        <v>36</v>
      </c>
      <c r="EK12">
        <f>VLOOKUP(Z12,CardUpgrade!$I$52:$L$63,3,FALSE)</f>
        <v>36</v>
      </c>
      <c r="EL12">
        <f>VLOOKUP(AA12,CardUpgrade!$I$52:$L$63,3,FALSE)</f>
        <v>0</v>
      </c>
      <c r="EM12">
        <f>VLOOKUP(AB12,CardUpgrade!$I$52:$L$63,3,FALSE)</f>
        <v>0</v>
      </c>
      <c r="EN12">
        <f>VLOOKUP(AC12,CardUpgrade!$I$52:$L$63,4,FALSE)</f>
        <v>16</v>
      </c>
      <c r="EO12">
        <f>VLOOKUP(AD12,CardUpgrade!$I$52:$L$63,4,FALSE)</f>
        <v>0</v>
      </c>
      <c r="EQ12" s="7">
        <f t="shared" si="28"/>
        <v>84</v>
      </c>
      <c r="ES12" s="7">
        <f t="shared" si="0"/>
        <v>100</v>
      </c>
      <c r="ET12" s="52"/>
      <c r="GF12" t="s">
        <v>250</v>
      </c>
      <c r="GT12" t="s">
        <v>319</v>
      </c>
    </row>
    <row r="13" spans="1:241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1"/>
        <v>橙1 - Lv3</v>
      </c>
      <c r="G13" t="str">
        <f t="shared" si="2"/>
        <v>橙3</v>
      </c>
      <c r="H13">
        <f>VLOOKUP(G13,Reference1!C:E,3,FALSE)</f>
        <v>314.40000000000003</v>
      </c>
      <c r="I13" s="92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VLOOKUP(W13,CardUpgrade!$C$10:$I$20,7,FALSE)</f>
        <v>16</v>
      </c>
      <c r="AJ13">
        <f>VLOOKUP(X13,CardUpgrade!$C$10:$I$20,7,FALSE)</f>
        <v>6</v>
      </c>
      <c r="AK13">
        <f>VLOOKUP(Y13,CardUpgrade!$C$10:$I$20,7,FALSE)</f>
        <v>6</v>
      </c>
      <c r="AL13">
        <f>VLOOKUP(Z13,CardUpgrade!$C$10:$I$20,7,FALSE)</f>
        <v>6</v>
      </c>
      <c r="AM13">
        <f>VLOOKUP(AA13,CardUpgrade!$C$10:$I$20,7,FALSE)</f>
        <v>0</v>
      </c>
      <c r="AN13">
        <f>VLOOKUP(AB13,CardUpgrade!$C$10:$I$20,7,FALSE)</f>
        <v>0</v>
      </c>
      <c r="AO13">
        <f>VLOOKUP(AC13,CardUpgrade!$C$10:$I$20,7,FALSE)</f>
        <v>6</v>
      </c>
      <c r="AP13">
        <f>VLOOKUP(AD13,CardUpgrade!$C$10:$I$20,7,FALSE)</f>
        <v>0</v>
      </c>
      <c r="AS13" s="2">
        <f>SUM(AI13:AJ13)*'Chest&amp;Cards&amp;Offer'!$N$3 + SUM('Dungeon&amp;Framework'!AK13:AN13)*'Chest&amp;Cards&amp;Offer'!$N$4</f>
        <v>170400</v>
      </c>
      <c r="AU13" s="2">
        <f t="shared" si="29"/>
        <v>12000</v>
      </c>
      <c r="AW13" s="41">
        <v>0</v>
      </c>
      <c r="AX13">
        <f t="shared" si="3"/>
        <v>12000</v>
      </c>
      <c r="AY13">
        <f t="shared" si="4"/>
        <v>0</v>
      </c>
      <c r="AZ13">
        <f>SUM($AY$5:AY13)</f>
        <v>0</v>
      </c>
      <c r="BA13">
        <f>AZ13/'Chest&amp;Cards&amp;Offer'!$R$3</f>
        <v>0</v>
      </c>
      <c r="BB13">
        <f t="shared" si="5"/>
        <v>0</v>
      </c>
      <c r="BC13">
        <v>9</v>
      </c>
      <c r="BH13">
        <f>VLOOKUP(LEFT(C13,1),'CardsStar&amp;Rewards'!$AB$13:$AF$16,2,FALSE)</f>
        <v>6</v>
      </c>
      <c r="BI13">
        <f>VLOOKUP(LEFT(C13,1),'CardsStar&amp;Rewards'!$AB$19:$AF$22,2,FALSE)</f>
        <v>3</v>
      </c>
      <c r="BJ13">
        <f>SUM($BI$5:BI13)</f>
        <v>27</v>
      </c>
      <c r="BS13">
        <f>VLOOKUP(BJ13,StarIdelRewards!A:D,4,FALSE)</f>
        <v>6</v>
      </c>
      <c r="BT13">
        <v>1</v>
      </c>
      <c r="BU13">
        <f t="shared" si="6"/>
        <v>80</v>
      </c>
      <c r="BV13">
        <f t="shared" si="7"/>
        <v>4800</v>
      </c>
      <c r="BW13">
        <f t="shared" si="8"/>
        <v>28800</v>
      </c>
      <c r="BX13">
        <f>SUM($BW$5:BW13)</f>
        <v>182400</v>
      </c>
      <c r="BY13">
        <f>SUM($AX$5:AX13)</f>
        <v>170400</v>
      </c>
      <c r="BZ13" s="47">
        <f t="shared" si="9"/>
        <v>7.0422535211267609E-2</v>
      </c>
      <c r="CG13">
        <f t="shared" si="10"/>
        <v>27</v>
      </c>
      <c r="CH13" s="90"/>
      <c r="CI13" s="44">
        <f t="shared" si="11"/>
        <v>9</v>
      </c>
      <c r="CJ13" s="44">
        <f>CI13*'Chest&amp;Cards&amp;Offer'!$J$70</f>
        <v>810</v>
      </c>
      <c r="CK13" s="44"/>
      <c r="CL13" s="44"/>
      <c r="CQ13">
        <f>VLOOKUP(W13,CardUpgrade!$O$9:$R$20,2,FALSE)</f>
        <v>105000</v>
      </c>
      <c r="CR13">
        <f>VLOOKUP(X13,CardUpgrade!$O$9:$R$20,2,FALSE)</f>
        <v>45000</v>
      </c>
      <c r="CS13">
        <f>VLOOKUP(Y13,CardUpgrade!$O$9:$R$20,3,FALSE)</f>
        <v>135000</v>
      </c>
      <c r="CT13">
        <f>VLOOKUP(Z13,CardUpgrade!$O$9:$R$20,3,FALSE)</f>
        <v>135000</v>
      </c>
      <c r="CU13">
        <f>VLOOKUP(AA13,CardUpgrade!$O$9:$R$20,3,FALSE)</f>
        <v>0</v>
      </c>
      <c r="CV13">
        <f>VLOOKUP(AB13,CardUpgrade!$O$9:$R$20,3,FALSE)</f>
        <v>0</v>
      </c>
      <c r="CW13">
        <f>VLOOKUP(AC13,CardUpgrade!$O$9:$R$20,4,FALSE)</f>
        <v>315000</v>
      </c>
      <c r="CX13">
        <f>VLOOKUP(AD13,CardUpgrade!$O$9:$R$20,4,FALSE)</f>
        <v>0</v>
      </c>
      <c r="CY13">
        <f t="shared" si="12"/>
        <v>420000</v>
      </c>
      <c r="CZ13">
        <f t="shared" si="30"/>
        <v>60000</v>
      </c>
      <c r="DA13" s="49">
        <v>0</v>
      </c>
      <c r="DB13" s="75">
        <f t="shared" si="13"/>
        <v>60000</v>
      </c>
      <c r="DC13">
        <f>SUM($DB$5:DB13)</f>
        <v>420000</v>
      </c>
      <c r="DD13" s="49">
        <v>0.5</v>
      </c>
      <c r="DE13" s="49">
        <f t="shared" si="14"/>
        <v>0.5</v>
      </c>
      <c r="DF13" s="78">
        <f t="shared" si="15"/>
        <v>30000</v>
      </c>
      <c r="DG13">
        <f>SUM($DF$5:DF13)</f>
        <v>30000</v>
      </c>
      <c r="DH13">
        <f t="shared" si="31"/>
        <v>30000</v>
      </c>
      <c r="DI13">
        <f t="shared" si="16"/>
        <v>30000</v>
      </c>
      <c r="DJ13">
        <f>SUM($DI$5:DI13)</f>
        <v>390000</v>
      </c>
      <c r="DK13">
        <f t="shared" si="17"/>
        <v>27</v>
      </c>
      <c r="DL13">
        <f>SUM($BH$5:BH13)</f>
        <v>70</v>
      </c>
      <c r="DM13">
        <f t="shared" si="18"/>
        <v>49</v>
      </c>
      <c r="DN13" s="84"/>
      <c r="DO13" s="84"/>
      <c r="DP13">
        <f t="shared" si="19"/>
        <v>14444.444444444445</v>
      </c>
      <c r="DQ13" s="84"/>
      <c r="DR13">
        <f>VLOOKUP(DK13,StarIdelRewards!A:I,9,FALSE)*BV13</f>
        <v>24000</v>
      </c>
      <c r="DS13">
        <f t="shared" si="20"/>
        <v>30000</v>
      </c>
      <c r="DT13">
        <f>SUM($DR$5:DR13)</f>
        <v>139200</v>
      </c>
      <c r="DU13" s="47">
        <f t="shared" si="21"/>
        <v>-0.78448275862068961</v>
      </c>
      <c r="DV13">
        <f t="shared" si="22"/>
        <v>6.25</v>
      </c>
      <c r="DX13">
        <f t="shared" si="23"/>
        <v>0</v>
      </c>
      <c r="DY13">
        <f t="shared" si="24"/>
        <v>0</v>
      </c>
      <c r="DZ13" s="84"/>
      <c r="EB13">
        <f t="shared" si="25"/>
        <v>0</v>
      </c>
      <c r="EC13">
        <f>B13*(3-1.333)*'Chest&amp;Cards&amp;Offer'!$J$70/100</f>
        <v>13.502699999999999</v>
      </c>
      <c r="ED13">
        <f t="shared" si="26"/>
        <v>13.502699999999999</v>
      </c>
      <c r="EE13">
        <f t="shared" si="27"/>
        <v>49</v>
      </c>
      <c r="EH13">
        <f>VLOOKUP(W13,CardUpgrade!$I$52:$L$63,2,FALSE)</f>
        <v>16</v>
      </c>
      <c r="EI13">
        <f>VLOOKUP(X13,CardUpgrade!$I$52:$L$63,2,FALSE)</f>
        <v>6</v>
      </c>
      <c r="EJ13">
        <f>VLOOKUP(Y13,CardUpgrade!$I$52:$L$63,3,FALSE)</f>
        <v>36</v>
      </c>
      <c r="EK13">
        <f>VLOOKUP(Z13,CardUpgrade!$I$52:$L$63,3,FALSE)</f>
        <v>36</v>
      </c>
      <c r="EL13">
        <f>VLOOKUP(AA13,CardUpgrade!$I$52:$L$63,3,FALSE)</f>
        <v>0</v>
      </c>
      <c r="EM13">
        <f>VLOOKUP(AB13,CardUpgrade!$I$52:$L$63,3,FALSE)</f>
        <v>0</v>
      </c>
      <c r="EN13">
        <f>VLOOKUP(AC13,CardUpgrade!$I$52:$L$63,4,FALSE)</f>
        <v>96</v>
      </c>
      <c r="EO13">
        <f>VLOOKUP(AD13,CardUpgrade!$I$52:$L$63,4,FALSE)</f>
        <v>0</v>
      </c>
      <c r="EQ13" s="7">
        <f t="shared" si="28"/>
        <v>94</v>
      </c>
      <c r="ES13" s="7">
        <f t="shared" si="0"/>
        <v>190</v>
      </c>
      <c r="ET13" s="52"/>
    </row>
    <row r="14" spans="1:241" ht="17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1"/>
        <v>紫3 - Lv1</v>
      </c>
      <c r="F14" s="90" t="s">
        <v>183</v>
      </c>
      <c r="G14" t="str">
        <f t="shared" si="2"/>
        <v>紫1</v>
      </c>
      <c r="H14">
        <f>VLOOKUP(G14,Reference1!C:E,3,FALSE)</f>
        <v>579</v>
      </c>
      <c r="I14" s="92"/>
      <c r="K14" t="s">
        <v>164</v>
      </c>
      <c r="V14" s="2" t="s">
        <v>340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VLOOKUP(W14,CardUpgrade!$C$10:$I$20,7,FALSE)</f>
        <v>16</v>
      </c>
      <c r="AJ14">
        <f>VLOOKUP(X14,CardUpgrade!$C$10:$I$20,7,FALSE)</f>
        <v>6</v>
      </c>
      <c r="AK14">
        <f>VLOOKUP(Y14,CardUpgrade!$C$10:$I$20,7,FALSE)</f>
        <v>6</v>
      </c>
      <c r="AL14">
        <f>VLOOKUP(Z14,CardUpgrade!$C$10:$I$20,7,FALSE)</f>
        <v>6</v>
      </c>
      <c r="AM14">
        <f>VLOOKUP(AA14,CardUpgrade!$C$10:$I$20,7,FALSE)</f>
        <v>1</v>
      </c>
      <c r="AN14">
        <f>VLOOKUP(AB14,CardUpgrade!$C$10:$I$20,7,FALSE)</f>
        <v>0</v>
      </c>
      <c r="AO14">
        <f>VLOOKUP(AC14,CardUpgrade!$C$10:$I$20,7,FALSE)</f>
        <v>16</v>
      </c>
      <c r="AP14">
        <f>VLOOKUP(AD14,CardUpgrade!$C$10:$I$20,7,FALSE)</f>
        <v>0</v>
      </c>
      <c r="AS14" s="2">
        <f>SUM(AI14:AJ14)*'Chest&amp;Cards&amp;Offer'!$N$3 + SUM('Dungeon&amp;Framework'!AK14:AN14)*'Chest&amp;Cards&amp;Offer'!$N$4</f>
        <v>182400</v>
      </c>
      <c r="AU14" s="2">
        <f t="shared" si="29"/>
        <v>12000</v>
      </c>
      <c r="AW14" s="41">
        <v>0</v>
      </c>
      <c r="AX14">
        <f t="shared" si="3"/>
        <v>12000</v>
      </c>
      <c r="AY14">
        <f t="shared" si="4"/>
        <v>0</v>
      </c>
      <c r="AZ14">
        <f>SUM($AY$5:AY14)</f>
        <v>0</v>
      </c>
      <c r="BA14">
        <f>AZ14/'Chest&amp;Cards&amp;Offer'!$R$3</f>
        <v>0</v>
      </c>
      <c r="BB14">
        <f t="shared" si="5"/>
        <v>0</v>
      </c>
      <c r="BC14">
        <v>10</v>
      </c>
      <c r="BH14">
        <f>VLOOKUP(LEFT(C14,1),'CardsStar&amp;Rewards'!$AB$13:$AF$16,2,FALSE)</f>
        <v>10</v>
      </c>
      <c r="BI14">
        <f>VLOOKUP(LEFT(C14,1),'CardsStar&amp;Rewards'!$AB$19:$AF$22,2,FALSE)</f>
        <v>3</v>
      </c>
      <c r="BJ14">
        <f>SUM($BI$5:BI14)</f>
        <v>30</v>
      </c>
      <c r="BS14">
        <f>VLOOKUP(BJ14,StarIdelRewards!A:D,4,FALSE)</f>
        <v>7</v>
      </c>
      <c r="BT14">
        <v>1</v>
      </c>
      <c r="BU14">
        <f t="shared" si="6"/>
        <v>80</v>
      </c>
      <c r="BV14">
        <f t="shared" si="7"/>
        <v>4800</v>
      </c>
      <c r="BW14">
        <f t="shared" si="8"/>
        <v>33600</v>
      </c>
      <c r="BX14">
        <f>SUM($BW$5:BW14)</f>
        <v>216000</v>
      </c>
      <c r="BY14">
        <f>SUM($AX$5:AX14)</f>
        <v>182400</v>
      </c>
      <c r="BZ14" s="47">
        <f t="shared" si="9"/>
        <v>0.18421052631578946</v>
      </c>
      <c r="CG14">
        <f t="shared" si="10"/>
        <v>30</v>
      </c>
      <c r="CH14" s="90"/>
      <c r="CI14" s="44">
        <f t="shared" si="11"/>
        <v>10</v>
      </c>
      <c r="CJ14" s="44">
        <f>CI14*'Chest&amp;Cards&amp;Offer'!$J$70</f>
        <v>900</v>
      </c>
      <c r="CK14" s="44"/>
      <c r="CL14" s="44" t="s">
        <v>467</v>
      </c>
      <c r="CQ14">
        <f>VLOOKUP(W14,CardUpgrade!$O$9:$R$20,2,FALSE)</f>
        <v>105000</v>
      </c>
      <c r="CR14">
        <f>VLOOKUP(X14,CardUpgrade!$O$9:$R$20,2,FALSE)</f>
        <v>45000</v>
      </c>
      <c r="CS14">
        <f>VLOOKUP(Y14,CardUpgrade!$O$9:$R$20,3,FALSE)</f>
        <v>135000</v>
      </c>
      <c r="CT14">
        <f>VLOOKUP(Z14,CardUpgrade!$O$9:$R$20,3,FALSE)</f>
        <v>135000</v>
      </c>
      <c r="CU14">
        <f>VLOOKUP(AA14,CardUpgrade!$O$9:$R$20,3,FALSE)</f>
        <v>45000</v>
      </c>
      <c r="CV14">
        <f>VLOOKUP(AB14,CardUpgrade!$O$9:$R$20,3,FALSE)</f>
        <v>0</v>
      </c>
      <c r="CW14">
        <f>VLOOKUP(AC14,CardUpgrade!$O$9:$R$20,4,FALSE)</f>
        <v>645000</v>
      </c>
      <c r="CX14">
        <f>VLOOKUP(AD14,CardUpgrade!$O$9:$R$20,4,FALSE)</f>
        <v>0</v>
      </c>
      <c r="CY14">
        <f t="shared" si="12"/>
        <v>465000</v>
      </c>
      <c r="CZ14">
        <f t="shared" si="30"/>
        <v>45000</v>
      </c>
      <c r="DA14" s="49">
        <v>0</v>
      </c>
      <c r="DB14" s="75">
        <f t="shared" si="13"/>
        <v>45000</v>
      </c>
      <c r="DC14">
        <f>SUM($DB$5:DB14)</f>
        <v>465000</v>
      </c>
      <c r="DD14" s="49">
        <v>0.5</v>
      </c>
      <c r="DE14" s="49">
        <f t="shared" si="14"/>
        <v>0.5</v>
      </c>
      <c r="DF14" s="78">
        <f t="shared" si="15"/>
        <v>22500</v>
      </c>
      <c r="DG14">
        <f>SUM($DF$5:DF14)</f>
        <v>52500</v>
      </c>
      <c r="DH14">
        <f t="shared" si="31"/>
        <v>22500</v>
      </c>
      <c r="DI14">
        <f t="shared" si="16"/>
        <v>22500</v>
      </c>
      <c r="DJ14">
        <f>SUM($DI$5:DI14)</f>
        <v>412500</v>
      </c>
      <c r="DK14">
        <f t="shared" si="17"/>
        <v>30</v>
      </c>
      <c r="DL14">
        <f>SUM($BH$5:BH14)</f>
        <v>80</v>
      </c>
      <c r="DM14">
        <f t="shared" si="18"/>
        <v>55</v>
      </c>
      <c r="DN14" s="84"/>
      <c r="DO14" s="84"/>
      <c r="DP14">
        <f t="shared" si="19"/>
        <v>13750</v>
      </c>
      <c r="DQ14" s="84"/>
      <c r="DR14">
        <f>VLOOKUP(DK14,StarIdelRewards!A:I,9,FALSE)*BV14</f>
        <v>28800</v>
      </c>
      <c r="DS14">
        <f t="shared" si="20"/>
        <v>22500</v>
      </c>
      <c r="DT14">
        <f>SUM($DR$5:DR14)</f>
        <v>168000</v>
      </c>
      <c r="DU14" s="47">
        <f t="shared" si="21"/>
        <v>-0.6875</v>
      </c>
      <c r="DV14">
        <f t="shared" si="22"/>
        <v>4.6875</v>
      </c>
      <c r="DX14">
        <f t="shared" si="23"/>
        <v>0</v>
      </c>
      <c r="DY14">
        <f t="shared" si="24"/>
        <v>0</v>
      </c>
      <c r="DZ14" s="84"/>
      <c r="EB14">
        <f t="shared" si="25"/>
        <v>0</v>
      </c>
      <c r="EC14">
        <f>B14*(3-1.333)*'Chest&amp;Cards&amp;Offer'!$J$70/100</f>
        <v>15.003000000000002</v>
      </c>
      <c r="ED14">
        <f t="shared" si="26"/>
        <v>15.003000000000002</v>
      </c>
      <c r="EE14">
        <f t="shared" si="27"/>
        <v>55</v>
      </c>
      <c r="EH14">
        <f>VLOOKUP(W14,CardUpgrade!$I$52:$L$63,2,FALSE)</f>
        <v>16</v>
      </c>
      <c r="EI14">
        <f>VLOOKUP(X14,CardUpgrade!$I$52:$L$63,2,FALSE)</f>
        <v>6</v>
      </c>
      <c r="EJ14">
        <f>VLOOKUP(Y14,CardUpgrade!$I$52:$L$63,3,FALSE)</f>
        <v>36</v>
      </c>
      <c r="EK14">
        <f>VLOOKUP(Z14,CardUpgrade!$I$52:$L$63,3,FALSE)</f>
        <v>36</v>
      </c>
      <c r="EL14">
        <f>VLOOKUP(AA14,CardUpgrade!$I$52:$L$63,3,FALSE)</f>
        <v>6</v>
      </c>
      <c r="EM14">
        <f>VLOOKUP(AB14,CardUpgrade!$I$52:$L$63,3,FALSE)</f>
        <v>0</v>
      </c>
      <c r="EN14">
        <f>VLOOKUP(AC14,CardUpgrade!$I$52:$L$63,4,FALSE)</f>
        <v>256</v>
      </c>
      <c r="EO14">
        <f>VLOOKUP(AD14,CardUpgrade!$I$52:$L$63,4,FALSE)</f>
        <v>0</v>
      </c>
      <c r="EP14" s="7">
        <v>2</v>
      </c>
      <c r="EQ14" s="7">
        <f t="shared" si="28"/>
        <v>100</v>
      </c>
      <c r="ES14" s="7">
        <f t="shared" si="0"/>
        <v>356</v>
      </c>
    </row>
    <row r="15" spans="1:241" x14ac:dyDescent="0.2">
      <c r="A15" s="2">
        <v>11</v>
      </c>
      <c r="B15">
        <v>11</v>
      </c>
      <c r="C15" s="14" t="s">
        <v>112</v>
      </c>
      <c r="D15" s="7">
        <v>2</v>
      </c>
      <c r="E15" t="str">
        <f t="shared" si="1"/>
        <v>紫3 - Lv2</v>
      </c>
      <c r="F15" s="90"/>
      <c r="G15" t="str">
        <f t="shared" si="2"/>
        <v>紫2</v>
      </c>
      <c r="H15">
        <f>VLOOKUP(G15,Reference1!C:E,3,FALSE)</f>
        <v>521.1</v>
      </c>
      <c r="I15" s="92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VLOOKUP(W15,CardUpgrade!$C$10:$I$20,7,FALSE)</f>
        <v>16</v>
      </c>
      <c r="AJ15">
        <f>VLOOKUP(X15,CardUpgrade!$C$10:$I$20,7,FALSE)</f>
        <v>6</v>
      </c>
      <c r="AK15">
        <f>VLOOKUP(Y15,CardUpgrade!$C$10:$I$20,7,FALSE)</f>
        <v>6</v>
      </c>
      <c r="AL15">
        <f>VLOOKUP(Z15,CardUpgrade!$C$10:$I$20,7,FALSE)</f>
        <v>6</v>
      </c>
      <c r="AM15">
        <f>VLOOKUP(AA15,CardUpgrade!$C$10:$I$20,7,FALSE)</f>
        <v>6</v>
      </c>
      <c r="AN15">
        <f>VLOOKUP(AB15,CardUpgrade!$C$10:$I$20,7,FALSE)</f>
        <v>0</v>
      </c>
      <c r="AO15">
        <f>VLOOKUP(AC15,CardUpgrade!$C$10:$I$20,7,FALSE)</f>
        <v>16</v>
      </c>
      <c r="AP15">
        <f>VLOOKUP(AD15,CardUpgrade!$C$10:$I$20,7,FALSE)</f>
        <v>0</v>
      </c>
      <c r="AS15" s="2">
        <f>SUM(AI15:AJ15)*'Chest&amp;Cards&amp;Offer'!$N$3 + SUM('Dungeon&amp;Framework'!AK15:AN15)*'Chest&amp;Cards&amp;Offer'!$N$4</f>
        <v>242400</v>
      </c>
      <c r="AU15" s="2">
        <f t="shared" si="29"/>
        <v>60000</v>
      </c>
      <c r="AW15" s="41">
        <v>0</v>
      </c>
      <c r="AX15">
        <f t="shared" si="3"/>
        <v>60000</v>
      </c>
      <c r="AY15">
        <f t="shared" si="4"/>
        <v>0</v>
      </c>
      <c r="AZ15">
        <f>SUM($AY$5:AY15)</f>
        <v>0</v>
      </c>
      <c r="BA15">
        <f>AZ15/'Chest&amp;Cards&amp;Offer'!$R$3</f>
        <v>0</v>
      </c>
      <c r="BB15">
        <f t="shared" si="5"/>
        <v>0</v>
      </c>
      <c r="BC15">
        <v>11</v>
      </c>
      <c r="BH15">
        <f>VLOOKUP(LEFT(C15,1),'CardsStar&amp;Rewards'!$AB$13:$AF$16,2,FALSE)</f>
        <v>10</v>
      </c>
      <c r="BI15">
        <f>VLOOKUP(LEFT(C15,1),'CardsStar&amp;Rewards'!$AB$19:$AF$22,2,FALSE)</f>
        <v>3</v>
      </c>
      <c r="BJ15">
        <f>SUM($BI$5:BI15)</f>
        <v>33</v>
      </c>
      <c r="BS15">
        <f>VLOOKUP(BJ15,StarIdelRewards!A:D,4,FALSE)</f>
        <v>7</v>
      </c>
      <c r="BT15">
        <v>1</v>
      </c>
      <c r="BU15">
        <f t="shared" si="6"/>
        <v>80</v>
      </c>
      <c r="BV15">
        <f t="shared" si="7"/>
        <v>4800</v>
      </c>
      <c r="BW15">
        <f t="shared" si="8"/>
        <v>33600</v>
      </c>
      <c r="BX15">
        <f>SUM($BW$5:BW15)</f>
        <v>249600</v>
      </c>
      <c r="BY15">
        <f>SUM($AX$5:AX15)</f>
        <v>242400</v>
      </c>
      <c r="BZ15" s="47">
        <f t="shared" si="9"/>
        <v>2.9702970297029702E-2</v>
      </c>
      <c r="CG15">
        <f t="shared" si="10"/>
        <v>33</v>
      </c>
      <c r="CH15" s="90"/>
      <c r="CI15" s="44">
        <f t="shared" si="11"/>
        <v>11</v>
      </c>
      <c r="CJ15" s="44">
        <f>CI15*'Chest&amp;Cards&amp;Offer'!$J$70</f>
        <v>990</v>
      </c>
      <c r="CK15" s="44"/>
      <c r="CL15" s="44"/>
      <c r="CQ15">
        <f>VLOOKUP(W15,CardUpgrade!$O$9:$R$20,2,FALSE)</f>
        <v>105000</v>
      </c>
      <c r="CR15">
        <f>VLOOKUP(X15,CardUpgrade!$O$9:$R$20,2,FALSE)</f>
        <v>45000</v>
      </c>
      <c r="CS15">
        <f>VLOOKUP(Y15,CardUpgrade!$O$9:$R$20,3,FALSE)</f>
        <v>135000</v>
      </c>
      <c r="CT15">
        <f>VLOOKUP(Z15,CardUpgrade!$O$9:$R$20,3,FALSE)</f>
        <v>135000</v>
      </c>
      <c r="CU15">
        <f>VLOOKUP(AA15,CardUpgrade!$O$9:$R$20,3,FALSE)</f>
        <v>135000</v>
      </c>
      <c r="CV15">
        <f>VLOOKUP(AB15,CardUpgrade!$O$9:$R$20,3,FALSE)</f>
        <v>0</v>
      </c>
      <c r="CW15">
        <f>VLOOKUP(AC15,CardUpgrade!$O$9:$R$20,4,FALSE)</f>
        <v>645000</v>
      </c>
      <c r="CX15">
        <f>VLOOKUP(AD15,CardUpgrade!$O$9:$R$20,4,FALSE)</f>
        <v>0</v>
      </c>
      <c r="CY15">
        <f t="shared" si="12"/>
        <v>555000</v>
      </c>
      <c r="CZ15">
        <f t="shared" si="30"/>
        <v>90000</v>
      </c>
      <c r="DA15" s="49">
        <v>0</v>
      </c>
      <c r="DB15" s="75">
        <f t="shared" si="13"/>
        <v>90000</v>
      </c>
      <c r="DC15">
        <f>SUM($DB$5:DB15)</f>
        <v>555000</v>
      </c>
      <c r="DD15" s="49">
        <v>0.5</v>
      </c>
      <c r="DE15" s="49">
        <f t="shared" si="14"/>
        <v>0.5</v>
      </c>
      <c r="DF15" s="78">
        <f t="shared" si="15"/>
        <v>45000</v>
      </c>
      <c r="DG15">
        <f>SUM($DF$5:DF15)</f>
        <v>97500</v>
      </c>
      <c r="DH15">
        <f t="shared" si="31"/>
        <v>45000</v>
      </c>
      <c r="DI15">
        <f t="shared" si="16"/>
        <v>45000</v>
      </c>
      <c r="DJ15">
        <f>SUM($DI$5:DI15)</f>
        <v>457500</v>
      </c>
      <c r="DK15">
        <f t="shared" si="17"/>
        <v>33</v>
      </c>
      <c r="DL15">
        <f>SUM($BH$5:BH15)</f>
        <v>90</v>
      </c>
      <c r="DM15">
        <f t="shared" si="18"/>
        <v>62</v>
      </c>
      <c r="DN15" s="84"/>
      <c r="DO15" s="84"/>
      <c r="DP15">
        <f t="shared" si="19"/>
        <v>13863.636363636364</v>
      </c>
      <c r="DQ15" s="84"/>
      <c r="DR15">
        <f>VLOOKUP(DK15,StarIdelRewards!A:I,9,FALSE)*BV15</f>
        <v>28800</v>
      </c>
      <c r="DS15">
        <f t="shared" si="20"/>
        <v>45000</v>
      </c>
      <c r="DT15">
        <f>SUM($DR$5:DR15)</f>
        <v>196800</v>
      </c>
      <c r="DU15" s="47">
        <f t="shared" si="21"/>
        <v>-0.50457317073170727</v>
      </c>
      <c r="DV15">
        <f t="shared" si="22"/>
        <v>9.375</v>
      </c>
      <c r="DX15">
        <f t="shared" si="23"/>
        <v>0</v>
      </c>
      <c r="DY15">
        <f t="shared" si="24"/>
        <v>0</v>
      </c>
      <c r="DZ15" s="84"/>
      <c r="EB15">
        <f t="shared" si="25"/>
        <v>0</v>
      </c>
      <c r="EC15">
        <f>B15*(3-1.333)*'Chest&amp;Cards&amp;Offer'!$J$70/100</f>
        <v>16.503299999999999</v>
      </c>
      <c r="ED15">
        <f t="shared" si="26"/>
        <v>16.503299999999999</v>
      </c>
      <c r="EE15">
        <f t="shared" si="27"/>
        <v>62</v>
      </c>
      <c r="EH15">
        <f>VLOOKUP(W15,CardUpgrade!$I$52:$L$63,2,FALSE)</f>
        <v>16</v>
      </c>
      <c r="EI15">
        <f>VLOOKUP(X15,CardUpgrade!$I$52:$L$63,2,FALSE)</f>
        <v>6</v>
      </c>
      <c r="EJ15">
        <f>VLOOKUP(Y15,CardUpgrade!$I$52:$L$63,3,FALSE)</f>
        <v>36</v>
      </c>
      <c r="EK15">
        <f>VLOOKUP(Z15,CardUpgrade!$I$52:$L$63,3,FALSE)</f>
        <v>36</v>
      </c>
      <c r="EL15">
        <f>VLOOKUP(AA15,CardUpgrade!$I$52:$L$63,3,FALSE)</f>
        <v>36</v>
      </c>
      <c r="EM15">
        <f>VLOOKUP(AB15,CardUpgrade!$I$52:$L$63,3,FALSE)</f>
        <v>0</v>
      </c>
      <c r="EN15">
        <f>VLOOKUP(AC15,CardUpgrade!$I$52:$L$63,4,FALSE)</f>
        <v>256</v>
      </c>
      <c r="EO15">
        <f>VLOOKUP(AD15,CardUpgrade!$I$52:$L$63,4,FALSE)</f>
        <v>0</v>
      </c>
      <c r="EQ15" s="7">
        <f t="shared" si="28"/>
        <v>130</v>
      </c>
      <c r="ES15" s="7">
        <f t="shared" si="0"/>
        <v>386</v>
      </c>
      <c r="EW15" t="s">
        <v>301</v>
      </c>
    </row>
    <row r="16" spans="1:241" x14ac:dyDescent="0.2">
      <c r="A16" s="2">
        <v>12</v>
      </c>
      <c r="B16">
        <v>12</v>
      </c>
      <c r="C16" s="14" t="s">
        <v>112</v>
      </c>
      <c r="D16" s="7">
        <v>3</v>
      </c>
      <c r="E16" t="str">
        <f t="shared" si="1"/>
        <v>紫3 - Lv3</v>
      </c>
      <c r="F16" s="90"/>
      <c r="G16" t="str">
        <f t="shared" si="2"/>
        <v>紫3</v>
      </c>
      <c r="H16">
        <f>VLOOKUP(G16,Reference1!C:E,3,FALSE)</f>
        <v>463.20000000000005</v>
      </c>
      <c r="I16" s="92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VLOOKUP(W16,CardUpgrade!$C$10:$I$20,7,FALSE)</f>
        <v>16</v>
      </c>
      <c r="AJ16">
        <f>VLOOKUP(X16,CardUpgrade!$C$10:$I$20,7,FALSE)</f>
        <v>6</v>
      </c>
      <c r="AK16">
        <f>VLOOKUP(Y16,CardUpgrade!$C$10:$I$20,7,FALSE)</f>
        <v>6</v>
      </c>
      <c r="AL16">
        <f>VLOOKUP(Z16,CardUpgrade!$C$10:$I$20,7,FALSE)</f>
        <v>6</v>
      </c>
      <c r="AM16">
        <f>VLOOKUP(AA16,CardUpgrade!$C$10:$I$20,7,FALSE)</f>
        <v>16</v>
      </c>
      <c r="AN16">
        <f>VLOOKUP(AB16,CardUpgrade!$C$10:$I$20,7,FALSE)</f>
        <v>0</v>
      </c>
      <c r="AO16">
        <f>VLOOKUP(AC16,CardUpgrade!$C$10:$I$20,7,FALSE)</f>
        <v>16</v>
      </c>
      <c r="AP16">
        <f>VLOOKUP(AD16,CardUpgrade!$C$10:$I$20,7,FALSE)</f>
        <v>0</v>
      </c>
      <c r="AS16" s="2">
        <f>SUM(AI16:AJ16)*'Chest&amp;Cards&amp;Offer'!$N$3 + SUM('Dungeon&amp;Framework'!AK16:AN16)*'Chest&amp;Cards&amp;Offer'!$N$4</f>
        <v>362400</v>
      </c>
      <c r="AU16" s="2">
        <f t="shared" si="29"/>
        <v>120000</v>
      </c>
      <c r="AW16" s="41">
        <v>0</v>
      </c>
      <c r="AX16">
        <f t="shared" si="3"/>
        <v>120000</v>
      </c>
      <c r="AY16">
        <f t="shared" si="4"/>
        <v>0</v>
      </c>
      <c r="AZ16">
        <f>SUM($AY$5:AY16)</f>
        <v>0</v>
      </c>
      <c r="BA16">
        <f>AZ16/'Chest&amp;Cards&amp;Offer'!$R$3</f>
        <v>0</v>
      </c>
      <c r="BB16">
        <f t="shared" si="5"/>
        <v>0</v>
      </c>
      <c r="BC16">
        <v>12</v>
      </c>
      <c r="BH16">
        <f>VLOOKUP(LEFT(C16,1),'CardsStar&amp;Rewards'!$AB$13:$AF$16,2,FALSE)</f>
        <v>10</v>
      </c>
      <c r="BI16">
        <f>VLOOKUP(LEFT(C16,1),'CardsStar&amp;Rewards'!$AB$19:$AF$22,2,FALSE)</f>
        <v>3</v>
      </c>
      <c r="BJ16">
        <f>SUM($BI$5:BI16)</f>
        <v>36</v>
      </c>
      <c r="BS16">
        <f>VLOOKUP(BJ16,StarIdelRewards!A:D,4,FALSE)</f>
        <v>8</v>
      </c>
      <c r="BT16">
        <v>1</v>
      </c>
      <c r="BU16">
        <f t="shared" si="6"/>
        <v>80</v>
      </c>
      <c r="BV16">
        <f t="shared" si="7"/>
        <v>4800</v>
      </c>
      <c r="BW16">
        <f t="shared" si="8"/>
        <v>38400</v>
      </c>
      <c r="BX16">
        <f>SUM($BW$5:BW16)</f>
        <v>288000</v>
      </c>
      <c r="BY16">
        <f>SUM($AX$5:AX16)</f>
        <v>362400</v>
      </c>
      <c r="BZ16" s="47">
        <f t="shared" si="9"/>
        <v>-0.20529801324503311</v>
      </c>
      <c r="CG16">
        <f t="shared" si="10"/>
        <v>36</v>
      </c>
      <c r="CH16" s="90"/>
      <c r="CI16" s="44">
        <f t="shared" si="11"/>
        <v>12</v>
      </c>
      <c r="CJ16" s="44">
        <f>CI16*'Chest&amp;Cards&amp;Offer'!$J$70</f>
        <v>1080</v>
      </c>
      <c r="CK16" s="44"/>
      <c r="CL16" s="44"/>
      <c r="CQ16">
        <f>VLOOKUP(W16,CardUpgrade!$O$9:$R$20,2,FALSE)</f>
        <v>105000</v>
      </c>
      <c r="CR16">
        <f>VLOOKUP(X16,CardUpgrade!$O$9:$R$20,2,FALSE)</f>
        <v>45000</v>
      </c>
      <c r="CS16">
        <f>VLOOKUP(Y16,CardUpgrade!$O$9:$R$20,3,FALSE)</f>
        <v>135000</v>
      </c>
      <c r="CT16">
        <f>VLOOKUP(Z16,CardUpgrade!$O$9:$R$20,3,FALSE)</f>
        <v>135000</v>
      </c>
      <c r="CU16">
        <f>VLOOKUP(AA16,CardUpgrade!$O$9:$R$20,3,FALSE)</f>
        <v>315000</v>
      </c>
      <c r="CV16">
        <f>VLOOKUP(AB16,CardUpgrade!$O$9:$R$20,3,FALSE)</f>
        <v>0</v>
      </c>
      <c r="CW16">
        <f>VLOOKUP(AC16,CardUpgrade!$O$9:$R$20,4,FALSE)</f>
        <v>645000</v>
      </c>
      <c r="CX16">
        <f>VLOOKUP(AD16,CardUpgrade!$O$9:$R$20,4,FALSE)</f>
        <v>0</v>
      </c>
      <c r="CY16">
        <f t="shared" si="12"/>
        <v>735000</v>
      </c>
      <c r="CZ16">
        <f t="shared" si="30"/>
        <v>180000</v>
      </c>
      <c r="DA16" s="49">
        <v>0</v>
      </c>
      <c r="DB16" s="75">
        <f t="shared" si="13"/>
        <v>180000</v>
      </c>
      <c r="DC16">
        <f>SUM($DB$5:DB16)</f>
        <v>735000</v>
      </c>
      <c r="DD16" s="49">
        <v>0.5</v>
      </c>
      <c r="DE16" s="49">
        <f t="shared" si="14"/>
        <v>0.5</v>
      </c>
      <c r="DF16" s="78">
        <f t="shared" si="15"/>
        <v>90000</v>
      </c>
      <c r="DG16">
        <f>SUM($DF$5:DF16)</f>
        <v>187500</v>
      </c>
      <c r="DH16">
        <f t="shared" si="31"/>
        <v>90000</v>
      </c>
      <c r="DI16">
        <f t="shared" si="16"/>
        <v>90000</v>
      </c>
      <c r="DJ16">
        <f>SUM($DI$5:DI16)</f>
        <v>547500</v>
      </c>
      <c r="DK16">
        <f t="shared" si="17"/>
        <v>36</v>
      </c>
      <c r="DL16">
        <f>SUM($BH$5:BH16)</f>
        <v>100</v>
      </c>
      <c r="DM16">
        <f t="shared" si="18"/>
        <v>68</v>
      </c>
      <c r="DN16" s="84"/>
      <c r="DO16" s="84"/>
      <c r="DP16">
        <f t="shared" si="19"/>
        <v>15208.333333333334</v>
      </c>
      <c r="DQ16" s="84"/>
      <c r="DR16">
        <f>VLOOKUP(DK16,StarIdelRewards!A:I,9,FALSE)*BV16</f>
        <v>33600</v>
      </c>
      <c r="DS16">
        <f t="shared" si="20"/>
        <v>90000</v>
      </c>
      <c r="DT16">
        <f>SUM($DR$5:DR16)</f>
        <v>230400</v>
      </c>
      <c r="DU16" s="47">
        <f t="shared" si="21"/>
        <v>-0.18619791666666666</v>
      </c>
      <c r="DV16">
        <f t="shared" si="22"/>
        <v>18.75</v>
      </c>
      <c r="DX16">
        <f t="shared" si="23"/>
        <v>0</v>
      </c>
      <c r="DY16">
        <f t="shared" si="24"/>
        <v>0</v>
      </c>
      <c r="DZ16" s="84"/>
      <c r="EB16">
        <f t="shared" si="25"/>
        <v>0</v>
      </c>
      <c r="EC16">
        <f>B16*(3-1.333)*'Chest&amp;Cards&amp;Offer'!$J$70/100</f>
        <v>18.003600000000002</v>
      </c>
      <c r="ED16">
        <f t="shared" si="26"/>
        <v>18.003600000000002</v>
      </c>
      <c r="EE16">
        <f t="shared" si="27"/>
        <v>68</v>
      </c>
      <c r="EH16">
        <f>VLOOKUP(W16,CardUpgrade!$I$52:$L$63,2,FALSE)</f>
        <v>16</v>
      </c>
      <c r="EI16">
        <f>VLOOKUP(X16,CardUpgrade!$I$52:$L$63,2,FALSE)</f>
        <v>6</v>
      </c>
      <c r="EJ16">
        <f>VLOOKUP(Y16,CardUpgrade!$I$52:$L$63,3,FALSE)</f>
        <v>36</v>
      </c>
      <c r="EK16">
        <f>VLOOKUP(Z16,CardUpgrade!$I$52:$L$63,3,FALSE)</f>
        <v>36</v>
      </c>
      <c r="EL16">
        <f>VLOOKUP(AA16,CardUpgrade!$I$52:$L$63,3,FALSE)</f>
        <v>96</v>
      </c>
      <c r="EM16">
        <f>VLOOKUP(AB16,CardUpgrade!$I$52:$L$63,3,FALSE)</f>
        <v>0</v>
      </c>
      <c r="EN16">
        <f>VLOOKUP(AC16,CardUpgrade!$I$52:$L$63,4,FALSE)</f>
        <v>256</v>
      </c>
      <c r="EO16">
        <f>VLOOKUP(AD16,CardUpgrade!$I$52:$L$63,4,FALSE)</f>
        <v>0</v>
      </c>
      <c r="EQ16" s="7">
        <f t="shared" si="28"/>
        <v>190</v>
      </c>
      <c r="ES16" s="7">
        <f t="shared" si="0"/>
        <v>446</v>
      </c>
    </row>
    <row r="17" spans="1:153" x14ac:dyDescent="0.2">
      <c r="A17" s="2">
        <v>13</v>
      </c>
      <c r="B17">
        <v>13</v>
      </c>
      <c r="C17" s="14" t="s">
        <v>113</v>
      </c>
      <c r="D17" s="7">
        <v>1</v>
      </c>
      <c r="E17" t="str">
        <f t="shared" si="1"/>
        <v>紫4 - Lv1</v>
      </c>
      <c r="F17" s="90"/>
      <c r="G17" t="str">
        <f t="shared" si="2"/>
        <v>紫1</v>
      </c>
      <c r="H17">
        <f>VLOOKUP(G17,Reference1!C:E,3,FALSE)</f>
        <v>579</v>
      </c>
      <c r="I17" s="92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VLOOKUP(W17,CardUpgrade!$C$10:$I$20,7,FALSE)</f>
        <v>16</v>
      </c>
      <c r="AJ17">
        <f>VLOOKUP(X17,CardUpgrade!$C$10:$I$20,7,FALSE)</f>
        <v>6</v>
      </c>
      <c r="AK17">
        <f>VLOOKUP(Y17,CardUpgrade!$C$10:$I$20,7,FALSE)</f>
        <v>6</v>
      </c>
      <c r="AL17">
        <f>VLOOKUP(Z17,CardUpgrade!$C$10:$I$20,7,FALSE)</f>
        <v>6</v>
      </c>
      <c r="AM17">
        <f>VLOOKUP(AA17,CardUpgrade!$C$10:$I$20,7,FALSE)</f>
        <v>16</v>
      </c>
      <c r="AN17">
        <f>VLOOKUP(AB17,CardUpgrade!$C$10:$I$20,7,FALSE)</f>
        <v>1</v>
      </c>
      <c r="AO17">
        <f>VLOOKUP(AC17,CardUpgrade!$C$10:$I$20,7,FALSE)</f>
        <v>16</v>
      </c>
      <c r="AP17">
        <f>VLOOKUP(AD17,CardUpgrade!$C$10:$I$20,7,FALSE)</f>
        <v>0</v>
      </c>
      <c r="AS17" s="2">
        <f>SUM(AI17:AJ17)*'Chest&amp;Cards&amp;Offer'!$N$3 + SUM('Dungeon&amp;Framework'!AK17:AN17)*'Chest&amp;Cards&amp;Offer'!$N$4</f>
        <v>374400</v>
      </c>
      <c r="AU17" s="2">
        <f t="shared" si="29"/>
        <v>12000</v>
      </c>
      <c r="AW17" s="41">
        <v>0</v>
      </c>
      <c r="AX17">
        <f t="shared" si="3"/>
        <v>12000</v>
      </c>
      <c r="AY17">
        <f t="shared" si="4"/>
        <v>0</v>
      </c>
      <c r="AZ17">
        <f>SUM($AY$5:AY17)</f>
        <v>0</v>
      </c>
      <c r="BA17">
        <f>AZ17/'Chest&amp;Cards&amp;Offer'!$R$3</f>
        <v>0</v>
      </c>
      <c r="BB17">
        <f t="shared" si="5"/>
        <v>0</v>
      </c>
      <c r="BC17">
        <v>13</v>
      </c>
      <c r="BH17">
        <f>VLOOKUP(LEFT(C17,1),'CardsStar&amp;Rewards'!$AB$13:$AF$16,2,FALSE)</f>
        <v>10</v>
      </c>
      <c r="BI17">
        <f>VLOOKUP(LEFT(C17,1),'CardsStar&amp;Rewards'!$AB$19:$AF$22,2,FALSE)</f>
        <v>3</v>
      </c>
      <c r="BJ17">
        <f>SUM($BI$5:BI17)</f>
        <v>39</v>
      </c>
      <c r="BS17">
        <f>VLOOKUP(BJ17,StarIdelRewards!A:D,4,FALSE)</f>
        <v>8</v>
      </c>
      <c r="BT17">
        <v>1</v>
      </c>
      <c r="BU17">
        <f t="shared" si="6"/>
        <v>80</v>
      </c>
      <c r="BV17">
        <f t="shared" si="7"/>
        <v>4800</v>
      </c>
      <c r="BW17">
        <f t="shared" si="8"/>
        <v>38400</v>
      </c>
      <c r="BX17">
        <f>SUM($BW$5:BW17)</f>
        <v>326400</v>
      </c>
      <c r="BY17">
        <f>SUM($AX$5:AX17)</f>
        <v>374400</v>
      </c>
      <c r="BZ17" s="47">
        <f t="shared" si="9"/>
        <v>-0.12820512820512819</v>
      </c>
      <c r="CG17">
        <f t="shared" si="10"/>
        <v>39</v>
      </c>
      <c r="CH17" s="90"/>
      <c r="CI17" s="44">
        <f t="shared" si="11"/>
        <v>13</v>
      </c>
      <c r="CJ17" s="44">
        <f>CI17*'Chest&amp;Cards&amp;Offer'!$J$70</f>
        <v>1170</v>
      </c>
      <c r="CK17" s="44"/>
      <c r="CL17" s="44"/>
      <c r="CQ17">
        <f>VLOOKUP(W17,CardUpgrade!$O$9:$R$20,2,FALSE)</f>
        <v>105000</v>
      </c>
      <c r="CR17">
        <f>VLOOKUP(X17,CardUpgrade!$O$9:$R$20,2,FALSE)</f>
        <v>45000</v>
      </c>
      <c r="CS17">
        <f>VLOOKUP(Y17,CardUpgrade!$O$9:$R$20,3,FALSE)</f>
        <v>135000</v>
      </c>
      <c r="CT17">
        <f>VLOOKUP(Z17,CardUpgrade!$O$9:$R$20,3,FALSE)</f>
        <v>135000</v>
      </c>
      <c r="CU17">
        <f>VLOOKUP(AA17,CardUpgrade!$O$9:$R$20,3,FALSE)</f>
        <v>315000</v>
      </c>
      <c r="CV17">
        <f>VLOOKUP(AB17,CardUpgrade!$O$9:$R$20,3,FALSE)</f>
        <v>45000</v>
      </c>
      <c r="CW17">
        <f>VLOOKUP(AC17,CardUpgrade!$O$9:$R$20,4,FALSE)</f>
        <v>645000</v>
      </c>
      <c r="CX17">
        <f>VLOOKUP(AD17,CardUpgrade!$O$9:$R$20,4,FALSE)</f>
        <v>0</v>
      </c>
      <c r="CY17">
        <f t="shared" si="12"/>
        <v>780000</v>
      </c>
      <c r="CZ17">
        <f t="shared" si="30"/>
        <v>45000</v>
      </c>
      <c r="DA17" s="49">
        <v>0</v>
      </c>
      <c r="DB17" s="75">
        <f t="shared" si="13"/>
        <v>45000</v>
      </c>
      <c r="DC17">
        <f>SUM($DB$5:DB17)</f>
        <v>780000</v>
      </c>
      <c r="DD17" s="49">
        <v>0.5</v>
      </c>
      <c r="DE17" s="49">
        <f t="shared" si="14"/>
        <v>0.5</v>
      </c>
      <c r="DF17" s="78">
        <f t="shared" si="15"/>
        <v>22500</v>
      </c>
      <c r="DG17">
        <f>SUM($DF$5:DF17)</f>
        <v>210000</v>
      </c>
      <c r="DH17">
        <f t="shared" si="31"/>
        <v>22500</v>
      </c>
      <c r="DI17">
        <f t="shared" si="16"/>
        <v>22500</v>
      </c>
      <c r="DJ17">
        <f>SUM($DI$5:DI17)</f>
        <v>570000</v>
      </c>
      <c r="DK17">
        <f t="shared" si="17"/>
        <v>39</v>
      </c>
      <c r="DL17">
        <f>SUM($BH$5:BH17)</f>
        <v>110</v>
      </c>
      <c r="DM17">
        <f t="shared" si="18"/>
        <v>75</v>
      </c>
      <c r="DN17" s="84"/>
      <c r="DO17" s="84"/>
      <c r="DP17">
        <f t="shared" si="19"/>
        <v>14615.384615384615</v>
      </c>
      <c r="DQ17" s="84"/>
      <c r="DR17">
        <f>VLOOKUP(DK17,StarIdelRewards!A:I,9,FALSE)*BV17</f>
        <v>33600</v>
      </c>
      <c r="DS17">
        <f t="shared" si="20"/>
        <v>22500</v>
      </c>
      <c r="DT17">
        <f>SUM($DR$5:DR17)</f>
        <v>264000</v>
      </c>
      <c r="DU17" s="47">
        <f t="shared" si="21"/>
        <v>-0.20454545454545456</v>
      </c>
      <c r="DV17">
        <f t="shared" si="22"/>
        <v>4.6875</v>
      </c>
      <c r="DX17">
        <f t="shared" si="23"/>
        <v>0</v>
      </c>
      <c r="DY17">
        <f t="shared" si="24"/>
        <v>0</v>
      </c>
      <c r="DZ17" s="84"/>
      <c r="EB17">
        <f t="shared" si="25"/>
        <v>0</v>
      </c>
      <c r="EC17">
        <f>B17*(3-1.333)*'Chest&amp;Cards&amp;Offer'!$J$70/100</f>
        <v>19.503899999999998</v>
      </c>
      <c r="ED17">
        <f t="shared" si="26"/>
        <v>19.503899999999998</v>
      </c>
      <c r="EE17">
        <f t="shared" si="27"/>
        <v>75</v>
      </c>
      <c r="EH17">
        <f>VLOOKUP(W17,CardUpgrade!$I$52:$L$63,2,FALSE)</f>
        <v>16</v>
      </c>
      <c r="EI17">
        <f>VLOOKUP(X17,CardUpgrade!$I$52:$L$63,2,FALSE)</f>
        <v>6</v>
      </c>
      <c r="EJ17">
        <f>VLOOKUP(Y17,CardUpgrade!$I$52:$L$63,3,FALSE)</f>
        <v>36</v>
      </c>
      <c r="EK17">
        <f>VLOOKUP(Z17,CardUpgrade!$I$52:$L$63,3,FALSE)</f>
        <v>36</v>
      </c>
      <c r="EL17">
        <f>VLOOKUP(AA17,CardUpgrade!$I$52:$L$63,3,FALSE)</f>
        <v>96</v>
      </c>
      <c r="EM17">
        <f>VLOOKUP(AB17,CardUpgrade!$I$52:$L$63,3,FALSE)</f>
        <v>6</v>
      </c>
      <c r="EN17">
        <f>VLOOKUP(AC17,CardUpgrade!$I$52:$L$63,4,FALSE)</f>
        <v>256</v>
      </c>
      <c r="EO17">
        <f>VLOOKUP(AD17,CardUpgrade!$I$52:$L$63,4,FALSE)</f>
        <v>0</v>
      </c>
      <c r="EQ17" s="7">
        <f t="shared" si="28"/>
        <v>196</v>
      </c>
      <c r="ES17" s="7">
        <f t="shared" si="0"/>
        <v>452</v>
      </c>
    </row>
    <row r="18" spans="1:153" x14ac:dyDescent="0.2">
      <c r="A18" s="2">
        <v>14</v>
      </c>
      <c r="B18">
        <v>14</v>
      </c>
      <c r="C18" s="14" t="s">
        <v>113</v>
      </c>
      <c r="D18" s="7">
        <v>2</v>
      </c>
      <c r="E18" t="str">
        <f t="shared" si="1"/>
        <v>紫4 - Lv2</v>
      </c>
      <c r="F18" s="90"/>
      <c r="G18" t="str">
        <f t="shared" si="2"/>
        <v>紫2</v>
      </c>
      <c r="H18">
        <f>VLOOKUP(G18,Reference1!C:E,3,FALSE)</f>
        <v>521.1</v>
      </c>
      <c r="I18" s="92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VLOOKUP(W18,CardUpgrade!$C$10:$I$20,7,FALSE)</f>
        <v>16</v>
      </c>
      <c r="AJ18">
        <f>VLOOKUP(X18,CardUpgrade!$C$10:$I$20,7,FALSE)</f>
        <v>6</v>
      </c>
      <c r="AK18">
        <f>VLOOKUP(Y18,CardUpgrade!$C$10:$I$20,7,FALSE)</f>
        <v>6</v>
      </c>
      <c r="AL18">
        <f>VLOOKUP(Z18,CardUpgrade!$C$10:$I$20,7,FALSE)</f>
        <v>6</v>
      </c>
      <c r="AM18">
        <f>VLOOKUP(AA18,CardUpgrade!$C$10:$I$20,7,FALSE)</f>
        <v>16</v>
      </c>
      <c r="AN18">
        <f>VLOOKUP(AB18,CardUpgrade!$C$10:$I$20,7,FALSE)</f>
        <v>6</v>
      </c>
      <c r="AO18">
        <f>VLOOKUP(AC18,CardUpgrade!$C$10:$I$20,7,FALSE)</f>
        <v>16</v>
      </c>
      <c r="AP18">
        <f>VLOOKUP(AD18,CardUpgrade!$C$10:$I$20,7,FALSE)</f>
        <v>1</v>
      </c>
      <c r="AS18" s="2">
        <f>SUM(AI18:AJ18)*'Chest&amp;Cards&amp;Offer'!$N$3 + SUM('Dungeon&amp;Framework'!AK18:AN18)*'Chest&amp;Cards&amp;Offer'!$N$4</f>
        <v>434400</v>
      </c>
      <c r="AU18" s="2">
        <f t="shared" si="29"/>
        <v>60000</v>
      </c>
      <c r="AW18" s="41">
        <v>0</v>
      </c>
      <c r="AX18">
        <f t="shared" si="3"/>
        <v>60000</v>
      </c>
      <c r="AY18">
        <f t="shared" si="4"/>
        <v>0</v>
      </c>
      <c r="AZ18">
        <f>SUM($AY$5:AY18)</f>
        <v>0</v>
      </c>
      <c r="BA18">
        <f>AZ18/'Chest&amp;Cards&amp;Offer'!$R$3</f>
        <v>0</v>
      </c>
      <c r="BB18">
        <f t="shared" si="5"/>
        <v>0</v>
      </c>
      <c r="BC18">
        <v>14</v>
      </c>
      <c r="BH18">
        <f>VLOOKUP(LEFT(C18,1),'CardsStar&amp;Rewards'!$AB$13:$AF$16,2,FALSE)</f>
        <v>10</v>
      </c>
      <c r="BI18">
        <f>VLOOKUP(LEFT(C18,1),'CardsStar&amp;Rewards'!$AB$19:$AF$22,2,FALSE)</f>
        <v>3</v>
      </c>
      <c r="BJ18">
        <f>SUM($BI$5:BI18)</f>
        <v>42</v>
      </c>
      <c r="BS18">
        <f>VLOOKUP(BJ18,StarIdelRewards!A:D,4,FALSE)</f>
        <v>9</v>
      </c>
      <c r="BT18">
        <v>1</v>
      </c>
      <c r="BU18">
        <f t="shared" si="6"/>
        <v>80</v>
      </c>
      <c r="BV18">
        <f t="shared" si="7"/>
        <v>4800</v>
      </c>
      <c r="BW18">
        <f t="shared" si="8"/>
        <v>43200</v>
      </c>
      <c r="BX18">
        <f>SUM($BW$5:BW18)</f>
        <v>369600</v>
      </c>
      <c r="BY18">
        <f>SUM($AX$5:AX18)</f>
        <v>434400</v>
      </c>
      <c r="BZ18" s="47">
        <f t="shared" si="9"/>
        <v>-0.14917127071823205</v>
      </c>
      <c r="CG18">
        <f t="shared" si="10"/>
        <v>42</v>
      </c>
      <c r="CH18" s="90"/>
      <c r="CI18" s="44">
        <f t="shared" si="11"/>
        <v>14</v>
      </c>
      <c r="CJ18" s="44">
        <f>CI18*'Chest&amp;Cards&amp;Offer'!$J$70</f>
        <v>1260</v>
      </c>
      <c r="CK18" s="44"/>
      <c r="CL18" s="44"/>
      <c r="CQ18">
        <f>VLOOKUP(W18,CardUpgrade!$O$9:$R$20,2,FALSE)</f>
        <v>105000</v>
      </c>
      <c r="CR18">
        <f>VLOOKUP(X18,CardUpgrade!$O$9:$R$20,2,FALSE)</f>
        <v>45000</v>
      </c>
      <c r="CS18">
        <f>VLOOKUP(Y18,CardUpgrade!$O$9:$R$20,3,FALSE)</f>
        <v>135000</v>
      </c>
      <c r="CT18">
        <f>VLOOKUP(Z18,CardUpgrade!$O$9:$R$20,3,FALSE)</f>
        <v>135000</v>
      </c>
      <c r="CU18">
        <f>VLOOKUP(AA18,CardUpgrade!$O$9:$R$20,3,FALSE)</f>
        <v>315000</v>
      </c>
      <c r="CV18">
        <f>VLOOKUP(AB18,CardUpgrade!$O$9:$R$20,3,FALSE)</f>
        <v>135000</v>
      </c>
      <c r="CW18">
        <f>VLOOKUP(AC18,CardUpgrade!$O$9:$R$20,4,FALSE)</f>
        <v>645000</v>
      </c>
      <c r="CX18">
        <f>VLOOKUP(AD18,CardUpgrade!$O$9:$R$20,4,FALSE)</f>
        <v>105000</v>
      </c>
      <c r="CY18">
        <f t="shared" si="12"/>
        <v>870000</v>
      </c>
      <c r="CZ18">
        <f t="shared" si="30"/>
        <v>90000</v>
      </c>
      <c r="DA18" s="49">
        <v>0</v>
      </c>
      <c r="DB18" s="75">
        <f t="shared" si="13"/>
        <v>90000</v>
      </c>
      <c r="DC18">
        <f>SUM($DB$5:DB18)</f>
        <v>870000</v>
      </c>
      <c r="DD18" s="49">
        <v>0.5</v>
      </c>
      <c r="DE18" s="49">
        <f t="shared" si="14"/>
        <v>0.5</v>
      </c>
      <c r="DF18" s="78">
        <f t="shared" si="15"/>
        <v>45000</v>
      </c>
      <c r="DG18">
        <f>SUM($DF$5:DF18)</f>
        <v>255000</v>
      </c>
      <c r="DH18">
        <f t="shared" si="31"/>
        <v>45000</v>
      </c>
      <c r="DI18">
        <f t="shared" si="16"/>
        <v>45000</v>
      </c>
      <c r="DJ18">
        <f>SUM($DI$5:DI18)</f>
        <v>615000</v>
      </c>
      <c r="DK18">
        <f t="shared" si="17"/>
        <v>42</v>
      </c>
      <c r="DL18">
        <f>SUM($BH$5:BH18)</f>
        <v>120</v>
      </c>
      <c r="DM18">
        <f t="shared" si="18"/>
        <v>81</v>
      </c>
      <c r="DN18" s="84"/>
      <c r="DO18" s="84"/>
      <c r="DP18">
        <f t="shared" si="19"/>
        <v>14642.857142857143</v>
      </c>
      <c r="DQ18" s="84"/>
      <c r="DR18">
        <f>VLOOKUP(DK18,StarIdelRewards!A:I,9,FALSE)*BV18</f>
        <v>38400</v>
      </c>
      <c r="DS18">
        <f t="shared" si="20"/>
        <v>45000</v>
      </c>
      <c r="DT18">
        <f>SUM($DR$5:DR18)</f>
        <v>302400</v>
      </c>
      <c r="DU18" s="47">
        <f t="shared" si="21"/>
        <v>-0.15674603174603174</v>
      </c>
      <c r="DV18">
        <f t="shared" si="22"/>
        <v>9.375</v>
      </c>
      <c r="DX18">
        <f t="shared" si="23"/>
        <v>0</v>
      </c>
      <c r="DY18">
        <f t="shared" si="24"/>
        <v>0</v>
      </c>
      <c r="DZ18" s="84"/>
      <c r="EB18">
        <f t="shared" si="25"/>
        <v>0</v>
      </c>
      <c r="EC18">
        <f>B18*(3-1.333)*'Chest&amp;Cards&amp;Offer'!$J$70/100</f>
        <v>21.004200000000001</v>
      </c>
      <c r="ED18">
        <f t="shared" si="26"/>
        <v>21.004200000000001</v>
      </c>
      <c r="EE18">
        <f t="shared" si="27"/>
        <v>81</v>
      </c>
      <c r="EH18">
        <f>VLOOKUP(W18,CardUpgrade!$I$52:$L$63,2,FALSE)</f>
        <v>16</v>
      </c>
      <c r="EI18">
        <f>VLOOKUP(X18,CardUpgrade!$I$52:$L$63,2,FALSE)</f>
        <v>6</v>
      </c>
      <c r="EJ18">
        <f>VLOOKUP(Y18,CardUpgrade!$I$52:$L$63,3,FALSE)</f>
        <v>36</v>
      </c>
      <c r="EK18">
        <f>VLOOKUP(Z18,CardUpgrade!$I$52:$L$63,3,FALSE)</f>
        <v>36</v>
      </c>
      <c r="EL18">
        <f>VLOOKUP(AA18,CardUpgrade!$I$52:$L$63,3,FALSE)</f>
        <v>96</v>
      </c>
      <c r="EM18">
        <f>VLOOKUP(AB18,CardUpgrade!$I$52:$L$63,3,FALSE)</f>
        <v>36</v>
      </c>
      <c r="EN18">
        <f>VLOOKUP(AC18,CardUpgrade!$I$52:$L$63,4,FALSE)</f>
        <v>256</v>
      </c>
      <c r="EO18">
        <f>VLOOKUP(AD18,CardUpgrade!$I$52:$L$63,4,FALSE)</f>
        <v>16</v>
      </c>
      <c r="EQ18" s="7">
        <f t="shared" si="28"/>
        <v>226</v>
      </c>
      <c r="ES18" s="7">
        <f t="shared" si="0"/>
        <v>498</v>
      </c>
    </row>
    <row r="19" spans="1:153" x14ac:dyDescent="0.2">
      <c r="A19" s="2">
        <v>15</v>
      </c>
      <c r="B19">
        <v>15</v>
      </c>
      <c r="C19" s="14" t="s">
        <v>113</v>
      </c>
      <c r="D19" s="7">
        <v>3</v>
      </c>
      <c r="E19" t="str">
        <f t="shared" si="1"/>
        <v>紫4 - Lv3</v>
      </c>
      <c r="F19" s="90"/>
      <c r="G19" t="str">
        <f t="shared" si="2"/>
        <v>紫3</v>
      </c>
      <c r="H19">
        <f>VLOOKUP(G19,Reference1!C:E,3,FALSE)</f>
        <v>463.20000000000005</v>
      </c>
      <c r="I19" s="92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VLOOKUP(W19,CardUpgrade!$C$10:$I$20,7,FALSE)</f>
        <v>16</v>
      </c>
      <c r="AJ19">
        <f>VLOOKUP(X19,CardUpgrade!$C$10:$I$20,7,FALSE)</f>
        <v>6</v>
      </c>
      <c r="AK19">
        <f>VLOOKUP(Y19,CardUpgrade!$C$10:$I$20,7,FALSE)</f>
        <v>6</v>
      </c>
      <c r="AL19">
        <f>VLOOKUP(Z19,CardUpgrade!$C$10:$I$20,7,FALSE)</f>
        <v>6</v>
      </c>
      <c r="AM19">
        <f>VLOOKUP(AA19,CardUpgrade!$C$10:$I$20,7,FALSE)</f>
        <v>16</v>
      </c>
      <c r="AN19">
        <f>VLOOKUP(AB19,CardUpgrade!$C$10:$I$20,7,FALSE)</f>
        <v>16</v>
      </c>
      <c r="AO19">
        <f>VLOOKUP(AC19,CardUpgrade!$C$10:$I$20,7,FALSE)</f>
        <v>16</v>
      </c>
      <c r="AP19">
        <f>VLOOKUP(AD19,CardUpgrade!$C$10:$I$20,7,FALSE)</f>
        <v>6</v>
      </c>
      <c r="AS19" s="2">
        <f>SUM(AI19:AJ19)*'Chest&amp;Cards&amp;Offer'!$N$3 + SUM('Dungeon&amp;Framework'!AK19:AN19)*'Chest&amp;Cards&amp;Offer'!$N$4</f>
        <v>554400</v>
      </c>
      <c r="AU19" s="2">
        <f t="shared" si="29"/>
        <v>120000</v>
      </c>
      <c r="AW19" s="41">
        <v>0</v>
      </c>
      <c r="AX19">
        <f t="shared" si="3"/>
        <v>120000</v>
      </c>
      <c r="AY19">
        <f t="shared" si="4"/>
        <v>0</v>
      </c>
      <c r="AZ19">
        <f>SUM($AY$5:AY19)</f>
        <v>0</v>
      </c>
      <c r="BA19">
        <f>AZ19/'Chest&amp;Cards&amp;Offer'!$R$3</f>
        <v>0</v>
      </c>
      <c r="BB19">
        <f t="shared" si="5"/>
        <v>0</v>
      </c>
      <c r="BC19">
        <v>15</v>
      </c>
      <c r="BH19">
        <f>VLOOKUP(LEFT(C19,1),'CardsStar&amp;Rewards'!$AB$13:$AF$16,2,FALSE)</f>
        <v>10</v>
      </c>
      <c r="BI19">
        <f>VLOOKUP(LEFT(C19,1),'CardsStar&amp;Rewards'!$AB$19:$AF$22,2,FALSE)</f>
        <v>3</v>
      </c>
      <c r="BJ19">
        <f>SUM($BI$5:BI19)</f>
        <v>45</v>
      </c>
      <c r="BS19">
        <f>VLOOKUP(BJ19,StarIdelRewards!A:D,4,FALSE)</f>
        <v>9</v>
      </c>
      <c r="BT19">
        <v>1</v>
      </c>
      <c r="BU19">
        <f t="shared" si="6"/>
        <v>80</v>
      </c>
      <c r="BV19">
        <f t="shared" si="7"/>
        <v>4800</v>
      </c>
      <c r="BW19">
        <f t="shared" si="8"/>
        <v>43200</v>
      </c>
      <c r="BX19">
        <f>SUM($BW$5:BW19)</f>
        <v>412800</v>
      </c>
      <c r="BY19">
        <f>SUM($AX$5:AX19)</f>
        <v>554400</v>
      </c>
      <c r="BZ19" s="47">
        <f t="shared" si="9"/>
        <v>-0.25541125541125542</v>
      </c>
      <c r="CG19">
        <f t="shared" si="10"/>
        <v>45</v>
      </c>
      <c r="CH19" s="90"/>
      <c r="CI19" s="44">
        <f t="shared" si="11"/>
        <v>15</v>
      </c>
      <c r="CJ19" s="44">
        <f>CI19*'Chest&amp;Cards&amp;Offer'!$J$70</f>
        <v>1350</v>
      </c>
      <c r="CK19" s="44"/>
      <c r="CL19" s="44"/>
      <c r="CQ19">
        <f>VLOOKUP(W19,CardUpgrade!$O$9:$R$20,2,FALSE)</f>
        <v>105000</v>
      </c>
      <c r="CR19">
        <f>VLOOKUP(X19,CardUpgrade!$O$9:$R$20,2,FALSE)</f>
        <v>45000</v>
      </c>
      <c r="CS19">
        <f>VLOOKUP(Y19,CardUpgrade!$O$9:$R$20,3,FALSE)</f>
        <v>135000</v>
      </c>
      <c r="CT19">
        <f>VLOOKUP(Z19,CardUpgrade!$O$9:$R$20,3,FALSE)</f>
        <v>135000</v>
      </c>
      <c r="CU19">
        <f>VLOOKUP(AA19,CardUpgrade!$O$9:$R$20,3,FALSE)</f>
        <v>315000</v>
      </c>
      <c r="CV19">
        <f>VLOOKUP(AB19,CardUpgrade!$O$9:$R$20,3,FALSE)</f>
        <v>315000</v>
      </c>
      <c r="CW19">
        <f>VLOOKUP(AC19,CardUpgrade!$O$9:$R$20,4,FALSE)</f>
        <v>645000</v>
      </c>
      <c r="CX19">
        <f>VLOOKUP(AD19,CardUpgrade!$O$9:$R$20,4,FALSE)</f>
        <v>315000</v>
      </c>
      <c r="CY19">
        <f t="shared" si="12"/>
        <v>1050000</v>
      </c>
      <c r="CZ19">
        <f t="shared" si="30"/>
        <v>180000</v>
      </c>
      <c r="DA19" s="49">
        <v>0</v>
      </c>
      <c r="DB19" s="75">
        <f t="shared" si="13"/>
        <v>180000</v>
      </c>
      <c r="DC19">
        <f>SUM($DB$5:DB19)</f>
        <v>1050000</v>
      </c>
      <c r="DD19" s="49">
        <v>0.5</v>
      </c>
      <c r="DE19" s="49">
        <f t="shared" si="14"/>
        <v>0.5</v>
      </c>
      <c r="DF19" s="78">
        <f t="shared" si="15"/>
        <v>90000</v>
      </c>
      <c r="DG19">
        <f>SUM($DF$5:DF19)</f>
        <v>345000</v>
      </c>
      <c r="DH19">
        <f t="shared" si="31"/>
        <v>90000</v>
      </c>
      <c r="DI19">
        <f t="shared" si="16"/>
        <v>90000</v>
      </c>
      <c r="DJ19">
        <f>SUM($DI$5:DI19)</f>
        <v>705000</v>
      </c>
      <c r="DK19">
        <f t="shared" si="17"/>
        <v>45</v>
      </c>
      <c r="DL19">
        <f>SUM($BH$5:BH19)</f>
        <v>130</v>
      </c>
      <c r="DM19">
        <f t="shared" si="18"/>
        <v>88</v>
      </c>
      <c r="DN19" s="84"/>
      <c r="DO19" s="84"/>
      <c r="DP19">
        <f t="shared" si="19"/>
        <v>15666.666666666666</v>
      </c>
      <c r="DQ19" s="84"/>
      <c r="DR19">
        <f>VLOOKUP(DK19,StarIdelRewards!A:I,9,FALSE)*BV19</f>
        <v>38400</v>
      </c>
      <c r="DS19">
        <f t="shared" si="20"/>
        <v>90000</v>
      </c>
      <c r="DT19">
        <f>SUM($DR$5:DR19)</f>
        <v>340800</v>
      </c>
      <c r="DU19" s="47">
        <f t="shared" si="21"/>
        <v>1.232394366197183E-2</v>
      </c>
      <c r="DV19">
        <f t="shared" si="22"/>
        <v>18.75</v>
      </c>
      <c r="DX19">
        <f t="shared" si="23"/>
        <v>0</v>
      </c>
      <c r="DY19">
        <f t="shared" si="24"/>
        <v>0</v>
      </c>
      <c r="DZ19" s="84"/>
      <c r="EB19">
        <f t="shared" si="25"/>
        <v>0</v>
      </c>
      <c r="EC19">
        <f>B19*(3-1.333)*'Chest&amp;Cards&amp;Offer'!$J$70/100</f>
        <v>22.504499999999997</v>
      </c>
      <c r="ED19">
        <f t="shared" si="26"/>
        <v>22.504499999999997</v>
      </c>
      <c r="EE19">
        <f t="shared" si="27"/>
        <v>88</v>
      </c>
      <c r="EH19">
        <f>VLOOKUP(W19,CardUpgrade!$I$52:$L$63,2,FALSE)</f>
        <v>16</v>
      </c>
      <c r="EI19">
        <f>VLOOKUP(X19,CardUpgrade!$I$52:$L$63,2,FALSE)</f>
        <v>6</v>
      </c>
      <c r="EJ19">
        <f>VLOOKUP(Y19,CardUpgrade!$I$52:$L$63,3,FALSE)</f>
        <v>36</v>
      </c>
      <c r="EK19">
        <f>VLOOKUP(Z19,CardUpgrade!$I$52:$L$63,3,FALSE)</f>
        <v>36</v>
      </c>
      <c r="EL19">
        <f>VLOOKUP(AA19,CardUpgrade!$I$52:$L$63,3,FALSE)</f>
        <v>96</v>
      </c>
      <c r="EM19">
        <f>VLOOKUP(AB19,CardUpgrade!$I$52:$L$63,3,FALSE)</f>
        <v>96</v>
      </c>
      <c r="EN19">
        <f>VLOOKUP(AC19,CardUpgrade!$I$52:$L$63,4,FALSE)</f>
        <v>256</v>
      </c>
      <c r="EO19">
        <f>VLOOKUP(AD19,CardUpgrade!$I$52:$L$63,4,FALSE)</f>
        <v>96</v>
      </c>
      <c r="EQ19" s="7">
        <f t="shared" si="28"/>
        <v>286</v>
      </c>
      <c r="ES19" s="7">
        <f t="shared" si="0"/>
        <v>638</v>
      </c>
    </row>
    <row r="20" spans="1:153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1"/>
        <v>橙2 - Lv3</v>
      </c>
      <c r="G20" t="str">
        <f t="shared" si="2"/>
        <v>橙3</v>
      </c>
      <c r="H20">
        <f>VLOOKUP(G20,Reference1!C:E,3,FALSE)</f>
        <v>314.40000000000003</v>
      </c>
      <c r="I20" s="92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VLOOKUP(W20,CardUpgrade!$C$10:$I$20,7,FALSE)</f>
        <v>16</v>
      </c>
      <c r="AJ20">
        <f>VLOOKUP(X20,CardUpgrade!$C$10:$I$20,7,FALSE)</f>
        <v>16</v>
      </c>
      <c r="AK20">
        <f>VLOOKUP(Y20,CardUpgrade!$C$10:$I$20,7,FALSE)</f>
        <v>6</v>
      </c>
      <c r="AL20">
        <f>VLOOKUP(Z20,CardUpgrade!$C$10:$I$20,7,FALSE)</f>
        <v>6</v>
      </c>
      <c r="AM20">
        <f>VLOOKUP(AA20,CardUpgrade!$C$10:$I$20,7,FALSE)</f>
        <v>16</v>
      </c>
      <c r="AN20">
        <f>VLOOKUP(AB20,CardUpgrade!$C$10:$I$20,7,FALSE)</f>
        <v>16</v>
      </c>
      <c r="AO20">
        <f>VLOOKUP(AC20,CardUpgrade!$C$10:$I$20,7,FALSE)</f>
        <v>16</v>
      </c>
      <c r="AP20">
        <f>VLOOKUP(AD20,CardUpgrade!$C$10:$I$20,7,FALSE)</f>
        <v>16</v>
      </c>
      <c r="AS20" s="2">
        <f>SUM(AI20:AJ20)*'Chest&amp;Cards&amp;Offer'!$N$3 + SUM('Dungeon&amp;Framework'!AK20:AN20)*'Chest&amp;Cards&amp;Offer'!$N$4</f>
        <v>566400</v>
      </c>
      <c r="AU20" s="2">
        <f t="shared" si="29"/>
        <v>12000</v>
      </c>
      <c r="AW20" s="41">
        <v>0</v>
      </c>
      <c r="AX20">
        <f t="shared" si="3"/>
        <v>12000</v>
      </c>
      <c r="AY20">
        <f t="shared" si="4"/>
        <v>0</v>
      </c>
      <c r="AZ20">
        <f>SUM($AY$5:AY20)</f>
        <v>0</v>
      </c>
      <c r="BA20">
        <f>AZ20/'Chest&amp;Cards&amp;Offer'!$R$3</f>
        <v>0</v>
      </c>
      <c r="BB20">
        <f t="shared" si="5"/>
        <v>0</v>
      </c>
      <c r="BC20">
        <v>16</v>
      </c>
      <c r="BH20">
        <f>VLOOKUP(LEFT(C20,1),'CardsStar&amp;Rewards'!$AB$13:$AF$16,2,FALSE)</f>
        <v>6</v>
      </c>
      <c r="BI20">
        <f>VLOOKUP(LEFT(C20,1),'CardsStar&amp;Rewards'!$AB$19:$AF$22,2,FALSE)</f>
        <v>3</v>
      </c>
      <c r="BJ20">
        <f>SUM($BI$5:BI20)</f>
        <v>48</v>
      </c>
      <c r="BS20">
        <f>VLOOKUP(BJ20,StarIdelRewards!A:D,4,FALSE)</f>
        <v>10</v>
      </c>
      <c r="BT20">
        <v>1</v>
      </c>
      <c r="BU20">
        <f t="shared" si="6"/>
        <v>80</v>
      </c>
      <c r="BV20">
        <f t="shared" si="7"/>
        <v>4800</v>
      </c>
      <c r="BW20">
        <f t="shared" si="8"/>
        <v>48000</v>
      </c>
      <c r="BX20">
        <f>SUM($BW$5:BW20)</f>
        <v>460800</v>
      </c>
      <c r="BY20">
        <f>SUM($AX$5:AX20)</f>
        <v>566400</v>
      </c>
      <c r="BZ20" s="47">
        <f t="shared" si="9"/>
        <v>-0.1864406779661017</v>
      </c>
      <c r="CG20">
        <f t="shared" si="10"/>
        <v>48</v>
      </c>
      <c r="CH20" s="90"/>
      <c r="CI20" s="44">
        <f t="shared" si="11"/>
        <v>16</v>
      </c>
      <c r="CJ20" s="44">
        <f>CI20*'Chest&amp;Cards&amp;Offer'!$J$70</f>
        <v>1440</v>
      </c>
      <c r="CK20" s="44"/>
      <c r="CL20" s="44"/>
      <c r="CQ20">
        <f>VLOOKUP(W20,CardUpgrade!$O$9:$R$20,2,FALSE)</f>
        <v>105000</v>
      </c>
      <c r="CR20">
        <f>VLOOKUP(X20,CardUpgrade!$O$9:$R$20,2,FALSE)</f>
        <v>105000</v>
      </c>
      <c r="CS20">
        <f>VLOOKUP(Y20,CardUpgrade!$O$9:$R$20,3,FALSE)</f>
        <v>135000</v>
      </c>
      <c r="CT20">
        <f>VLOOKUP(Z20,CardUpgrade!$O$9:$R$20,3,FALSE)</f>
        <v>135000</v>
      </c>
      <c r="CU20">
        <f>VLOOKUP(AA20,CardUpgrade!$O$9:$R$20,3,FALSE)</f>
        <v>315000</v>
      </c>
      <c r="CV20">
        <f>VLOOKUP(AB20,CardUpgrade!$O$9:$R$20,3,FALSE)</f>
        <v>315000</v>
      </c>
      <c r="CW20">
        <f>VLOOKUP(AC20,CardUpgrade!$O$9:$R$20,4,FALSE)</f>
        <v>645000</v>
      </c>
      <c r="CX20">
        <f>VLOOKUP(AD20,CardUpgrade!$O$9:$R$20,4,FALSE)</f>
        <v>645000</v>
      </c>
      <c r="CY20">
        <f t="shared" si="12"/>
        <v>1110000</v>
      </c>
      <c r="CZ20">
        <f t="shared" si="30"/>
        <v>60000</v>
      </c>
      <c r="DA20" s="49">
        <v>0</v>
      </c>
      <c r="DB20" s="75">
        <f t="shared" si="13"/>
        <v>60000</v>
      </c>
      <c r="DC20">
        <f>SUM($DB$5:DB20)</f>
        <v>1110000</v>
      </c>
      <c r="DD20" s="49">
        <v>0.5</v>
      </c>
      <c r="DE20" s="49">
        <f t="shared" si="14"/>
        <v>0.5</v>
      </c>
      <c r="DF20" s="78">
        <f t="shared" si="15"/>
        <v>30000</v>
      </c>
      <c r="DG20">
        <f>SUM($DF$5:DF20)</f>
        <v>375000</v>
      </c>
      <c r="DH20">
        <f t="shared" si="31"/>
        <v>30000</v>
      </c>
      <c r="DI20">
        <f t="shared" si="16"/>
        <v>30000</v>
      </c>
      <c r="DJ20">
        <f>SUM($DI$5:DI20)</f>
        <v>735000</v>
      </c>
      <c r="DK20">
        <f t="shared" si="17"/>
        <v>48</v>
      </c>
      <c r="DL20">
        <f>SUM($BH$5:BH20)</f>
        <v>136</v>
      </c>
      <c r="DM20">
        <f t="shared" si="18"/>
        <v>92</v>
      </c>
      <c r="DN20" s="84"/>
      <c r="DO20" s="84"/>
      <c r="DP20">
        <f t="shared" si="19"/>
        <v>15312.5</v>
      </c>
      <c r="DQ20" s="84"/>
      <c r="DR20">
        <f>VLOOKUP(DK20,StarIdelRewards!A:I,9,FALSE)*BV20</f>
        <v>43200</v>
      </c>
      <c r="DS20">
        <f t="shared" si="20"/>
        <v>30000</v>
      </c>
      <c r="DT20">
        <f>SUM($DR$5:DR20)</f>
        <v>384000</v>
      </c>
      <c r="DU20" s="47">
        <f t="shared" si="21"/>
        <v>-2.34375E-2</v>
      </c>
      <c r="DV20">
        <f t="shared" si="22"/>
        <v>6.25</v>
      </c>
      <c r="DX20">
        <f t="shared" si="23"/>
        <v>0</v>
      </c>
      <c r="DY20">
        <f t="shared" si="24"/>
        <v>0</v>
      </c>
      <c r="DZ20" s="84"/>
      <c r="EB20">
        <f t="shared" si="25"/>
        <v>0</v>
      </c>
      <c r="EC20">
        <f>B20*(3-1.333)*'Chest&amp;Cards&amp;Offer'!$J$70/100</f>
        <v>24.004799999999999</v>
      </c>
      <c r="ED20">
        <f t="shared" si="26"/>
        <v>24.004799999999999</v>
      </c>
      <c r="EE20">
        <f t="shared" si="27"/>
        <v>92</v>
      </c>
      <c r="EH20">
        <f>VLOOKUP(W20,CardUpgrade!$I$52:$L$63,2,FALSE)</f>
        <v>16</v>
      </c>
      <c r="EI20">
        <f>VLOOKUP(X20,CardUpgrade!$I$52:$L$63,2,FALSE)</f>
        <v>16</v>
      </c>
      <c r="EJ20">
        <f>VLOOKUP(Y20,CardUpgrade!$I$52:$L$63,3,FALSE)</f>
        <v>36</v>
      </c>
      <c r="EK20">
        <f>VLOOKUP(Z20,CardUpgrade!$I$52:$L$63,3,FALSE)</f>
        <v>36</v>
      </c>
      <c r="EL20">
        <f>VLOOKUP(AA20,CardUpgrade!$I$52:$L$63,3,FALSE)</f>
        <v>96</v>
      </c>
      <c r="EM20">
        <f>VLOOKUP(AB20,CardUpgrade!$I$52:$L$63,3,FALSE)</f>
        <v>96</v>
      </c>
      <c r="EN20">
        <f>VLOOKUP(AC20,CardUpgrade!$I$52:$L$63,4,FALSE)</f>
        <v>256</v>
      </c>
      <c r="EO20">
        <f>VLOOKUP(AD20,CardUpgrade!$I$52:$L$63,4,FALSE)</f>
        <v>256</v>
      </c>
      <c r="EP20" s="7">
        <v>3</v>
      </c>
      <c r="EQ20" s="7">
        <f t="shared" si="28"/>
        <v>296</v>
      </c>
      <c r="ES20" s="7">
        <f t="shared" si="0"/>
        <v>808</v>
      </c>
    </row>
    <row r="21" spans="1:153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1"/>
        <v>紫1 - Lv3</v>
      </c>
      <c r="G21" t="str">
        <f t="shared" si="2"/>
        <v>紫3</v>
      </c>
      <c r="H21">
        <f>VLOOKUP(G21,Reference1!C:E,3,FALSE)</f>
        <v>463.20000000000005</v>
      </c>
      <c r="I21" s="92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VLOOKUP(W21,CardUpgrade!$C$10:$I$20,7,FALSE)</f>
        <v>16</v>
      </c>
      <c r="AJ21">
        <f>VLOOKUP(X21,CardUpgrade!$C$10:$I$20,7,FALSE)</f>
        <v>16</v>
      </c>
      <c r="AK21">
        <f>VLOOKUP(Y21,CardUpgrade!$C$10:$I$20,7,FALSE)</f>
        <v>16</v>
      </c>
      <c r="AL21">
        <f>VLOOKUP(Z21,CardUpgrade!$C$10:$I$20,7,FALSE)</f>
        <v>6</v>
      </c>
      <c r="AM21">
        <f>VLOOKUP(AA21,CardUpgrade!$C$10:$I$20,7,FALSE)</f>
        <v>16</v>
      </c>
      <c r="AN21">
        <f>VLOOKUP(AB21,CardUpgrade!$C$10:$I$20,7,FALSE)</f>
        <v>16</v>
      </c>
      <c r="AO21">
        <f>VLOOKUP(AC21,CardUpgrade!$C$10:$I$20,7,FALSE)</f>
        <v>16</v>
      </c>
      <c r="AP21">
        <f>VLOOKUP(AD21,CardUpgrade!$C$10:$I$20,7,FALSE)</f>
        <v>16</v>
      </c>
      <c r="AS21" s="2">
        <f>SUM(AI21:AJ21)*'Chest&amp;Cards&amp;Offer'!$N$3 + SUM('Dungeon&amp;Framework'!AK21:AN21)*'Chest&amp;Cards&amp;Offer'!$N$4</f>
        <v>686400</v>
      </c>
      <c r="AU21" s="2">
        <f t="shared" si="29"/>
        <v>120000</v>
      </c>
      <c r="AW21" s="41">
        <v>1</v>
      </c>
      <c r="AX21">
        <f t="shared" si="3"/>
        <v>0</v>
      </c>
      <c r="AY21">
        <f t="shared" si="4"/>
        <v>120000</v>
      </c>
      <c r="AZ21">
        <f>SUM($AY$5:AY21)</f>
        <v>120000</v>
      </c>
      <c r="BA21">
        <f>AZ21/'Chest&amp;Cards&amp;Offer'!$R$3</f>
        <v>500</v>
      </c>
      <c r="BB21">
        <f t="shared" si="5"/>
        <v>5</v>
      </c>
      <c r="BC21">
        <v>17</v>
      </c>
      <c r="BH21">
        <f>VLOOKUP(LEFT(C21,1),'CardsStar&amp;Rewards'!$AB$13:$AF$16,2,FALSE)</f>
        <v>10</v>
      </c>
      <c r="BI21">
        <f>VLOOKUP(LEFT(C21,1),'CardsStar&amp;Rewards'!$AB$19:$AF$22,2,FALSE)</f>
        <v>3</v>
      </c>
      <c r="BJ21">
        <f>SUM($BI$5:BI21)</f>
        <v>51</v>
      </c>
      <c r="BS21">
        <f>VLOOKUP(BJ21,StarIdelRewards!A:D,4,FALSE)</f>
        <v>10</v>
      </c>
      <c r="BT21">
        <v>1</v>
      </c>
      <c r="BU21">
        <f t="shared" si="6"/>
        <v>80</v>
      </c>
      <c r="BV21">
        <f t="shared" si="7"/>
        <v>4800</v>
      </c>
      <c r="BW21">
        <f t="shared" si="8"/>
        <v>48000</v>
      </c>
      <c r="BX21">
        <f>SUM($BW$5:BW21)</f>
        <v>508800</v>
      </c>
      <c r="BY21">
        <f>SUM($AX$5:AX21)</f>
        <v>566400</v>
      </c>
      <c r="BZ21" s="47">
        <f t="shared" si="9"/>
        <v>-0.10169491525423729</v>
      </c>
      <c r="CG21">
        <f t="shared" si="10"/>
        <v>51</v>
      </c>
      <c r="CH21" s="90"/>
      <c r="CI21" s="44">
        <f t="shared" si="11"/>
        <v>17</v>
      </c>
      <c r="CJ21" s="44">
        <f>CI21*'Chest&amp;Cards&amp;Offer'!$J$70</f>
        <v>1530</v>
      </c>
      <c r="CK21" s="44"/>
      <c r="CL21" s="44"/>
      <c r="CQ21">
        <f>VLOOKUP(W21,CardUpgrade!$O$9:$R$20,2,FALSE)</f>
        <v>105000</v>
      </c>
      <c r="CR21">
        <f>VLOOKUP(X21,CardUpgrade!$O$9:$R$20,2,FALSE)</f>
        <v>105000</v>
      </c>
      <c r="CS21">
        <f>VLOOKUP(Y21,CardUpgrade!$O$9:$R$20,3,FALSE)</f>
        <v>315000</v>
      </c>
      <c r="CT21">
        <f>VLOOKUP(Z21,CardUpgrade!$O$9:$R$20,3,FALSE)</f>
        <v>135000</v>
      </c>
      <c r="CU21">
        <f>VLOOKUP(AA21,CardUpgrade!$O$9:$R$20,3,FALSE)</f>
        <v>315000</v>
      </c>
      <c r="CV21">
        <f>VLOOKUP(AB21,CardUpgrade!$O$9:$R$20,3,FALSE)</f>
        <v>315000</v>
      </c>
      <c r="CW21">
        <f>VLOOKUP(AC21,CardUpgrade!$O$9:$R$20,4,FALSE)</f>
        <v>645000</v>
      </c>
      <c r="CX21">
        <f>VLOOKUP(AD21,CardUpgrade!$O$9:$R$20,4,FALSE)</f>
        <v>645000</v>
      </c>
      <c r="CY21">
        <f t="shared" si="12"/>
        <v>1290000</v>
      </c>
      <c r="CZ21">
        <f t="shared" si="30"/>
        <v>180000</v>
      </c>
      <c r="DA21" s="49">
        <v>0</v>
      </c>
      <c r="DB21" s="75">
        <f t="shared" si="13"/>
        <v>180000</v>
      </c>
      <c r="DC21">
        <f>SUM($DB$5:DB21)</f>
        <v>1290000</v>
      </c>
      <c r="DD21" s="49">
        <v>0.5</v>
      </c>
      <c r="DE21" s="49">
        <f t="shared" si="14"/>
        <v>0.5</v>
      </c>
      <c r="DF21" s="78">
        <f t="shared" si="15"/>
        <v>90000</v>
      </c>
      <c r="DG21">
        <f>SUM($DF$5:DF21)</f>
        <v>465000</v>
      </c>
      <c r="DH21">
        <f t="shared" si="31"/>
        <v>90000</v>
      </c>
      <c r="DI21">
        <f t="shared" si="16"/>
        <v>90000</v>
      </c>
      <c r="DJ21">
        <f>SUM($DI$5:DI21)</f>
        <v>825000</v>
      </c>
      <c r="DK21">
        <f t="shared" si="17"/>
        <v>51</v>
      </c>
      <c r="DL21">
        <f>SUM($BH$5:BH21)</f>
        <v>146</v>
      </c>
      <c r="DM21">
        <f t="shared" si="18"/>
        <v>99</v>
      </c>
      <c r="DN21" s="84"/>
      <c r="DO21" s="84"/>
      <c r="DP21">
        <f t="shared" si="19"/>
        <v>16176.470588235294</v>
      </c>
      <c r="DQ21" s="84"/>
      <c r="DR21">
        <f>VLOOKUP(DK21,StarIdelRewards!A:I,9,FALSE)*BV21</f>
        <v>43200</v>
      </c>
      <c r="DS21">
        <f t="shared" si="20"/>
        <v>90000</v>
      </c>
      <c r="DT21">
        <f>SUM($DR$5:DR21)</f>
        <v>427200</v>
      </c>
      <c r="DU21" s="47">
        <f t="shared" si="21"/>
        <v>8.8483146067415724E-2</v>
      </c>
      <c r="DV21">
        <f t="shared" si="22"/>
        <v>18.75</v>
      </c>
      <c r="DX21">
        <f t="shared" si="23"/>
        <v>0</v>
      </c>
      <c r="DY21">
        <f t="shared" si="24"/>
        <v>5</v>
      </c>
      <c r="DZ21" s="84"/>
      <c r="EB21">
        <f t="shared" si="25"/>
        <v>5</v>
      </c>
      <c r="EC21">
        <f>B21*(3-1.333)*'Chest&amp;Cards&amp;Offer'!$J$70/100</f>
        <v>25.505100000000002</v>
      </c>
      <c r="ED21">
        <f t="shared" si="26"/>
        <v>30.505100000000002</v>
      </c>
      <c r="EE21">
        <f t="shared" si="27"/>
        <v>99</v>
      </c>
      <c r="EH21">
        <f>VLOOKUP(W21,CardUpgrade!$I$52:$L$63,2,FALSE)</f>
        <v>16</v>
      </c>
      <c r="EI21">
        <f>VLOOKUP(X21,CardUpgrade!$I$52:$L$63,2,FALSE)</f>
        <v>16</v>
      </c>
      <c r="EJ21">
        <f>VLOOKUP(Y21,CardUpgrade!$I$52:$L$63,3,FALSE)</f>
        <v>96</v>
      </c>
      <c r="EK21">
        <f>VLOOKUP(Z21,CardUpgrade!$I$52:$L$63,3,FALSE)</f>
        <v>36</v>
      </c>
      <c r="EL21">
        <f>VLOOKUP(AA21,CardUpgrade!$I$52:$L$63,3,FALSE)</f>
        <v>96</v>
      </c>
      <c r="EM21">
        <f>VLOOKUP(AB21,CardUpgrade!$I$52:$L$63,3,FALSE)</f>
        <v>96</v>
      </c>
      <c r="EN21">
        <f>VLOOKUP(AC21,CardUpgrade!$I$52:$L$63,4,FALSE)</f>
        <v>256</v>
      </c>
      <c r="EO21">
        <f>VLOOKUP(AD21,CardUpgrade!$I$52:$L$63,4,FALSE)</f>
        <v>256</v>
      </c>
      <c r="EQ21" s="7">
        <f t="shared" si="28"/>
        <v>356</v>
      </c>
      <c r="ES21" s="7">
        <f t="shared" si="0"/>
        <v>868</v>
      </c>
    </row>
    <row r="22" spans="1:153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1"/>
        <v>紫2 - Lv3</v>
      </c>
      <c r="G22" t="str">
        <f t="shared" si="2"/>
        <v>紫3</v>
      </c>
      <c r="H22">
        <f>VLOOKUP(G22,Reference1!C:E,3,FALSE)</f>
        <v>463.20000000000005</v>
      </c>
      <c r="I22" s="92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VLOOKUP(W22,CardUpgrade!$C$10:$I$20,7,FALSE)</f>
        <v>16</v>
      </c>
      <c r="AJ22">
        <f>VLOOKUP(X22,CardUpgrade!$C$10:$I$20,7,FALSE)</f>
        <v>16</v>
      </c>
      <c r="AK22">
        <f>VLOOKUP(Y22,CardUpgrade!$C$10:$I$20,7,FALSE)</f>
        <v>16</v>
      </c>
      <c r="AL22">
        <f>VLOOKUP(Z22,CardUpgrade!$C$10:$I$20,7,FALSE)</f>
        <v>16</v>
      </c>
      <c r="AM22">
        <f>VLOOKUP(AA22,CardUpgrade!$C$10:$I$20,7,FALSE)</f>
        <v>16</v>
      </c>
      <c r="AN22">
        <f>VLOOKUP(AB22,CardUpgrade!$C$10:$I$20,7,FALSE)</f>
        <v>16</v>
      </c>
      <c r="AO22">
        <f>VLOOKUP(AC22,CardUpgrade!$C$10:$I$20,7,FALSE)</f>
        <v>16</v>
      </c>
      <c r="AP22">
        <f>VLOOKUP(AD22,CardUpgrade!$C$10:$I$20,7,FALSE)</f>
        <v>16</v>
      </c>
      <c r="AS22" s="2">
        <f>SUM(AI22:AJ22)*'Chest&amp;Cards&amp;Offer'!$N$3 + SUM('Dungeon&amp;Framework'!AK22:AN22)*'Chest&amp;Cards&amp;Offer'!$N$4</f>
        <v>806400</v>
      </c>
      <c r="AU22" s="2">
        <f t="shared" si="29"/>
        <v>120000</v>
      </c>
      <c r="AW22" s="41">
        <v>1</v>
      </c>
      <c r="AX22">
        <f t="shared" si="3"/>
        <v>0</v>
      </c>
      <c r="AY22">
        <f t="shared" si="4"/>
        <v>120000</v>
      </c>
      <c r="AZ22">
        <f>SUM($AY$5:AY22)</f>
        <v>240000</v>
      </c>
      <c r="BA22">
        <f>AZ22/'Chest&amp;Cards&amp;Offer'!$R$3</f>
        <v>1000</v>
      </c>
      <c r="BB22">
        <f t="shared" si="5"/>
        <v>10</v>
      </c>
      <c r="BC22">
        <v>18</v>
      </c>
      <c r="BD22">
        <f>SUM(AY5:AY22)</f>
        <v>240000</v>
      </c>
      <c r="BE22">
        <f>BD22/'Chest&amp;Cards&amp;Offer'!$R$3</f>
        <v>1000</v>
      </c>
      <c r="BF22">
        <f>BE22/100</f>
        <v>10</v>
      </c>
      <c r="BG22">
        <f>SUM(AX5:AX22)</f>
        <v>566400</v>
      </c>
      <c r="BH22">
        <f>VLOOKUP(LEFT(C22,1),'CardsStar&amp;Rewards'!$AB$13:$AF$16,2,FALSE)</f>
        <v>10</v>
      </c>
      <c r="BI22">
        <f>VLOOKUP(LEFT(C22,1),'CardsStar&amp;Rewards'!$AB$19:$AF$22,2,FALSE)</f>
        <v>3</v>
      </c>
      <c r="BJ22">
        <f>SUM($BI$5:BI22)</f>
        <v>54</v>
      </c>
      <c r="BS22">
        <f>VLOOKUP(BJ22,StarIdelRewards!A:D,4,FALSE)</f>
        <v>11</v>
      </c>
      <c r="BT22">
        <v>1</v>
      </c>
      <c r="BU22">
        <f t="shared" si="6"/>
        <v>80</v>
      </c>
      <c r="BV22">
        <f t="shared" si="7"/>
        <v>4800</v>
      </c>
      <c r="BW22">
        <f t="shared" si="8"/>
        <v>52800</v>
      </c>
      <c r="BX22">
        <f>SUM($BW$5:BW22)</f>
        <v>561600</v>
      </c>
      <c r="BY22">
        <f>SUM($AX$5:AX22)</f>
        <v>566400</v>
      </c>
      <c r="BZ22" s="47">
        <f t="shared" si="9"/>
        <v>-8.4745762711864406E-3</v>
      </c>
      <c r="CB22">
        <f>BF22</f>
        <v>10</v>
      </c>
      <c r="CC22">
        <f>CB22/2</f>
        <v>5</v>
      </c>
      <c r="CD22" t="s">
        <v>423</v>
      </c>
      <c r="CF22">
        <f>BJ22</f>
        <v>54</v>
      </c>
      <c r="CG22">
        <f>BJ22</f>
        <v>54</v>
      </c>
      <c r="CH22" s="90"/>
      <c r="CI22" s="44">
        <f t="shared" si="11"/>
        <v>18</v>
      </c>
      <c r="CJ22" s="44">
        <f>CI22*'Chest&amp;Cards&amp;Offer'!$J$70</f>
        <v>1620</v>
      </c>
      <c r="CK22" s="44">
        <f>CJ22+BE22/3</f>
        <v>1953.3333333333333</v>
      </c>
      <c r="CN22">
        <f>CK22*2</f>
        <v>3906.6666666666665</v>
      </c>
      <c r="CQ22">
        <f>VLOOKUP(W22,CardUpgrade!$O$9:$R$20,2,FALSE)</f>
        <v>105000</v>
      </c>
      <c r="CR22">
        <f>VLOOKUP(X22,CardUpgrade!$O$9:$R$20,2,FALSE)</f>
        <v>105000</v>
      </c>
      <c r="CS22">
        <f>VLOOKUP(Y22,CardUpgrade!$O$9:$R$20,3,FALSE)</f>
        <v>315000</v>
      </c>
      <c r="CT22">
        <f>VLOOKUP(Z22,CardUpgrade!$O$9:$R$20,3,FALSE)</f>
        <v>315000</v>
      </c>
      <c r="CU22">
        <f>VLOOKUP(AA22,CardUpgrade!$O$9:$R$20,3,FALSE)</f>
        <v>315000</v>
      </c>
      <c r="CV22">
        <f>VLOOKUP(AB22,CardUpgrade!$O$9:$R$20,3,FALSE)</f>
        <v>315000</v>
      </c>
      <c r="CW22">
        <f>VLOOKUP(AC22,CardUpgrade!$O$9:$R$20,4,FALSE)</f>
        <v>645000</v>
      </c>
      <c r="CX22">
        <f>VLOOKUP(AD22,CardUpgrade!$O$9:$R$20,4,FALSE)</f>
        <v>645000</v>
      </c>
      <c r="CY22">
        <f t="shared" si="12"/>
        <v>1470000</v>
      </c>
      <c r="CZ22">
        <f t="shared" si="30"/>
        <v>180000</v>
      </c>
      <c r="DA22" s="49">
        <v>0</v>
      </c>
      <c r="DB22" s="75">
        <f t="shared" si="13"/>
        <v>180000</v>
      </c>
      <c r="DC22">
        <f>SUM($DB$5:DB22)</f>
        <v>1470000</v>
      </c>
      <c r="DD22" s="49">
        <v>0.5</v>
      </c>
      <c r="DE22" s="49">
        <f t="shared" si="14"/>
        <v>0.5</v>
      </c>
      <c r="DF22" s="78">
        <f t="shared" si="15"/>
        <v>90000</v>
      </c>
      <c r="DG22">
        <f>SUM($DF$5:DF22)</f>
        <v>555000</v>
      </c>
      <c r="DH22">
        <f t="shared" si="31"/>
        <v>90000</v>
      </c>
      <c r="DI22">
        <f t="shared" si="16"/>
        <v>90000</v>
      </c>
      <c r="DJ22">
        <f>SUM($DI$5:DI22)</f>
        <v>915000</v>
      </c>
      <c r="DK22">
        <f t="shared" si="17"/>
        <v>54</v>
      </c>
      <c r="DL22">
        <f>SUM($BH$5:BH22)</f>
        <v>156</v>
      </c>
      <c r="DM22">
        <f t="shared" si="18"/>
        <v>105</v>
      </c>
      <c r="DN22" s="84"/>
      <c r="DO22" s="84"/>
      <c r="DP22">
        <f t="shared" si="19"/>
        <v>16944.444444444445</v>
      </c>
      <c r="DQ22" s="84"/>
      <c r="DR22">
        <f>VLOOKUP(DK22,StarIdelRewards!A:I,9,FALSE)*BV22</f>
        <v>48000</v>
      </c>
      <c r="DS22">
        <f t="shared" si="20"/>
        <v>90000</v>
      </c>
      <c r="DT22">
        <f>SUM($DR$5:DR22)</f>
        <v>475200</v>
      </c>
      <c r="DU22" s="47">
        <f t="shared" si="21"/>
        <v>0.16792929292929293</v>
      </c>
      <c r="DV22">
        <f t="shared" si="22"/>
        <v>18.75</v>
      </c>
      <c r="DX22">
        <f t="shared" si="23"/>
        <v>0</v>
      </c>
      <c r="DY22">
        <f t="shared" si="24"/>
        <v>10</v>
      </c>
      <c r="DZ22" s="84"/>
      <c r="EB22">
        <f t="shared" si="25"/>
        <v>10</v>
      </c>
      <c r="EC22">
        <f>B22*(3-1.333)*'Chest&amp;Cards&amp;Offer'!$J$70/100</f>
        <v>27.005399999999998</v>
      </c>
      <c r="ED22">
        <f t="shared" si="26"/>
        <v>37.005399999999995</v>
      </c>
      <c r="EE22">
        <f t="shared" si="27"/>
        <v>105</v>
      </c>
      <c r="EF22">
        <f>ED22/EE22*100</f>
        <v>35.243238095238091</v>
      </c>
      <c r="EH22">
        <f>VLOOKUP(W22,CardUpgrade!$I$52:$L$63,2,FALSE)</f>
        <v>16</v>
      </c>
      <c r="EI22">
        <f>VLOOKUP(X22,CardUpgrade!$I$52:$L$63,2,FALSE)</f>
        <v>16</v>
      </c>
      <c r="EJ22">
        <f>VLOOKUP(Y22,CardUpgrade!$I$52:$L$63,3,FALSE)</f>
        <v>96</v>
      </c>
      <c r="EK22">
        <f>VLOOKUP(Z22,CardUpgrade!$I$52:$L$63,3,FALSE)</f>
        <v>96</v>
      </c>
      <c r="EL22">
        <f>VLOOKUP(AA22,CardUpgrade!$I$52:$L$63,3,FALSE)</f>
        <v>96</v>
      </c>
      <c r="EM22">
        <f>VLOOKUP(AB22,CardUpgrade!$I$52:$L$63,3,FALSE)</f>
        <v>96</v>
      </c>
      <c r="EN22">
        <f>VLOOKUP(AC22,CardUpgrade!$I$52:$L$63,4,FALSE)</f>
        <v>256</v>
      </c>
      <c r="EO22">
        <f>VLOOKUP(AD22,CardUpgrade!$I$52:$L$63,4,FALSE)</f>
        <v>256</v>
      </c>
      <c r="EQ22" s="7">
        <f t="shared" si="28"/>
        <v>416</v>
      </c>
      <c r="ES22" s="7">
        <f t="shared" si="0"/>
        <v>928</v>
      </c>
    </row>
    <row r="23" spans="1:153" x14ac:dyDescent="0.2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32">C23&amp;" - " &amp;"Lv"&amp;D23</f>
        <v>橙1 - Lv4</v>
      </c>
      <c r="G23" t="str">
        <f t="shared" ref="G23:G39" si="33">TEXT(SUBSTITUTE(C23,RIGHT(C23,1),"")&amp;D23,0)</f>
        <v>橙4</v>
      </c>
      <c r="H23">
        <f>VLOOKUP(G23,Reference1!C:E,3,FALSE)</f>
        <v>793</v>
      </c>
      <c r="I23" s="93" t="s">
        <v>158</v>
      </c>
      <c r="V23" s="26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VLOOKUP(W23,CardUpgrade!$C$10:$I$20,7,FALSE)</f>
        <v>36</v>
      </c>
      <c r="AJ23">
        <f>VLOOKUP(X23,CardUpgrade!$C$10:$I$20,7,FALSE)</f>
        <v>16</v>
      </c>
      <c r="AK23">
        <f>VLOOKUP(Y23,CardUpgrade!$C$10:$I$20,7,FALSE)</f>
        <v>16</v>
      </c>
      <c r="AL23">
        <f>VLOOKUP(Z23,CardUpgrade!$C$10:$I$20,7,FALSE)</f>
        <v>16</v>
      </c>
      <c r="AM23">
        <f>VLOOKUP(AA23,CardUpgrade!$C$10:$I$20,7,FALSE)</f>
        <v>16</v>
      </c>
      <c r="AN23">
        <f>VLOOKUP(AB23,CardUpgrade!$C$10:$I$20,7,FALSE)</f>
        <v>16</v>
      </c>
      <c r="AO23">
        <f>VLOOKUP(AC23,CardUpgrade!$C$10:$I$20,7,FALSE)</f>
        <v>16</v>
      </c>
      <c r="AP23">
        <f>VLOOKUP(AD23,CardUpgrade!$C$10:$I$20,7,FALSE)</f>
        <v>16</v>
      </c>
      <c r="AS23" s="2">
        <f>SUM(AI23:AJ23)*'Chest&amp;Cards&amp;Offer'!$N$3 + SUM('Dungeon&amp;Framework'!AK23:AN23)*'Chest&amp;Cards&amp;Offer'!$N$4</f>
        <v>830400</v>
      </c>
      <c r="AU23" s="11">
        <f t="shared" si="29"/>
        <v>24000</v>
      </c>
      <c r="AW23" s="42">
        <v>0.3</v>
      </c>
      <c r="AX23">
        <f t="shared" si="3"/>
        <v>16800</v>
      </c>
      <c r="AY23">
        <f t="shared" si="4"/>
        <v>7200</v>
      </c>
      <c r="AZ23">
        <f>SUM($AY$5:AY23)</f>
        <v>247200</v>
      </c>
      <c r="BA23">
        <f>AZ23/'Chest&amp;Cards&amp;Offer'!$R$3</f>
        <v>1030</v>
      </c>
      <c r="BB23">
        <f t="shared" si="5"/>
        <v>10.3</v>
      </c>
      <c r="BC23">
        <v>19</v>
      </c>
      <c r="BH23">
        <f>VLOOKUP(LEFT(C23,1),'CardsStar&amp;Rewards'!$AB$13:$AF$16,3,FALSE)</f>
        <v>8</v>
      </c>
      <c r="BI23">
        <f>VLOOKUP(LEFT(C23,1),'CardsStar&amp;Rewards'!$AB$19:$AF$22,3,FALSE)</f>
        <v>3</v>
      </c>
      <c r="BJ23">
        <f>SUM($BI$5:BI23)</f>
        <v>57</v>
      </c>
      <c r="BS23">
        <f>VLOOKUP(BJ23,StarIdelRewards!A:D,4,FALSE)</f>
        <v>11</v>
      </c>
      <c r="BT23">
        <v>2</v>
      </c>
      <c r="BU23">
        <f t="shared" si="6"/>
        <v>160</v>
      </c>
      <c r="BV23">
        <f t="shared" si="7"/>
        <v>9600</v>
      </c>
      <c r="BW23">
        <f t="shared" si="8"/>
        <v>105600</v>
      </c>
      <c r="BX23">
        <f>SUM($BW$5:BW23)</f>
        <v>667200</v>
      </c>
      <c r="BY23">
        <f>SUM($AX$5:AX23)</f>
        <v>583200</v>
      </c>
      <c r="BZ23" s="47">
        <f t="shared" si="9"/>
        <v>0.1440329218106996</v>
      </c>
      <c r="CC23" t="s">
        <v>425</v>
      </c>
      <c r="CG23">
        <f t="shared" si="10"/>
        <v>57</v>
      </c>
      <c r="CH23" s="84"/>
      <c r="CI23" s="44">
        <f>CI5</f>
        <v>1</v>
      </c>
      <c r="CJ23" s="44">
        <f>CJ5</f>
        <v>90</v>
      </c>
      <c r="CK23" s="43"/>
      <c r="CQ23">
        <f>VLOOKUP(W23,CardUpgrade!$O$9:$R$20,2,FALSE)</f>
        <v>225000</v>
      </c>
      <c r="CR23">
        <f>VLOOKUP(X23,CardUpgrade!$O$9:$R$20,2,FALSE)</f>
        <v>105000</v>
      </c>
      <c r="CS23">
        <f>VLOOKUP(Y23,CardUpgrade!$O$9:$R$20,3,FALSE)</f>
        <v>315000</v>
      </c>
      <c r="CT23">
        <f>VLOOKUP(Z23,CardUpgrade!$O$9:$R$20,3,FALSE)</f>
        <v>315000</v>
      </c>
      <c r="CU23">
        <f>VLOOKUP(AA23,CardUpgrade!$O$9:$R$20,3,FALSE)</f>
        <v>315000</v>
      </c>
      <c r="CV23">
        <f>VLOOKUP(AB23,CardUpgrade!$O$9:$R$20,3,FALSE)</f>
        <v>315000</v>
      </c>
      <c r="CW23">
        <f>VLOOKUP(AC23,CardUpgrade!$O$9:$R$20,4,FALSE)</f>
        <v>645000</v>
      </c>
      <c r="CX23">
        <f>VLOOKUP(AD23,CardUpgrade!$O$9:$R$20,4,FALSE)</f>
        <v>645000</v>
      </c>
      <c r="CY23">
        <f t="shared" si="12"/>
        <v>1590000</v>
      </c>
      <c r="CZ23">
        <f t="shared" si="30"/>
        <v>120000</v>
      </c>
      <c r="DA23" s="49">
        <v>0.4</v>
      </c>
      <c r="DB23" s="75">
        <f t="shared" si="13"/>
        <v>72000</v>
      </c>
      <c r="DC23">
        <f>SUM($DB$5:DB23)</f>
        <v>1542000</v>
      </c>
      <c r="DD23" s="49">
        <v>0.5</v>
      </c>
      <c r="DE23" s="49">
        <f t="shared" ref="DE23:DE62" si="34">1-DD23</f>
        <v>0.5</v>
      </c>
      <c r="DF23" s="78">
        <f t="shared" si="15"/>
        <v>36000</v>
      </c>
      <c r="DG23">
        <f>SUM($DF$5:DF23)</f>
        <v>591000</v>
      </c>
      <c r="DH23">
        <f t="shared" si="31"/>
        <v>36000</v>
      </c>
      <c r="DI23">
        <f t="shared" si="16"/>
        <v>36000</v>
      </c>
      <c r="DJ23">
        <f>SUM($DI$5:DI23)</f>
        <v>951000</v>
      </c>
      <c r="DK23">
        <f t="shared" si="17"/>
        <v>57</v>
      </c>
      <c r="DL23">
        <f>SUM($BH$5:BH23)</f>
        <v>164</v>
      </c>
      <c r="DM23">
        <f t="shared" si="18"/>
        <v>111</v>
      </c>
      <c r="DN23" s="84">
        <f>SUM(DI23:DI40)</f>
        <v>1986000</v>
      </c>
      <c r="DO23" s="84">
        <f>DK40-DK22</f>
        <v>66</v>
      </c>
      <c r="DP23">
        <f t="shared" si="19"/>
        <v>16684.21052631579</v>
      </c>
      <c r="DQ23" s="84">
        <f>DN23/DO23</f>
        <v>30090.909090909092</v>
      </c>
      <c r="DR23">
        <f>VLOOKUP(DK23,StarIdelRewards!A:I,9,FALSE)*BV23</f>
        <v>96000</v>
      </c>
      <c r="DS23">
        <f t="shared" si="20"/>
        <v>36000</v>
      </c>
      <c r="DT23">
        <f>SUM($DR$5:DR23)</f>
        <v>571200</v>
      </c>
      <c r="DU23" s="47">
        <f t="shared" si="21"/>
        <v>3.4663865546218489E-2</v>
      </c>
      <c r="DV23">
        <f t="shared" si="22"/>
        <v>3.75</v>
      </c>
      <c r="DX23">
        <f t="shared" si="23"/>
        <v>48000</v>
      </c>
      <c r="DY23">
        <f t="shared" si="24"/>
        <v>10.3</v>
      </c>
      <c r="DZ23" s="84"/>
      <c r="EB23">
        <f t="shared" si="25"/>
        <v>10.3</v>
      </c>
      <c r="EC23">
        <f>B23*(3-1.333)*'Chest&amp;Cards&amp;Offer'!$J$70/100</f>
        <v>28.505700000000001</v>
      </c>
      <c r="ED23">
        <f t="shared" si="26"/>
        <v>38.805700000000002</v>
      </c>
      <c r="EE23">
        <f t="shared" si="27"/>
        <v>111</v>
      </c>
      <c r="EH23">
        <f>VLOOKUP(W23,CardUpgrade!$I$52:$L$63,2,FALSE)</f>
        <v>36</v>
      </c>
      <c r="EI23">
        <f>VLOOKUP(X23,CardUpgrade!$I$52:$L$63,2,FALSE)</f>
        <v>16</v>
      </c>
      <c r="EJ23">
        <f>VLOOKUP(Y23,CardUpgrade!$I$52:$L$63,3,FALSE)</f>
        <v>96</v>
      </c>
      <c r="EK23">
        <f>VLOOKUP(Z23,CardUpgrade!$I$52:$L$63,3,FALSE)</f>
        <v>96</v>
      </c>
      <c r="EL23">
        <f>VLOOKUP(AA23,CardUpgrade!$I$52:$L$63,3,FALSE)</f>
        <v>96</v>
      </c>
      <c r="EM23">
        <f>VLOOKUP(AB23,CardUpgrade!$I$52:$L$63,3,FALSE)</f>
        <v>96</v>
      </c>
      <c r="EN23">
        <f>VLOOKUP(AC23,CardUpgrade!$I$52:$L$63,4,FALSE)</f>
        <v>256</v>
      </c>
      <c r="EO23">
        <f>VLOOKUP(AD23,CardUpgrade!$I$52:$L$63,4,FALSE)</f>
        <v>256</v>
      </c>
      <c r="EQ23" s="7">
        <f t="shared" si="28"/>
        <v>436</v>
      </c>
      <c r="ES23" s="7">
        <f t="shared" si="0"/>
        <v>948</v>
      </c>
      <c r="EW23" s="11" t="s">
        <v>303</v>
      </c>
    </row>
    <row r="24" spans="1:153" ht="16" customHeight="1" x14ac:dyDescent="0.2">
      <c r="A24" s="11">
        <v>20</v>
      </c>
      <c r="B24">
        <v>20</v>
      </c>
      <c r="C24" s="13" t="s">
        <v>50</v>
      </c>
      <c r="D24" s="7">
        <v>4</v>
      </c>
      <c r="E24" t="str">
        <f t="shared" si="32"/>
        <v>橙2 - Lv4</v>
      </c>
      <c r="G24" t="str">
        <f t="shared" si="33"/>
        <v>橙4</v>
      </c>
      <c r="H24">
        <f>VLOOKUP(G24,Reference1!C:E,3,FALSE)</f>
        <v>793</v>
      </c>
      <c r="I24" s="93"/>
      <c r="V24" s="26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VLOOKUP(W24,CardUpgrade!$C$10:$I$20,7,FALSE)</f>
        <v>36</v>
      </c>
      <c r="AJ24">
        <f>VLOOKUP(X24,CardUpgrade!$C$10:$I$20,7,FALSE)</f>
        <v>36</v>
      </c>
      <c r="AK24">
        <f>VLOOKUP(Y24,CardUpgrade!$C$10:$I$20,7,FALSE)</f>
        <v>16</v>
      </c>
      <c r="AL24">
        <f>VLOOKUP(Z24,CardUpgrade!$C$10:$I$20,7,FALSE)</f>
        <v>16</v>
      </c>
      <c r="AM24">
        <f>VLOOKUP(AA24,CardUpgrade!$C$10:$I$20,7,FALSE)</f>
        <v>16</v>
      </c>
      <c r="AN24">
        <f>VLOOKUP(AB24,CardUpgrade!$C$10:$I$20,7,FALSE)</f>
        <v>16</v>
      </c>
      <c r="AO24">
        <f>VLOOKUP(AC24,CardUpgrade!$C$10:$I$20,7,FALSE)</f>
        <v>16</v>
      </c>
      <c r="AP24">
        <f>VLOOKUP(AD24,CardUpgrade!$C$10:$I$20,7,FALSE)</f>
        <v>16</v>
      </c>
      <c r="AS24" s="2">
        <f>SUM(AI24:AJ24)*'Chest&amp;Cards&amp;Offer'!$N$3 + SUM('Dungeon&amp;Framework'!AK24:AN24)*'Chest&amp;Cards&amp;Offer'!$N$4</f>
        <v>854400</v>
      </c>
      <c r="AU24" s="11">
        <f t="shared" si="29"/>
        <v>24000</v>
      </c>
      <c r="AW24" s="42">
        <v>0.3</v>
      </c>
      <c r="AX24">
        <f>AU24*(1-AW24)</f>
        <v>16800</v>
      </c>
      <c r="AY24">
        <f t="shared" si="4"/>
        <v>7200</v>
      </c>
      <c r="AZ24">
        <f>SUM($AY$5:AY24)</f>
        <v>254400</v>
      </c>
      <c r="BA24">
        <f>AZ24/'Chest&amp;Cards&amp;Offer'!$R$3</f>
        <v>1060</v>
      </c>
      <c r="BB24">
        <f t="shared" si="5"/>
        <v>10.6</v>
      </c>
      <c r="BC24">
        <v>20</v>
      </c>
      <c r="BH24">
        <f>VLOOKUP(LEFT(C24,1),'CardsStar&amp;Rewards'!$AB$13:$AF$16,3,FALSE)</f>
        <v>8</v>
      </c>
      <c r="BI24">
        <f>VLOOKUP(LEFT(C24,1),'CardsStar&amp;Rewards'!$AB$19:$AF$22,3,FALSE)</f>
        <v>3</v>
      </c>
      <c r="BJ24">
        <f>SUM($BI$5:BI24)</f>
        <v>60</v>
      </c>
      <c r="BS24">
        <f>VLOOKUP(BJ24,StarIdelRewards!A:D,4,FALSE)</f>
        <v>12</v>
      </c>
      <c r="BT24">
        <v>2</v>
      </c>
      <c r="BU24">
        <f t="shared" si="6"/>
        <v>160</v>
      </c>
      <c r="BV24">
        <f t="shared" si="7"/>
        <v>9600</v>
      </c>
      <c r="BW24">
        <f t="shared" si="8"/>
        <v>115200</v>
      </c>
      <c r="BX24">
        <f>SUM($BW$5:BW24)</f>
        <v>782400</v>
      </c>
      <c r="BY24">
        <f>SUM($AX$5:AX24)</f>
        <v>600000</v>
      </c>
      <c r="BZ24" s="47">
        <f t="shared" si="9"/>
        <v>0.30399999999999999</v>
      </c>
      <c r="CG24">
        <f t="shared" si="10"/>
        <v>60</v>
      </c>
      <c r="CH24" s="84"/>
      <c r="CI24" s="44">
        <f t="shared" ref="CI24:CJ64" si="35">CI6</f>
        <v>2</v>
      </c>
      <c r="CJ24" s="44">
        <f t="shared" si="35"/>
        <v>180</v>
      </c>
      <c r="CK24" s="43"/>
      <c r="CL24" s="44" t="s">
        <v>470</v>
      </c>
      <c r="CQ24">
        <f>VLOOKUP(W24,CardUpgrade!$O$9:$R$20,2,FALSE)</f>
        <v>225000</v>
      </c>
      <c r="CR24">
        <f>VLOOKUP(X24,CardUpgrade!$O$9:$R$20,2,FALSE)</f>
        <v>225000</v>
      </c>
      <c r="CS24">
        <f>VLOOKUP(Y24,CardUpgrade!$O$9:$R$20,3,FALSE)</f>
        <v>315000</v>
      </c>
      <c r="CT24">
        <f>VLOOKUP(Z24,CardUpgrade!$O$9:$R$20,3,FALSE)</f>
        <v>315000</v>
      </c>
      <c r="CU24">
        <f>VLOOKUP(AA24,CardUpgrade!$O$9:$R$20,3,FALSE)</f>
        <v>315000</v>
      </c>
      <c r="CV24">
        <f>VLOOKUP(AB24,CardUpgrade!$O$9:$R$20,3,FALSE)</f>
        <v>315000</v>
      </c>
      <c r="CW24">
        <f>VLOOKUP(AC24,CardUpgrade!$O$9:$R$20,4,FALSE)</f>
        <v>645000</v>
      </c>
      <c r="CX24">
        <f>VLOOKUP(AD24,CardUpgrade!$O$9:$R$20,4,FALSE)</f>
        <v>645000</v>
      </c>
      <c r="CY24">
        <f t="shared" si="12"/>
        <v>1710000</v>
      </c>
      <c r="CZ24">
        <f t="shared" si="30"/>
        <v>120000</v>
      </c>
      <c r="DA24" s="49">
        <v>0.4</v>
      </c>
      <c r="DB24" s="75">
        <f t="shared" si="13"/>
        <v>72000</v>
      </c>
      <c r="DC24">
        <f>SUM($DB$5:DB24)</f>
        <v>1614000</v>
      </c>
      <c r="DD24" s="49">
        <v>0.5</v>
      </c>
      <c r="DE24" s="49">
        <f t="shared" si="34"/>
        <v>0.5</v>
      </c>
      <c r="DF24" s="78">
        <f t="shared" si="15"/>
        <v>36000</v>
      </c>
      <c r="DG24">
        <f>SUM($DF$5:DF24)</f>
        <v>627000</v>
      </c>
      <c r="DH24">
        <f t="shared" si="31"/>
        <v>36000</v>
      </c>
      <c r="DI24">
        <f t="shared" si="16"/>
        <v>36000</v>
      </c>
      <c r="DJ24">
        <f>SUM($DI$5:DI24)</f>
        <v>987000</v>
      </c>
      <c r="DK24">
        <f t="shared" si="17"/>
        <v>60</v>
      </c>
      <c r="DL24">
        <f>SUM($BH$5:BH24)</f>
        <v>172</v>
      </c>
      <c r="DM24">
        <f t="shared" si="18"/>
        <v>116</v>
      </c>
      <c r="DN24" s="84"/>
      <c r="DO24" s="84"/>
      <c r="DP24">
        <f t="shared" si="19"/>
        <v>16450</v>
      </c>
      <c r="DQ24" s="84"/>
      <c r="DR24">
        <f>VLOOKUP(DK24,StarIdelRewards!A:I,9,FALSE)*BV24</f>
        <v>105600</v>
      </c>
      <c r="DS24">
        <f t="shared" si="20"/>
        <v>36000</v>
      </c>
      <c r="DT24">
        <f>SUM($DR$5:DR24)</f>
        <v>676800</v>
      </c>
      <c r="DU24" s="47">
        <f t="shared" si="21"/>
        <v>-7.3581560283687938E-2</v>
      </c>
      <c r="DV24">
        <f t="shared" si="22"/>
        <v>3.75</v>
      </c>
      <c r="DX24">
        <f t="shared" si="23"/>
        <v>48000</v>
      </c>
      <c r="DY24">
        <f t="shared" si="24"/>
        <v>10.6</v>
      </c>
      <c r="DZ24" s="84"/>
      <c r="EB24">
        <f t="shared" si="25"/>
        <v>10.6</v>
      </c>
      <c r="EC24">
        <f>B24*(3-1.333)*'Chest&amp;Cards&amp;Offer'!$J$70/100</f>
        <v>30.006000000000004</v>
      </c>
      <c r="ED24">
        <f t="shared" si="26"/>
        <v>40.606000000000002</v>
      </c>
      <c r="EE24">
        <f t="shared" si="27"/>
        <v>116</v>
      </c>
      <c r="EH24">
        <f>VLOOKUP(W24,CardUpgrade!$I$52:$L$63,2,FALSE)</f>
        <v>36</v>
      </c>
      <c r="EI24">
        <f>VLOOKUP(X24,CardUpgrade!$I$52:$L$63,2,FALSE)</f>
        <v>36</v>
      </c>
      <c r="EJ24">
        <f>VLOOKUP(Y24,CardUpgrade!$I$52:$L$63,3,FALSE)</f>
        <v>96</v>
      </c>
      <c r="EK24">
        <f>VLOOKUP(Z24,CardUpgrade!$I$52:$L$63,3,FALSE)</f>
        <v>96</v>
      </c>
      <c r="EL24">
        <f>VLOOKUP(AA24,CardUpgrade!$I$52:$L$63,3,FALSE)</f>
        <v>96</v>
      </c>
      <c r="EM24">
        <f>VLOOKUP(AB24,CardUpgrade!$I$52:$L$63,3,FALSE)</f>
        <v>96</v>
      </c>
      <c r="EN24">
        <f>VLOOKUP(AC24,CardUpgrade!$I$52:$L$63,4,FALSE)</f>
        <v>256</v>
      </c>
      <c r="EO24">
        <f>VLOOKUP(AD24,CardUpgrade!$I$52:$L$63,4,FALSE)</f>
        <v>256</v>
      </c>
      <c r="EQ24" s="7">
        <f t="shared" si="28"/>
        <v>456</v>
      </c>
      <c r="ES24" s="7">
        <f t="shared" si="0"/>
        <v>968</v>
      </c>
      <c r="EW24" t="s">
        <v>304</v>
      </c>
    </row>
    <row r="25" spans="1:153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32"/>
        <v>橙1 - Lv5</v>
      </c>
      <c r="G25" t="str">
        <f t="shared" si="33"/>
        <v>橙5</v>
      </c>
      <c r="H25">
        <f>VLOOKUP(G25,Reference1!C:E,3,FALSE)</f>
        <v>713.7</v>
      </c>
      <c r="I25" s="93"/>
      <c r="V25" s="26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VLOOKUP(W25,CardUpgrade!$C$10:$I$20,7,FALSE)</f>
        <v>66</v>
      </c>
      <c r="AJ25">
        <f>VLOOKUP(X25,CardUpgrade!$C$10:$I$20,7,FALSE)</f>
        <v>36</v>
      </c>
      <c r="AK25">
        <f>VLOOKUP(Y25,CardUpgrade!$C$10:$I$20,7,FALSE)</f>
        <v>16</v>
      </c>
      <c r="AL25">
        <f>VLOOKUP(Z25,CardUpgrade!$C$10:$I$20,7,FALSE)</f>
        <v>16</v>
      </c>
      <c r="AM25">
        <f>VLOOKUP(AA25,CardUpgrade!$C$10:$I$20,7,FALSE)</f>
        <v>16</v>
      </c>
      <c r="AN25">
        <f>VLOOKUP(AB25,CardUpgrade!$C$10:$I$20,7,FALSE)</f>
        <v>16</v>
      </c>
      <c r="AO25">
        <f>VLOOKUP(AC25,CardUpgrade!$C$10:$I$20,7,FALSE)</f>
        <v>16</v>
      </c>
      <c r="AP25">
        <f>VLOOKUP(AD25,CardUpgrade!$C$10:$I$20,7,FALSE)</f>
        <v>16</v>
      </c>
      <c r="AS25" s="2">
        <f>SUM(AI25:AJ25)*'Chest&amp;Cards&amp;Offer'!$N$3 + SUM('Dungeon&amp;Framework'!AK25:AN25)*'Chest&amp;Cards&amp;Offer'!$N$4</f>
        <v>890400</v>
      </c>
      <c r="AU25" s="11">
        <f t="shared" si="29"/>
        <v>36000</v>
      </c>
      <c r="AW25" s="42">
        <v>0.3</v>
      </c>
      <c r="AX25">
        <f>AU25*(1-AW25)</f>
        <v>25200</v>
      </c>
      <c r="AY25">
        <f t="shared" si="4"/>
        <v>10800</v>
      </c>
      <c r="AZ25">
        <f>SUM($AY$5:AY25)</f>
        <v>265200</v>
      </c>
      <c r="BA25">
        <f>AZ25/'Chest&amp;Cards&amp;Offer'!$R$3</f>
        <v>1105</v>
      </c>
      <c r="BB25">
        <f t="shared" si="5"/>
        <v>11.05</v>
      </c>
      <c r="BC25">
        <v>21</v>
      </c>
      <c r="BH25">
        <f>VLOOKUP(LEFT(C25,1),'CardsStar&amp;Rewards'!$AB$13:$AF$16,3,FALSE)</f>
        <v>8</v>
      </c>
      <c r="BI25">
        <f>VLOOKUP(LEFT(C25,1),'CardsStar&amp;Rewards'!$AB$19:$AF$22,3,FALSE)</f>
        <v>3</v>
      </c>
      <c r="BJ25">
        <f>SUM($BI$5:BI25)</f>
        <v>63</v>
      </c>
      <c r="BS25">
        <f>VLOOKUP(BJ25,StarIdelRewards!A:D,4,FALSE)</f>
        <v>12</v>
      </c>
      <c r="BT25">
        <v>2</v>
      </c>
      <c r="BU25">
        <f t="shared" si="6"/>
        <v>160</v>
      </c>
      <c r="BV25">
        <f t="shared" si="7"/>
        <v>9600</v>
      </c>
      <c r="BW25">
        <f t="shared" si="8"/>
        <v>115200</v>
      </c>
      <c r="BX25">
        <f>SUM($BW$5:BW25)</f>
        <v>897600</v>
      </c>
      <c r="BY25">
        <f>SUM($AX$5:AX25)</f>
        <v>625200</v>
      </c>
      <c r="BZ25" s="47">
        <f t="shared" si="9"/>
        <v>0.43570057581573896</v>
      </c>
      <c r="CG25">
        <f t="shared" si="10"/>
        <v>63</v>
      </c>
      <c r="CH25" s="84"/>
      <c r="CI25" s="44">
        <f t="shared" si="35"/>
        <v>3</v>
      </c>
      <c r="CJ25" s="44">
        <f t="shared" si="35"/>
        <v>270</v>
      </c>
      <c r="CK25" s="43"/>
      <c r="CQ25">
        <f>VLOOKUP(W25,CardUpgrade!$O$9:$R$20,2,FALSE)</f>
        <v>575000</v>
      </c>
      <c r="CR25">
        <f>VLOOKUP(X25,CardUpgrade!$O$9:$R$20,2,FALSE)</f>
        <v>225000</v>
      </c>
      <c r="CS25">
        <f>VLOOKUP(Y25,CardUpgrade!$O$9:$R$20,3,FALSE)</f>
        <v>315000</v>
      </c>
      <c r="CT25">
        <f>VLOOKUP(Z25,CardUpgrade!$O$9:$R$20,3,FALSE)</f>
        <v>315000</v>
      </c>
      <c r="CU25">
        <f>VLOOKUP(AA25,CardUpgrade!$O$9:$R$20,3,FALSE)</f>
        <v>315000</v>
      </c>
      <c r="CV25">
        <f>VLOOKUP(AB25,CardUpgrade!$O$9:$R$20,3,FALSE)</f>
        <v>315000</v>
      </c>
      <c r="CW25">
        <f>VLOOKUP(AC25,CardUpgrade!$O$9:$R$20,4,FALSE)</f>
        <v>645000</v>
      </c>
      <c r="CX25">
        <f>VLOOKUP(AD25,CardUpgrade!$O$9:$R$20,4,FALSE)</f>
        <v>645000</v>
      </c>
      <c r="CY25">
        <f t="shared" si="12"/>
        <v>2060000</v>
      </c>
      <c r="CZ25">
        <f t="shared" si="30"/>
        <v>350000</v>
      </c>
      <c r="DA25" s="49">
        <v>0.4</v>
      </c>
      <c r="DB25" s="75">
        <f t="shared" si="13"/>
        <v>210000</v>
      </c>
      <c r="DC25">
        <f>SUM($DB$5:DB25)</f>
        <v>1824000</v>
      </c>
      <c r="DD25" s="49">
        <v>0.5</v>
      </c>
      <c r="DE25" s="49">
        <f t="shared" si="34"/>
        <v>0.5</v>
      </c>
      <c r="DF25" s="78">
        <f t="shared" si="15"/>
        <v>105000</v>
      </c>
      <c r="DG25">
        <f>SUM($DF$5:DF25)</f>
        <v>732000</v>
      </c>
      <c r="DH25">
        <f t="shared" si="31"/>
        <v>105000</v>
      </c>
      <c r="DI25">
        <f t="shared" si="16"/>
        <v>105000</v>
      </c>
      <c r="DJ25">
        <f>SUM($DI$5:DI25)</f>
        <v>1092000</v>
      </c>
      <c r="DK25">
        <f t="shared" si="17"/>
        <v>63</v>
      </c>
      <c r="DL25">
        <f>SUM($BH$5:BH25)</f>
        <v>180</v>
      </c>
      <c r="DM25">
        <f t="shared" si="18"/>
        <v>122</v>
      </c>
      <c r="DN25" s="84"/>
      <c r="DO25" s="84"/>
      <c r="DP25">
        <f t="shared" si="19"/>
        <v>17333.333333333332</v>
      </c>
      <c r="DQ25" s="84"/>
      <c r="DR25">
        <f>VLOOKUP(DK25,StarIdelRewards!A:I,9,FALSE)*BV25</f>
        <v>105600</v>
      </c>
      <c r="DS25">
        <f t="shared" si="20"/>
        <v>105000</v>
      </c>
      <c r="DT25">
        <f>SUM($DR$5:DR25)</f>
        <v>782400</v>
      </c>
      <c r="DU25" s="47">
        <f t="shared" si="21"/>
        <v>-6.4417177914110432E-2</v>
      </c>
      <c r="DV25">
        <f t="shared" si="22"/>
        <v>10.9375</v>
      </c>
      <c r="DX25">
        <f t="shared" si="23"/>
        <v>140000</v>
      </c>
      <c r="DY25">
        <f t="shared" si="24"/>
        <v>11.05</v>
      </c>
      <c r="DZ25" s="84"/>
      <c r="EB25">
        <f t="shared" si="25"/>
        <v>11.05</v>
      </c>
      <c r="EC25">
        <f>B25*(3-1.333)*'Chest&amp;Cards&amp;Offer'!$J$70/100</f>
        <v>31.506299999999996</v>
      </c>
      <c r="ED25">
        <f t="shared" si="26"/>
        <v>42.556299999999993</v>
      </c>
      <c r="EE25">
        <f t="shared" si="27"/>
        <v>122</v>
      </c>
      <c r="EH25">
        <f>VLOOKUP(W25,CardUpgrade!$I$52:$L$63,2,FALSE)</f>
        <v>66</v>
      </c>
      <c r="EI25">
        <f>VLOOKUP(X25,CardUpgrade!$I$52:$L$63,2,FALSE)</f>
        <v>36</v>
      </c>
      <c r="EJ25">
        <f>VLOOKUP(Y25,CardUpgrade!$I$52:$L$63,3,FALSE)</f>
        <v>96</v>
      </c>
      <c r="EK25">
        <f>VLOOKUP(Z25,CardUpgrade!$I$52:$L$63,3,FALSE)</f>
        <v>96</v>
      </c>
      <c r="EL25">
        <f>VLOOKUP(AA25,CardUpgrade!$I$52:$L$63,3,FALSE)</f>
        <v>96</v>
      </c>
      <c r="EM25">
        <f>VLOOKUP(AB25,CardUpgrade!$I$52:$L$63,3,FALSE)</f>
        <v>96</v>
      </c>
      <c r="EN25">
        <f>VLOOKUP(AC25,CardUpgrade!$I$52:$L$63,4,FALSE)</f>
        <v>256</v>
      </c>
      <c r="EO25">
        <f>VLOOKUP(AD25,CardUpgrade!$I$52:$L$63,4,FALSE)</f>
        <v>256</v>
      </c>
      <c r="EQ25" s="7">
        <f t="shared" si="28"/>
        <v>486</v>
      </c>
      <c r="ES25" s="7">
        <f t="shared" si="0"/>
        <v>998</v>
      </c>
    </row>
    <row r="26" spans="1:153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32"/>
        <v>橙2 - Lv5</v>
      </c>
      <c r="G26" t="str">
        <f t="shared" si="33"/>
        <v>橙5</v>
      </c>
      <c r="H26">
        <f>VLOOKUP(G26,Reference1!C:E,3,FALSE)</f>
        <v>713.7</v>
      </c>
      <c r="I26" s="93"/>
      <c r="V26" s="26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VLOOKUP(W26,CardUpgrade!$C$10:$I$20,7,FALSE)</f>
        <v>66</v>
      </c>
      <c r="AJ26">
        <f>VLOOKUP(X26,CardUpgrade!$C$10:$I$20,7,FALSE)</f>
        <v>66</v>
      </c>
      <c r="AK26">
        <f>VLOOKUP(Y26,CardUpgrade!$C$10:$I$20,7,FALSE)</f>
        <v>16</v>
      </c>
      <c r="AL26">
        <f>VLOOKUP(Z26,CardUpgrade!$C$10:$I$20,7,FALSE)</f>
        <v>16</v>
      </c>
      <c r="AM26">
        <f>VLOOKUP(AA26,CardUpgrade!$C$10:$I$20,7,FALSE)</f>
        <v>16</v>
      </c>
      <c r="AN26">
        <f>VLOOKUP(AB26,CardUpgrade!$C$10:$I$20,7,FALSE)</f>
        <v>16</v>
      </c>
      <c r="AO26">
        <f>VLOOKUP(AC26,CardUpgrade!$C$10:$I$20,7,FALSE)</f>
        <v>16</v>
      </c>
      <c r="AP26">
        <f>VLOOKUP(AD26,CardUpgrade!$C$10:$I$20,7,FALSE)</f>
        <v>16</v>
      </c>
      <c r="AS26" s="2">
        <f>SUM(AI26:AJ26)*'Chest&amp;Cards&amp;Offer'!$N$3 + SUM('Dungeon&amp;Framework'!AK26:AN26)*'Chest&amp;Cards&amp;Offer'!$N$4</f>
        <v>926400</v>
      </c>
      <c r="AU26" s="11">
        <f t="shared" si="29"/>
        <v>36000</v>
      </c>
      <c r="AW26" s="42">
        <v>0.3</v>
      </c>
      <c r="AX26">
        <f t="shared" si="3"/>
        <v>25200</v>
      </c>
      <c r="AY26">
        <f t="shared" si="4"/>
        <v>10800</v>
      </c>
      <c r="AZ26">
        <f>SUM($AY$5:AY26)</f>
        <v>276000</v>
      </c>
      <c r="BA26">
        <f>AZ26/'Chest&amp;Cards&amp;Offer'!$R$3</f>
        <v>1150</v>
      </c>
      <c r="BB26">
        <f t="shared" si="5"/>
        <v>11.5</v>
      </c>
      <c r="BC26">
        <v>22</v>
      </c>
      <c r="BH26">
        <f>VLOOKUP(LEFT(C26,1),'CardsStar&amp;Rewards'!$AB$13:$AF$16,3,FALSE)</f>
        <v>8</v>
      </c>
      <c r="BI26">
        <f>VLOOKUP(LEFT(C26,1),'CardsStar&amp;Rewards'!$AB$19:$AF$22,3,FALSE)</f>
        <v>3</v>
      </c>
      <c r="BJ26">
        <f>SUM($BI$5:BI26)</f>
        <v>66</v>
      </c>
      <c r="BS26">
        <f>VLOOKUP(BJ26,StarIdelRewards!A:D,4,FALSE)</f>
        <v>13</v>
      </c>
      <c r="BT26">
        <v>2</v>
      </c>
      <c r="BU26">
        <f t="shared" si="6"/>
        <v>160</v>
      </c>
      <c r="BV26">
        <f t="shared" si="7"/>
        <v>9600</v>
      </c>
      <c r="BW26">
        <f t="shared" si="8"/>
        <v>124800</v>
      </c>
      <c r="BX26">
        <f>SUM($BW$5:BW26)</f>
        <v>1022400</v>
      </c>
      <c r="BY26">
        <f>SUM($AX$5:AX26)</f>
        <v>650400</v>
      </c>
      <c r="BZ26" s="47">
        <f t="shared" si="9"/>
        <v>0.5719557195571956</v>
      </c>
      <c r="CG26">
        <f t="shared" si="10"/>
        <v>66</v>
      </c>
      <c r="CH26" s="84"/>
      <c r="CI26" s="44">
        <f t="shared" si="35"/>
        <v>4</v>
      </c>
      <c r="CJ26" s="44">
        <f t="shared" si="35"/>
        <v>360</v>
      </c>
      <c r="CK26" s="43"/>
      <c r="CQ26">
        <f>VLOOKUP(W26,CardUpgrade!$O$9:$R$20,2,FALSE)</f>
        <v>575000</v>
      </c>
      <c r="CR26">
        <f>VLOOKUP(X26,CardUpgrade!$O$9:$R$20,2,FALSE)</f>
        <v>575000</v>
      </c>
      <c r="CS26">
        <f>VLOOKUP(Y26,CardUpgrade!$O$9:$R$20,3,FALSE)</f>
        <v>315000</v>
      </c>
      <c r="CT26">
        <f>VLOOKUP(Z26,CardUpgrade!$O$9:$R$20,3,FALSE)</f>
        <v>315000</v>
      </c>
      <c r="CU26">
        <f>VLOOKUP(AA26,CardUpgrade!$O$9:$R$20,3,FALSE)</f>
        <v>315000</v>
      </c>
      <c r="CV26">
        <f>VLOOKUP(AB26,CardUpgrade!$O$9:$R$20,3,FALSE)</f>
        <v>315000</v>
      </c>
      <c r="CW26">
        <f>VLOOKUP(AC26,CardUpgrade!$O$9:$R$20,4,FALSE)</f>
        <v>645000</v>
      </c>
      <c r="CX26">
        <f>VLOOKUP(AD26,CardUpgrade!$O$9:$R$20,4,FALSE)</f>
        <v>645000</v>
      </c>
      <c r="CY26">
        <f t="shared" si="12"/>
        <v>2410000</v>
      </c>
      <c r="CZ26">
        <f t="shared" si="30"/>
        <v>350000</v>
      </c>
      <c r="DA26" s="49">
        <v>0.4</v>
      </c>
      <c r="DB26" s="75">
        <f t="shared" si="13"/>
        <v>210000</v>
      </c>
      <c r="DC26">
        <f>SUM($DB$5:DB26)</f>
        <v>2034000</v>
      </c>
      <c r="DD26" s="49">
        <v>0.5</v>
      </c>
      <c r="DE26" s="49">
        <f t="shared" si="34"/>
        <v>0.5</v>
      </c>
      <c r="DF26" s="78">
        <f t="shared" si="15"/>
        <v>105000</v>
      </c>
      <c r="DG26">
        <f>SUM($DF$5:DF26)</f>
        <v>837000</v>
      </c>
      <c r="DH26">
        <f t="shared" si="31"/>
        <v>105000</v>
      </c>
      <c r="DI26">
        <f t="shared" si="16"/>
        <v>105000</v>
      </c>
      <c r="DJ26">
        <f>SUM($DI$5:DI26)</f>
        <v>1197000</v>
      </c>
      <c r="DK26">
        <f t="shared" si="17"/>
        <v>66</v>
      </c>
      <c r="DL26">
        <f>SUM($BH$5:BH26)</f>
        <v>188</v>
      </c>
      <c r="DM26">
        <f t="shared" si="18"/>
        <v>127</v>
      </c>
      <c r="DN26" s="84"/>
      <c r="DO26" s="84"/>
      <c r="DP26">
        <f t="shared" si="19"/>
        <v>18136.363636363636</v>
      </c>
      <c r="DQ26" s="84"/>
      <c r="DR26">
        <f>VLOOKUP(DK26,StarIdelRewards!A:I,9,FALSE)*BV26</f>
        <v>115200</v>
      </c>
      <c r="DS26">
        <f t="shared" si="20"/>
        <v>105000</v>
      </c>
      <c r="DT26">
        <f>SUM($DR$5:DR26)</f>
        <v>897600</v>
      </c>
      <c r="DU26" s="47">
        <f t="shared" si="21"/>
        <v>-6.7513368983957225E-2</v>
      </c>
      <c r="DV26">
        <f t="shared" si="22"/>
        <v>10.9375</v>
      </c>
      <c r="DX26">
        <f t="shared" si="23"/>
        <v>140000</v>
      </c>
      <c r="DY26">
        <f t="shared" si="24"/>
        <v>11.5</v>
      </c>
      <c r="DZ26" s="84"/>
      <c r="EB26">
        <f t="shared" si="25"/>
        <v>11.5</v>
      </c>
      <c r="EC26">
        <f>B26*(3-1.333)*'Chest&amp;Cards&amp;Offer'!$J$70/100</f>
        <v>33.006599999999999</v>
      </c>
      <c r="ED26">
        <f t="shared" si="26"/>
        <v>44.506599999999999</v>
      </c>
      <c r="EE26">
        <f t="shared" si="27"/>
        <v>127</v>
      </c>
      <c r="EH26">
        <f>VLOOKUP(W26,CardUpgrade!$I$52:$L$63,2,FALSE)</f>
        <v>66</v>
      </c>
      <c r="EI26">
        <f>VLOOKUP(X26,CardUpgrade!$I$52:$L$63,2,FALSE)</f>
        <v>66</v>
      </c>
      <c r="EJ26">
        <f>VLOOKUP(Y26,CardUpgrade!$I$52:$L$63,3,FALSE)</f>
        <v>96</v>
      </c>
      <c r="EK26">
        <f>VLOOKUP(Z26,CardUpgrade!$I$52:$L$63,3,FALSE)</f>
        <v>96</v>
      </c>
      <c r="EL26">
        <f>VLOOKUP(AA26,CardUpgrade!$I$52:$L$63,3,FALSE)</f>
        <v>96</v>
      </c>
      <c r="EM26">
        <f>VLOOKUP(AB26,CardUpgrade!$I$52:$L$63,3,FALSE)</f>
        <v>96</v>
      </c>
      <c r="EN26">
        <f>VLOOKUP(AC26,CardUpgrade!$I$52:$L$63,4,FALSE)</f>
        <v>256</v>
      </c>
      <c r="EO26">
        <f>VLOOKUP(AD26,CardUpgrade!$I$52:$L$63,4,FALSE)</f>
        <v>256</v>
      </c>
      <c r="EQ26" s="7">
        <f t="shared" si="28"/>
        <v>516</v>
      </c>
      <c r="ES26" s="7">
        <f t="shared" si="0"/>
        <v>1028</v>
      </c>
      <c r="EW26" t="s">
        <v>305</v>
      </c>
    </row>
    <row r="27" spans="1:153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32"/>
        <v>紫1 - Lv4</v>
      </c>
      <c r="G27" t="str">
        <f t="shared" si="33"/>
        <v>紫4</v>
      </c>
      <c r="H27">
        <f>VLOOKUP(G27,Reference1!C:E,3,FALSE)</f>
        <v>1179</v>
      </c>
      <c r="I27" s="93"/>
      <c r="V27" s="26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VLOOKUP(W27,CardUpgrade!$C$10:$I$20,7,FALSE)</f>
        <v>66</v>
      </c>
      <c r="AJ27">
        <f>VLOOKUP(X27,CardUpgrade!$C$10:$I$20,7,FALSE)</f>
        <v>66</v>
      </c>
      <c r="AK27">
        <f>VLOOKUP(Y27,CardUpgrade!$C$10:$I$20,7,FALSE)</f>
        <v>36</v>
      </c>
      <c r="AL27">
        <f>VLOOKUP(Z27,CardUpgrade!$C$10:$I$20,7,FALSE)</f>
        <v>16</v>
      </c>
      <c r="AM27">
        <f>VLOOKUP(AA27,CardUpgrade!$C$10:$I$20,7,FALSE)</f>
        <v>16</v>
      </c>
      <c r="AN27">
        <f>VLOOKUP(AB27,CardUpgrade!$C$10:$I$20,7,FALSE)</f>
        <v>16</v>
      </c>
      <c r="AO27">
        <f>VLOOKUP(AC27,CardUpgrade!$C$10:$I$20,7,FALSE)</f>
        <v>16</v>
      </c>
      <c r="AP27">
        <f>VLOOKUP(AD27,CardUpgrade!$C$10:$I$20,7,FALSE)</f>
        <v>16</v>
      </c>
      <c r="AS27" s="2">
        <f>SUM(AI27:AJ27)*'Chest&amp;Cards&amp;Offer'!$N$3 + SUM('Dungeon&amp;Framework'!AK27:AN27)*'Chest&amp;Cards&amp;Offer'!$N$4</f>
        <v>1166400</v>
      </c>
      <c r="AU27" s="11">
        <f t="shared" si="29"/>
        <v>240000</v>
      </c>
      <c r="AW27" s="42">
        <v>0.3</v>
      </c>
      <c r="AX27">
        <f t="shared" si="3"/>
        <v>168000</v>
      </c>
      <c r="AY27">
        <f t="shared" si="4"/>
        <v>72000</v>
      </c>
      <c r="AZ27">
        <f>SUM($AY$5:AY27)</f>
        <v>348000</v>
      </c>
      <c r="BA27">
        <f>AZ27/'Chest&amp;Cards&amp;Offer'!$R$3</f>
        <v>1450</v>
      </c>
      <c r="BB27">
        <f t="shared" si="5"/>
        <v>14.5</v>
      </c>
      <c r="BC27">
        <v>23</v>
      </c>
      <c r="BH27">
        <f>VLOOKUP(LEFT(C27,1),'CardsStar&amp;Rewards'!$AB$13:$AF$16,3,FALSE)</f>
        <v>12</v>
      </c>
      <c r="BI27">
        <f>VLOOKUP(LEFT(C27,1),'CardsStar&amp;Rewards'!$AB$19:$AF$22,3,FALSE)</f>
        <v>4</v>
      </c>
      <c r="BJ27">
        <f>SUM($BI$5:BI27)</f>
        <v>70</v>
      </c>
      <c r="BS27">
        <f>VLOOKUP(BJ27,StarIdelRewards!A:D,4,FALSE)</f>
        <v>14</v>
      </c>
      <c r="BT27">
        <v>2</v>
      </c>
      <c r="BU27">
        <f t="shared" si="6"/>
        <v>160</v>
      </c>
      <c r="BV27">
        <f t="shared" si="7"/>
        <v>9600</v>
      </c>
      <c r="BW27">
        <f t="shared" si="8"/>
        <v>134400</v>
      </c>
      <c r="BX27">
        <f>SUM($BW$5:BW27)</f>
        <v>1156800</v>
      </c>
      <c r="BY27">
        <f>SUM($AX$5:AX27)</f>
        <v>818400</v>
      </c>
      <c r="BZ27" s="47">
        <f t="shared" si="9"/>
        <v>0.41348973607038125</v>
      </c>
      <c r="CG27">
        <f t="shared" si="10"/>
        <v>70</v>
      </c>
      <c r="CH27" s="84"/>
      <c r="CI27" s="44">
        <f t="shared" si="35"/>
        <v>5</v>
      </c>
      <c r="CJ27" s="44">
        <f t="shared" si="35"/>
        <v>450</v>
      </c>
      <c r="CK27" s="43"/>
      <c r="CQ27">
        <f>VLOOKUP(W27,CardUpgrade!$O$9:$R$20,2,FALSE)</f>
        <v>575000</v>
      </c>
      <c r="CR27">
        <f>VLOOKUP(X27,CardUpgrade!$O$9:$R$20,2,FALSE)</f>
        <v>575000</v>
      </c>
      <c r="CS27">
        <f>VLOOKUP(Y27,CardUpgrade!$O$9:$R$20,3,FALSE)</f>
        <v>585000</v>
      </c>
      <c r="CT27">
        <f>VLOOKUP(Z27,CardUpgrade!$O$9:$R$20,3,FALSE)</f>
        <v>315000</v>
      </c>
      <c r="CU27">
        <f>VLOOKUP(AA27,CardUpgrade!$O$9:$R$20,3,FALSE)</f>
        <v>315000</v>
      </c>
      <c r="CV27">
        <f>VLOOKUP(AB27,CardUpgrade!$O$9:$R$20,3,FALSE)</f>
        <v>315000</v>
      </c>
      <c r="CW27">
        <f>VLOOKUP(AC27,CardUpgrade!$O$9:$R$20,4,FALSE)</f>
        <v>645000</v>
      </c>
      <c r="CX27">
        <f>VLOOKUP(AD27,CardUpgrade!$O$9:$R$20,4,FALSE)</f>
        <v>645000</v>
      </c>
      <c r="CY27">
        <f t="shared" si="12"/>
        <v>2680000</v>
      </c>
      <c r="CZ27">
        <f t="shared" si="30"/>
        <v>270000</v>
      </c>
      <c r="DA27" s="49">
        <v>0.4</v>
      </c>
      <c r="DB27" s="75">
        <f t="shared" si="13"/>
        <v>162000</v>
      </c>
      <c r="DC27">
        <f>SUM($DB$5:DB27)</f>
        <v>2196000</v>
      </c>
      <c r="DD27" s="49">
        <v>0.5</v>
      </c>
      <c r="DE27" s="49">
        <f t="shared" si="34"/>
        <v>0.5</v>
      </c>
      <c r="DF27" s="78">
        <f t="shared" si="15"/>
        <v>81000</v>
      </c>
      <c r="DG27">
        <f>SUM($DF$5:DF27)</f>
        <v>918000</v>
      </c>
      <c r="DH27">
        <f t="shared" si="31"/>
        <v>81000</v>
      </c>
      <c r="DI27">
        <f t="shared" si="16"/>
        <v>81000</v>
      </c>
      <c r="DJ27">
        <f>SUM($DI$5:DI27)</f>
        <v>1278000</v>
      </c>
      <c r="DK27">
        <f t="shared" si="17"/>
        <v>70</v>
      </c>
      <c r="DL27">
        <f>SUM($BH$5:BH27)</f>
        <v>200</v>
      </c>
      <c r="DM27">
        <f t="shared" si="18"/>
        <v>135</v>
      </c>
      <c r="DN27" s="84"/>
      <c r="DO27" s="84"/>
      <c r="DP27">
        <f t="shared" si="19"/>
        <v>18257.142857142859</v>
      </c>
      <c r="DQ27" s="84"/>
      <c r="DR27">
        <f>VLOOKUP(DK27,StarIdelRewards!A:I,9,FALSE)*BV27</f>
        <v>124800</v>
      </c>
      <c r="DS27">
        <f t="shared" si="20"/>
        <v>81000</v>
      </c>
      <c r="DT27">
        <f>SUM($DR$5:DR27)</f>
        <v>1022400</v>
      </c>
      <c r="DU27" s="47">
        <f t="shared" si="21"/>
        <v>-0.10211267605633803</v>
      </c>
      <c r="DV27">
        <f t="shared" si="22"/>
        <v>8.4375</v>
      </c>
      <c r="DX27">
        <f t="shared" si="23"/>
        <v>108000</v>
      </c>
      <c r="DY27">
        <f t="shared" si="24"/>
        <v>14.5</v>
      </c>
      <c r="DZ27" s="84"/>
      <c r="EB27">
        <f t="shared" si="25"/>
        <v>14.5</v>
      </c>
      <c r="EC27">
        <f>B27*(3-1.333)*'Chest&amp;Cards&amp;Offer'!$J$70/100</f>
        <v>34.506900000000002</v>
      </c>
      <c r="ED27">
        <f t="shared" si="26"/>
        <v>49.006900000000002</v>
      </c>
      <c r="EE27">
        <f t="shared" si="27"/>
        <v>135</v>
      </c>
      <c r="EH27">
        <f>VLOOKUP(W27,CardUpgrade!$I$52:$L$63,2,FALSE)</f>
        <v>66</v>
      </c>
      <c r="EI27">
        <f>VLOOKUP(X27,CardUpgrade!$I$52:$L$63,2,FALSE)</f>
        <v>66</v>
      </c>
      <c r="EJ27">
        <f>VLOOKUP(Y27,CardUpgrade!$I$52:$L$63,3,FALSE)</f>
        <v>216</v>
      </c>
      <c r="EK27">
        <f>VLOOKUP(Z27,CardUpgrade!$I$52:$L$63,3,FALSE)</f>
        <v>96</v>
      </c>
      <c r="EL27">
        <f>VLOOKUP(AA27,CardUpgrade!$I$52:$L$63,3,FALSE)</f>
        <v>96</v>
      </c>
      <c r="EM27">
        <f>VLOOKUP(AB27,CardUpgrade!$I$52:$L$63,3,FALSE)</f>
        <v>96</v>
      </c>
      <c r="EN27">
        <f>VLOOKUP(AC27,CardUpgrade!$I$52:$L$63,4,FALSE)</f>
        <v>256</v>
      </c>
      <c r="EO27">
        <f>VLOOKUP(AD27,CardUpgrade!$I$52:$L$63,4,FALSE)</f>
        <v>256</v>
      </c>
      <c r="EP27" s="7">
        <v>4</v>
      </c>
      <c r="EQ27" s="7">
        <f t="shared" si="28"/>
        <v>636</v>
      </c>
      <c r="ES27" s="7">
        <f t="shared" si="0"/>
        <v>1148</v>
      </c>
      <c r="EW27" t="s">
        <v>306</v>
      </c>
    </row>
    <row r="28" spans="1:153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32"/>
        <v>紫1 - Lv5</v>
      </c>
      <c r="G28" t="str">
        <f t="shared" si="33"/>
        <v>紫5</v>
      </c>
      <c r="H28">
        <f>VLOOKUP(G28,Reference1!C:E,3,FALSE)</f>
        <v>1061.1000000000001</v>
      </c>
      <c r="I28" s="93"/>
      <c r="V28" s="26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VLOOKUP(W28,CardUpgrade!$C$10:$I$20,7,FALSE)</f>
        <v>66</v>
      </c>
      <c r="AJ28">
        <f>VLOOKUP(X28,CardUpgrade!$C$10:$I$20,7,FALSE)</f>
        <v>66</v>
      </c>
      <c r="AK28">
        <f>VLOOKUP(Y28,CardUpgrade!$C$10:$I$20,7,FALSE)</f>
        <v>66</v>
      </c>
      <c r="AL28">
        <f>VLOOKUP(Z28,CardUpgrade!$C$10:$I$20,7,FALSE)</f>
        <v>16</v>
      </c>
      <c r="AM28">
        <f>VLOOKUP(AA28,CardUpgrade!$C$10:$I$20,7,FALSE)</f>
        <v>16</v>
      </c>
      <c r="AN28">
        <f>VLOOKUP(AB28,CardUpgrade!$C$10:$I$20,7,FALSE)</f>
        <v>16</v>
      </c>
      <c r="AO28">
        <f>VLOOKUP(AC28,CardUpgrade!$C$10:$I$20,7,FALSE)</f>
        <v>16</v>
      </c>
      <c r="AP28">
        <f>VLOOKUP(AD28,CardUpgrade!$C$10:$I$20,7,FALSE)</f>
        <v>16</v>
      </c>
      <c r="AS28" s="2">
        <f>SUM(AI28:AJ28)*'Chest&amp;Cards&amp;Offer'!$N$3 + SUM('Dungeon&amp;Framework'!AK28:AN28)*'Chest&amp;Cards&amp;Offer'!$N$4</f>
        <v>1526400</v>
      </c>
      <c r="AU28" s="11">
        <f t="shared" si="29"/>
        <v>360000</v>
      </c>
      <c r="AW28" s="42">
        <v>0.3</v>
      </c>
      <c r="AX28">
        <f t="shared" si="3"/>
        <v>251999.99999999997</v>
      </c>
      <c r="AY28">
        <f t="shared" si="4"/>
        <v>108000.00000000003</v>
      </c>
      <c r="AZ28">
        <f>SUM($AY$5:AY28)</f>
        <v>456000</v>
      </c>
      <c r="BA28">
        <f>AZ28/'Chest&amp;Cards&amp;Offer'!$R$3</f>
        <v>1900</v>
      </c>
      <c r="BB28">
        <f t="shared" si="5"/>
        <v>19</v>
      </c>
      <c r="BC28">
        <v>24</v>
      </c>
      <c r="BH28">
        <f>VLOOKUP(LEFT(C28,1),'CardsStar&amp;Rewards'!$AB$13:$AF$16,3,FALSE)</f>
        <v>12</v>
      </c>
      <c r="BI28">
        <f>VLOOKUP(LEFT(C28,1),'CardsStar&amp;Rewards'!$AB$19:$AF$22,3,FALSE)</f>
        <v>4</v>
      </c>
      <c r="BJ28">
        <f>SUM($BI$5:BI28)</f>
        <v>74</v>
      </c>
      <c r="BS28">
        <f>VLOOKUP(BJ28,StarIdelRewards!A:D,4,FALSE)</f>
        <v>14</v>
      </c>
      <c r="BT28">
        <v>2</v>
      </c>
      <c r="BU28">
        <f t="shared" si="6"/>
        <v>160</v>
      </c>
      <c r="BV28">
        <f t="shared" si="7"/>
        <v>9600</v>
      </c>
      <c r="BW28">
        <f t="shared" si="8"/>
        <v>134400</v>
      </c>
      <c r="BX28">
        <f>SUM($BW$5:BW28)</f>
        <v>1291200</v>
      </c>
      <c r="BY28">
        <f>SUM($AX$5:AX28)</f>
        <v>1070400</v>
      </c>
      <c r="BZ28" s="47">
        <f t="shared" si="9"/>
        <v>0.20627802690582961</v>
      </c>
      <c r="CG28">
        <f t="shared" si="10"/>
        <v>74</v>
      </c>
      <c r="CH28" s="84"/>
      <c r="CI28" s="44">
        <f t="shared" si="35"/>
        <v>6</v>
      </c>
      <c r="CJ28" s="44">
        <f t="shared" si="35"/>
        <v>540</v>
      </c>
      <c r="CK28" s="43"/>
      <c r="CQ28">
        <f>VLOOKUP(W28,CardUpgrade!$O$9:$R$20,2,FALSE)</f>
        <v>575000</v>
      </c>
      <c r="CR28">
        <f>VLOOKUP(X28,CardUpgrade!$O$9:$R$20,2,FALSE)</f>
        <v>575000</v>
      </c>
      <c r="CS28">
        <f>VLOOKUP(Y28,CardUpgrade!$O$9:$R$20,3,FALSE)</f>
        <v>935000</v>
      </c>
      <c r="CT28">
        <f>VLOOKUP(Z28,CardUpgrade!$O$9:$R$20,3,FALSE)</f>
        <v>315000</v>
      </c>
      <c r="CU28">
        <f>VLOOKUP(AA28,CardUpgrade!$O$9:$R$20,3,FALSE)</f>
        <v>315000</v>
      </c>
      <c r="CV28">
        <f>VLOOKUP(AB28,CardUpgrade!$O$9:$R$20,3,FALSE)</f>
        <v>315000</v>
      </c>
      <c r="CW28">
        <f>VLOOKUP(AC28,CardUpgrade!$O$9:$R$20,4,FALSE)</f>
        <v>645000</v>
      </c>
      <c r="CX28">
        <f>VLOOKUP(AD28,CardUpgrade!$O$9:$R$20,4,FALSE)</f>
        <v>645000</v>
      </c>
      <c r="CY28">
        <f t="shared" si="12"/>
        <v>3030000</v>
      </c>
      <c r="CZ28">
        <f t="shared" si="30"/>
        <v>350000</v>
      </c>
      <c r="DA28" s="49">
        <v>0.4</v>
      </c>
      <c r="DB28" s="75">
        <f t="shared" si="13"/>
        <v>210000</v>
      </c>
      <c r="DC28">
        <f>SUM($DB$5:DB28)</f>
        <v>2406000</v>
      </c>
      <c r="DD28" s="49">
        <v>0.5</v>
      </c>
      <c r="DE28" s="49">
        <f t="shared" si="34"/>
        <v>0.5</v>
      </c>
      <c r="DF28" s="78">
        <f t="shared" si="15"/>
        <v>105000</v>
      </c>
      <c r="DG28">
        <f>SUM($DF$5:DF28)</f>
        <v>1023000</v>
      </c>
      <c r="DH28">
        <f t="shared" si="31"/>
        <v>105000</v>
      </c>
      <c r="DI28">
        <f t="shared" si="16"/>
        <v>105000</v>
      </c>
      <c r="DJ28">
        <f>SUM($DI$5:DI28)</f>
        <v>1383000</v>
      </c>
      <c r="DK28">
        <f t="shared" si="17"/>
        <v>74</v>
      </c>
      <c r="DL28">
        <f>SUM($BH$5:BH28)</f>
        <v>212</v>
      </c>
      <c r="DM28">
        <f t="shared" si="18"/>
        <v>143</v>
      </c>
      <c r="DN28" s="84"/>
      <c r="DO28" s="84"/>
      <c r="DP28">
        <f t="shared" si="19"/>
        <v>18689.18918918919</v>
      </c>
      <c r="DQ28" s="84"/>
      <c r="DR28">
        <f>VLOOKUP(DK28,StarIdelRewards!A:I,9,FALSE)*BV28</f>
        <v>124800</v>
      </c>
      <c r="DS28">
        <f t="shared" si="20"/>
        <v>105000</v>
      </c>
      <c r="DT28">
        <f>SUM($DR$5:DR28)</f>
        <v>1147200</v>
      </c>
      <c r="DU28" s="47">
        <f t="shared" si="21"/>
        <v>-0.10826359832635983</v>
      </c>
      <c r="DV28">
        <f t="shared" si="22"/>
        <v>10.9375</v>
      </c>
      <c r="DX28">
        <f t="shared" si="23"/>
        <v>140000</v>
      </c>
      <c r="DY28">
        <f t="shared" si="24"/>
        <v>19</v>
      </c>
      <c r="DZ28" s="84"/>
      <c r="EB28">
        <f t="shared" si="25"/>
        <v>19</v>
      </c>
      <c r="EC28">
        <f>B28*(3-1.333)*'Chest&amp;Cards&amp;Offer'!$J$70/100</f>
        <v>36.007200000000005</v>
      </c>
      <c r="ED28">
        <f t="shared" si="26"/>
        <v>55.007200000000005</v>
      </c>
      <c r="EE28">
        <f t="shared" si="27"/>
        <v>143</v>
      </c>
      <c r="EH28">
        <f>VLOOKUP(W28,CardUpgrade!$I$52:$L$63,2,FALSE)</f>
        <v>66</v>
      </c>
      <c r="EI28">
        <f>VLOOKUP(X28,CardUpgrade!$I$52:$L$63,2,FALSE)</f>
        <v>66</v>
      </c>
      <c r="EJ28">
        <f>VLOOKUP(Y28,CardUpgrade!$I$52:$L$63,3,FALSE)</f>
        <v>396</v>
      </c>
      <c r="EK28">
        <f>VLOOKUP(Z28,CardUpgrade!$I$52:$L$63,3,FALSE)</f>
        <v>96</v>
      </c>
      <c r="EL28">
        <f>VLOOKUP(AA28,CardUpgrade!$I$52:$L$63,3,FALSE)</f>
        <v>96</v>
      </c>
      <c r="EM28">
        <f>VLOOKUP(AB28,CardUpgrade!$I$52:$L$63,3,FALSE)</f>
        <v>96</v>
      </c>
      <c r="EN28">
        <f>VLOOKUP(AC28,CardUpgrade!$I$52:$L$63,4,FALSE)</f>
        <v>256</v>
      </c>
      <c r="EO28">
        <f>VLOOKUP(AD28,CardUpgrade!$I$52:$L$63,4,FALSE)</f>
        <v>256</v>
      </c>
      <c r="EQ28" s="7">
        <f t="shared" si="28"/>
        <v>816</v>
      </c>
      <c r="ES28" s="7">
        <f t="shared" si="0"/>
        <v>1328</v>
      </c>
      <c r="EW28" t="s">
        <v>307</v>
      </c>
    </row>
    <row r="29" spans="1:153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32"/>
        <v>紫2 - Lv4</v>
      </c>
      <c r="G29" t="str">
        <f t="shared" si="33"/>
        <v>紫4</v>
      </c>
      <c r="H29">
        <f>VLOOKUP(G29,Reference1!C:E,3,FALSE)</f>
        <v>1179</v>
      </c>
      <c r="I29" s="93"/>
      <c r="N29" t="s">
        <v>131</v>
      </c>
      <c r="V29" s="26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VLOOKUP(W29,CardUpgrade!$C$10:$I$20,7,FALSE)</f>
        <v>66</v>
      </c>
      <c r="AJ29">
        <f>VLOOKUP(X29,CardUpgrade!$C$10:$I$20,7,FALSE)</f>
        <v>66</v>
      </c>
      <c r="AK29">
        <f>VLOOKUP(Y29,CardUpgrade!$C$10:$I$20,7,FALSE)</f>
        <v>66</v>
      </c>
      <c r="AL29">
        <f>VLOOKUP(Z29,CardUpgrade!$C$10:$I$20,7,FALSE)</f>
        <v>36</v>
      </c>
      <c r="AM29">
        <f>VLOOKUP(AA29,CardUpgrade!$C$10:$I$20,7,FALSE)</f>
        <v>16</v>
      </c>
      <c r="AN29">
        <f>VLOOKUP(AB29,CardUpgrade!$C$10:$I$20,7,FALSE)</f>
        <v>16</v>
      </c>
      <c r="AO29">
        <f>VLOOKUP(AC29,CardUpgrade!$C$10:$I$20,7,FALSE)</f>
        <v>16</v>
      </c>
      <c r="AP29">
        <f>VLOOKUP(AD29,CardUpgrade!$C$10:$I$20,7,FALSE)</f>
        <v>16</v>
      </c>
      <c r="AS29" s="2">
        <f>SUM(AI29:AJ29)*'Chest&amp;Cards&amp;Offer'!$N$3 + SUM('Dungeon&amp;Framework'!AK29:AN29)*'Chest&amp;Cards&amp;Offer'!$N$4</f>
        <v>1766400</v>
      </c>
      <c r="AU29" s="11">
        <f t="shared" si="29"/>
        <v>240000</v>
      </c>
      <c r="AW29" s="42">
        <v>0.4</v>
      </c>
      <c r="AX29">
        <f t="shared" si="3"/>
        <v>144000</v>
      </c>
      <c r="AY29">
        <f t="shared" si="4"/>
        <v>96000</v>
      </c>
      <c r="AZ29">
        <f>SUM($AY$5:AY29)</f>
        <v>552000</v>
      </c>
      <c r="BA29">
        <f>AZ29/'Chest&amp;Cards&amp;Offer'!$R$3</f>
        <v>2300</v>
      </c>
      <c r="BB29">
        <f t="shared" si="5"/>
        <v>23</v>
      </c>
      <c r="BC29">
        <v>25</v>
      </c>
      <c r="BH29">
        <f>VLOOKUP(LEFT(C29,1),'CardsStar&amp;Rewards'!$AB$13:$AF$16,3,FALSE)</f>
        <v>12</v>
      </c>
      <c r="BI29">
        <f>VLOOKUP(LEFT(C29,1),'CardsStar&amp;Rewards'!$AB$19:$AF$22,3,FALSE)</f>
        <v>4</v>
      </c>
      <c r="BJ29">
        <f>SUM($BI$5:BI29)</f>
        <v>78</v>
      </c>
      <c r="BS29">
        <f>VLOOKUP(BJ29,StarIdelRewards!A:D,4,FALSE)</f>
        <v>15</v>
      </c>
      <c r="BT29">
        <v>2</v>
      </c>
      <c r="BU29">
        <f t="shared" si="6"/>
        <v>160</v>
      </c>
      <c r="BV29">
        <f t="shared" si="7"/>
        <v>9600</v>
      </c>
      <c r="BW29">
        <f t="shared" si="8"/>
        <v>144000</v>
      </c>
      <c r="BX29">
        <f>SUM($BW$5:BW29)</f>
        <v>1435200</v>
      </c>
      <c r="BY29">
        <f>SUM($AX$5:AX29)</f>
        <v>1214400</v>
      </c>
      <c r="BZ29" s="47">
        <f t="shared" si="9"/>
        <v>0.18181818181818182</v>
      </c>
      <c r="CG29">
        <f t="shared" si="10"/>
        <v>78</v>
      </c>
      <c r="CH29" s="84"/>
      <c r="CI29" s="44">
        <f t="shared" si="35"/>
        <v>7</v>
      </c>
      <c r="CJ29" s="44">
        <f t="shared" si="35"/>
        <v>630</v>
      </c>
      <c r="CK29" s="43"/>
      <c r="CQ29">
        <f>VLOOKUP(W29,CardUpgrade!$O$9:$R$20,2,FALSE)</f>
        <v>575000</v>
      </c>
      <c r="CR29">
        <f>VLOOKUP(X29,CardUpgrade!$O$9:$R$20,2,FALSE)</f>
        <v>575000</v>
      </c>
      <c r="CS29">
        <f>VLOOKUP(Y29,CardUpgrade!$O$9:$R$20,3,FALSE)</f>
        <v>935000</v>
      </c>
      <c r="CT29">
        <f>VLOOKUP(Z29,CardUpgrade!$O$9:$R$20,3,FALSE)</f>
        <v>585000</v>
      </c>
      <c r="CU29">
        <f>VLOOKUP(AA29,CardUpgrade!$O$9:$R$20,3,FALSE)</f>
        <v>315000</v>
      </c>
      <c r="CV29">
        <f>VLOOKUP(AB29,CardUpgrade!$O$9:$R$20,3,FALSE)</f>
        <v>315000</v>
      </c>
      <c r="CW29">
        <f>VLOOKUP(AC29,CardUpgrade!$O$9:$R$20,4,FALSE)</f>
        <v>645000</v>
      </c>
      <c r="CX29">
        <f>VLOOKUP(AD29,CardUpgrade!$O$9:$R$20,4,FALSE)</f>
        <v>645000</v>
      </c>
      <c r="CY29">
        <f t="shared" si="12"/>
        <v>3300000</v>
      </c>
      <c r="CZ29">
        <f t="shared" si="30"/>
        <v>270000</v>
      </c>
      <c r="DA29" s="49">
        <v>0.4</v>
      </c>
      <c r="DB29" s="75">
        <f t="shared" si="13"/>
        <v>162000</v>
      </c>
      <c r="DC29">
        <f>SUM($DB$5:DB29)</f>
        <v>2568000</v>
      </c>
      <c r="DD29" s="49">
        <v>0.5</v>
      </c>
      <c r="DE29" s="49">
        <f t="shared" si="34"/>
        <v>0.5</v>
      </c>
      <c r="DF29" s="78">
        <f t="shared" si="15"/>
        <v>81000</v>
      </c>
      <c r="DG29">
        <f>SUM($DF$5:DF29)</f>
        <v>1104000</v>
      </c>
      <c r="DH29">
        <f t="shared" si="31"/>
        <v>81000</v>
      </c>
      <c r="DI29">
        <f t="shared" si="16"/>
        <v>81000</v>
      </c>
      <c r="DJ29">
        <f>SUM($DI$5:DI29)</f>
        <v>1464000</v>
      </c>
      <c r="DK29">
        <f t="shared" si="17"/>
        <v>78</v>
      </c>
      <c r="DL29">
        <f>SUM($BH$5:BH29)</f>
        <v>224</v>
      </c>
      <c r="DM29">
        <f t="shared" si="18"/>
        <v>151</v>
      </c>
      <c r="DN29" s="84"/>
      <c r="DO29" s="84"/>
      <c r="DP29">
        <f t="shared" si="19"/>
        <v>18769.23076923077</v>
      </c>
      <c r="DQ29" s="84"/>
      <c r="DR29">
        <f>VLOOKUP(DK29,StarIdelRewards!A:I,9,FALSE)*BV29</f>
        <v>134400</v>
      </c>
      <c r="DS29">
        <f t="shared" si="20"/>
        <v>81000</v>
      </c>
      <c r="DT29">
        <f>SUM($DR$5:DR29)</f>
        <v>1281600</v>
      </c>
      <c r="DU29" s="47">
        <f t="shared" si="21"/>
        <v>-0.13857677902621723</v>
      </c>
      <c r="DV29">
        <f t="shared" si="22"/>
        <v>8.4375</v>
      </c>
      <c r="DX29">
        <f t="shared" si="23"/>
        <v>108000</v>
      </c>
      <c r="DY29">
        <f t="shared" si="24"/>
        <v>23</v>
      </c>
      <c r="DZ29" s="84"/>
      <c r="EB29">
        <f t="shared" si="25"/>
        <v>23</v>
      </c>
      <c r="EC29">
        <f>B29*(3-1.333)*'Chest&amp;Cards&amp;Offer'!$J$70/100</f>
        <v>37.507500000000007</v>
      </c>
      <c r="ED29">
        <f t="shared" si="26"/>
        <v>60.507500000000007</v>
      </c>
      <c r="EE29">
        <f t="shared" si="27"/>
        <v>151</v>
      </c>
      <c r="EH29">
        <f>VLOOKUP(W29,CardUpgrade!$I$52:$L$63,2,FALSE)</f>
        <v>66</v>
      </c>
      <c r="EI29">
        <f>VLOOKUP(X29,CardUpgrade!$I$52:$L$63,2,FALSE)</f>
        <v>66</v>
      </c>
      <c r="EJ29">
        <f>VLOOKUP(Y29,CardUpgrade!$I$52:$L$63,3,FALSE)</f>
        <v>396</v>
      </c>
      <c r="EK29">
        <f>VLOOKUP(Z29,CardUpgrade!$I$52:$L$63,3,FALSE)</f>
        <v>216</v>
      </c>
      <c r="EL29">
        <f>VLOOKUP(AA29,CardUpgrade!$I$52:$L$63,3,FALSE)</f>
        <v>96</v>
      </c>
      <c r="EM29">
        <f>VLOOKUP(AB29,CardUpgrade!$I$52:$L$63,3,FALSE)</f>
        <v>96</v>
      </c>
      <c r="EN29">
        <f>VLOOKUP(AC29,CardUpgrade!$I$52:$L$63,4,FALSE)</f>
        <v>256</v>
      </c>
      <c r="EO29">
        <f>VLOOKUP(AD29,CardUpgrade!$I$52:$L$63,4,FALSE)</f>
        <v>256</v>
      </c>
      <c r="EQ29" s="7">
        <f t="shared" si="28"/>
        <v>936</v>
      </c>
      <c r="ES29" s="7">
        <f t="shared" si="0"/>
        <v>1448</v>
      </c>
      <c r="EW29" t="s">
        <v>308</v>
      </c>
    </row>
    <row r="30" spans="1:153" x14ac:dyDescent="0.2">
      <c r="A30" s="11">
        <v>26</v>
      </c>
      <c r="B30">
        <v>26</v>
      </c>
      <c r="C30" s="14" t="s">
        <v>104</v>
      </c>
      <c r="D30" s="7">
        <v>5</v>
      </c>
      <c r="E30" t="str">
        <f t="shared" si="32"/>
        <v>紫2 - Lv5</v>
      </c>
      <c r="G30" t="str">
        <f t="shared" si="33"/>
        <v>紫5</v>
      </c>
      <c r="H30">
        <f>VLOOKUP(G30,Reference1!C:E,3,FALSE)</f>
        <v>1061.1000000000001</v>
      </c>
      <c r="I30" s="93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26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VLOOKUP(W30,CardUpgrade!$C$10:$I$20,7,FALSE)</f>
        <v>66</v>
      </c>
      <c r="AJ30">
        <f>VLOOKUP(X30,CardUpgrade!$C$10:$I$20,7,FALSE)</f>
        <v>66</v>
      </c>
      <c r="AK30">
        <f>VLOOKUP(Y30,CardUpgrade!$C$10:$I$20,7,FALSE)</f>
        <v>66</v>
      </c>
      <c r="AL30">
        <f>VLOOKUP(Z30,CardUpgrade!$C$10:$I$20,7,FALSE)</f>
        <v>66</v>
      </c>
      <c r="AM30">
        <f>VLOOKUP(AA30,CardUpgrade!$C$10:$I$20,7,FALSE)</f>
        <v>16</v>
      </c>
      <c r="AN30">
        <f>VLOOKUP(AB30,CardUpgrade!$C$10:$I$20,7,FALSE)</f>
        <v>16</v>
      </c>
      <c r="AO30">
        <f>VLOOKUP(AC30,CardUpgrade!$C$10:$I$20,7,FALSE)</f>
        <v>36</v>
      </c>
      <c r="AP30">
        <f>VLOOKUP(AD30,CardUpgrade!$C$10:$I$20,7,FALSE)</f>
        <v>16</v>
      </c>
      <c r="AS30" s="2">
        <f>SUM(AI30:AJ30)*'Chest&amp;Cards&amp;Offer'!$N$3 + SUM('Dungeon&amp;Framework'!AK30:AN30)*'Chest&amp;Cards&amp;Offer'!$N$4</f>
        <v>2126400</v>
      </c>
      <c r="AU30" s="11">
        <f t="shared" si="29"/>
        <v>360000</v>
      </c>
      <c r="AW30" s="42">
        <v>0.4</v>
      </c>
      <c r="AX30">
        <f t="shared" si="3"/>
        <v>216000</v>
      </c>
      <c r="AY30">
        <f t="shared" si="4"/>
        <v>144000</v>
      </c>
      <c r="AZ30">
        <f>SUM($AY$5:AY30)</f>
        <v>696000</v>
      </c>
      <c r="BA30">
        <f>AZ30/'Chest&amp;Cards&amp;Offer'!$R$3</f>
        <v>2900</v>
      </c>
      <c r="BB30">
        <f t="shared" si="5"/>
        <v>29</v>
      </c>
      <c r="BC30">
        <v>26</v>
      </c>
      <c r="BH30">
        <f>VLOOKUP(LEFT(C30,1),'CardsStar&amp;Rewards'!$AB$13:$AF$16,3,FALSE)</f>
        <v>12</v>
      </c>
      <c r="BI30">
        <f>VLOOKUP(LEFT(C30,1),'CardsStar&amp;Rewards'!$AB$19:$AF$22,3,FALSE)</f>
        <v>4</v>
      </c>
      <c r="BJ30">
        <f>SUM($BI$5:BI30)</f>
        <v>82</v>
      </c>
      <c r="BS30">
        <f>VLOOKUP(BJ30,StarIdelRewards!A:D,4,FALSE)</f>
        <v>16</v>
      </c>
      <c r="BT30">
        <v>2</v>
      </c>
      <c r="BU30">
        <f t="shared" si="6"/>
        <v>160</v>
      </c>
      <c r="BV30">
        <f t="shared" si="7"/>
        <v>9600</v>
      </c>
      <c r="BW30">
        <f t="shared" si="8"/>
        <v>153600</v>
      </c>
      <c r="BX30">
        <f>SUM($BW$5:BW30)</f>
        <v>1588800</v>
      </c>
      <c r="BY30">
        <f>SUM($AX$5:AX30)</f>
        <v>1430400</v>
      </c>
      <c r="BZ30" s="47">
        <f t="shared" si="9"/>
        <v>0.11073825503355705</v>
      </c>
      <c r="CG30">
        <f t="shared" si="10"/>
        <v>82</v>
      </c>
      <c r="CH30" s="84"/>
      <c r="CI30" s="44">
        <f t="shared" si="35"/>
        <v>8</v>
      </c>
      <c r="CJ30" s="44">
        <f t="shared" si="35"/>
        <v>720</v>
      </c>
      <c r="CK30" s="43"/>
      <c r="CQ30">
        <f>VLOOKUP(W30,CardUpgrade!$O$9:$R$20,2,FALSE)</f>
        <v>575000</v>
      </c>
      <c r="CR30">
        <f>VLOOKUP(X30,CardUpgrade!$O$9:$R$20,2,FALSE)</f>
        <v>575000</v>
      </c>
      <c r="CS30">
        <f>VLOOKUP(Y30,CardUpgrade!$O$9:$R$20,3,FALSE)</f>
        <v>935000</v>
      </c>
      <c r="CT30">
        <f>VLOOKUP(Z30,CardUpgrade!$O$9:$R$20,3,FALSE)</f>
        <v>935000</v>
      </c>
      <c r="CU30">
        <f>VLOOKUP(AA30,CardUpgrade!$O$9:$R$20,3,FALSE)</f>
        <v>315000</v>
      </c>
      <c r="CV30">
        <f>VLOOKUP(AB30,CardUpgrade!$O$9:$R$20,3,FALSE)</f>
        <v>315000</v>
      </c>
      <c r="CW30">
        <f>VLOOKUP(AC30,CardUpgrade!$O$9:$R$20,4,FALSE)</f>
        <v>1115000</v>
      </c>
      <c r="CX30">
        <f>VLOOKUP(AD30,CardUpgrade!$O$9:$R$20,4,FALSE)</f>
        <v>645000</v>
      </c>
      <c r="CY30">
        <f t="shared" si="12"/>
        <v>3650000</v>
      </c>
      <c r="CZ30">
        <f t="shared" si="30"/>
        <v>350000</v>
      </c>
      <c r="DA30" s="49">
        <v>0.4</v>
      </c>
      <c r="DB30" s="75">
        <f t="shared" si="13"/>
        <v>210000</v>
      </c>
      <c r="DC30">
        <f>SUM($DB$5:DB30)</f>
        <v>2778000</v>
      </c>
      <c r="DD30" s="49">
        <v>0.5</v>
      </c>
      <c r="DE30" s="49">
        <f t="shared" si="34"/>
        <v>0.5</v>
      </c>
      <c r="DF30" s="78">
        <f t="shared" si="15"/>
        <v>105000</v>
      </c>
      <c r="DG30">
        <f>SUM($DF$5:DF30)</f>
        <v>1209000</v>
      </c>
      <c r="DH30">
        <f t="shared" si="31"/>
        <v>105000</v>
      </c>
      <c r="DI30">
        <f t="shared" si="16"/>
        <v>105000</v>
      </c>
      <c r="DJ30">
        <f>SUM($DI$5:DI30)</f>
        <v>1569000</v>
      </c>
      <c r="DK30">
        <f t="shared" si="17"/>
        <v>82</v>
      </c>
      <c r="DL30">
        <f>SUM($BH$5:BH30)</f>
        <v>236</v>
      </c>
      <c r="DM30">
        <f t="shared" si="18"/>
        <v>159</v>
      </c>
      <c r="DN30" s="84"/>
      <c r="DO30" s="84"/>
      <c r="DP30">
        <f t="shared" si="19"/>
        <v>19134.146341463416</v>
      </c>
      <c r="DQ30" s="84"/>
      <c r="DR30">
        <f>VLOOKUP(DK30,StarIdelRewards!A:I,9,FALSE)*BV30</f>
        <v>144000</v>
      </c>
      <c r="DS30">
        <f t="shared" si="20"/>
        <v>105000</v>
      </c>
      <c r="DT30">
        <f>SUM($DR$5:DR30)</f>
        <v>1425600</v>
      </c>
      <c r="DU30" s="47">
        <f t="shared" si="21"/>
        <v>-0.15193602693602692</v>
      </c>
      <c r="DV30">
        <f t="shared" si="22"/>
        <v>10.9375</v>
      </c>
      <c r="DX30">
        <f t="shared" si="23"/>
        <v>140000</v>
      </c>
      <c r="DY30">
        <f t="shared" si="24"/>
        <v>29</v>
      </c>
      <c r="DZ30" s="84"/>
      <c r="EB30">
        <f t="shared" si="25"/>
        <v>29</v>
      </c>
      <c r="EC30">
        <f>B30*(3-1.333)*'Chest&amp;Cards&amp;Offer'!$J$70/100</f>
        <v>39.007799999999996</v>
      </c>
      <c r="ED30">
        <f t="shared" si="26"/>
        <v>68.007800000000003</v>
      </c>
      <c r="EE30">
        <f t="shared" si="27"/>
        <v>159</v>
      </c>
      <c r="EH30">
        <f>VLOOKUP(W30,CardUpgrade!$I$52:$L$63,2,FALSE)</f>
        <v>66</v>
      </c>
      <c r="EI30">
        <f>VLOOKUP(X30,CardUpgrade!$I$52:$L$63,2,FALSE)</f>
        <v>66</v>
      </c>
      <c r="EJ30">
        <f>VLOOKUP(Y30,CardUpgrade!$I$52:$L$63,3,FALSE)</f>
        <v>396</v>
      </c>
      <c r="EK30">
        <f>VLOOKUP(Z30,CardUpgrade!$I$52:$L$63,3,FALSE)</f>
        <v>396</v>
      </c>
      <c r="EL30">
        <f>VLOOKUP(AA30,CardUpgrade!$I$52:$L$63,3,FALSE)</f>
        <v>96</v>
      </c>
      <c r="EM30">
        <f>VLOOKUP(AB30,CardUpgrade!$I$52:$L$63,3,FALSE)</f>
        <v>96</v>
      </c>
      <c r="EN30">
        <f>VLOOKUP(AC30,CardUpgrade!$I$52:$L$63,4,FALSE)</f>
        <v>576</v>
      </c>
      <c r="EO30">
        <f>VLOOKUP(AD30,CardUpgrade!$I$52:$L$63,4,FALSE)</f>
        <v>256</v>
      </c>
      <c r="EP30" s="7">
        <v>5</v>
      </c>
      <c r="EQ30" s="7">
        <f t="shared" si="28"/>
        <v>1116</v>
      </c>
      <c r="ES30" s="7">
        <f t="shared" si="0"/>
        <v>1948</v>
      </c>
      <c r="EW30" t="s">
        <v>309</v>
      </c>
    </row>
    <row r="31" spans="1:153" x14ac:dyDescent="0.2">
      <c r="A31" s="11">
        <v>27</v>
      </c>
      <c r="B31">
        <v>27</v>
      </c>
      <c r="C31" s="14" t="s">
        <v>112</v>
      </c>
      <c r="D31" s="7">
        <v>4</v>
      </c>
      <c r="E31" t="str">
        <f t="shared" si="32"/>
        <v>紫3 - Lv4</v>
      </c>
      <c r="G31" t="str">
        <f t="shared" si="33"/>
        <v>紫4</v>
      </c>
      <c r="H31">
        <f>VLOOKUP(G31,Reference1!C:E,3,FALSE)</f>
        <v>1179</v>
      </c>
      <c r="I31" s="93"/>
      <c r="K31" t="s">
        <v>169</v>
      </c>
      <c r="M31" s="91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26" t="s">
        <v>341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VLOOKUP(W31,CardUpgrade!$C$10:$I$20,7,FALSE)</f>
        <v>66</v>
      </c>
      <c r="AJ31">
        <f>VLOOKUP(X31,CardUpgrade!$C$10:$I$20,7,FALSE)</f>
        <v>66</v>
      </c>
      <c r="AK31">
        <f>VLOOKUP(Y31,CardUpgrade!$C$10:$I$20,7,FALSE)</f>
        <v>66</v>
      </c>
      <c r="AL31">
        <f>VLOOKUP(Z31,CardUpgrade!$C$10:$I$20,7,FALSE)</f>
        <v>66</v>
      </c>
      <c r="AM31">
        <f>VLOOKUP(AA31,CardUpgrade!$C$10:$I$20,7,FALSE)</f>
        <v>36</v>
      </c>
      <c r="AN31">
        <f>VLOOKUP(AB31,CardUpgrade!$C$10:$I$20,7,FALSE)</f>
        <v>16</v>
      </c>
      <c r="AO31">
        <f>VLOOKUP(AC31,CardUpgrade!$C$10:$I$20,7,FALSE)</f>
        <v>66</v>
      </c>
      <c r="AP31">
        <f>VLOOKUP(AD31,CardUpgrade!$C$10:$I$20,7,FALSE)</f>
        <v>16</v>
      </c>
      <c r="AS31" s="2">
        <f>SUM(AI31:AJ31)*'Chest&amp;Cards&amp;Offer'!$N$3 + SUM('Dungeon&amp;Framework'!AK31:AN31)*'Chest&amp;Cards&amp;Offer'!$N$4</f>
        <v>2366400</v>
      </c>
      <c r="AU31" s="11">
        <f t="shared" si="29"/>
        <v>240000</v>
      </c>
      <c r="AW31" s="42">
        <v>0.4</v>
      </c>
      <c r="AX31">
        <f t="shared" si="3"/>
        <v>144000</v>
      </c>
      <c r="AY31">
        <f t="shared" si="4"/>
        <v>96000</v>
      </c>
      <c r="AZ31">
        <f>SUM($AY$5:AY31)</f>
        <v>792000</v>
      </c>
      <c r="BA31">
        <f>AZ31/'Chest&amp;Cards&amp;Offer'!$R$3</f>
        <v>3300</v>
      </c>
      <c r="BB31">
        <f t="shared" si="5"/>
        <v>33</v>
      </c>
      <c r="BC31">
        <v>27</v>
      </c>
      <c r="BH31">
        <f>VLOOKUP(LEFT(C31,1),'CardsStar&amp;Rewards'!$AB$13:$AF$16,3,FALSE)</f>
        <v>12</v>
      </c>
      <c r="BI31">
        <f>VLOOKUP(LEFT(C31,1),'CardsStar&amp;Rewards'!$AB$19:$AF$22,3,FALSE)</f>
        <v>4</v>
      </c>
      <c r="BJ31">
        <f>SUM($BI$5:BI31)</f>
        <v>86</v>
      </c>
      <c r="BS31">
        <f>VLOOKUP(BJ31,StarIdelRewards!A:D,4,FALSE)</f>
        <v>16</v>
      </c>
      <c r="BT31">
        <v>2</v>
      </c>
      <c r="BU31">
        <f t="shared" si="6"/>
        <v>160</v>
      </c>
      <c r="BV31">
        <f t="shared" si="7"/>
        <v>9600</v>
      </c>
      <c r="BW31">
        <f t="shared" si="8"/>
        <v>153600</v>
      </c>
      <c r="BX31">
        <f>SUM($BW$5:BW31)</f>
        <v>1742400</v>
      </c>
      <c r="BY31">
        <f>SUM($AX$5:AX31)</f>
        <v>1574400</v>
      </c>
      <c r="BZ31" s="47">
        <f t="shared" si="9"/>
        <v>0.10670731707317073</v>
      </c>
      <c r="CG31">
        <f t="shared" si="10"/>
        <v>86</v>
      </c>
      <c r="CH31" s="84"/>
      <c r="CI31" s="44">
        <f t="shared" si="35"/>
        <v>9</v>
      </c>
      <c r="CJ31" s="44">
        <f t="shared" si="35"/>
        <v>810</v>
      </c>
      <c r="CK31" s="43"/>
      <c r="CQ31">
        <f>VLOOKUP(W31,CardUpgrade!$O$9:$R$20,2,FALSE)</f>
        <v>575000</v>
      </c>
      <c r="CR31">
        <f>VLOOKUP(X31,CardUpgrade!$O$9:$R$20,2,FALSE)</f>
        <v>575000</v>
      </c>
      <c r="CS31">
        <f>VLOOKUP(Y31,CardUpgrade!$O$9:$R$20,3,FALSE)</f>
        <v>935000</v>
      </c>
      <c r="CT31">
        <f>VLOOKUP(Z31,CardUpgrade!$O$9:$R$20,3,FALSE)</f>
        <v>935000</v>
      </c>
      <c r="CU31">
        <f>VLOOKUP(AA31,CardUpgrade!$O$9:$R$20,3,FALSE)</f>
        <v>585000</v>
      </c>
      <c r="CV31">
        <f>VLOOKUP(AB31,CardUpgrade!$O$9:$R$20,3,FALSE)</f>
        <v>315000</v>
      </c>
      <c r="CW31">
        <f>VLOOKUP(AC31,CardUpgrade!$O$9:$R$20,4,FALSE)</f>
        <v>1865000</v>
      </c>
      <c r="CX31">
        <f>VLOOKUP(AD31,CardUpgrade!$O$9:$R$20,4,FALSE)</f>
        <v>645000</v>
      </c>
      <c r="CY31">
        <f t="shared" si="12"/>
        <v>3920000</v>
      </c>
      <c r="CZ31">
        <f t="shared" si="30"/>
        <v>270000</v>
      </c>
      <c r="DA31" s="49">
        <v>0.4</v>
      </c>
      <c r="DB31" s="75">
        <f t="shared" si="13"/>
        <v>162000</v>
      </c>
      <c r="DC31">
        <f>SUM($DB$5:DB31)</f>
        <v>2940000</v>
      </c>
      <c r="DD31" s="49">
        <v>0.5</v>
      </c>
      <c r="DE31" s="49">
        <f t="shared" si="34"/>
        <v>0.5</v>
      </c>
      <c r="DF31" s="78">
        <f t="shared" si="15"/>
        <v>81000</v>
      </c>
      <c r="DG31">
        <f>SUM($DF$5:DF31)</f>
        <v>1290000</v>
      </c>
      <c r="DH31">
        <f t="shared" si="31"/>
        <v>81000</v>
      </c>
      <c r="DI31">
        <f t="shared" si="16"/>
        <v>81000</v>
      </c>
      <c r="DJ31">
        <f>SUM($DI$5:DI31)</f>
        <v>1650000</v>
      </c>
      <c r="DK31">
        <f t="shared" si="17"/>
        <v>86</v>
      </c>
      <c r="DL31">
        <f>SUM($BH$5:BH31)</f>
        <v>248</v>
      </c>
      <c r="DM31">
        <f t="shared" si="18"/>
        <v>167</v>
      </c>
      <c r="DN31" s="84"/>
      <c r="DO31" s="84"/>
      <c r="DP31">
        <f t="shared" si="19"/>
        <v>19186.046511627908</v>
      </c>
      <c r="DQ31" s="84"/>
      <c r="DR31">
        <f>VLOOKUP(DK31,StarIdelRewards!A:I,9,FALSE)*BV31</f>
        <v>144000</v>
      </c>
      <c r="DS31">
        <f t="shared" si="20"/>
        <v>81000</v>
      </c>
      <c r="DT31">
        <f>SUM($DR$5:DR31)</f>
        <v>1569600</v>
      </c>
      <c r="DU31" s="47">
        <f t="shared" si="21"/>
        <v>-0.17813455657492355</v>
      </c>
      <c r="DV31">
        <f t="shared" si="22"/>
        <v>8.4375</v>
      </c>
      <c r="DX31">
        <f t="shared" si="23"/>
        <v>108000</v>
      </c>
      <c r="DY31">
        <f t="shared" si="24"/>
        <v>33</v>
      </c>
      <c r="DZ31" s="84"/>
      <c r="EB31">
        <f t="shared" si="25"/>
        <v>33</v>
      </c>
      <c r="EC31">
        <f>B31*(3-1.333)*'Chest&amp;Cards&amp;Offer'!$J$70/100</f>
        <v>40.508099999999999</v>
      </c>
      <c r="ED31">
        <f t="shared" si="26"/>
        <v>73.508099999999999</v>
      </c>
      <c r="EE31">
        <f t="shared" si="27"/>
        <v>167</v>
      </c>
      <c r="EH31">
        <f>VLOOKUP(W31,CardUpgrade!$I$52:$L$63,2,FALSE)</f>
        <v>66</v>
      </c>
      <c r="EI31">
        <f>VLOOKUP(X31,CardUpgrade!$I$52:$L$63,2,FALSE)</f>
        <v>66</v>
      </c>
      <c r="EJ31">
        <f>VLOOKUP(Y31,CardUpgrade!$I$52:$L$63,3,FALSE)</f>
        <v>396</v>
      </c>
      <c r="EK31">
        <f>VLOOKUP(Z31,CardUpgrade!$I$52:$L$63,3,FALSE)</f>
        <v>396</v>
      </c>
      <c r="EL31">
        <f>VLOOKUP(AA31,CardUpgrade!$I$52:$L$63,3,FALSE)</f>
        <v>216</v>
      </c>
      <c r="EM31">
        <f>VLOOKUP(AB31,CardUpgrade!$I$52:$L$63,3,FALSE)</f>
        <v>96</v>
      </c>
      <c r="EN31">
        <f>VLOOKUP(AC31,CardUpgrade!$I$52:$L$63,4,FALSE)</f>
        <v>1056</v>
      </c>
      <c r="EO31">
        <f>VLOOKUP(AD31,CardUpgrade!$I$52:$L$63,4,FALSE)</f>
        <v>256</v>
      </c>
      <c r="EQ31" s="7">
        <f t="shared" si="28"/>
        <v>1236</v>
      </c>
      <c r="ES31" s="7">
        <f t="shared" si="0"/>
        <v>2548</v>
      </c>
    </row>
    <row r="32" spans="1:153" x14ac:dyDescent="0.2">
      <c r="A32" s="11">
        <v>28</v>
      </c>
      <c r="B32">
        <v>28</v>
      </c>
      <c r="C32" s="14" t="s">
        <v>112</v>
      </c>
      <c r="D32">
        <v>5</v>
      </c>
      <c r="E32" t="str">
        <f t="shared" si="32"/>
        <v>紫3 - Lv5</v>
      </c>
      <c r="G32" t="str">
        <f t="shared" si="33"/>
        <v>紫5</v>
      </c>
      <c r="H32">
        <f>VLOOKUP(G32,Reference1!C:E,3,FALSE)</f>
        <v>1061.1000000000001</v>
      </c>
      <c r="I32" s="93"/>
      <c r="K32" t="s">
        <v>170</v>
      </c>
      <c r="M32" s="91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26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VLOOKUP(W32,CardUpgrade!$C$10:$I$20,7,FALSE)</f>
        <v>66</v>
      </c>
      <c r="AJ32">
        <f>VLOOKUP(X32,CardUpgrade!$C$10:$I$20,7,FALSE)</f>
        <v>66</v>
      </c>
      <c r="AK32">
        <f>VLOOKUP(Y32,CardUpgrade!$C$10:$I$20,7,FALSE)</f>
        <v>66</v>
      </c>
      <c r="AL32">
        <f>VLOOKUP(Z32,CardUpgrade!$C$10:$I$20,7,FALSE)</f>
        <v>66</v>
      </c>
      <c r="AM32">
        <f>VLOOKUP(AA32,CardUpgrade!$C$10:$I$20,7,FALSE)</f>
        <v>66</v>
      </c>
      <c r="AN32">
        <f>VLOOKUP(AB32,CardUpgrade!$C$10:$I$20,7,FALSE)</f>
        <v>16</v>
      </c>
      <c r="AO32">
        <f>VLOOKUP(AC32,CardUpgrade!$C$10:$I$20,7,FALSE)</f>
        <v>116</v>
      </c>
      <c r="AP32">
        <f>VLOOKUP(AD32,CardUpgrade!$C$10:$I$20,7,FALSE)</f>
        <v>16</v>
      </c>
      <c r="AS32" s="2">
        <f>SUM(AI32:AJ32)*'Chest&amp;Cards&amp;Offer'!$N$3 + SUM('Dungeon&amp;Framework'!AK32:AN32)*'Chest&amp;Cards&amp;Offer'!$N$4</f>
        <v>2726400</v>
      </c>
      <c r="AU32" s="11">
        <f t="shared" si="29"/>
        <v>360000</v>
      </c>
      <c r="AW32" s="42">
        <v>0.4</v>
      </c>
      <c r="AX32">
        <f t="shared" si="3"/>
        <v>216000</v>
      </c>
      <c r="AY32">
        <f t="shared" si="4"/>
        <v>144000</v>
      </c>
      <c r="AZ32">
        <f>SUM($AY$5:AY32)</f>
        <v>936000</v>
      </c>
      <c r="BA32">
        <f>AZ32/'Chest&amp;Cards&amp;Offer'!$R$3</f>
        <v>3900</v>
      </c>
      <c r="BB32">
        <f t="shared" si="5"/>
        <v>39</v>
      </c>
      <c r="BC32">
        <v>28</v>
      </c>
      <c r="BH32">
        <f>VLOOKUP(LEFT(C32,1),'CardsStar&amp;Rewards'!$AB$13:$AF$16,3,FALSE)</f>
        <v>12</v>
      </c>
      <c r="BI32">
        <f>VLOOKUP(LEFT(C32,1),'CardsStar&amp;Rewards'!$AB$19:$AF$22,3,FALSE)</f>
        <v>4</v>
      </c>
      <c r="BJ32">
        <f>SUM($BI$5:BI32)</f>
        <v>90</v>
      </c>
      <c r="BS32">
        <f>VLOOKUP(BJ32,StarIdelRewards!A:D,4,FALSE)</f>
        <v>17</v>
      </c>
      <c r="BT32">
        <v>2</v>
      </c>
      <c r="BU32">
        <f t="shared" si="6"/>
        <v>160</v>
      </c>
      <c r="BV32">
        <f t="shared" si="7"/>
        <v>9600</v>
      </c>
      <c r="BW32">
        <f t="shared" si="8"/>
        <v>163200</v>
      </c>
      <c r="BX32">
        <f>SUM($BW$5:BW32)</f>
        <v>1905600</v>
      </c>
      <c r="BY32">
        <f>SUM($AX$5:AX32)</f>
        <v>1790400</v>
      </c>
      <c r="BZ32" s="47">
        <f t="shared" si="9"/>
        <v>6.4343163538873996E-2</v>
      </c>
      <c r="CG32">
        <f t="shared" si="10"/>
        <v>90</v>
      </c>
      <c r="CH32" s="84"/>
      <c r="CI32" s="44">
        <f t="shared" si="35"/>
        <v>10</v>
      </c>
      <c r="CJ32" s="44">
        <f t="shared" si="35"/>
        <v>900</v>
      </c>
      <c r="CK32" s="43"/>
      <c r="CL32" t="s">
        <v>469</v>
      </c>
      <c r="CQ32">
        <f>VLOOKUP(W32,CardUpgrade!$O$9:$R$20,2,FALSE)</f>
        <v>575000</v>
      </c>
      <c r="CR32">
        <f>VLOOKUP(X32,CardUpgrade!$O$9:$R$20,2,FALSE)</f>
        <v>575000</v>
      </c>
      <c r="CS32">
        <f>VLOOKUP(Y32,CardUpgrade!$O$9:$R$20,3,FALSE)</f>
        <v>935000</v>
      </c>
      <c r="CT32">
        <f>VLOOKUP(Z32,CardUpgrade!$O$9:$R$20,3,FALSE)</f>
        <v>935000</v>
      </c>
      <c r="CU32">
        <f>VLOOKUP(AA32,CardUpgrade!$O$9:$R$20,3,FALSE)</f>
        <v>935000</v>
      </c>
      <c r="CV32">
        <f>VLOOKUP(AB32,CardUpgrade!$O$9:$R$20,3,FALSE)</f>
        <v>315000</v>
      </c>
      <c r="CW32">
        <f>VLOOKUP(AC32,CardUpgrade!$O$9:$R$20,4,FALSE)</f>
        <v>3265000</v>
      </c>
      <c r="CX32">
        <f>VLOOKUP(AD32,CardUpgrade!$O$9:$R$20,4,FALSE)</f>
        <v>645000</v>
      </c>
      <c r="CY32">
        <f t="shared" si="12"/>
        <v>4270000</v>
      </c>
      <c r="CZ32">
        <f t="shared" si="30"/>
        <v>350000</v>
      </c>
      <c r="DA32" s="49">
        <v>0.4</v>
      </c>
      <c r="DB32" s="75">
        <f t="shared" si="13"/>
        <v>210000</v>
      </c>
      <c r="DC32">
        <f>SUM($DB$5:DB32)</f>
        <v>3150000</v>
      </c>
      <c r="DD32" s="49">
        <v>0.5</v>
      </c>
      <c r="DE32" s="49">
        <f t="shared" si="34"/>
        <v>0.5</v>
      </c>
      <c r="DF32" s="78">
        <f t="shared" si="15"/>
        <v>105000</v>
      </c>
      <c r="DG32">
        <f>SUM($DF$5:DF32)</f>
        <v>1395000</v>
      </c>
      <c r="DH32">
        <f t="shared" si="31"/>
        <v>105000</v>
      </c>
      <c r="DI32">
        <f t="shared" si="16"/>
        <v>105000</v>
      </c>
      <c r="DJ32">
        <f>SUM($DI$5:DI32)</f>
        <v>1755000</v>
      </c>
      <c r="DK32">
        <f t="shared" si="17"/>
        <v>90</v>
      </c>
      <c r="DL32">
        <f>SUM($BH$5:BH32)</f>
        <v>260</v>
      </c>
      <c r="DM32">
        <f t="shared" si="18"/>
        <v>175</v>
      </c>
      <c r="DN32" s="84"/>
      <c r="DO32" s="84"/>
      <c r="DP32">
        <f t="shared" si="19"/>
        <v>19500</v>
      </c>
      <c r="DQ32" s="84"/>
      <c r="DR32">
        <f>VLOOKUP(DK32,StarIdelRewards!A:I,9,FALSE)*BV32</f>
        <v>153600</v>
      </c>
      <c r="DS32">
        <f t="shared" si="20"/>
        <v>105000</v>
      </c>
      <c r="DT32">
        <f>SUM($DR$5:DR32)</f>
        <v>1723200</v>
      </c>
      <c r="DU32" s="47">
        <f t="shared" si="21"/>
        <v>-0.19045961002785516</v>
      </c>
      <c r="DV32">
        <f t="shared" si="22"/>
        <v>10.9375</v>
      </c>
      <c r="DX32">
        <f>CZ32*DA32</f>
        <v>140000</v>
      </c>
      <c r="DY32">
        <f t="shared" si="24"/>
        <v>39</v>
      </c>
      <c r="DZ32" s="84"/>
      <c r="EB32">
        <f t="shared" si="25"/>
        <v>39</v>
      </c>
      <c r="EC32">
        <f>B32*(3-1.333)*'Chest&amp;Cards&amp;Offer'!$J$70/100</f>
        <v>42.008400000000002</v>
      </c>
      <c r="ED32">
        <f t="shared" si="26"/>
        <v>81.008399999999995</v>
      </c>
      <c r="EE32">
        <f t="shared" si="27"/>
        <v>175</v>
      </c>
      <c r="EH32">
        <f>VLOOKUP(W32,CardUpgrade!$I$52:$L$63,2,FALSE)</f>
        <v>66</v>
      </c>
      <c r="EI32">
        <f>VLOOKUP(X32,CardUpgrade!$I$52:$L$63,2,FALSE)</f>
        <v>66</v>
      </c>
      <c r="EJ32">
        <f>VLOOKUP(Y32,CardUpgrade!$I$52:$L$63,3,FALSE)</f>
        <v>396</v>
      </c>
      <c r="EK32">
        <f>VLOOKUP(Z32,CardUpgrade!$I$52:$L$63,3,FALSE)</f>
        <v>396</v>
      </c>
      <c r="EL32">
        <f>VLOOKUP(AA32,CardUpgrade!$I$52:$L$63,3,FALSE)</f>
        <v>396</v>
      </c>
      <c r="EM32">
        <f>VLOOKUP(AB32,CardUpgrade!$I$52:$L$63,3,FALSE)</f>
        <v>96</v>
      </c>
      <c r="EN32">
        <f>VLOOKUP(AC32,CardUpgrade!$I$52:$L$63,4,FALSE)</f>
        <v>1856</v>
      </c>
      <c r="EO32">
        <f>VLOOKUP(AD32,CardUpgrade!$I$52:$L$63,4,FALSE)</f>
        <v>256</v>
      </c>
      <c r="EQ32" s="7">
        <f t="shared" si="28"/>
        <v>1416</v>
      </c>
      <c r="ES32" s="7">
        <f t="shared" si="0"/>
        <v>3528</v>
      </c>
    </row>
    <row r="33" spans="1:190" x14ac:dyDescent="0.2">
      <c r="A33" s="11">
        <v>29</v>
      </c>
      <c r="B33">
        <v>29</v>
      </c>
      <c r="C33" s="14" t="s">
        <v>113</v>
      </c>
      <c r="D33">
        <v>4</v>
      </c>
      <c r="E33" t="str">
        <f t="shared" si="32"/>
        <v>紫4 - Lv4</v>
      </c>
      <c r="G33" t="str">
        <f t="shared" si="33"/>
        <v>紫4</v>
      </c>
      <c r="H33">
        <f>VLOOKUP(G33,Reference1!C:E,3,FALSE)</f>
        <v>1179</v>
      </c>
      <c r="I33" s="93"/>
      <c r="M33" s="91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26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VLOOKUP(W33,CardUpgrade!$C$10:$I$20,7,FALSE)</f>
        <v>66</v>
      </c>
      <c r="AJ33">
        <f>VLOOKUP(X33,CardUpgrade!$C$10:$I$20,7,FALSE)</f>
        <v>66</v>
      </c>
      <c r="AK33">
        <f>VLOOKUP(Y33,CardUpgrade!$C$10:$I$20,7,FALSE)</f>
        <v>66</v>
      </c>
      <c r="AL33">
        <f>VLOOKUP(Z33,CardUpgrade!$C$10:$I$20,7,FALSE)</f>
        <v>66</v>
      </c>
      <c r="AM33">
        <f>VLOOKUP(AA33,CardUpgrade!$C$10:$I$20,7,FALSE)</f>
        <v>66</v>
      </c>
      <c r="AN33">
        <f>VLOOKUP(AB33,CardUpgrade!$C$10:$I$20,7,FALSE)</f>
        <v>36</v>
      </c>
      <c r="AO33">
        <f>VLOOKUP(AC33,CardUpgrade!$C$10:$I$20,7,FALSE)</f>
        <v>116</v>
      </c>
      <c r="AP33">
        <f>VLOOKUP(AD33,CardUpgrade!$C$10:$I$20,7,FALSE)</f>
        <v>16</v>
      </c>
      <c r="AS33" s="2">
        <f>SUM(AI33:AJ33)*'Chest&amp;Cards&amp;Offer'!$N$3 + SUM('Dungeon&amp;Framework'!AK33:AN33)*'Chest&amp;Cards&amp;Offer'!$N$4</f>
        <v>2966400</v>
      </c>
      <c r="AU33" s="11">
        <f t="shared" si="29"/>
        <v>240000</v>
      </c>
      <c r="AW33" s="42">
        <v>0.4</v>
      </c>
      <c r="AX33">
        <f t="shared" si="3"/>
        <v>144000</v>
      </c>
      <c r="AY33">
        <f t="shared" si="4"/>
        <v>96000</v>
      </c>
      <c r="AZ33">
        <f>SUM($AY$5:AY33)</f>
        <v>1032000</v>
      </c>
      <c r="BA33">
        <f>AZ33/'Chest&amp;Cards&amp;Offer'!$R$3</f>
        <v>4300</v>
      </c>
      <c r="BB33">
        <f t="shared" si="5"/>
        <v>43</v>
      </c>
      <c r="BC33">
        <v>29</v>
      </c>
      <c r="BH33">
        <f>VLOOKUP(LEFT(C33,1),'CardsStar&amp;Rewards'!$AB$13:$AF$16,3,FALSE)</f>
        <v>12</v>
      </c>
      <c r="BI33">
        <f>VLOOKUP(LEFT(C33,1),'CardsStar&amp;Rewards'!$AB$19:$AF$22,3,FALSE)</f>
        <v>4</v>
      </c>
      <c r="BJ33">
        <f>SUM($BI$5:BI33)</f>
        <v>94</v>
      </c>
      <c r="BS33">
        <f>VLOOKUP(BJ33,StarIdelRewards!A:D,4,FALSE)</f>
        <v>18</v>
      </c>
      <c r="BT33">
        <v>2</v>
      </c>
      <c r="BU33">
        <f t="shared" si="6"/>
        <v>160</v>
      </c>
      <c r="BV33">
        <f t="shared" si="7"/>
        <v>9600</v>
      </c>
      <c r="BW33">
        <f t="shared" si="8"/>
        <v>172800</v>
      </c>
      <c r="BX33">
        <f>SUM($BW$5:BW33)</f>
        <v>2078400</v>
      </c>
      <c r="BY33">
        <f>SUM($AX$5:AX33)</f>
        <v>1934400</v>
      </c>
      <c r="BZ33" s="47">
        <f t="shared" si="9"/>
        <v>7.4441687344913146E-2</v>
      </c>
      <c r="CG33">
        <f t="shared" si="10"/>
        <v>94</v>
      </c>
      <c r="CH33" s="84"/>
      <c r="CI33" s="44">
        <f t="shared" si="35"/>
        <v>11</v>
      </c>
      <c r="CJ33" s="44">
        <f t="shared" si="35"/>
        <v>990</v>
      </c>
      <c r="CK33" s="43"/>
      <c r="CQ33">
        <f>VLOOKUP(W33,CardUpgrade!$O$9:$R$20,2,FALSE)</f>
        <v>575000</v>
      </c>
      <c r="CR33">
        <f>VLOOKUP(X33,CardUpgrade!$O$9:$R$20,2,FALSE)</f>
        <v>575000</v>
      </c>
      <c r="CS33">
        <f>VLOOKUP(Y33,CardUpgrade!$O$9:$R$20,3,FALSE)</f>
        <v>935000</v>
      </c>
      <c r="CT33">
        <f>VLOOKUP(Z33,CardUpgrade!$O$9:$R$20,3,FALSE)</f>
        <v>935000</v>
      </c>
      <c r="CU33">
        <f>VLOOKUP(AA33,CardUpgrade!$O$9:$R$20,3,FALSE)</f>
        <v>935000</v>
      </c>
      <c r="CV33">
        <f>VLOOKUP(AB33,CardUpgrade!$O$9:$R$20,3,FALSE)</f>
        <v>585000</v>
      </c>
      <c r="CW33">
        <f>VLOOKUP(AC33,CardUpgrade!$O$9:$R$20,4,FALSE)</f>
        <v>3265000</v>
      </c>
      <c r="CX33">
        <f>VLOOKUP(AD33,CardUpgrade!$O$9:$R$20,4,FALSE)</f>
        <v>645000</v>
      </c>
      <c r="CY33">
        <f t="shared" si="12"/>
        <v>4540000</v>
      </c>
      <c r="CZ33">
        <f t="shared" si="30"/>
        <v>270000</v>
      </c>
      <c r="DA33" s="49">
        <v>0.4</v>
      </c>
      <c r="DB33" s="75">
        <f t="shared" si="13"/>
        <v>162000</v>
      </c>
      <c r="DC33">
        <f>SUM($DB$5:DB33)</f>
        <v>3312000</v>
      </c>
      <c r="DD33" s="49">
        <v>0.5</v>
      </c>
      <c r="DE33" s="49">
        <f t="shared" si="34"/>
        <v>0.5</v>
      </c>
      <c r="DF33" s="78">
        <f t="shared" si="15"/>
        <v>81000</v>
      </c>
      <c r="DG33">
        <f>SUM($DF$5:DF33)</f>
        <v>1476000</v>
      </c>
      <c r="DH33">
        <f t="shared" si="31"/>
        <v>81000</v>
      </c>
      <c r="DI33">
        <f t="shared" si="16"/>
        <v>81000</v>
      </c>
      <c r="DJ33">
        <f>SUM($DI$5:DI33)</f>
        <v>1836000</v>
      </c>
      <c r="DK33">
        <f t="shared" si="17"/>
        <v>94</v>
      </c>
      <c r="DL33">
        <f>SUM($BH$5:BH33)</f>
        <v>272</v>
      </c>
      <c r="DM33">
        <f t="shared" si="18"/>
        <v>183</v>
      </c>
      <c r="DN33" s="84"/>
      <c r="DO33" s="84"/>
      <c r="DP33">
        <f t="shared" si="19"/>
        <v>19531.91489361702</v>
      </c>
      <c r="DQ33" s="84"/>
      <c r="DR33">
        <f>VLOOKUP(DK33,StarIdelRewards!A:I,9,FALSE)*BV33</f>
        <v>163200</v>
      </c>
      <c r="DS33">
        <f t="shared" si="20"/>
        <v>81000</v>
      </c>
      <c r="DT33">
        <f>SUM($DR$5:DR33)</f>
        <v>1886400</v>
      </c>
      <c r="DU33" s="47">
        <f t="shared" si="21"/>
        <v>-0.21755725190839695</v>
      </c>
      <c r="DV33">
        <f t="shared" si="22"/>
        <v>8.4375</v>
      </c>
      <c r="DX33">
        <f t="shared" si="23"/>
        <v>108000</v>
      </c>
      <c r="DY33">
        <f t="shared" si="24"/>
        <v>43</v>
      </c>
      <c r="DZ33" s="84"/>
      <c r="EB33">
        <f>BB33</f>
        <v>43</v>
      </c>
      <c r="EC33">
        <f>B33*(3-1.333)*'Chest&amp;Cards&amp;Offer'!$J$70/100</f>
        <v>43.508699999999997</v>
      </c>
      <c r="ED33">
        <f t="shared" si="26"/>
        <v>86.508700000000005</v>
      </c>
      <c r="EE33">
        <f t="shared" si="27"/>
        <v>183</v>
      </c>
      <c r="EH33">
        <f>VLOOKUP(W33,CardUpgrade!$I$52:$L$63,2,FALSE)</f>
        <v>66</v>
      </c>
      <c r="EI33">
        <f>VLOOKUP(X33,CardUpgrade!$I$52:$L$63,2,FALSE)</f>
        <v>66</v>
      </c>
      <c r="EJ33">
        <f>VLOOKUP(Y33,CardUpgrade!$I$52:$L$63,3,FALSE)</f>
        <v>396</v>
      </c>
      <c r="EK33">
        <f>VLOOKUP(Z33,CardUpgrade!$I$52:$L$63,3,FALSE)</f>
        <v>396</v>
      </c>
      <c r="EL33">
        <f>VLOOKUP(AA33,CardUpgrade!$I$52:$L$63,3,FALSE)</f>
        <v>396</v>
      </c>
      <c r="EM33">
        <f>VLOOKUP(AB33,CardUpgrade!$I$52:$L$63,3,FALSE)</f>
        <v>216</v>
      </c>
      <c r="EN33">
        <f>VLOOKUP(AC33,CardUpgrade!$I$52:$L$63,4,FALSE)</f>
        <v>1856</v>
      </c>
      <c r="EO33">
        <f>VLOOKUP(AD33,CardUpgrade!$I$52:$L$63,4,FALSE)</f>
        <v>256</v>
      </c>
      <c r="EQ33" s="7">
        <f t="shared" si="28"/>
        <v>1536</v>
      </c>
      <c r="ES33" s="7">
        <f t="shared" si="0"/>
        <v>3648</v>
      </c>
    </row>
    <row r="34" spans="1:190" x14ac:dyDescent="0.2">
      <c r="A34" s="11">
        <v>30</v>
      </c>
      <c r="B34">
        <v>30</v>
      </c>
      <c r="C34" s="14" t="s">
        <v>113</v>
      </c>
      <c r="D34">
        <v>5</v>
      </c>
      <c r="E34" t="str">
        <f t="shared" si="32"/>
        <v>紫4 - Lv5</v>
      </c>
      <c r="G34" t="str">
        <f t="shared" si="33"/>
        <v>紫5</v>
      </c>
      <c r="H34">
        <f>VLOOKUP(G34,Reference1!C:E,3,FALSE)</f>
        <v>1061.1000000000001</v>
      </c>
      <c r="I34" s="93"/>
      <c r="M34" s="91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26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VLOOKUP(W34,CardUpgrade!$C$10:$I$20,7,FALSE)</f>
        <v>66</v>
      </c>
      <c r="AJ34">
        <f>VLOOKUP(X34,CardUpgrade!$C$10:$I$20,7,FALSE)</f>
        <v>66</v>
      </c>
      <c r="AK34">
        <f>VLOOKUP(Y34,CardUpgrade!$C$10:$I$20,7,FALSE)</f>
        <v>66</v>
      </c>
      <c r="AL34">
        <f>VLOOKUP(Z34,CardUpgrade!$C$10:$I$20,7,FALSE)</f>
        <v>66</v>
      </c>
      <c r="AM34">
        <f>VLOOKUP(AA34,CardUpgrade!$C$10:$I$20,7,FALSE)</f>
        <v>66</v>
      </c>
      <c r="AN34">
        <f>VLOOKUP(AB34,CardUpgrade!$C$10:$I$20,7,FALSE)</f>
        <v>66</v>
      </c>
      <c r="AO34">
        <f>VLOOKUP(AC34,CardUpgrade!$C$10:$I$20,7,FALSE)</f>
        <v>116</v>
      </c>
      <c r="AP34">
        <f>VLOOKUP(AD34,CardUpgrade!$C$10:$I$20,7,FALSE)</f>
        <v>16</v>
      </c>
      <c r="AS34" s="2">
        <f>SUM(AI34:AJ34)*'Chest&amp;Cards&amp;Offer'!$N$3 + SUM('Dungeon&amp;Framework'!AK34:AN34)*'Chest&amp;Cards&amp;Offer'!$N$4</f>
        <v>3326400</v>
      </c>
      <c r="AU34" s="11">
        <f t="shared" si="29"/>
        <v>360000</v>
      </c>
      <c r="AW34" s="42">
        <v>0.4</v>
      </c>
      <c r="AX34">
        <f t="shared" si="3"/>
        <v>216000</v>
      </c>
      <c r="AY34">
        <f t="shared" si="4"/>
        <v>144000</v>
      </c>
      <c r="AZ34">
        <f>SUM($AY$5:AY34)</f>
        <v>1176000</v>
      </c>
      <c r="BA34">
        <f>AZ34/'Chest&amp;Cards&amp;Offer'!$R$3</f>
        <v>4900</v>
      </c>
      <c r="BB34">
        <f t="shared" si="5"/>
        <v>49</v>
      </c>
      <c r="BC34">
        <v>30</v>
      </c>
      <c r="BH34">
        <f>VLOOKUP(LEFT(C34,1),'CardsStar&amp;Rewards'!$AB$13:$AF$16,3,FALSE)</f>
        <v>12</v>
      </c>
      <c r="BI34">
        <f>VLOOKUP(LEFT(C34,1),'CardsStar&amp;Rewards'!$AB$19:$AF$22,3,FALSE)</f>
        <v>4</v>
      </c>
      <c r="BJ34">
        <f>SUM($BI$5:BI34)</f>
        <v>98</v>
      </c>
      <c r="BS34">
        <f>VLOOKUP(BJ34,StarIdelRewards!A:D,4,FALSE)</f>
        <v>18</v>
      </c>
      <c r="BT34">
        <v>2</v>
      </c>
      <c r="BU34">
        <f t="shared" si="6"/>
        <v>160</v>
      </c>
      <c r="BV34">
        <f t="shared" si="7"/>
        <v>9600</v>
      </c>
      <c r="BW34">
        <f t="shared" si="8"/>
        <v>172800</v>
      </c>
      <c r="BX34">
        <f>SUM($BW$5:BW34)</f>
        <v>2251200</v>
      </c>
      <c r="BY34">
        <f>SUM($AX$5:AX34)</f>
        <v>2150400</v>
      </c>
      <c r="BZ34" s="47">
        <f t="shared" si="9"/>
        <v>4.6875E-2</v>
      </c>
      <c r="CG34">
        <f t="shared" si="10"/>
        <v>98</v>
      </c>
      <c r="CH34" s="84"/>
      <c r="CI34" s="44">
        <f t="shared" si="35"/>
        <v>12</v>
      </c>
      <c r="CJ34" s="44">
        <f t="shared" si="35"/>
        <v>1080</v>
      </c>
      <c r="CK34" s="43"/>
      <c r="CQ34">
        <f>VLOOKUP(W34,CardUpgrade!$O$9:$R$20,2,FALSE)</f>
        <v>575000</v>
      </c>
      <c r="CR34">
        <f>VLOOKUP(X34,CardUpgrade!$O$9:$R$20,2,FALSE)</f>
        <v>575000</v>
      </c>
      <c r="CS34">
        <f>VLOOKUP(Y34,CardUpgrade!$O$9:$R$20,3,FALSE)</f>
        <v>935000</v>
      </c>
      <c r="CT34">
        <f>VLOOKUP(Z34,CardUpgrade!$O$9:$R$20,3,FALSE)</f>
        <v>935000</v>
      </c>
      <c r="CU34">
        <f>VLOOKUP(AA34,CardUpgrade!$O$9:$R$20,3,FALSE)</f>
        <v>935000</v>
      </c>
      <c r="CV34">
        <f>VLOOKUP(AB34,CardUpgrade!$O$9:$R$20,3,FALSE)</f>
        <v>935000</v>
      </c>
      <c r="CW34">
        <f>VLOOKUP(AC34,CardUpgrade!$O$9:$R$20,4,FALSE)</f>
        <v>3265000</v>
      </c>
      <c r="CX34">
        <f>VLOOKUP(AD34,CardUpgrade!$O$9:$R$20,4,FALSE)</f>
        <v>645000</v>
      </c>
      <c r="CY34">
        <f t="shared" si="12"/>
        <v>4890000</v>
      </c>
      <c r="CZ34">
        <f t="shared" si="30"/>
        <v>350000</v>
      </c>
      <c r="DA34" s="49">
        <v>0.4</v>
      </c>
      <c r="DB34" s="75">
        <f t="shared" si="13"/>
        <v>210000</v>
      </c>
      <c r="DC34">
        <f>SUM($DB$5:DB34)</f>
        <v>3522000</v>
      </c>
      <c r="DD34" s="49">
        <v>0.5</v>
      </c>
      <c r="DE34" s="49">
        <f t="shared" si="34"/>
        <v>0.5</v>
      </c>
      <c r="DF34" s="78">
        <f t="shared" si="15"/>
        <v>105000</v>
      </c>
      <c r="DG34">
        <f>SUM($DF$5:DF34)</f>
        <v>1581000</v>
      </c>
      <c r="DH34">
        <f t="shared" si="31"/>
        <v>105000</v>
      </c>
      <c r="DI34">
        <f t="shared" si="16"/>
        <v>105000</v>
      </c>
      <c r="DJ34">
        <f>SUM($DI$5:DI34)</f>
        <v>1941000</v>
      </c>
      <c r="DK34">
        <f t="shared" si="17"/>
        <v>98</v>
      </c>
      <c r="DL34">
        <f>SUM($BH$5:BH34)</f>
        <v>284</v>
      </c>
      <c r="DM34">
        <f t="shared" si="18"/>
        <v>191</v>
      </c>
      <c r="DN34" s="84"/>
      <c r="DO34" s="84"/>
      <c r="DP34">
        <f t="shared" si="19"/>
        <v>19806.122448979593</v>
      </c>
      <c r="DQ34" s="84"/>
      <c r="DR34">
        <f>VLOOKUP(DK34,StarIdelRewards!A:I,9,FALSE)*BV34</f>
        <v>163200</v>
      </c>
      <c r="DS34">
        <f t="shared" si="20"/>
        <v>105000</v>
      </c>
      <c r="DT34">
        <f>SUM($DR$5:DR34)</f>
        <v>2049600</v>
      </c>
      <c r="DU34" s="47">
        <f t="shared" si="21"/>
        <v>-0.22862997658079626</v>
      </c>
      <c r="DV34">
        <f t="shared" si="22"/>
        <v>10.9375</v>
      </c>
      <c r="DX34">
        <f t="shared" si="23"/>
        <v>140000</v>
      </c>
      <c r="DY34">
        <f t="shared" si="24"/>
        <v>49</v>
      </c>
      <c r="DZ34" s="84"/>
      <c r="EB34">
        <f t="shared" si="25"/>
        <v>49</v>
      </c>
      <c r="EC34">
        <f>B34*(3-1.333)*'Chest&amp;Cards&amp;Offer'!$J$70/100</f>
        <v>45.008999999999993</v>
      </c>
      <c r="ED34">
        <f t="shared" si="26"/>
        <v>94.008999999999986</v>
      </c>
      <c r="EE34">
        <f t="shared" si="27"/>
        <v>191</v>
      </c>
      <c r="EH34">
        <f>VLOOKUP(W34,CardUpgrade!$I$52:$L$63,2,FALSE)</f>
        <v>66</v>
      </c>
      <c r="EI34">
        <f>VLOOKUP(X34,CardUpgrade!$I$52:$L$63,2,FALSE)</f>
        <v>66</v>
      </c>
      <c r="EJ34">
        <f>VLOOKUP(Y34,CardUpgrade!$I$52:$L$63,3,FALSE)</f>
        <v>396</v>
      </c>
      <c r="EK34">
        <f>VLOOKUP(Z34,CardUpgrade!$I$52:$L$63,3,FALSE)</f>
        <v>396</v>
      </c>
      <c r="EL34">
        <f>VLOOKUP(AA34,CardUpgrade!$I$52:$L$63,3,FALSE)</f>
        <v>396</v>
      </c>
      <c r="EM34">
        <f>VLOOKUP(AB34,CardUpgrade!$I$52:$L$63,3,FALSE)</f>
        <v>396</v>
      </c>
      <c r="EN34">
        <f>VLOOKUP(AC34,CardUpgrade!$I$52:$L$63,4,FALSE)</f>
        <v>1856</v>
      </c>
      <c r="EO34">
        <f>VLOOKUP(AD34,CardUpgrade!$I$52:$L$63,4,FALSE)</f>
        <v>256</v>
      </c>
      <c r="EQ34" s="7">
        <f t="shared" si="28"/>
        <v>1716</v>
      </c>
      <c r="ES34" s="7">
        <f t="shared" si="0"/>
        <v>3828</v>
      </c>
    </row>
    <row r="35" spans="1:190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36">C35&amp;" - " &amp;"Lv"&amp;D35</f>
        <v>橙1 - Lv6</v>
      </c>
      <c r="G35" t="str">
        <f t="shared" si="33"/>
        <v>橙6</v>
      </c>
      <c r="H35">
        <f>VLOOKUP(G35,Reference1!C:E,3,FALSE)</f>
        <v>634.40000000000009</v>
      </c>
      <c r="I35" s="93"/>
      <c r="M35" s="91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26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VLOOKUP(W35,CardUpgrade!$C$10:$I$20,7,FALSE)</f>
        <v>116</v>
      </c>
      <c r="AJ35">
        <f>VLOOKUP(X35,CardUpgrade!$C$10:$I$20,7,FALSE)</f>
        <v>66</v>
      </c>
      <c r="AK35">
        <f>VLOOKUP(Y35,CardUpgrade!$C$10:$I$20,7,FALSE)</f>
        <v>66</v>
      </c>
      <c r="AL35">
        <f>VLOOKUP(Z35,CardUpgrade!$C$10:$I$20,7,FALSE)</f>
        <v>66</v>
      </c>
      <c r="AM35">
        <f>VLOOKUP(AA35,CardUpgrade!$C$10:$I$20,7,FALSE)</f>
        <v>66</v>
      </c>
      <c r="AN35">
        <f>VLOOKUP(AB35,CardUpgrade!$C$10:$I$20,7,FALSE)</f>
        <v>66</v>
      </c>
      <c r="AO35">
        <f>VLOOKUP(AC35,CardUpgrade!$C$10:$I$20,7,FALSE)</f>
        <v>116</v>
      </c>
      <c r="AP35">
        <f>VLOOKUP(AD35,CardUpgrade!$C$10:$I$20,7,FALSE)</f>
        <v>16</v>
      </c>
      <c r="AS35" s="2">
        <f>SUM(AI35:AJ35)*'Chest&amp;Cards&amp;Offer'!$N$3 + SUM('Dungeon&amp;Framework'!AK35:AN35)*'Chest&amp;Cards&amp;Offer'!$N$4</f>
        <v>3386400</v>
      </c>
      <c r="AU35" s="11">
        <f t="shared" si="29"/>
        <v>60000</v>
      </c>
      <c r="AW35" s="42">
        <v>0.5</v>
      </c>
      <c r="AX35">
        <f t="shared" si="3"/>
        <v>30000</v>
      </c>
      <c r="AY35">
        <f t="shared" si="4"/>
        <v>30000</v>
      </c>
      <c r="AZ35">
        <f>SUM($AY$5:AY35)</f>
        <v>1206000</v>
      </c>
      <c r="BA35">
        <f>AZ35/'Chest&amp;Cards&amp;Offer'!$R$3</f>
        <v>5025</v>
      </c>
      <c r="BB35">
        <f t="shared" si="5"/>
        <v>50.25</v>
      </c>
      <c r="BC35">
        <v>31</v>
      </c>
      <c r="BH35">
        <f>VLOOKUP(LEFT(C35,1),'CardsStar&amp;Rewards'!$AB$13:$AF$16,3,FALSE)</f>
        <v>8</v>
      </c>
      <c r="BI35">
        <f>VLOOKUP(LEFT(C35,1),'CardsStar&amp;Rewards'!$AB$19:$AF$22,3,FALSE)</f>
        <v>3</v>
      </c>
      <c r="BJ35">
        <f>SUM($BI$5:BI35)</f>
        <v>101</v>
      </c>
      <c r="BS35">
        <f>VLOOKUP(BJ35,StarIdelRewards!A:D,4,FALSE)</f>
        <v>19</v>
      </c>
      <c r="BT35">
        <v>2</v>
      </c>
      <c r="BU35">
        <f t="shared" si="6"/>
        <v>160</v>
      </c>
      <c r="BV35">
        <f t="shared" si="7"/>
        <v>9600</v>
      </c>
      <c r="BW35">
        <f t="shared" si="8"/>
        <v>182400</v>
      </c>
      <c r="BX35">
        <f>SUM($BW$5:BW35)</f>
        <v>2433600</v>
      </c>
      <c r="BY35">
        <f>SUM($AX$5:AX35)</f>
        <v>2180400</v>
      </c>
      <c r="BZ35" s="47">
        <f t="shared" si="9"/>
        <v>0.11612548156301596</v>
      </c>
      <c r="CG35">
        <f t="shared" si="10"/>
        <v>101</v>
      </c>
      <c r="CH35" s="84"/>
      <c r="CI35" s="44">
        <f t="shared" si="35"/>
        <v>13</v>
      </c>
      <c r="CJ35" s="44">
        <f t="shared" si="35"/>
        <v>1170</v>
      </c>
      <c r="CK35" s="43"/>
      <c r="CQ35">
        <f>VLOOKUP(W35,CardUpgrade!$O$9:$R$20,2,FALSE)</f>
        <v>975000</v>
      </c>
      <c r="CR35">
        <f>VLOOKUP(X35,CardUpgrade!$O$9:$R$20,2,FALSE)</f>
        <v>575000</v>
      </c>
      <c r="CS35">
        <f>VLOOKUP(Y35,CardUpgrade!$O$9:$R$20,3,FALSE)</f>
        <v>935000</v>
      </c>
      <c r="CT35">
        <f>VLOOKUP(Z35,CardUpgrade!$O$9:$R$20,3,FALSE)</f>
        <v>935000</v>
      </c>
      <c r="CU35">
        <f>VLOOKUP(AA35,CardUpgrade!$O$9:$R$20,3,FALSE)</f>
        <v>935000</v>
      </c>
      <c r="CV35">
        <f>VLOOKUP(AB35,CardUpgrade!$O$9:$R$20,3,FALSE)</f>
        <v>935000</v>
      </c>
      <c r="CW35">
        <f>VLOOKUP(AC35,CardUpgrade!$O$9:$R$20,4,FALSE)</f>
        <v>3265000</v>
      </c>
      <c r="CX35">
        <f>VLOOKUP(AD35,CardUpgrade!$O$9:$R$20,4,FALSE)</f>
        <v>645000</v>
      </c>
      <c r="CY35">
        <f t="shared" si="12"/>
        <v>5290000</v>
      </c>
      <c r="CZ35">
        <f t="shared" si="30"/>
        <v>400000</v>
      </c>
      <c r="DA35" s="49">
        <v>0.4</v>
      </c>
      <c r="DB35" s="75">
        <f t="shared" si="13"/>
        <v>240000</v>
      </c>
      <c r="DC35">
        <f>SUM($DB$5:DB35)</f>
        <v>3762000</v>
      </c>
      <c r="DD35" s="49">
        <v>0.5</v>
      </c>
      <c r="DE35" s="49">
        <f t="shared" si="34"/>
        <v>0.5</v>
      </c>
      <c r="DF35" s="78">
        <f t="shared" si="15"/>
        <v>120000</v>
      </c>
      <c r="DG35">
        <f>SUM($DF$5:DF35)</f>
        <v>1701000</v>
      </c>
      <c r="DH35">
        <f t="shared" si="31"/>
        <v>120000</v>
      </c>
      <c r="DI35">
        <f t="shared" si="16"/>
        <v>120000</v>
      </c>
      <c r="DJ35">
        <f>SUM($DI$5:DI35)</f>
        <v>2061000</v>
      </c>
      <c r="DK35">
        <f t="shared" si="17"/>
        <v>101</v>
      </c>
      <c r="DL35">
        <f>SUM($BH$5:BH35)</f>
        <v>292</v>
      </c>
      <c r="DM35">
        <f t="shared" si="18"/>
        <v>197</v>
      </c>
      <c r="DN35" s="84"/>
      <c r="DO35" s="84"/>
      <c r="DP35">
        <f t="shared" si="19"/>
        <v>20405.940594059404</v>
      </c>
      <c r="DQ35" s="84"/>
      <c r="DR35">
        <f>VLOOKUP(DK35,StarIdelRewards!A:I,9,FALSE)*BV35</f>
        <v>172800</v>
      </c>
      <c r="DS35">
        <f t="shared" si="20"/>
        <v>120000</v>
      </c>
      <c r="DT35">
        <f>SUM($DR$5:DR35)</f>
        <v>2222400</v>
      </c>
      <c r="DU35" s="47">
        <f t="shared" si="21"/>
        <v>-0.23461123110151189</v>
      </c>
      <c r="DV35">
        <f t="shared" si="22"/>
        <v>12.5</v>
      </c>
      <c r="DX35">
        <f t="shared" si="23"/>
        <v>160000</v>
      </c>
      <c r="DY35">
        <f t="shared" si="24"/>
        <v>50.25</v>
      </c>
      <c r="DZ35" s="84"/>
      <c r="EB35">
        <f t="shared" si="25"/>
        <v>50.25</v>
      </c>
      <c r="EC35">
        <f>B35*(3-1.333)*'Chest&amp;Cards&amp;Offer'!$J$70/100</f>
        <v>46.509300000000003</v>
      </c>
      <c r="ED35">
        <f t="shared" si="26"/>
        <v>96.759299999999996</v>
      </c>
      <c r="EE35">
        <f t="shared" si="27"/>
        <v>197</v>
      </c>
      <c r="EH35">
        <f>VLOOKUP(W35,CardUpgrade!$I$52:$L$63,2,FALSE)</f>
        <v>116</v>
      </c>
      <c r="EI35">
        <f>VLOOKUP(X35,CardUpgrade!$I$52:$L$63,2,FALSE)</f>
        <v>66</v>
      </c>
      <c r="EJ35">
        <f>VLOOKUP(Y35,CardUpgrade!$I$52:$L$63,3,FALSE)</f>
        <v>396</v>
      </c>
      <c r="EK35">
        <f>VLOOKUP(Z35,CardUpgrade!$I$52:$L$63,3,FALSE)</f>
        <v>396</v>
      </c>
      <c r="EL35">
        <f>VLOOKUP(AA35,CardUpgrade!$I$52:$L$63,3,FALSE)</f>
        <v>396</v>
      </c>
      <c r="EM35">
        <f>VLOOKUP(AB35,CardUpgrade!$I$52:$L$63,3,FALSE)</f>
        <v>396</v>
      </c>
      <c r="EN35">
        <f>VLOOKUP(AC35,CardUpgrade!$I$52:$L$63,4,FALSE)</f>
        <v>1856</v>
      </c>
      <c r="EO35">
        <f>VLOOKUP(AD35,CardUpgrade!$I$52:$L$63,4,FALSE)</f>
        <v>256</v>
      </c>
      <c r="EQ35" s="7">
        <f t="shared" si="28"/>
        <v>1766</v>
      </c>
      <c r="ES35" s="7">
        <f t="shared" si="0"/>
        <v>3878</v>
      </c>
    </row>
    <row r="36" spans="1:190" x14ac:dyDescent="0.2">
      <c r="A36" s="11">
        <v>32</v>
      </c>
      <c r="B36">
        <v>32</v>
      </c>
      <c r="C36" s="13" t="s">
        <v>50</v>
      </c>
      <c r="D36">
        <v>6</v>
      </c>
      <c r="E36" t="str">
        <f t="shared" si="36"/>
        <v>橙2 - Lv6</v>
      </c>
      <c r="G36" t="str">
        <f t="shared" si="33"/>
        <v>橙6</v>
      </c>
      <c r="H36">
        <f>VLOOKUP(G36,Reference1!C:E,3,FALSE)</f>
        <v>634.40000000000009</v>
      </c>
      <c r="I36" s="93"/>
      <c r="K36" t="s">
        <v>171</v>
      </c>
      <c r="M36" s="91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26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>
        <v>6</v>
      </c>
      <c r="AD36">
        <v>4</v>
      </c>
      <c r="AI36">
        <f>VLOOKUP(W36,CardUpgrade!$C$10:$I$20,7,FALSE)</f>
        <v>116</v>
      </c>
      <c r="AJ36">
        <f>VLOOKUP(X36,CardUpgrade!$C$10:$I$20,7,FALSE)</f>
        <v>116</v>
      </c>
      <c r="AK36">
        <f>VLOOKUP(Y36,CardUpgrade!$C$10:$I$20,7,FALSE)</f>
        <v>66</v>
      </c>
      <c r="AL36">
        <f>VLOOKUP(Z36,CardUpgrade!$C$10:$I$20,7,FALSE)</f>
        <v>66</v>
      </c>
      <c r="AM36">
        <f>VLOOKUP(AA36,CardUpgrade!$C$10:$I$20,7,FALSE)</f>
        <v>66</v>
      </c>
      <c r="AN36">
        <f>VLOOKUP(AB36,CardUpgrade!$C$10:$I$20,7,FALSE)</f>
        <v>66</v>
      </c>
      <c r="AO36">
        <f>VLOOKUP(AC36,CardUpgrade!$C$10:$I$20,7,FALSE)</f>
        <v>116</v>
      </c>
      <c r="AP36">
        <f>VLOOKUP(AD36,CardUpgrade!$C$10:$I$20,7,FALSE)</f>
        <v>36</v>
      </c>
      <c r="AS36" s="2">
        <f>SUM(AI36:AJ36)*'Chest&amp;Cards&amp;Offer'!$N$3 + SUM('Dungeon&amp;Framework'!AK36:AN36)*'Chest&amp;Cards&amp;Offer'!$N$4</f>
        <v>3446400</v>
      </c>
      <c r="AU36" s="11">
        <f t="shared" si="29"/>
        <v>60000</v>
      </c>
      <c r="AW36" s="42">
        <v>0.5</v>
      </c>
      <c r="AX36">
        <f t="shared" si="3"/>
        <v>30000</v>
      </c>
      <c r="AY36">
        <f t="shared" si="4"/>
        <v>30000</v>
      </c>
      <c r="AZ36">
        <f>SUM($AY$5:AY36)</f>
        <v>1236000</v>
      </c>
      <c r="BA36">
        <f>AZ36/'Chest&amp;Cards&amp;Offer'!$R$3</f>
        <v>5150</v>
      </c>
      <c r="BB36">
        <f t="shared" si="5"/>
        <v>51.5</v>
      </c>
      <c r="BC36">
        <v>32</v>
      </c>
      <c r="BH36">
        <f>VLOOKUP(LEFT(C36,1),'CardsStar&amp;Rewards'!$AB$13:$AF$16,3,FALSE)</f>
        <v>8</v>
      </c>
      <c r="BI36">
        <f>VLOOKUP(LEFT(C36,1),'CardsStar&amp;Rewards'!$AB$19:$AF$22,3,FALSE)</f>
        <v>3</v>
      </c>
      <c r="BJ36">
        <f>SUM($BI$5:BI36)</f>
        <v>104</v>
      </c>
      <c r="BS36">
        <f>VLOOKUP(BJ36,StarIdelRewards!A:D,4,FALSE)</f>
        <v>19</v>
      </c>
      <c r="BT36">
        <v>2</v>
      </c>
      <c r="BU36">
        <f t="shared" si="6"/>
        <v>160</v>
      </c>
      <c r="BV36">
        <f t="shared" si="7"/>
        <v>9600</v>
      </c>
      <c r="BW36">
        <f t="shared" si="8"/>
        <v>182400</v>
      </c>
      <c r="BX36">
        <f>SUM($BW$5:BW36)</f>
        <v>2616000</v>
      </c>
      <c r="BY36">
        <f>SUM($AX$5:AX36)</f>
        <v>2210400</v>
      </c>
      <c r="BZ36" s="47">
        <f t="shared" si="9"/>
        <v>0.18349619978284473</v>
      </c>
      <c r="CG36">
        <f t="shared" si="10"/>
        <v>104</v>
      </c>
      <c r="CH36" s="84"/>
      <c r="CI36" s="44">
        <f t="shared" si="35"/>
        <v>14</v>
      </c>
      <c r="CJ36" s="44">
        <f t="shared" si="35"/>
        <v>1260</v>
      </c>
      <c r="CK36" s="43"/>
      <c r="CQ36">
        <f>VLOOKUP(W36,CardUpgrade!$O$9:$R$20,2,FALSE)</f>
        <v>975000</v>
      </c>
      <c r="CR36">
        <f>VLOOKUP(X36,CardUpgrade!$O$9:$R$20,2,FALSE)</f>
        <v>975000</v>
      </c>
      <c r="CS36">
        <f>VLOOKUP(Y36,CardUpgrade!$O$9:$R$20,3,FALSE)</f>
        <v>935000</v>
      </c>
      <c r="CT36">
        <f>VLOOKUP(Z36,CardUpgrade!$O$9:$R$20,3,FALSE)</f>
        <v>935000</v>
      </c>
      <c r="CU36">
        <f>VLOOKUP(AA36,CardUpgrade!$O$9:$R$20,3,FALSE)</f>
        <v>935000</v>
      </c>
      <c r="CV36">
        <f>VLOOKUP(AB36,CardUpgrade!$O$9:$R$20,3,FALSE)</f>
        <v>935000</v>
      </c>
      <c r="CW36">
        <f>VLOOKUP(AC36,CardUpgrade!$O$9:$R$20,4,FALSE)</f>
        <v>3265000</v>
      </c>
      <c r="CX36">
        <f>VLOOKUP(AD36,CardUpgrade!$O$9:$R$20,4,FALSE)</f>
        <v>1115000</v>
      </c>
      <c r="CY36">
        <f t="shared" si="12"/>
        <v>5690000</v>
      </c>
      <c r="CZ36">
        <f t="shared" si="30"/>
        <v>400000</v>
      </c>
      <c r="DA36" s="49">
        <v>0.4</v>
      </c>
      <c r="DB36" s="75">
        <f t="shared" si="13"/>
        <v>240000</v>
      </c>
      <c r="DC36">
        <f>SUM($DB$5:DB36)</f>
        <v>4002000</v>
      </c>
      <c r="DD36" s="49">
        <v>0.5</v>
      </c>
      <c r="DE36" s="49">
        <f t="shared" si="34"/>
        <v>0.5</v>
      </c>
      <c r="DF36" s="78">
        <f t="shared" si="15"/>
        <v>120000</v>
      </c>
      <c r="DG36">
        <f>SUM($DF$5:DF36)</f>
        <v>1821000</v>
      </c>
      <c r="DH36">
        <f t="shared" si="31"/>
        <v>120000</v>
      </c>
      <c r="DI36">
        <f t="shared" si="16"/>
        <v>120000</v>
      </c>
      <c r="DJ36">
        <f>SUM($DI$5:DI36)</f>
        <v>2181000</v>
      </c>
      <c r="DK36">
        <f t="shared" si="17"/>
        <v>104</v>
      </c>
      <c r="DL36">
        <f>SUM($BH$5:BH36)</f>
        <v>300</v>
      </c>
      <c r="DM36">
        <f t="shared" si="18"/>
        <v>202</v>
      </c>
      <c r="DN36" s="84"/>
      <c r="DO36" s="84"/>
      <c r="DP36">
        <f t="shared" si="19"/>
        <v>20971.153846153848</v>
      </c>
      <c r="DQ36" s="84"/>
      <c r="DR36">
        <f>VLOOKUP(DK36,StarIdelRewards!A:I,9,FALSE)*BV36</f>
        <v>172800</v>
      </c>
      <c r="DS36">
        <f t="shared" si="20"/>
        <v>120000</v>
      </c>
      <c r="DT36">
        <f>SUM($DR$5:DR36)</f>
        <v>2395200</v>
      </c>
      <c r="DU36" s="47">
        <f t="shared" si="21"/>
        <v>-0.23972945891783567</v>
      </c>
      <c r="DV36">
        <f t="shared" si="22"/>
        <v>12.5</v>
      </c>
      <c r="DX36">
        <f t="shared" si="23"/>
        <v>160000</v>
      </c>
      <c r="DY36">
        <f t="shared" si="24"/>
        <v>51.5</v>
      </c>
      <c r="DZ36" s="84"/>
      <c r="EB36">
        <f t="shared" si="25"/>
        <v>51.5</v>
      </c>
      <c r="EC36">
        <f>B36*(3-1.333)*'Chest&amp;Cards&amp;Offer'!$J$70/100</f>
        <v>48.009599999999999</v>
      </c>
      <c r="ED36">
        <f t="shared" si="26"/>
        <v>99.509600000000006</v>
      </c>
      <c r="EE36">
        <f t="shared" si="27"/>
        <v>202</v>
      </c>
      <c r="EH36">
        <f>VLOOKUP(W36,CardUpgrade!$I$52:$L$63,2,FALSE)</f>
        <v>116</v>
      </c>
      <c r="EI36">
        <f>VLOOKUP(X36,CardUpgrade!$I$52:$L$63,2,FALSE)</f>
        <v>116</v>
      </c>
      <c r="EJ36">
        <f>VLOOKUP(Y36,CardUpgrade!$I$52:$L$63,3,FALSE)</f>
        <v>396</v>
      </c>
      <c r="EK36">
        <f>VLOOKUP(Z36,CardUpgrade!$I$52:$L$63,3,FALSE)</f>
        <v>396</v>
      </c>
      <c r="EL36">
        <f>VLOOKUP(AA36,CardUpgrade!$I$52:$L$63,3,FALSE)</f>
        <v>396</v>
      </c>
      <c r="EM36">
        <f>VLOOKUP(AB36,CardUpgrade!$I$52:$L$63,3,FALSE)</f>
        <v>396</v>
      </c>
      <c r="EN36">
        <f>VLOOKUP(AC36,CardUpgrade!$I$52:$L$63,4,FALSE)</f>
        <v>1856</v>
      </c>
      <c r="EO36">
        <f>VLOOKUP(AD36,CardUpgrade!$I$52:$L$63,4,FALSE)</f>
        <v>576</v>
      </c>
      <c r="EP36" s="7">
        <v>6</v>
      </c>
      <c r="EQ36" s="7">
        <f t="shared" si="28"/>
        <v>1816</v>
      </c>
      <c r="ES36" s="7">
        <f t="shared" si="0"/>
        <v>4248</v>
      </c>
    </row>
    <row r="37" spans="1:190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36"/>
        <v>紫1 - Lv6</v>
      </c>
      <c r="G37" t="str">
        <f t="shared" si="33"/>
        <v>紫6</v>
      </c>
      <c r="H37">
        <f>VLOOKUP(G37,Reference1!C:E,3,FALSE)</f>
        <v>943.2</v>
      </c>
      <c r="I37" s="93"/>
      <c r="K37" t="s">
        <v>172</v>
      </c>
      <c r="M37" s="91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26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VLOOKUP(W37,CardUpgrade!$C$10:$I$20,7,FALSE)</f>
        <v>116</v>
      </c>
      <c r="AJ37">
        <f>VLOOKUP(X37,CardUpgrade!$C$10:$I$20,7,FALSE)</f>
        <v>116</v>
      </c>
      <c r="AK37">
        <f>VLOOKUP(Y37,CardUpgrade!$C$10:$I$20,7,FALSE)</f>
        <v>116</v>
      </c>
      <c r="AL37">
        <f>VLOOKUP(Z37,CardUpgrade!$C$10:$I$20,7,FALSE)</f>
        <v>66</v>
      </c>
      <c r="AM37">
        <f>VLOOKUP(AA37,CardUpgrade!$C$10:$I$20,7,FALSE)</f>
        <v>66</v>
      </c>
      <c r="AN37">
        <f>VLOOKUP(AB37,CardUpgrade!$C$10:$I$20,7,FALSE)</f>
        <v>66</v>
      </c>
      <c r="AO37">
        <f>VLOOKUP(AC37,CardUpgrade!$C$10:$I$20,7,FALSE)</f>
        <v>116</v>
      </c>
      <c r="AP37">
        <f>VLOOKUP(AD37,CardUpgrade!$C$10:$I$20,7,FALSE)</f>
        <v>66</v>
      </c>
      <c r="AS37" s="2">
        <f>SUM(AI37:AJ37)*'Chest&amp;Cards&amp;Offer'!$N$3 + SUM('Dungeon&amp;Framework'!AK37:AN37)*'Chest&amp;Cards&amp;Offer'!$N$4</f>
        <v>4046400</v>
      </c>
      <c r="AU37" s="11">
        <f t="shared" si="29"/>
        <v>600000</v>
      </c>
      <c r="AW37" s="42">
        <v>0.5</v>
      </c>
      <c r="AX37">
        <f t="shared" si="3"/>
        <v>300000</v>
      </c>
      <c r="AY37">
        <f t="shared" si="4"/>
        <v>300000</v>
      </c>
      <c r="AZ37">
        <f>SUM($AY$5:AY37)</f>
        <v>1536000</v>
      </c>
      <c r="BA37">
        <f>AZ37/'Chest&amp;Cards&amp;Offer'!$R$3</f>
        <v>6400</v>
      </c>
      <c r="BB37">
        <f t="shared" si="5"/>
        <v>64</v>
      </c>
      <c r="BC37">
        <v>33</v>
      </c>
      <c r="BH37">
        <f>VLOOKUP(LEFT(C37,1),'CardsStar&amp;Rewards'!$AB$13:$AF$16,3,FALSE)</f>
        <v>12</v>
      </c>
      <c r="BI37">
        <f>VLOOKUP(LEFT(C37,1),'CardsStar&amp;Rewards'!$AB$19:$AF$22,3,FALSE)</f>
        <v>4</v>
      </c>
      <c r="BJ37">
        <f>SUM($BI$5:BI37)</f>
        <v>108</v>
      </c>
      <c r="BS37">
        <f>VLOOKUP(BJ37,StarIdelRewards!A:D,4,FALSE)</f>
        <v>20</v>
      </c>
      <c r="BT37">
        <v>2</v>
      </c>
      <c r="BU37">
        <f t="shared" si="6"/>
        <v>160</v>
      </c>
      <c r="BV37">
        <f t="shared" si="7"/>
        <v>9600</v>
      </c>
      <c r="BW37">
        <f t="shared" si="8"/>
        <v>192000</v>
      </c>
      <c r="BX37">
        <f>SUM($BW$5:BW37)</f>
        <v>2808000</v>
      </c>
      <c r="BY37">
        <f>SUM($AX$5:AX37)</f>
        <v>2510400</v>
      </c>
      <c r="BZ37" s="47">
        <f t="shared" si="9"/>
        <v>0.11854684512428298</v>
      </c>
      <c r="CG37">
        <f t="shared" si="10"/>
        <v>108</v>
      </c>
      <c r="CH37" s="84"/>
      <c r="CI37" s="44">
        <f t="shared" si="35"/>
        <v>15</v>
      </c>
      <c r="CJ37" s="44">
        <f t="shared" si="35"/>
        <v>1350</v>
      </c>
      <c r="CK37" s="43"/>
      <c r="CQ37">
        <f>VLOOKUP(W37,CardUpgrade!$O$9:$R$20,2,FALSE)</f>
        <v>975000</v>
      </c>
      <c r="CR37">
        <f>VLOOKUP(X37,CardUpgrade!$O$9:$R$20,2,FALSE)</f>
        <v>975000</v>
      </c>
      <c r="CS37">
        <f>VLOOKUP(Y37,CardUpgrade!$O$9:$R$20,3,FALSE)</f>
        <v>1535000</v>
      </c>
      <c r="CT37">
        <f>VLOOKUP(Z37,CardUpgrade!$O$9:$R$20,3,FALSE)</f>
        <v>935000</v>
      </c>
      <c r="CU37">
        <f>VLOOKUP(AA37,CardUpgrade!$O$9:$R$20,3,FALSE)</f>
        <v>935000</v>
      </c>
      <c r="CV37">
        <f>VLOOKUP(AB37,CardUpgrade!$O$9:$R$20,3,FALSE)</f>
        <v>935000</v>
      </c>
      <c r="CW37">
        <f>VLOOKUP(AC37,CardUpgrade!$O$9:$R$20,4,FALSE)</f>
        <v>3265000</v>
      </c>
      <c r="CX37">
        <f>VLOOKUP(AD37,CardUpgrade!$O$9:$R$20,4,FALSE)</f>
        <v>1865000</v>
      </c>
      <c r="CY37">
        <f t="shared" si="12"/>
        <v>6290000</v>
      </c>
      <c r="CZ37">
        <f t="shared" si="30"/>
        <v>600000</v>
      </c>
      <c r="DA37" s="49">
        <v>0.4</v>
      </c>
      <c r="DB37" s="75">
        <f t="shared" si="13"/>
        <v>360000</v>
      </c>
      <c r="DC37">
        <f>SUM($DB$5:DB37)</f>
        <v>4362000</v>
      </c>
      <c r="DD37" s="49">
        <v>0.5</v>
      </c>
      <c r="DE37" s="49">
        <f t="shared" si="34"/>
        <v>0.5</v>
      </c>
      <c r="DF37" s="78">
        <f t="shared" si="15"/>
        <v>180000</v>
      </c>
      <c r="DG37">
        <f>SUM($DF$5:DF37)</f>
        <v>2001000</v>
      </c>
      <c r="DH37">
        <f t="shared" si="31"/>
        <v>180000</v>
      </c>
      <c r="DI37">
        <f t="shared" si="16"/>
        <v>180000</v>
      </c>
      <c r="DJ37">
        <f>SUM($DI$5:DI37)</f>
        <v>2361000</v>
      </c>
      <c r="DK37">
        <f t="shared" si="17"/>
        <v>108</v>
      </c>
      <c r="DL37">
        <f>SUM($BH$5:BH37)</f>
        <v>312</v>
      </c>
      <c r="DM37">
        <f t="shared" si="18"/>
        <v>210</v>
      </c>
      <c r="DN37" s="84"/>
      <c r="DO37" s="84"/>
      <c r="DP37">
        <f t="shared" si="19"/>
        <v>21861.111111111109</v>
      </c>
      <c r="DQ37" s="84"/>
      <c r="DR37">
        <f>VLOOKUP(DK37,StarIdelRewards!A:I,9,FALSE)*BV37</f>
        <v>182400</v>
      </c>
      <c r="DS37">
        <f t="shared" si="20"/>
        <v>180000</v>
      </c>
      <c r="DT37">
        <f>SUM($DR$5:DR37)</f>
        <v>2577600</v>
      </c>
      <c r="DU37" s="47">
        <f t="shared" si="21"/>
        <v>-0.22369646182495345</v>
      </c>
      <c r="DV37">
        <f t="shared" si="22"/>
        <v>18.75</v>
      </c>
      <c r="DX37">
        <f t="shared" si="23"/>
        <v>240000</v>
      </c>
      <c r="DY37">
        <f t="shared" si="24"/>
        <v>64</v>
      </c>
      <c r="DZ37" s="84"/>
      <c r="EB37">
        <f t="shared" si="25"/>
        <v>64</v>
      </c>
      <c r="EC37">
        <f>B37*(3-1.333)*'Chest&amp;Cards&amp;Offer'!$J$70/100</f>
        <v>49.509900000000009</v>
      </c>
      <c r="ED37">
        <f t="shared" si="26"/>
        <v>113.50990000000002</v>
      </c>
      <c r="EE37">
        <f t="shared" si="27"/>
        <v>210</v>
      </c>
      <c r="EH37">
        <f>VLOOKUP(W37,CardUpgrade!$I$52:$L$63,2,FALSE)</f>
        <v>116</v>
      </c>
      <c r="EI37">
        <f>VLOOKUP(X37,CardUpgrade!$I$52:$L$63,2,FALSE)</f>
        <v>116</v>
      </c>
      <c r="EJ37">
        <f>VLOOKUP(Y37,CardUpgrade!$I$52:$L$63,3,FALSE)</f>
        <v>696</v>
      </c>
      <c r="EK37">
        <f>VLOOKUP(Z37,CardUpgrade!$I$52:$L$63,3,FALSE)</f>
        <v>396</v>
      </c>
      <c r="EL37">
        <f>VLOOKUP(AA37,CardUpgrade!$I$52:$L$63,3,FALSE)</f>
        <v>396</v>
      </c>
      <c r="EM37">
        <f>VLOOKUP(AB37,CardUpgrade!$I$52:$L$63,3,FALSE)</f>
        <v>396</v>
      </c>
      <c r="EN37">
        <f>VLOOKUP(AC37,CardUpgrade!$I$52:$L$63,4,FALSE)</f>
        <v>1856</v>
      </c>
      <c r="EO37">
        <f>VLOOKUP(AD37,CardUpgrade!$I$52:$L$63,4,FALSE)</f>
        <v>1056</v>
      </c>
      <c r="EQ37" s="7">
        <f t="shared" si="28"/>
        <v>2116</v>
      </c>
      <c r="ES37" s="7">
        <f t="shared" ref="ES37:ES64" si="37">SUM(EH37:EO37)</f>
        <v>5028</v>
      </c>
    </row>
    <row r="38" spans="1:190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36"/>
        <v>紫2 - Lv6</v>
      </c>
      <c r="G38" t="str">
        <f t="shared" si="33"/>
        <v>紫6</v>
      </c>
      <c r="H38">
        <f>VLOOKUP(G38,Reference1!C:E,3,FALSE)</f>
        <v>943.2</v>
      </c>
      <c r="I38" s="93"/>
      <c r="K38" t="s">
        <v>173</v>
      </c>
      <c r="M38" s="91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26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VLOOKUP(W38,CardUpgrade!$C$10:$I$20,7,FALSE)</f>
        <v>116</v>
      </c>
      <c r="AJ38">
        <f>VLOOKUP(X38,CardUpgrade!$C$10:$I$20,7,FALSE)</f>
        <v>116</v>
      </c>
      <c r="AK38">
        <f>VLOOKUP(Y38,CardUpgrade!$C$10:$I$20,7,FALSE)</f>
        <v>116</v>
      </c>
      <c r="AL38">
        <f>VLOOKUP(Z38,CardUpgrade!$C$10:$I$20,7,FALSE)</f>
        <v>116</v>
      </c>
      <c r="AM38">
        <f>VLOOKUP(AA38,CardUpgrade!$C$10:$I$20,7,FALSE)</f>
        <v>66</v>
      </c>
      <c r="AN38">
        <f>VLOOKUP(AB38,CardUpgrade!$C$10:$I$20,7,FALSE)</f>
        <v>66</v>
      </c>
      <c r="AO38">
        <f>VLOOKUP(AC38,CardUpgrade!$C$10:$I$20,7,FALSE)</f>
        <v>116</v>
      </c>
      <c r="AP38">
        <f>VLOOKUP(AD38,CardUpgrade!$C$10:$I$20,7,FALSE)</f>
        <v>116</v>
      </c>
      <c r="AS38" s="2">
        <f>SUM(AI38:AJ38)*'Chest&amp;Cards&amp;Offer'!$N$3 + SUM('Dungeon&amp;Framework'!AK38:AN38)*'Chest&amp;Cards&amp;Offer'!$N$4</f>
        <v>4646400</v>
      </c>
      <c r="AU38" s="11">
        <f t="shared" si="29"/>
        <v>600000</v>
      </c>
      <c r="AW38" s="42">
        <v>0.5</v>
      </c>
      <c r="AX38">
        <f t="shared" si="3"/>
        <v>300000</v>
      </c>
      <c r="AY38">
        <f t="shared" si="4"/>
        <v>300000</v>
      </c>
      <c r="AZ38">
        <f>SUM($AY$5:AY38)</f>
        <v>1836000</v>
      </c>
      <c r="BA38">
        <f>AZ38/'Chest&amp;Cards&amp;Offer'!$R$3</f>
        <v>7650</v>
      </c>
      <c r="BB38">
        <f t="shared" si="5"/>
        <v>76.5</v>
      </c>
      <c r="BC38">
        <v>34</v>
      </c>
      <c r="BH38">
        <f>VLOOKUP(LEFT(C38,1),'CardsStar&amp;Rewards'!$AB$13:$AF$16,3,FALSE)</f>
        <v>12</v>
      </c>
      <c r="BI38">
        <f>VLOOKUP(LEFT(C38,1),'CardsStar&amp;Rewards'!$AB$19:$AF$22,3,FALSE)</f>
        <v>4</v>
      </c>
      <c r="BJ38">
        <f>SUM($BI$5:BI38)</f>
        <v>112</v>
      </c>
      <c r="BS38">
        <f>VLOOKUP(BJ38,StarIdelRewards!A:D,4,FALSE)</f>
        <v>21</v>
      </c>
      <c r="BT38">
        <v>2</v>
      </c>
      <c r="BU38">
        <f t="shared" si="6"/>
        <v>160</v>
      </c>
      <c r="BV38">
        <f t="shared" si="7"/>
        <v>9600</v>
      </c>
      <c r="BW38">
        <f t="shared" si="8"/>
        <v>201600</v>
      </c>
      <c r="BX38">
        <f>SUM($BW$5:BW38)</f>
        <v>3009600</v>
      </c>
      <c r="BY38">
        <f>SUM($AX$5:AX38)</f>
        <v>2810400</v>
      </c>
      <c r="BZ38" s="47">
        <f t="shared" si="9"/>
        <v>7.0879590093936809E-2</v>
      </c>
      <c r="CG38">
        <f t="shared" si="10"/>
        <v>112</v>
      </c>
      <c r="CH38" s="84"/>
      <c r="CI38" s="44">
        <f t="shared" si="35"/>
        <v>16</v>
      </c>
      <c r="CJ38" s="44">
        <f t="shared" si="35"/>
        <v>1440</v>
      </c>
      <c r="CK38" s="43"/>
      <c r="CQ38">
        <f>VLOOKUP(W38,CardUpgrade!$O$9:$R$20,2,FALSE)</f>
        <v>975000</v>
      </c>
      <c r="CR38">
        <f>VLOOKUP(X38,CardUpgrade!$O$9:$R$20,2,FALSE)</f>
        <v>975000</v>
      </c>
      <c r="CS38">
        <f>VLOOKUP(Y38,CardUpgrade!$O$9:$R$20,3,FALSE)</f>
        <v>1535000</v>
      </c>
      <c r="CT38">
        <f>VLOOKUP(Z38,CardUpgrade!$O$9:$R$20,3,FALSE)</f>
        <v>1535000</v>
      </c>
      <c r="CU38">
        <f>VLOOKUP(AA38,CardUpgrade!$O$9:$R$20,3,FALSE)</f>
        <v>935000</v>
      </c>
      <c r="CV38">
        <f>VLOOKUP(AB38,CardUpgrade!$O$9:$R$20,3,FALSE)</f>
        <v>935000</v>
      </c>
      <c r="CW38">
        <f>VLOOKUP(AC38,CardUpgrade!$O$9:$R$20,4,FALSE)</f>
        <v>3265000</v>
      </c>
      <c r="CX38">
        <f>VLOOKUP(AD38,CardUpgrade!$O$9:$R$20,4,FALSE)</f>
        <v>3265000</v>
      </c>
      <c r="CY38">
        <f t="shared" si="12"/>
        <v>6890000</v>
      </c>
      <c r="CZ38">
        <f t="shared" si="30"/>
        <v>600000</v>
      </c>
      <c r="DA38" s="49">
        <v>0.4</v>
      </c>
      <c r="DB38" s="75">
        <f t="shared" si="13"/>
        <v>360000</v>
      </c>
      <c r="DC38">
        <f>SUM($DB$5:DB38)</f>
        <v>4722000</v>
      </c>
      <c r="DD38" s="49">
        <v>0.5</v>
      </c>
      <c r="DE38" s="49">
        <f t="shared" si="34"/>
        <v>0.5</v>
      </c>
      <c r="DF38" s="78">
        <f t="shared" si="15"/>
        <v>180000</v>
      </c>
      <c r="DG38">
        <f>SUM($DF$5:DF38)</f>
        <v>2181000</v>
      </c>
      <c r="DH38">
        <f t="shared" si="31"/>
        <v>180000</v>
      </c>
      <c r="DI38">
        <f t="shared" si="16"/>
        <v>180000</v>
      </c>
      <c r="DJ38">
        <f>SUM($DI$5:DI38)</f>
        <v>2541000</v>
      </c>
      <c r="DK38">
        <f t="shared" si="17"/>
        <v>112</v>
      </c>
      <c r="DL38">
        <f>SUM($BH$5:BH38)</f>
        <v>324</v>
      </c>
      <c r="DM38">
        <f t="shared" si="18"/>
        <v>218</v>
      </c>
      <c r="DN38" s="84"/>
      <c r="DO38" s="84"/>
      <c r="DP38">
        <f t="shared" si="19"/>
        <v>22687.5</v>
      </c>
      <c r="DQ38" s="84"/>
      <c r="DR38">
        <f>VLOOKUP(DK38,StarIdelRewards!A:I,9,FALSE)*BV38</f>
        <v>192000</v>
      </c>
      <c r="DS38">
        <f t="shared" si="20"/>
        <v>180000</v>
      </c>
      <c r="DT38">
        <f>SUM($DR$5:DR38)</f>
        <v>2769600</v>
      </c>
      <c r="DU38" s="47">
        <f t="shared" si="21"/>
        <v>-0.21252166377816292</v>
      </c>
      <c r="DV38">
        <f t="shared" si="22"/>
        <v>18.75</v>
      </c>
      <c r="DX38">
        <f t="shared" si="23"/>
        <v>240000</v>
      </c>
      <c r="DY38">
        <f t="shared" si="24"/>
        <v>76.5</v>
      </c>
      <c r="DZ38" s="84"/>
      <c r="EB38">
        <f t="shared" si="25"/>
        <v>76.5</v>
      </c>
      <c r="EC38">
        <f>B38*(3-1.333)*'Chest&amp;Cards&amp;Offer'!$J$70/100</f>
        <v>51.010200000000005</v>
      </c>
      <c r="ED38">
        <f t="shared" si="26"/>
        <v>127.5102</v>
      </c>
      <c r="EE38">
        <f t="shared" si="27"/>
        <v>218</v>
      </c>
      <c r="EH38">
        <f>VLOOKUP(W38,CardUpgrade!$I$52:$L$63,2,FALSE)</f>
        <v>116</v>
      </c>
      <c r="EI38">
        <f>VLOOKUP(X38,CardUpgrade!$I$52:$L$63,2,FALSE)</f>
        <v>116</v>
      </c>
      <c r="EJ38">
        <f>VLOOKUP(Y38,CardUpgrade!$I$52:$L$63,3,FALSE)</f>
        <v>696</v>
      </c>
      <c r="EK38">
        <f>VLOOKUP(Z38,CardUpgrade!$I$52:$L$63,3,FALSE)</f>
        <v>696</v>
      </c>
      <c r="EL38">
        <f>VLOOKUP(AA38,CardUpgrade!$I$52:$L$63,3,FALSE)</f>
        <v>396</v>
      </c>
      <c r="EM38">
        <f>VLOOKUP(AB38,CardUpgrade!$I$52:$L$63,3,FALSE)</f>
        <v>396</v>
      </c>
      <c r="EN38">
        <f>VLOOKUP(AC38,CardUpgrade!$I$52:$L$63,4,FALSE)</f>
        <v>1856</v>
      </c>
      <c r="EO38">
        <f>VLOOKUP(AD38,CardUpgrade!$I$52:$L$63,4,FALSE)</f>
        <v>1856</v>
      </c>
      <c r="EQ38" s="7">
        <f t="shared" si="28"/>
        <v>2416</v>
      </c>
      <c r="ES38" s="7">
        <f t="shared" si="37"/>
        <v>6128</v>
      </c>
    </row>
    <row r="39" spans="1:190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36"/>
        <v>紫3 - Lv6</v>
      </c>
      <c r="G39" t="str">
        <f t="shared" si="33"/>
        <v>紫6</v>
      </c>
      <c r="H39">
        <f>VLOOKUP(G39,Reference1!C:E,3,FALSE)</f>
        <v>943.2</v>
      </c>
      <c r="I39" s="93"/>
      <c r="M39" s="91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26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VLOOKUP(W39,CardUpgrade!$C$10:$I$20,7,FALSE)</f>
        <v>116</v>
      </c>
      <c r="AJ39">
        <f>VLOOKUP(X39,CardUpgrade!$C$10:$I$20,7,FALSE)</f>
        <v>116</v>
      </c>
      <c r="AK39">
        <f>VLOOKUP(Y39,CardUpgrade!$C$10:$I$20,7,FALSE)</f>
        <v>116</v>
      </c>
      <c r="AL39">
        <f>VLOOKUP(Z39,CardUpgrade!$C$10:$I$20,7,FALSE)</f>
        <v>116</v>
      </c>
      <c r="AM39">
        <f>VLOOKUP(AA39,CardUpgrade!$C$10:$I$20,7,FALSE)</f>
        <v>116</v>
      </c>
      <c r="AN39">
        <f>VLOOKUP(AB39,CardUpgrade!$C$10:$I$20,7,FALSE)</f>
        <v>66</v>
      </c>
      <c r="AO39">
        <f>VLOOKUP(AC39,CardUpgrade!$C$10:$I$20,7,FALSE)</f>
        <v>116</v>
      </c>
      <c r="AP39">
        <f>VLOOKUP(AD39,CardUpgrade!$C$10:$I$20,7,FALSE)</f>
        <v>116</v>
      </c>
      <c r="AS39" s="2">
        <f>SUM(AI39:AJ39)*'Chest&amp;Cards&amp;Offer'!$N$3 + SUM('Dungeon&amp;Framework'!AK39:AN39)*'Chest&amp;Cards&amp;Offer'!$N$4</f>
        <v>5246400</v>
      </c>
      <c r="AU39" s="11">
        <f t="shared" si="29"/>
        <v>600000</v>
      </c>
      <c r="AW39" s="42">
        <v>0.5</v>
      </c>
      <c r="AX39">
        <f t="shared" si="3"/>
        <v>300000</v>
      </c>
      <c r="AY39">
        <f t="shared" si="4"/>
        <v>300000</v>
      </c>
      <c r="AZ39">
        <f>SUM($AY$5:AY39)</f>
        <v>2136000</v>
      </c>
      <c r="BA39">
        <f>AZ39/'Chest&amp;Cards&amp;Offer'!$R$3</f>
        <v>8900</v>
      </c>
      <c r="BB39">
        <f t="shared" si="5"/>
        <v>89</v>
      </c>
      <c r="BC39">
        <v>35</v>
      </c>
      <c r="BH39">
        <f>VLOOKUP(LEFT(C39,1),'CardsStar&amp;Rewards'!$AB$13:$AF$16,3,FALSE)</f>
        <v>12</v>
      </c>
      <c r="BI39">
        <f>VLOOKUP(LEFT(C39,1),'CardsStar&amp;Rewards'!$AB$19:$AF$22,3,FALSE)</f>
        <v>4</v>
      </c>
      <c r="BJ39">
        <f>SUM($BI$5:BI39)</f>
        <v>116</v>
      </c>
      <c r="BS39">
        <f>VLOOKUP(BJ39,StarIdelRewards!A:D,4,FALSE)</f>
        <v>21</v>
      </c>
      <c r="BT39">
        <v>2</v>
      </c>
      <c r="BU39">
        <f t="shared" si="6"/>
        <v>160</v>
      </c>
      <c r="BV39">
        <f t="shared" si="7"/>
        <v>9600</v>
      </c>
      <c r="BW39">
        <f t="shared" si="8"/>
        <v>201600</v>
      </c>
      <c r="BX39">
        <f>SUM($BW$5:BW39)</f>
        <v>3211200</v>
      </c>
      <c r="BY39">
        <f>SUM($AX$5:AX39)</f>
        <v>3110400</v>
      </c>
      <c r="BZ39" s="47">
        <f t="shared" si="9"/>
        <v>3.2407407407407406E-2</v>
      </c>
      <c r="CG39">
        <f t="shared" si="10"/>
        <v>116</v>
      </c>
      <c r="CH39" s="84"/>
      <c r="CI39" s="44">
        <f t="shared" si="35"/>
        <v>17</v>
      </c>
      <c r="CJ39" s="44">
        <f t="shared" si="35"/>
        <v>1530</v>
      </c>
      <c r="CK39" s="43"/>
      <c r="CQ39">
        <f>VLOOKUP(W39,CardUpgrade!$O$9:$R$20,2,FALSE)</f>
        <v>975000</v>
      </c>
      <c r="CR39">
        <f>VLOOKUP(X39,CardUpgrade!$O$9:$R$20,2,FALSE)</f>
        <v>975000</v>
      </c>
      <c r="CS39">
        <f>VLOOKUP(Y39,CardUpgrade!$O$9:$R$20,3,FALSE)</f>
        <v>1535000</v>
      </c>
      <c r="CT39">
        <f>VLOOKUP(Z39,CardUpgrade!$O$9:$R$20,3,FALSE)</f>
        <v>1535000</v>
      </c>
      <c r="CU39">
        <f>VLOOKUP(AA39,CardUpgrade!$O$9:$R$20,3,FALSE)</f>
        <v>1535000</v>
      </c>
      <c r="CV39">
        <f>VLOOKUP(AB39,CardUpgrade!$O$9:$R$20,3,FALSE)</f>
        <v>935000</v>
      </c>
      <c r="CW39">
        <f>VLOOKUP(AC39,CardUpgrade!$O$9:$R$20,4,FALSE)</f>
        <v>3265000</v>
      </c>
      <c r="CX39">
        <f>VLOOKUP(AD39,CardUpgrade!$O$9:$R$20,4,FALSE)</f>
        <v>3265000</v>
      </c>
      <c r="CY39">
        <f t="shared" si="12"/>
        <v>7490000</v>
      </c>
      <c r="CZ39">
        <f t="shared" si="30"/>
        <v>600000</v>
      </c>
      <c r="DA39" s="49">
        <v>0.4</v>
      </c>
      <c r="DB39" s="75">
        <f t="shared" si="13"/>
        <v>360000</v>
      </c>
      <c r="DC39">
        <f>SUM($DB$5:DB39)</f>
        <v>5082000</v>
      </c>
      <c r="DD39" s="49">
        <v>0.5</v>
      </c>
      <c r="DE39" s="49">
        <f t="shared" si="34"/>
        <v>0.5</v>
      </c>
      <c r="DF39" s="78">
        <f t="shared" si="15"/>
        <v>180000</v>
      </c>
      <c r="DG39">
        <f>SUM($DF$5:DF39)</f>
        <v>2361000</v>
      </c>
      <c r="DH39">
        <f t="shared" si="31"/>
        <v>180000</v>
      </c>
      <c r="DI39">
        <f t="shared" si="16"/>
        <v>180000</v>
      </c>
      <c r="DJ39">
        <f>SUM($DI$5:DI39)</f>
        <v>2721000</v>
      </c>
      <c r="DK39">
        <f t="shared" si="17"/>
        <v>116</v>
      </c>
      <c r="DL39">
        <f>SUM($BH$5:BH39)</f>
        <v>336</v>
      </c>
      <c r="DM39">
        <f t="shared" si="18"/>
        <v>226</v>
      </c>
      <c r="DN39" s="84"/>
      <c r="DO39" s="84"/>
      <c r="DP39">
        <f t="shared" si="19"/>
        <v>23456.896551724138</v>
      </c>
      <c r="DQ39" s="84"/>
      <c r="DR39">
        <f>VLOOKUP(DK39,StarIdelRewards!A:I,9,FALSE)*BV39</f>
        <v>192000</v>
      </c>
      <c r="DS39">
        <f t="shared" si="20"/>
        <v>180000</v>
      </c>
      <c r="DT39">
        <f>SUM($DR$5:DR39)</f>
        <v>2961600</v>
      </c>
      <c r="DU39" s="47">
        <f t="shared" si="21"/>
        <v>-0.20279578606158832</v>
      </c>
      <c r="DV39">
        <f t="shared" si="22"/>
        <v>18.75</v>
      </c>
      <c r="DX39">
        <f t="shared" si="23"/>
        <v>240000</v>
      </c>
      <c r="DY39">
        <f t="shared" si="24"/>
        <v>89</v>
      </c>
      <c r="DZ39" s="84"/>
      <c r="EB39">
        <f t="shared" si="25"/>
        <v>89</v>
      </c>
      <c r="EC39">
        <f>B39*(3-1.333)*'Chest&amp;Cards&amp;Offer'!$J$70/100</f>
        <v>52.5105</v>
      </c>
      <c r="ED39">
        <f t="shared" si="26"/>
        <v>141.51050000000001</v>
      </c>
      <c r="EE39">
        <f t="shared" si="27"/>
        <v>226</v>
      </c>
      <c r="EH39">
        <f>VLOOKUP(W39,CardUpgrade!$I$52:$L$63,2,FALSE)</f>
        <v>116</v>
      </c>
      <c r="EI39">
        <f>VLOOKUP(X39,CardUpgrade!$I$52:$L$63,2,FALSE)</f>
        <v>116</v>
      </c>
      <c r="EJ39">
        <f>VLOOKUP(Y39,CardUpgrade!$I$52:$L$63,3,FALSE)</f>
        <v>696</v>
      </c>
      <c r="EK39">
        <f>VLOOKUP(Z39,CardUpgrade!$I$52:$L$63,3,FALSE)</f>
        <v>696</v>
      </c>
      <c r="EL39">
        <f>VLOOKUP(AA39,CardUpgrade!$I$52:$L$63,3,FALSE)</f>
        <v>696</v>
      </c>
      <c r="EM39">
        <f>VLOOKUP(AB39,CardUpgrade!$I$52:$L$63,3,FALSE)</f>
        <v>396</v>
      </c>
      <c r="EN39">
        <f>VLOOKUP(AC39,CardUpgrade!$I$52:$L$63,4,FALSE)</f>
        <v>1856</v>
      </c>
      <c r="EO39">
        <f>VLOOKUP(AD39,CardUpgrade!$I$52:$L$63,4,FALSE)</f>
        <v>1856</v>
      </c>
      <c r="EQ39" s="7">
        <f t="shared" si="28"/>
        <v>2716</v>
      </c>
      <c r="ES39" s="7">
        <f t="shared" si="37"/>
        <v>6428</v>
      </c>
    </row>
    <row r="40" spans="1:190" x14ac:dyDescent="0.2">
      <c r="A40" s="11">
        <v>36</v>
      </c>
      <c r="B40">
        <v>36</v>
      </c>
      <c r="C40" s="14" t="s">
        <v>113</v>
      </c>
      <c r="D40">
        <v>6</v>
      </c>
      <c r="E40" t="str">
        <f t="shared" si="36"/>
        <v>紫4 - Lv6</v>
      </c>
      <c r="G40" t="str">
        <f t="shared" ref="G40:G42" si="38">TEXT(SUBSTITUTE(C40,RIGHT(C40,1),"")&amp;D40,0)</f>
        <v>紫6</v>
      </c>
      <c r="H40">
        <f>VLOOKUP(G40,Reference1!C:E,3,FALSE)</f>
        <v>943.2</v>
      </c>
      <c r="I40" s="93"/>
      <c r="M40" s="38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26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VLOOKUP(W40,CardUpgrade!$C$10:$I$20,7,FALSE)</f>
        <v>116</v>
      </c>
      <c r="AJ40">
        <f>VLOOKUP(X40,CardUpgrade!$C$10:$I$20,7,FALSE)</f>
        <v>116</v>
      </c>
      <c r="AK40">
        <f>VLOOKUP(Y40,CardUpgrade!$C$10:$I$20,7,FALSE)</f>
        <v>116</v>
      </c>
      <c r="AL40">
        <f>VLOOKUP(Z40,CardUpgrade!$C$10:$I$20,7,FALSE)</f>
        <v>116</v>
      </c>
      <c r="AM40">
        <f>VLOOKUP(AA40,CardUpgrade!$C$10:$I$20,7,FALSE)</f>
        <v>116</v>
      </c>
      <c r="AN40">
        <f>VLOOKUP(AB40,CardUpgrade!$C$10:$I$20,7,FALSE)</f>
        <v>116</v>
      </c>
      <c r="AO40">
        <f>VLOOKUP(AC40,CardUpgrade!$C$10:$I$20,7,FALSE)</f>
        <v>116</v>
      </c>
      <c r="AP40">
        <f>VLOOKUP(AD40,CardUpgrade!$C$10:$I$20,7,FALSE)</f>
        <v>116</v>
      </c>
      <c r="AS40" s="2">
        <f>SUM(AI40:AJ40)*'Chest&amp;Cards&amp;Offer'!$N$3 + SUM('Dungeon&amp;Framework'!AK40:AN40)*'Chest&amp;Cards&amp;Offer'!$N$4</f>
        <v>5846400</v>
      </c>
      <c r="AU40" s="11">
        <f t="shared" si="29"/>
        <v>600000</v>
      </c>
      <c r="AW40" s="42">
        <v>0.5</v>
      </c>
      <c r="AX40">
        <f t="shared" si="3"/>
        <v>300000</v>
      </c>
      <c r="AY40">
        <f t="shared" si="4"/>
        <v>300000</v>
      </c>
      <c r="AZ40">
        <f>SUM($AY$5:AY40)</f>
        <v>2436000</v>
      </c>
      <c r="BA40">
        <f>AZ40/'Chest&amp;Cards&amp;Offer'!$R$3</f>
        <v>10150</v>
      </c>
      <c r="BB40">
        <f t="shared" si="5"/>
        <v>101.5</v>
      </c>
      <c r="BC40">
        <v>36</v>
      </c>
      <c r="BD40">
        <f>SUM(AY23:AY40)</f>
        <v>2196000</v>
      </c>
      <c r="BE40">
        <f>BD40/'Chest&amp;Cards&amp;Offer'!$R$3</f>
        <v>9150</v>
      </c>
      <c r="BF40">
        <f>BE40/100</f>
        <v>91.5</v>
      </c>
      <c r="BG40">
        <f>SUM(AX23:AX40)</f>
        <v>2844000</v>
      </c>
      <c r="BH40">
        <f>VLOOKUP(LEFT(C40,1),'CardsStar&amp;Rewards'!$AB$13:$AF$16,3,FALSE)</f>
        <v>12</v>
      </c>
      <c r="BI40">
        <f>VLOOKUP(LEFT(C40,1),'CardsStar&amp;Rewards'!$AB$19:$AF$22,3,FALSE)</f>
        <v>4</v>
      </c>
      <c r="BJ40">
        <f>SUM($BI$5:BI40)</f>
        <v>120</v>
      </c>
      <c r="BS40">
        <f>VLOOKUP(BJ40,StarIdelRewards!A:D,4,FALSE)</f>
        <v>22</v>
      </c>
      <c r="BT40">
        <v>2</v>
      </c>
      <c r="BU40">
        <f t="shared" si="6"/>
        <v>160</v>
      </c>
      <c r="BV40">
        <f t="shared" si="7"/>
        <v>9600</v>
      </c>
      <c r="BW40">
        <f t="shared" si="8"/>
        <v>211200</v>
      </c>
      <c r="BX40">
        <f>SUM($BW$5:BW40)</f>
        <v>3422400</v>
      </c>
      <c r="BY40">
        <f>SUM($AX$5:AX40)</f>
        <v>3410400</v>
      </c>
      <c r="BZ40" s="47">
        <f t="shared" si="9"/>
        <v>3.518648838845883E-3</v>
      </c>
      <c r="CB40">
        <f>BF40</f>
        <v>91.5</v>
      </c>
      <c r="CC40">
        <f>CB40/2</f>
        <v>45.75</v>
      </c>
      <c r="CF40">
        <f>BJ40</f>
        <v>120</v>
      </c>
      <c r="CG40">
        <f t="shared" si="10"/>
        <v>120</v>
      </c>
      <c r="CH40" s="84"/>
      <c r="CI40" s="44">
        <f t="shared" si="35"/>
        <v>18</v>
      </c>
      <c r="CJ40" s="44">
        <f t="shared" si="35"/>
        <v>1620</v>
      </c>
      <c r="CK40" s="44">
        <f>CJ40+BE40/3</f>
        <v>4670</v>
      </c>
      <c r="CN40">
        <f>CK40*2</f>
        <v>9340</v>
      </c>
      <c r="CQ40">
        <f>VLOOKUP(W40,CardUpgrade!$O$9:$R$20,2,FALSE)</f>
        <v>975000</v>
      </c>
      <c r="CR40">
        <f>VLOOKUP(X40,CardUpgrade!$O$9:$R$20,2,FALSE)</f>
        <v>975000</v>
      </c>
      <c r="CS40">
        <f>VLOOKUP(Y40,CardUpgrade!$O$9:$R$20,3,FALSE)</f>
        <v>1535000</v>
      </c>
      <c r="CT40">
        <f>VLOOKUP(Z40,CardUpgrade!$O$9:$R$20,3,FALSE)</f>
        <v>1535000</v>
      </c>
      <c r="CU40">
        <f>VLOOKUP(AA40,CardUpgrade!$O$9:$R$20,3,FALSE)</f>
        <v>1535000</v>
      </c>
      <c r="CV40">
        <f>VLOOKUP(AB40,CardUpgrade!$O$9:$R$20,3,FALSE)</f>
        <v>1535000</v>
      </c>
      <c r="CW40">
        <f>VLOOKUP(AC40,CardUpgrade!$O$9:$R$20,4,FALSE)</f>
        <v>3265000</v>
      </c>
      <c r="CX40">
        <f>VLOOKUP(AD40,CardUpgrade!$O$9:$R$20,4,FALSE)</f>
        <v>3265000</v>
      </c>
      <c r="CY40">
        <f t="shared" si="12"/>
        <v>8090000</v>
      </c>
      <c r="CZ40">
        <f t="shared" si="30"/>
        <v>600000</v>
      </c>
      <c r="DA40" s="49">
        <v>0.4</v>
      </c>
      <c r="DB40" s="75">
        <f t="shared" si="13"/>
        <v>360000</v>
      </c>
      <c r="DC40">
        <f>SUM($DB$5:DB40)</f>
        <v>5442000</v>
      </c>
      <c r="DD40" s="49">
        <v>0.5</v>
      </c>
      <c r="DE40" s="49">
        <f t="shared" si="34"/>
        <v>0.5</v>
      </c>
      <c r="DF40" s="78">
        <f t="shared" si="15"/>
        <v>180000</v>
      </c>
      <c r="DG40">
        <f>SUM($DF$5:DF40)</f>
        <v>2541000</v>
      </c>
      <c r="DH40">
        <f t="shared" si="31"/>
        <v>180000</v>
      </c>
      <c r="DI40">
        <f t="shared" si="16"/>
        <v>180000</v>
      </c>
      <c r="DJ40">
        <f>SUM($DI$5:DI40)</f>
        <v>2901000</v>
      </c>
      <c r="DK40">
        <f t="shared" si="17"/>
        <v>120</v>
      </c>
      <c r="DL40">
        <f>SUM($BH$5:BH40)</f>
        <v>348</v>
      </c>
      <c r="DM40">
        <f t="shared" si="18"/>
        <v>234</v>
      </c>
      <c r="DN40" s="84"/>
      <c r="DO40" s="84"/>
      <c r="DP40">
        <f t="shared" si="19"/>
        <v>24175</v>
      </c>
      <c r="DQ40" s="84"/>
      <c r="DR40">
        <f>VLOOKUP(DK40,StarIdelRewards!A:I,9,FALSE)*BV40</f>
        <v>201600</v>
      </c>
      <c r="DS40">
        <f t="shared" si="20"/>
        <v>180000</v>
      </c>
      <c r="DT40">
        <f>SUM($DR$5:DR40)</f>
        <v>3163200</v>
      </c>
      <c r="DU40" s="47">
        <f t="shared" si="21"/>
        <v>-0.19669954476479515</v>
      </c>
      <c r="DV40">
        <f t="shared" si="22"/>
        <v>18.75</v>
      </c>
      <c r="DX40">
        <f t="shared" si="23"/>
        <v>240000</v>
      </c>
      <c r="DY40">
        <f t="shared" si="24"/>
        <v>101.5</v>
      </c>
      <c r="DZ40" s="84"/>
      <c r="EB40">
        <f t="shared" si="25"/>
        <v>101.5</v>
      </c>
      <c r="EC40">
        <f>B40*(3-1.333)*'Chest&amp;Cards&amp;Offer'!$J$70/100</f>
        <v>54.010799999999996</v>
      </c>
      <c r="ED40">
        <f t="shared" si="26"/>
        <v>155.51079999999999</v>
      </c>
      <c r="EE40">
        <f t="shared" si="27"/>
        <v>234</v>
      </c>
      <c r="EF40">
        <f>ED40/EE40*100</f>
        <v>66.457606837606832</v>
      </c>
      <c r="EH40">
        <f>VLOOKUP(W40,CardUpgrade!$I$52:$L$63,2,FALSE)</f>
        <v>116</v>
      </c>
      <c r="EI40">
        <f>VLOOKUP(X40,CardUpgrade!$I$52:$L$63,2,FALSE)</f>
        <v>116</v>
      </c>
      <c r="EJ40">
        <f>VLOOKUP(Y40,CardUpgrade!$I$52:$L$63,3,FALSE)</f>
        <v>696</v>
      </c>
      <c r="EK40">
        <f>VLOOKUP(Z40,CardUpgrade!$I$52:$L$63,3,FALSE)</f>
        <v>696</v>
      </c>
      <c r="EL40">
        <f>VLOOKUP(AA40,CardUpgrade!$I$52:$L$63,3,FALSE)</f>
        <v>696</v>
      </c>
      <c r="EM40">
        <f>VLOOKUP(AB40,CardUpgrade!$I$52:$L$63,3,FALSE)</f>
        <v>696</v>
      </c>
      <c r="EN40">
        <f>VLOOKUP(AC40,CardUpgrade!$I$52:$L$63,4,FALSE)</f>
        <v>1856</v>
      </c>
      <c r="EO40">
        <f>VLOOKUP(AD40,CardUpgrade!$I$52:$L$63,4,FALSE)</f>
        <v>1856</v>
      </c>
      <c r="EP40" s="7">
        <v>7</v>
      </c>
      <c r="EQ40" s="7">
        <f t="shared" si="28"/>
        <v>3016</v>
      </c>
      <c r="ES40" s="7">
        <f t="shared" si="37"/>
        <v>6728</v>
      </c>
      <c r="GD40" t="s">
        <v>252</v>
      </c>
    </row>
    <row r="41" spans="1:190" x14ac:dyDescent="0.2">
      <c r="A41" s="16">
        <v>37</v>
      </c>
      <c r="B41">
        <v>37</v>
      </c>
      <c r="C41" s="13" t="s">
        <v>49</v>
      </c>
      <c r="D41">
        <v>7</v>
      </c>
      <c r="E41" t="str">
        <f t="shared" ref="E41:E57" si="39">C41&amp;" - " &amp;"Lv"&amp;D41</f>
        <v>橙1 - Lv7</v>
      </c>
      <c r="G41" t="str">
        <f t="shared" si="38"/>
        <v>橙7</v>
      </c>
      <c r="H41">
        <f>VLOOKUP(G41,Reference1!C:E,3,FALSE)</f>
        <v>1293</v>
      </c>
      <c r="I41" s="87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VLOOKUP(W41,CardUpgrade!$C$10:$I$20,7,FALSE)</f>
        <v>196</v>
      </c>
      <c r="AJ41">
        <f>VLOOKUP(X41,CardUpgrade!$C$10:$I$20,7,FALSE)</f>
        <v>116</v>
      </c>
      <c r="AK41">
        <f>VLOOKUP(Y41,CardUpgrade!$C$10:$I$20,7,FALSE)</f>
        <v>116</v>
      </c>
      <c r="AL41">
        <f>VLOOKUP(Z41,CardUpgrade!$C$10:$I$20,7,FALSE)</f>
        <v>116</v>
      </c>
      <c r="AM41">
        <f>VLOOKUP(AA41,CardUpgrade!$C$10:$I$20,7,FALSE)</f>
        <v>116</v>
      </c>
      <c r="AN41">
        <f>VLOOKUP(AB41,CardUpgrade!$C$10:$I$20,7,FALSE)</f>
        <v>116</v>
      </c>
      <c r="AO41">
        <f>VLOOKUP(AC41,CardUpgrade!$C$10:$I$20,7,FALSE)</f>
        <v>116</v>
      </c>
      <c r="AP41">
        <f>VLOOKUP(AD41,CardUpgrade!$C$10:$I$20,7,FALSE)</f>
        <v>116</v>
      </c>
      <c r="AS41" s="2">
        <f>SUM(AI41:AJ41)*'Chest&amp;Cards&amp;Offer'!$N$3 + SUM('Dungeon&amp;Framework'!AK41:AN41)*'Chest&amp;Cards&amp;Offer'!$N$4</f>
        <v>5942400</v>
      </c>
      <c r="AU41" s="16">
        <f t="shared" si="29"/>
        <v>96000</v>
      </c>
      <c r="AW41" s="42">
        <v>0.6</v>
      </c>
      <c r="AX41">
        <f t="shared" si="3"/>
        <v>38400</v>
      </c>
      <c r="AY41">
        <f t="shared" si="4"/>
        <v>57600</v>
      </c>
      <c r="AZ41">
        <f>SUM($AY$5:AY41)</f>
        <v>2493600</v>
      </c>
      <c r="BA41">
        <f>AZ41/'Chest&amp;Cards&amp;Offer'!$R$3</f>
        <v>10390</v>
      </c>
      <c r="BB41">
        <f t="shared" si="5"/>
        <v>103.9</v>
      </c>
      <c r="BC41">
        <v>37</v>
      </c>
      <c r="BH41">
        <f>VLOOKUP(LEFT(C41,1),'CardsStar&amp;Rewards'!$AB$13:$AF$16,4,FALSE)</f>
        <v>10</v>
      </c>
      <c r="BI41">
        <f>VLOOKUP(LEFT(C41,1),'CardsStar&amp;Rewards'!$AB$19:$AF$22,4,FALSE)</f>
        <v>4</v>
      </c>
      <c r="BJ41">
        <f>SUM($BI$5:BI41)</f>
        <v>124</v>
      </c>
      <c r="BS41">
        <f>VLOOKUP(BJ41,StarIdelRewards!A:D,4,FALSE)</f>
        <v>22</v>
      </c>
      <c r="BT41">
        <v>3</v>
      </c>
      <c r="BU41">
        <f t="shared" si="6"/>
        <v>240</v>
      </c>
      <c r="BV41">
        <f t="shared" si="7"/>
        <v>14400</v>
      </c>
      <c r="BW41">
        <f t="shared" si="8"/>
        <v>316800</v>
      </c>
      <c r="BX41">
        <f>SUM($BW$5:BW41)</f>
        <v>3739200</v>
      </c>
      <c r="BY41">
        <f>SUM($AX$5:AX41)</f>
        <v>3448800</v>
      </c>
      <c r="BZ41" s="47">
        <f t="shared" si="9"/>
        <v>8.4203201113430756E-2</v>
      </c>
      <c r="CC41" t="s">
        <v>426</v>
      </c>
      <c r="CG41">
        <f t="shared" si="10"/>
        <v>124</v>
      </c>
      <c r="CH41" s="84"/>
      <c r="CI41" s="44">
        <f t="shared" si="35"/>
        <v>1</v>
      </c>
      <c r="CJ41" s="44">
        <f t="shared" si="35"/>
        <v>90</v>
      </c>
      <c r="CK41" s="43"/>
      <c r="CQ41">
        <f>VLOOKUP(W41,CardUpgrade!$O$9:$R$20,2,FALSE)</f>
        <v>1775000</v>
      </c>
      <c r="CR41">
        <f>VLOOKUP(X41,CardUpgrade!$O$9:$R$20,2,FALSE)</f>
        <v>975000</v>
      </c>
      <c r="CS41">
        <f>VLOOKUP(Y41,CardUpgrade!$O$9:$R$20,3,FALSE)</f>
        <v>1535000</v>
      </c>
      <c r="CT41">
        <f>VLOOKUP(Z41,CardUpgrade!$O$9:$R$20,3,FALSE)</f>
        <v>1535000</v>
      </c>
      <c r="CU41">
        <f>VLOOKUP(AA41,CardUpgrade!$O$9:$R$20,3,FALSE)</f>
        <v>1535000</v>
      </c>
      <c r="CV41">
        <f>VLOOKUP(AB41,CardUpgrade!$O$9:$R$20,3,FALSE)</f>
        <v>1535000</v>
      </c>
      <c r="CW41">
        <f>VLOOKUP(AC41,CardUpgrade!$O$9:$R$20,4,FALSE)</f>
        <v>3265000</v>
      </c>
      <c r="CX41">
        <f>VLOOKUP(AD41,CardUpgrade!$O$9:$R$20,4,FALSE)</f>
        <v>3265000</v>
      </c>
      <c r="CY41">
        <f t="shared" si="12"/>
        <v>8890000</v>
      </c>
      <c r="CZ41">
        <f t="shared" si="30"/>
        <v>800000</v>
      </c>
      <c r="DA41" s="49">
        <v>0.4</v>
      </c>
      <c r="DB41" s="75">
        <f t="shared" si="13"/>
        <v>480000</v>
      </c>
      <c r="DC41">
        <f>SUM($DB$5:DB41)</f>
        <v>5922000</v>
      </c>
      <c r="DD41" s="49">
        <v>0.5</v>
      </c>
      <c r="DE41" s="49">
        <f t="shared" si="34"/>
        <v>0.5</v>
      </c>
      <c r="DF41" s="78">
        <f t="shared" si="15"/>
        <v>240000</v>
      </c>
      <c r="DG41">
        <f>SUM($DF$5:DF41)</f>
        <v>2781000</v>
      </c>
      <c r="DH41">
        <f t="shared" si="31"/>
        <v>240000</v>
      </c>
      <c r="DI41">
        <f t="shared" si="16"/>
        <v>240000</v>
      </c>
      <c r="DJ41">
        <f>SUM($DI$5:DI41)</f>
        <v>3141000</v>
      </c>
      <c r="DK41">
        <f t="shared" si="17"/>
        <v>124</v>
      </c>
      <c r="DL41">
        <f>SUM($BH$5:BH41)</f>
        <v>358</v>
      </c>
      <c r="DM41">
        <f t="shared" si="18"/>
        <v>241</v>
      </c>
      <c r="DN41" s="84">
        <f>SUM(DI41:DI58)</f>
        <v>7320000</v>
      </c>
      <c r="DO41" s="84">
        <f>DK58-DK41</f>
        <v>80</v>
      </c>
      <c r="DP41">
        <f t="shared" si="19"/>
        <v>25330.645161290322</v>
      </c>
      <c r="DQ41" s="84">
        <f>DN41/DO41</f>
        <v>91500</v>
      </c>
      <c r="DR41">
        <f>VLOOKUP(DK41,StarIdelRewards!A:I,9,FALSE)*BV41</f>
        <v>302400</v>
      </c>
      <c r="DS41">
        <f t="shared" si="20"/>
        <v>240000</v>
      </c>
      <c r="DT41">
        <f>SUM($DR$5:DR41)</f>
        <v>3465600</v>
      </c>
      <c r="DU41" s="47">
        <f t="shared" si="21"/>
        <v>-0.19754155124653738</v>
      </c>
      <c r="DV41">
        <f t="shared" si="22"/>
        <v>16.666666666666668</v>
      </c>
      <c r="DX41">
        <f t="shared" si="23"/>
        <v>320000</v>
      </c>
      <c r="DY41">
        <f t="shared" si="24"/>
        <v>103.9</v>
      </c>
      <c r="DZ41" s="84"/>
      <c r="EB41">
        <f t="shared" si="25"/>
        <v>103.9</v>
      </c>
      <c r="EC41">
        <f>B41*(3-1.333)*'Chest&amp;Cards&amp;Offer'!$J$70/100</f>
        <v>55.511100000000006</v>
      </c>
      <c r="ED41">
        <f t="shared" si="26"/>
        <v>159.4111</v>
      </c>
      <c r="EE41">
        <f t="shared" si="27"/>
        <v>241</v>
      </c>
      <c r="EH41">
        <f>VLOOKUP(W41,CardUpgrade!$I$52:$L$63,2,FALSE)</f>
        <v>196</v>
      </c>
      <c r="EI41">
        <f>VLOOKUP(X41,CardUpgrade!$I$52:$L$63,2,FALSE)</f>
        <v>116</v>
      </c>
      <c r="EJ41">
        <f>VLOOKUP(Y41,CardUpgrade!$I$52:$L$63,3,FALSE)</f>
        <v>696</v>
      </c>
      <c r="EK41">
        <f>VLOOKUP(Z41,CardUpgrade!$I$52:$L$63,3,FALSE)</f>
        <v>696</v>
      </c>
      <c r="EL41">
        <f>VLOOKUP(AA41,CardUpgrade!$I$52:$L$63,3,FALSE)</f>
        <v>696</v>
      </c>
      <c r="EM41">
        <f>VLOOKUP(AB41,CardUpgrade!$I$52:$L$63,3,FALSE)</f>
        <v>696</v>
      </c>
      <c r="EN41">
        <f>VLOOKUP(AC41,CardUpgrade!$I$52:$L$63,4,FALSE)</f>
        <v>1856</v>
      </c>
      <c r="EO41">
        <f>VLOOKUP(AD41,CardUpgrade!$I$52:$L$63,4,FALSE)</f>
        <v>1856</v>
      </c>
      <c r="EQ41" s="7">
        <f t="shared" si="28"/>
        <v>3096</v>
      </c>
      <c r="ES41" s="7">
        <f t="shared" si="37"/>
        <v>6808</v>
      </c>
      <c r="GD41" t="s">
        <v>253</v>
      </c>
    </row>
    <row r="42" spans="1:190" x14ac:dyDescent="0.2">
      <c r="A42" s="16">
        <v>38</v>
      </c>
      <c r="B42">
        <v>38</v>
      </c>
      <c r="C42" s="13" t="s">
        <v>50</v>
      </c>
      <c r="D42">
        <v>7</v>
      </c>
      <c r="E42" t="str">
        <f t="shared" si="39"/>
        <v>橙2 - Lv7</v>
      </c>
      <c r="G42" t="str">
        <f t="shared" si="38"/>
        <v>橙7</v>
      </c>
      <c r="H42">
        <f>VLOOKUP(G42,Reference1!C:E,3,FALSE)</f>
        <v>1293</v>
      </c>
      <c r="I42" s="87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VLOOKUP(W42,CardUpgrade!$C$10:$I$20,7,FALSE)</f>
        <v>196</v>
      </c>
      <c r="AJ42">
        <f>VLOOKUP(X42,CardUpgrade!$C$10:$I$20,7,FALSE)</f>
        <v>196</v>
      </c>
      <c r="AK42">
        <f>VLOOKUP(Y42,CardUpgrade!$C$10:$I$20,7,FALSE)</f>
        <v>116</v>
      </c>
      <c r="AL42">
        <f>VLOOKUP(Z42,CardUpgrade!$C$10:$I$20,7,FALSE)</f>
        <v>116</v>
      </c>
      <c r="AM42">
        <f>VLOOKUP(AA42,CardUpgrade!$C$10:$I$20,7,FALSE)</f>
        <v>116</v>
      </c>
      <c r="AN42">
        <f>VLOOKUP(AB42,CardUpgrade!$C$10:$I$20,7,FALSE)</f>
        <v>116</v>
      </c>
      <c r="AO42">
        <f>VLOOKUP(AC42,CardUpgrade!$C$10:$I$20,7,FALSE)</f>
        <v>116</v>
      </c>
      <c r="AP42">
        <f>VLOOKUP(AD42,CardUpgrade!$C$10:$I$20,7,FALSE)</f>
        <v>116</v>
      </c>
      <c r="AS42" s="2">
        <f>SUM(AI42:AJ42)*'Chest&amp;Cards&amp;Offer'!$N$3 + SUM('Dungeon&amp;Framework'!AK42:AN42)*'Chest&amp;Cards&amp;Offer'!$N$4</f>
        <v>6038400</v>
      </c>
      <c r="AU42" s="16">
        <f t="shared" si="29"/>
        <v>96000</v>
      </c>
      <c r="AW42" s="42">
        <v>0.6</v>
      </c>
      <c r="AX42">
        <f t="shared" si="3"/>
        <v>38400</v>
      </c>
      <c r="AY42">
        <f t="shared" si="4"/>
        <v>57600</v>
      </c>
      <c r="AZ42">
        <f>SUM($AY$5:AY42)</f>
        <v>2551200</v>
      </c>
      <c r="BA42">
        <f>AZ42/'Chest&amp;Cards&amp;Offer'!$R$3</f>
        <v>10630</v>
      </c>
      <c r="BB42">
        <f t="shared" si="5"/>
        <v>106.3</v>
      </c>
      <c r="BC42">
        <v>38</v>
      </c>
      <c r="BH42">
        <f>VLOOKUP(LEFT(C42,1),'CardsStar&amp;Rewards'!$AB$13:$AF$16,4,FALSE)</f>
        <v>10</v>
      </c>
      <c r="BI42">
        <f>VLOOKUP(LEFT(C42,1),'CardsStar&amp;Rewards'!$AB$19:$AF$22,4,FALSE)</f>
        <v>4</v>
      </c>
      <c r="BJ42">
        <f>SUM($BI$5:BI42)</f>
        <v>128</v>
      </c>
      <c r="BS42">
        <f>VLOOKUP(BJ42,StarIdelRewards!A:D,4,FALSE)</f>
        <v>22</v>
      </c>
      <c r="BT42">
        <v>3</v>
      </c>
      <c r="BU42">
        <f t="shared" si="6"/>
        <v>240</v>
      </c>
      <c r="BV42">
        <f t="shared" si="7"/>
        <v>14400</v>
      </c>
      <c r="BW42">
        <f t="shared" si="8"/>
        <v>316800</v>
      </c>
      <c r="BX42">
        <f>SUM($BW$5:BW42)</f>
        <v>4056000</v>
      </c>
      <c r="BY42">
        <f>SUM($AX$5:AX42)</f>
        <v>3487200</v>
      </c>
      <c r="BZ42" s="47">
        <f t="shared" si="9"/>
        <v>0.16311080523055746</v>
      </c>
      <c r="CG42">
        <f t="shared" si="10"/>
        <v>128</v>
      </c>
      <c r="CH42" s="84"/>
      <c r="CI42" s="44">
        <f t="shared" si="35"/>
        <v>2</v>
      </c>
      <c r="CJ42" s="44">
        <f t="shared" si="35"/>
        <v>180</v>
      </c>
      <c r="CK42" s="43"/>
      <c r="CQ42">
        <f>VLOOKUP(W42,CardUpgrade!$O$9:$R$20,2,FALSE)</f>
        <v>1775000</v>
      </c>
      <c r="CR42">
        <f>VLOOKUP(X42,CardUpgrade!$O$9:$R$20,2,FALSE)</f>
        <v>1775000</v>
      </c>
      <c r="CS42">
        <f>VLOOKUP(Y42,CardUpgrade!$O$9:$R$20,3,FALSE)</f>
        <v>1535000</v>
      </c>
      <c r="CT42">
        <f>VLOOKUP(Z42,CardUpgrade!$O$9:$R$20,3,FALSE)</f>
        <v>1535000</v>
      </c>
      <c r="CU42">
        <f>VLOOKUP(AA42,CardUpgrade!$O$9:$R$20,3,FALSE)</f>
        <v>1535000</v>
      </c>
      <c r="CV42">
        <f>VLOOKUP(AB42,CardUpgrade!$O$9:$R$20,3,FALSE)</f>
        <v>1535000</v>
      </c>
      <c r="CW42">
        <f>VLOOKUP(AC42,CardUpgrade!$O$9:$R$20,4,FALSE)</f>
        <v>3265000</v>
      </c>
      <c r="CX42">
        <f>VLOOKUP(AD42,CardUpgrade!$O$9:$R$20,4,FALSE)</f>
        <v>3265000</v>
      </c>
      <c r="CY42">
        <f t="shared" si="12"/>
        <v>9690000</v>
      </c>
      <c r="CZ42">
        <f t="shared" si="30"/>
        <v>800000</v>
      </c>
      <c r="DA42" s="49">
        <v>0.4</v>
      </c>
      <c r="DB42" s="75">
        <f t="shared" si="13"/>
        <v>480000</v>
      </c>
      <c r="DC42">
        <f>SUM($DB$5:DB42)</f>
        <v>6402000</v>
      </c>
      <c r="DD42" s="49">
        <v>0.5</v>
      </c>
      <c r="DE42" s="49">
        <f t="shared" si="34"/>
        <v>0.5</v>
      </c>
      <c r="DF42" s="78">
        <f t="shared" si="15"/>
        <v>240000</v>
      </c>
      <c r="DG42">
        <f>SUM($DF$5:DF42)</f>
        <v>3021000</v>
      </c>
      <c r="DH42">
        <f t="shared" si="31"/>
        <v>240000</v>
      </c>
      <c r="DI42">
        <f t="shared" si="16"/>
        <v>240000</v>
      </c>
      <c r="DJ42">
        <f>SUM($DI$5:DI42)</f>
        <v>3381000</v>
      </c>
      <c r="DK42">
        <f t="shared" si="17"/>
        <v>128</v>
      </c>
      <c r="DL42">
        <f>SUM($BH$5:BH42)</f>
        <v>368</v>
      </c>
      <c r="DM42">
        <f t="shared" si="18"/>
        <v>248</v>
      </c>
      <c r="DN42" s="84"/>
      <c r="DO42" s="84"/>
      <c r="DP42">
        <f t="shared" si="19"/>
        <v>26414.0625</v>
      </c>
      <c r="DQ42" s="84"/>
      <c r="DR42">
        <f>VLOOKUP(DK42,StarIdelRewards!A:I,9,FALSE)*BV42</f>
        <v>302400</v>
      </c>
      <c r="DS42">
        <f t="shared" si="20"/>
        <v>240000</v>
      </c>
      <c r="DT42">
        <f>SUM($DR$5:DR42)</f>
        <v>3768000</v>
      </c>
      <c r="DU42" s="47">
        <f t="shared" si="21"/>
        <v>-0.19824840764331211</v>
      </c>
      <c r="DV42">
        <f t="shared" si="22"/>
        <v>16.666666666666668</v>
      </c>
      <c r="DX42">
        <f t="shared" si="23"/>
        <v>320000</v>
      </c>
      <c r="DY42">
        <f t="shared" si="24"/>
        <v>106.3</v>
      </c>
      <c r="DZ42" s="84"/>
      <c r="EB42">
        <f t="shared" si="25"/>
        <v>106.3</v>
      </c>
      <c r="EC42">
        <f>B42*(3-1.333)*'Chest&amp;Cards&amp;Offer'!$J$70/100</f>
        <v>57.011400000000002</v>
      </c>
      <c r="ED42">
        <f t="shared" si="26"/>
        <v>163.31139999999999</v>
      </c>
      <c r="EE42">
        <f t="shared" si="27"/>
        <v>248</v>
      </c>
      <c r="EH42">
        <f>VLOOKUP(W42,CardUpgrade!$I$52:$L$63,2,FALSE)</f>
        <v>196</v>
      </c>
      <c r="EI42">
        <f>VLOOKUP(X42,CardUpgrade!$I$52:$L$63,2,FALSE)</f>
        <v>196</v>
      </c>
      <c r="EJ42">
        <f>VLOOKUP(Y42,CardUpgrade!$I$52:$L$63,3,FALSE)</f>
        <v>696</v>
      </c>
      <c r="EK42">
        <f>VLOOKUP(Z42,CardUpgrade!$I$52:$L$63,3,FALSE)</f>
        <v>696</v>
      </c>
      <c r="EL42">
        <f>VLOOKUP(AA42,CardUpgrade!$I$52:$L$63,3,FALSE)</f>
        <v>696</v>
      </c>
      <c r="EM42">
        <f>VLOOKUP(AB42,CardUpgrade!$I$52:$L$63,3,FALSE)</f>
        <v>696</v>
      </c>
      <c r="EN42">
        <f>VLOOKUP(AC42,CardUpgrade!$I$52:$L$63,4,FALSE)</f>
        <v>1856</v>
      </c>
      <c r="EO42">
        <f>VLOOKUP(AD42,CardUpgrade!$I$52:$L$63,4,FALSE)</f>
        <v>1856</v>
      </c>
      <c r="EQ42" s="7">
        <f t="shared" si="28"/>
        <v>3176</v>
      </c>
      <c r="ES42" s="7">
        <f t="shared" si="37"/>
        <v>6888</v>
      </c>
      <c r="GD42" s="25" t="s">
        <v>255</v>
      </c>
      <c r="GE42" s="25"/>
      <c r="GF42" s="25"/>
      <c r="GG42" s="25"/>
    </row>
    <row r="43" spans="1:190" x14ac:dyDescent="0.2">
      <c r="A43" s="16">
        <v>39</v>
      </c>
      <c r="B43">
        <v>39</v>
      </c>
      <c r="C43" s="13" t="s">
        <v>49</v>
      </c>
      <c r="D43">
        <v>8</v>
      </c>
      <c r="E43" t="str">
        <f t="shared" si="39"/>
        <v>橙1 - Lv8</v>
      </c>
      <c r="G43" t="str">
        <f t="shared" ref="G43:G57" si="40">TEXT(SUBSTITUTE(C43,RIGHT(C43,1),"")&amp;D43,0)</f>
        <v>橙8</v>
      </c>
      <c r="H43">
        <f>VLOOKUP(G43,Reference1!C:E,3,FALSE)</f>
        <v>1163.7</v>
      </c>
      <c r="I43" s="87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VLOOKUP(W43,CardUpgrade!$C$10:$I$20,7,FALSE)</f>
        <v>316</v>
      </c>
      <c r="AJ43">
        <f>VLOOKUP(X43,CardUpgrade!$C$10:$I$20,7,FALSE)</f>
        <v>196</v>
      </c>
      <c r="AK43">
        <f>VLOOKUP(Y43,CardUpgrade!$C$10:$I$20,7,FALSE)</f>
        <v>116</v>
      </c>
      <c r="AL43">
        <f>VLOOKUP(Z43,CardUpgrade!$C$10:$I$20,7,FALSE)</f>
        <v>116</v>
      </c>
      <c r="AM43">
        <f>VLOOKUP(AA43,CardUpgrade!$C$10:$I$20,7,FALSE)</f>
        <v>116</v>
      </c>
      <c r="AN43">
        <f>VLOOKUP(AB43,CardUpgrade!$C$10:$I$20,7,FALSE)</f>
        <v>116</v>
      </c>
      <c r="AO43">
        <f>VLOOKUP(AC43,CardUpgrade!$C$10:$I$20,7,FALSE)</f>
        <v>116</v>
      </c>
      <c r="AP43">
        <f>VLOOKUP(AD43,CardUpgrade!$C$10:$I$20,7,FALSE)</f>
        <v>116</v>
      </c>
      <c r="AS43" s="2">
        <f>SUM(AI43:AJ43)*'Chest&amp;Cards&amp;Offer'!$N$3 + SUM('Dungeon&amp;Framework'!AK43:AN43)*'Chest&amp;Cards&amp;Offer'!$N$4</f>
        <v>6182400</v>
      </c>
      <c r="AU43" s="16">
        <f t="shared" si="29"/>
        <v>144000</v>
      </c>
      <c r="AW43" s="42">
        <v>0.6</v>
      </c>
      <c r="AX43">
        <f t="shared" si="3"/>
        <v>57600</v>
      </c>
      <c r="AY43">
        <f t="shared" si="4"/>
        <v>86400</v>
      </c>
      <c r="AZ43">
        <f>SUM($AY$5:AY43)</f>
        <v>2637600</v>
      </c>
      <c r="BA43">
        <f>AZ43/'Chest&amp;Cards&amp;Offer'!$R$3</f>
        <v>10990</v>
      </c>
      <c r="BB43">
        <f t="shared" si="5"/>
        <v>109.9</v>
      </c>
      <c r="BC43">
        <v>39</v>
      </c>
      <c r="BH43">
        <f>VLOOKUP(LEFT(C43,1),'CardsStar&amp;Rewards'!$AB$13:$AF$16,4,FALSE)</f>
        <v>10</v>
      </c>
      <c r="BI43">
        <f>VLOOKUP(LEFT(C43,1),'CardsStar&amp;Rewards'!$AB$19:$AF$22,4,FALSE)</f>
        <v>4</v>
      </c>
      <c r="BJ43">
        <f>SUM($BI$5:BI43)</f>
        <v>132</v>
      </c>
      <c r="BS43">
        <f>VLOOKUP(BJ43,StarIdelRewards!A:D,4,FALSE)</f>
        <v>23</v>
      </c>
      <c r="BT43">
        <v>3</v>
      </c>
      <c r="BU43">
        <f t="shared" si="6"/>
        <v>240</v>
      </c>
      <c r="BV43">
        <f t="shared" si="7"/>
        <v>14400</v>
      </c>
      <c r="BW43">
        <f t="shared" si="8"/>
        <v>331200</v>
      </c>
      <c r="BX43">
        <f>SUM($BW$5:BW43)</f>
        <v>4387200</v>
      </c>
      <c r="BY43">
        <f>SUM($AX$5:AX43)</f>
        <v>3544800</v>
      </c>
      <c r="BZ43" s="47">
        <f t="shared" si="9"/>
        <v>0.23764387271496276</v>
      </c>
      <c r="CG43">
        <f t="shared" si="10"/>
        <v>132</v>
      </c>
      <c r="CH43" s="84"/>
      <c r="CI43" s="44">
        <f t="shared" si="35"/>
        <v>3</v>
      </c>
      <c r="CJ43" s="44">
        <f t="shared" si="35"/>
        <v>270</v>
      </c>
      <c r="CK43" s="43"/>
      <c r="CL43" t="s">
        <v>468</v>
      </c>
      <c r="CQ43">
        <f>VLOOKUP(W43,CardUpgrade!$O$9:$R$20,2,FALSE)</f>
        <v>1775000</v>
      </c>
      <c r="CR43">
        <f>VLOOKUP(X43,CardUpgrade!$O$9:$R$20,2,FALSE)</f>
        <v>1775000</v>
      </c>
      <c r="CS43">
        <f>VLOOKUP(Y43,CardUpgrade!$O$9:$R$20,3,FALSE)</f>
        <v>1535000</v>
      </c>
      <c r="CT43">
        <f>VLOOKUP(Z43,CardUpgrade!$O$9:$R$20,3,FALSE)</f>
        <v>1535000</v>
      </c>
      <c r="CU43">
        <f>VLOOKUP(AA43,CardUpgrade!$O$9:$R$20,3,FALSE)</f>
        <v>1535000</v>
      </c>
      <c r="CV43">
        <f>VLOOKUP(AB43,CardUpgrade!$O$9:$R$20,3,FALSE)</f>
        <v>1535000</v>
      </c>
      <c r="CW43">
        <f>VLOOKUP(AC43,CardUpgrade!$O$9:$R$20,4,FALSE)</f>
        <v>3265000</v>
      </c>
      <c r="CX43">
        <f>VLOOKUP(AD43,CardUpgrade!$O$9:$R$20,4,FALSE)</f>
        <v>3265000</v>
      </c>
      <c r="CY43">
        <f t="shared" si="12"/>
        <v>9690000</v>
      </c>
      <c r="CZ43">
        <f t="shared" si="30"/>
        <v>0</v>
      </c>
      <c r="DA43" s="49">
        <v>0.4</v>
      </c>
      <c r="DB43" s="75">
        <f t="shared" si="13"/>
        <v>0</v>
      </c>
      <c r="DC43">
        <f>SUM($DB$5:DB43)</f>
        <v>6402000</v>
      </c>
      <c r="DD43" s="49">
        <v>0.5</v>
      </c>
      <c r="DE43" s="49">
        <f t="shared" si="34"/>
        <v>0.5</v>
      </c>
      <c r="DF43" s="78">
        <f t="shared" si="15"/>
        <v>0</v>
      </c>
      <c r="DG43">
        <f>SUM($DF$5:DF43)</f>
        <v>3021000</v>
      </c>
      <c r="DH43">
        <f t="shared" si="31"/>
        <v>0</v>
      </c>
      <c r="DI43">
        <f t="shared" si="16"/>
        <v>0</v>
      </c>
      <c r="DJ43">
        <f>SUM($DI$5:DI43)</f>
        <v>3381000</v>
      </c>
      <c r="DK43">
        <f t="shared" si="17"/>
        <v>132</v>
      </c>
      <c r="DL43">
        <f>SUM($BH$5:BH43)</f>
        <v>378</v>
      </c>
      <c r="DM43">
        <f t="shared" si="18"/>
        <v>255</v>
      </c>
      <c r="DN43" s="84"/>
      <c r="DO43" s="84"/>
      <c r="DP43">
        <f t="shared" si="19"/>
        <v>25613.636363636364</v>
      </c>
      <c r="DQ43" s="84"/>
      <c r="DR43">
        <f>VLOOKUP(DK43,StarIdelRewards!A:I,9,FALSE)*BV43</f>
        <v>316800</v>
      </c>
      <c r="DS43">
        <f t="shared" si="20"/>
        <v>0</v>
      </c>
      <c r="DT43">
        <f>SUM($DR$5:DR43)</f>
        <v>4084800</v>
      </c>
      <c r="DU43" s="47">
        <f t="shared" si="21"/>
        <v>-0.26042890716803763</v>
      </c>
      <c r="DV43">
        <f t="shared" si="22"/>
        <v>0</v>
      </c>
      <c r="DX43">
        <f t="shared" si="23"/>
        <v>0</v>
      </c>
      <c r="DY43">
        <f t="shared" si="24"/>
        <v>109.9</v>
      </c>
      <c r="DZ43" s="84"/>
      <c r="EB43">
        <f t="shared" si="25"/>
        <v>109.9</v>
      </c>
      <c r="EC43">
        <f>B43*(3-1.333)*'Chest&amp;Cards&amp;Offer'!$J$70/100</f>
        <v>58.511699999999998</v>
      </c>
      <c r="ED43">
        <f t="shared" si="26"/>
        <v>168.4117</v>
      </c>
      <c r="EE43">
        <f t="shared" si="27"/>
        <v>255</v>
      </c>
      <c r="EH43">
        <f>VLOOKUP(W43,CardUpgrade!$I$52:$L$63,2,FALSE)</f>
        <v>316</v>
      </c>
      <c r="EI43">
        <f>VLOOKUP(X43,CardUpgrade!$I$52:$L$63,2,FALSE)</f>
        <v>196</v>
      </c>
      <c r="EJ43">
        <f>VLOOKUP(Y43,CardUpgrade!$I$52:$L$63,3,FALSE)</f>
        <v>696</v>
      </c>
      <c r="EK43">
        <f>VLOOKUP(Z43,CardUpgrade!$I$52:$L$63,3,FALSE)</f>
        <v>696</v>
      </c>
      <c r="EL43">
        <f>VLOOKUP(AA43,CardUpgrade!$I$52:$L$63,3,FALSE)</f>
        <v>696</v>
      </c>
      <c r="EM43">
        <f>VLOOKUP(AB43,CardUpgrade!$I$52:$L$63,3,FALSE)</f>
        <v>696</v>
      </c>
      <c r="EN43">
        <f>VLOOKUP(AC43,CardUpgrade!$I$52:$L$63,4,FALSE)</f>
        <v>1856</v>
      </c>
      <c r="EO43">
        <f>VLOOKUP(AD43,CardUpgrade!$I$52:$L$63,4,FALSE)</f>
        <v>1856</v>
      </c>
      <c r="EQ43" s="7">
        <f t="shared" si="28"/>
        <v>3296</v>
      </c>
      <c r="ES43" s="7">
        <f t="shared" si="37"/>
        <v>7008</v>
      </c>
      <c r="GD43" t="s">
        <v>256</v>
      </c>
      <c r="GH43" t="s">
        <v>257</v>
      </c>
    </row>
    <row r="44" spans="1:190" x14ac:dyDescent="0.2">
      <c r="A44" s="16">
        <v>40</v>
      </c>
      <c r="B44">
        <v>40</v>
      </c>
      <c r="C44" s="13" t="s">
        <v>50</v>
      </c>
      <c r="D44">
        <v>8</v>
      </c>
      <c r="E44" t="str">
        <f t="shared" si="39"/>
        <v>橙2 - Lv8</v>
      </c>
      <c r="G44" t="str">
        <f t="shared" si="40"/>
        <v>橙8</v>
      </c>
      <c r="H44">
        <f>VLOOKUP(G44,Reference1!C:E,3,FALSE)</f>
        <v>1163.7</v>
      </c>
      <c r="I44" s="87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VLOOKUP(W44,CardUpgrade!$C$10:$I$20,7,FALSE)</f>
        <v>316</v>
      </c>
      <c r="AJ44">
        <f>VLOOKUP(X44,CardUpgrade!$C$10:$I$20,7,FALSE)</f>
        <v>316</v>
      </c>
      <c r="AK44">
        <f>VLOOKUP(Y44,CardUpgrade!$C$10:$I$20,7,FALSE)</f>
        <v>116</v>
      </c>
      <c r="AL44">
        <f>VLOOKUP(Z44,CardUpgrade!$C$10:$I$20,7,FALSE)</f>
        <v>116</v>
      </c>
      <c r="AM44">
        <f>VLOOKUP(AA44,CardUpgrade!$C$10:$I$20,7,FALSE)</f>
        <v>116</v>
      </c>
      <c r="AN44">
        <f>VLOOKUP(AB44,CardUpgrade!$C$10:$I$20,7,FALSE)</f>
        <v>116</v>
      </c>
      <c r="AO44">
        <f>VLOOKUP(AC44,CardUpgrade!$C$10:$I$20,7,FALSE)</f>
        <v>116</v>
      </c>
      <c r="AP44">
        <f>VLOOKUP(AD44,CardUpgrade!$C$10:$I$20,7,FALSE)</f>
        <v>116</v>
      </c>
      <c r="AS44" s="2">
        <f>SUM(AI44:AJ44)*'Chest&amp;Cards&amp;Offer'!$N$3 + SUM('Dungeon&amp;Framework'!AK44:AN44)*'Chest&amp;Cards&amp;Offer'!$N$4</f>
        <v>6326400</v>
      </c>
      <c r="AU44" s="16">
        <f t="shared" si="29"/>
        <v>144000</v>
      </c>
      <c r="AW44" s="42">
        <v>0.6</v>
      </c>
      <c r="AX44">
        <f t="shared" si="3"/>
        <v>57600</v>
      </c>
      <c r="AY44">
        <f t="shared" si="4"/>
        <v>86400</v>
      </c>
      <c r="AZ44">
        <f>SUM($AY$5:AY44)</f>
        <v>2724000</v>
      </c>
      <c r="BA44">
        <f>AZ44/'Chest&amp;Cards&amp;Offer'!$R$3</f>
        <v>11350</v>
      </c>
      <c r="BB44">
        <f t="shared" si="5"/>
        <v>113.5</v>
      </c>
      <c r="BC44">
        <v>40</v>
      </c>
      <c r="BH44">
        <f>VLOOKUP(LEFT(C44,1),'CardsStar&amp;Rewards'!$AB$13:$AF$16,4,FALSE)</f>
        <v>10</v>
      </c>
      <c r="BI44">
        <f>VLOOKUP(LEFT(C44,1),'CardsStar&amp;Rewards'!$AB$19:$AF$22,4,FALSE)</f>
        <v>4</v>
      </c>
      <c r="BJ44">
        <f>SUM($BI$5:BI44)</f>
        <v>136</v>
      </c>
      <c r="BS44">
        <f>VLOOKUP(BJ44,StarIdelRewards!A:D,4,FALSE)</f>
        <v>23</v>
      </c>
      <c r="BT44">
        <v>3</v>
      </c>
      <c r="BU44">
        <f t="shared" si="6"/>
        <v>240</v>
      </c>
      <c r="BV44">
        <f t="shared" si="7"/>
        <v>14400</v>
      </c>
      <c r="BW44">
        <f t="shared" si="8"/>
        <v>331200</v>
      </c>
      <c r="BX44">
        <f>SUM($BW$5:BW44)</f>
        <v>4718400</v>
      </c>
      <c r="BY44">
        <f>SUM($AX$5:AX44)</f>
        <v>3602400</v>
      </c>
      <c r="BZ44" s="47">
        <f t="shared" si="9"/>
        <v>0.30979347101932048</v>
      </c>
      <c r="CG44">
        <f t="shared" si="10"/>
        <v>136</v>
      </c>
      <c r="CH44" s="84"/>
      <c r="CI44" s="44">
        <f t="shared" si="35"/>
        <v>4</v>
      </c>
      <c r="CJ44" s="44">
        <f t="shared" si="35"/>
        <v>360</v>
      </c>
      <c r="CK44" s="43"/>
      <c r="CQ44">
        <f>VLOOKUP(W44,CardUpgrade!$O$9:$R$20,2,FALSE)</f>
        <v>1775000</v>
      </c>
      <c r="CR44">
        <f>VLOOKUP(X44,CardUpgrade!$O$9:$R$20,2,FALSE)</f>
        <v>1775000</v>
      </c>
      <c r="CS44">
        <f>VLOOKUP(Y44,CardUpgrade!$O$9:$R$20,3,FALSE)</f>
        <v>1535000</v>
      </c>
      <c r="CT44">
        <f>VLOOKUP(Z44,CardUpgrade!$O$9:$R$20,3,FALSE)</f>
        <v>1535000</v>
      </c>
      <c r="CU44">
        <f>VLOOKUP(AA44,CardUpgrade!$O$9:$R$20,3,FALSE)</f>
        <v>1535000</v>
      </c>
      <c r="CV44">
        <f>VLOOKUP(AB44,CardUpgrade!$O$9:$R$20,3,FALSE)</f>
        <v>1535000</v>
      </c>
      <c r="CW44">
        <f>VLOOKUP(AC44,CardUpgrade!$O$9:$R$20,4,FALSE)</f>
        <v>3265000</v>
      </c>
      <c r="CX44">
        <f>VLOOKUP(AD44,CardUpgrade!$O$9:$R$20,4,FALSE)</f>
        <v>3265000</v>
      </c>
      <c r="CY44">
        <f t="shared" si="12"/>
        <v>9690000</v>
      </c>
      <c r="CZ44">
        <f t="shared" si="30"/>
        <v>0</v>
      </c>
      <c r="DA44" s="49">
        <v>0.4</v>
      </c>
      <c r="DB44" s="75">
        <f t="shared" si="13"/>
        <v>0</v>
      </c>
      <c r="DC44">
        <f>SUM($DB$5:DB44)</f>
        <v>6402000</v>
      </c>
      <c r="DD44" s="49">
        <v>0.5</v>
      </c>
      <c r="DE44" s="49">
        <f t="shared" si="34"/>
        <v>0.5</v>
      </c>
      <c r="DF44" s="78">
        <f t="shared" si="15"/>
        <v>0</v>
      </c>
      <c r="DG44">
        <f>SUM($DF$5:DF44)</f>
        <v>3021000</v>
      </c>
      <c r="DH44">
        <f t="shared" si="31"/>
        <v>0</v>
      </c>
      <c r="DI44">
        <f t="shared" si="16"/>
        <v>0</v>
      </c>
      <c r="DJ44">
        <f>SUM($DI$5:DI44)</f>
        <v>3381000</v>
      </c>
      <c r="DK44">
        <f t="shared" si="17"/>
        <v>136</v>
      </c>
      <c r="DL44">
        <f>SUM($BH$5:BH44)</f>
        <v>388</v>
      </c>
      <c r="DM44">
        <f t="shared" si="18"/>
        <v>262</v>
      </c>
      <c r="DN44" s="84"/>
      <c r="DO44" s="84"/>
      <c r="DP44">
        <f t="shared" si="19"/>
        <v>24860.294117647059</v>
      </c>
      <c r="DQ44" s="84"/>
      <c r="DR44">
        <f>VLOOKUP(DK44,StarIdelRewards!A:I,9,FALSE)*BV44</f>
        <v>316800</v>
      </c>
      <c r="DS44">
        <f t="shared" si="20"/>
        <v>0</v>
      </c>
      <c r="DT44">
        <f>SUM($DR$5:DR44)</f>
        <v>4401600</v>
      </c>
      <c r="DU44" s="47">
        <f t="shared" si="21"/>
        <v>-0.31365866957470012</v>
      </c>
      <c r="DV44">
        <f t="shared" si="22"/>
        <v>0</v>
      </c>
      <c r="DX44">
        <f t="shared" si="23"/>
        <v>0</v>
      </c>
      <c r="DY44">
        <f t="shared" si="24"/>
        <v>113.5</v>
      </c>
      <c r="DZ44" s="84"/>
      <c r="EB44">
        <f t="shared" si="25"/>
        <v>113.5</v>
      </c>
      <c r="EC44">
        <f>B44*(3-1.333)*'Chest&amp;Cards&amp;Offer'!$J$70/100</f>
        <v>60.012000000000008</v>
      </c>
      <c r="ED44">
        <f t="shared" si="26"/>
        <v>173.512</v>
      </c>
      <c r="EE44">
        <f t="shared" si="27"/>
        <v>262</v>
      </c>
      <c r="EH44">
        <f>VLOOKUP(W44,CardUpgrade!$I$52:$L$63,2,FALSE)</f>
        <v>316</v>
      </c>
      <c r="EI44">
        <f>VLOOKUP(X44,CardUpgrade!$I$52:$L$63,2,FALSE)</f>
        <v>316</v>
      </c>
      <c r="EJ44">
        <f>VLOOKUP(Y44,CardUpgrade!$I$52:$L$63,3,FALSE)</f>
        <v>696</v>
      </c>
      <c r="EK44">
        <f>VLOOKUP(Z44,CardUpgrade!$I$52:$L$63,3,FALSE)</f>
        <v>696</v>
      </c>
      <c r="EL44">
        <f>VLOOKUP(AA44,CardUpgrade!$I$52:$L$63,3,FALSE)</f>
        <v>696</v>
      </c>
      <c r="EM44">
        <f>VLOOKUP(AB44,CardUpgrade!$I$52:$L$63,3,FALSE)</f>
        <v>696</v>
      </c>
      <c r="EN44">
        <f>VLOOKUP(AC44,CardUpgrade!$I$52:$L$63,4,FALSE)</f>
        <v>1856</v>
      </c>
      <c r="EO44">
        <f>VLOOKUP(AD44,CardUpgrade!$I$52:$L$63,4,FALSE)</f>
        <v>1856</v>
      </c>
      <c r="EQ44" s="7">
        <f t="shared" si="28"/>
        <v>3416</v>
      </c>
      <c r="ES44" s="7">
        <f t="shared" si="37"/>
        <v>7128</v>
      </c>
      <c r="GD44" t="s">
        <v>254</v>
      </c>
    </row>
    <row r="45" spans="1:190" x14ac:dyDescent="0.2">
      <c r="A45" s="16">
        <v>41</v>
      </c>
      <c r="B45">
        <v>41</v>
      </c>
      <c r="C45" s="14" t="s">
        <v>51</v>
      </c>
      <c r="D45">
        <v>7</v>
      </c>
      <c r="E45" t="str">
        <f t="shared" si="39"/>
        <v>紫1 - Lv7</v>
      </c>
      <c r="G45" t="str">
        <f t="shared" si="40"/>
        <v>紫7</v>
      </c>
      <c r="H45">
        <f>VLOOKUP(G45,Reference1!C:E,3,FALSE)</f>
        <v>2379</v>
      </c>
      <c r="I45" s="87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VLOOKUP(W45,CardUpgrade!$C$10:$I$20,7,FALSE)</f>
        <v>316</v>
      </c>
      <c r="AJ45">
        <f>VLOOKUP(X45,CardUpgrade!$C$10:$I$20,7,FALSE)</f>
        <v>316</v>
      </c>
      <c r="AK45">
        <f>VLOOKUP(Y45,CardUpgrade!$C$10:$I$20,7,FALSE)</f>
        <v>196</v>
      </c>
      <c r="AL45">
        <f>VLOOKUP(Z45,CardUpgrade!$C$10:$I$20,7,FALSE)</f>
        <v>116</v>
      </c>
      <c r="AM45">
        <f>VLOOKUP(AA45,CardUpgrade!$C$10:$I$20,7,FALSE)</f>
        <v>116</v>
      </c>
      <c r="AN45">
        <f>VLOOKUP(AB45,CardUpgrade!$C$10:$I$20,7,FALSE)</f>
        <v>116</v>
      </c>
      <c r="AO45">
        <f>VLOOKUP(AC45,CardUpgrade!$C$10:$I$20,7,FALSE)</f>
        <v>116</v>
      </c>
      <c r="AP45">
        <f>VLOOKUP(AD45,CardUpgrade!$C$10:$I$20,7,FALSE)</f>
        <v>116</v>
      </c>
      <c r="AS45" s="2">
        <f>SUM(AI45:AJ45)*'Chest&amp;Cards&amp;Offer'!$N$3 + SUM('Dungeon&amp;Framework'!AK45:AN45)*'Chest&amp;Cards&amp;Offer'!$N$4</f>
        <v>7286400</v>
      </c>
      <c r="AU45" s="16">
        <f t="shared" si="29"/>
        <v>960000</v>
      </c>
      <c r="AW45" s="42">
        <v>0.6</v>
      </c>
      <c r="AX45">
        <f t="shared" si="3"/>
        <v>384000</v>
      </c>
      <c r="AY45">
        <f t="shared" si="4"/>
        <v>576000</v>
      </c>
      <c r="AZ45">
        <f>SUM($AY$5:AY45)</f>
        <v>3300000</v>
      </c>
      <c r="BA45">
        <f>AZ45/'Chest&amp;Cards&amp;Offer'!$R$3</f>
        <v>13750</v>
      </c>
      <c r="BB45">
        <f t="shared" si="5"/>
        <v>137.5</v>
      </c>
      <c r="BC45">
        <v>41</v>
      </c>
      <c r="BH45">
        <f>VLOOKUP(LEFT(C45,1),'CardsStar&amp;Rewards'!$AB$13:$AF$16,4,FALSE)</f>
        <v>14</v>
      </c>
      <c r="BI45">
        <f>VLOOKUP(LEFT(C45,1),'CardsStar&amp;Rewards'!$AB$19:$AF$22,4,FALSE)</f>
        <v>5</v>
      </c>
      <c r="BJ45">
        <f>SUM($BI$5:BI45)</f>
        <v>141</v>
      </c>
      <c r="BM45" t="s">
        <v>358</v>
      </c>
      <c r="BS45">
        <f>VLOOKUP(BJ45,StarIdelRewards!A:D,4,FALSE)</f>
        <v>23</v>
      </c>
      <c r="BT45">
        <v>3</v>
      </c>
      <c r="BU45">
        <f t="shared" si="6"/>
        <v>240</v>
      </c>
      <c r="BV45">
        <f t="shared" si="7"/>
        <v>14400</v>
      </c>
      <c r="BW45">
        <f t="shared" si="8"/>
        <v>331200</v>
      </c>
      <c r="BX45">
        <f>SUM($BW$5:BW45)</f>
        <v>5049600</v>
      </c>
      <c r="BY45">
        <f>SUM($AX$5:AX45)</f>
        <v>3986400</v>
      </c>
      <c r="BZ45" s="47">
        <f t="shared" si="9"/>
        <v>0.26670680313064421</v>
      </c>
      <c r="CG45">
        <f t="shared" si="10"/>
        <v>141</v>
      </c>
      <c r="CH45" s="84"/>
      <c r="CI45" s="44">
        <f t="shared" si="35"/>
        <v>5</v>
      </c>
      <c r="CJ45" s="44">
        <f t="shared" si="35"/>
        <v>450</v>
      </c>
      <c r="CK45" s="43"/>
      <c r="CQ45">
        <f>VLOOKUP(W45,CardUpgrade!$O$9:$R$20,2,FALSE)</f>
        <v>1775000</v>
      </c>
      <c r="CR45">
        <f>VLOOKUP(X45,CardUpgrade!$O$9:$R$20,2,FALSE)</f>
        <v>1775000</v>
      </c>
      <c r="CS45">
        <f>VLOOKUP(Y45,CardUpgrade!$O$9:$R$20,3,FALSE)</f>
        <v>2735000</v>
      </c>
      <c r="CT45">
        <f>VLOOKUP(Z45,CardUpgrade!$O$9:$R$20,3,FALSE)</f>
        <v>1535000</v>
      </c>
      <c r="CU45">
        <f>VLOOKUP(AA45,CardUpgrade!$O$9:$R$20,3,FALSE)</f>
        <v>1535000</v>
      </c>
      <c r="CV45">
        <f>VLOOKUP(AB45,CardUpgrade!$O$9:$R$20,3,FALSE)</f>
        <v>1535000</v>
      </c>
      <c r="CW45">
        <f>VLOOKUP(AC45,CardUpgrade!$O$9:$R$20,4,FALSE)</f>
        <v>3265000</v>
      </c>
      <c r="CX45">
        <f>VLOOKUP(AD45,CardUpgrade!$O$9:$R$20,4,FALSE)</f>
        <v>3265000</v>
      </c>
      <c r="CY45">
        <f t="shared" si="12"/>
        <v>10890000</v>
      </c>
      <c r="CZ45">
        <f t="shared" si="30"/>
        <v>1200000</v>
      </c>
      <c r="DA45" s="49">
        <v>0.4</v>
      </c>
      <c r="DB45" s="75">
        <f t="shared" si="13"/>
        <v>720000</v>
      </c>
      <c r="DC45">
        <f>SUM($DB$5:DB45)</f>
        <v>7122000</v>
      </c>
      <c r="DD45" s="49">
        <v>0.5</v>
      </c>
      <c r="DE45" s="49">
        <f t="shared" si="34"/>
        <v>0.5</v>
      </c>
      <c r="DF45" s="78">
        <f t="shared" si="15"/>
        <v>360000</v>
      </c>
      <c r="DG45">
        <f>SUM($DF$5:DF45)</f>
        <v>3381000</v>
      </c>
      <c r="DH45">
        <f t="shared" si="31"/>
        <v>360000</v>
      </c>
      <c r="DI45">
        <f t="shared" si="16"/>
        <v>360000</v>
      </c>
      <c r="DJ45">
        <f>SUM($DI$5:DI45)</f>
        <v>3741000</v>
      </c>
      <c r="DK45">
        <f t="shared" si="17"/>
        <v>141</v>
      </c>
      <c r="DL45">
        <f>SUM($BH$5:BH45)</f>
        <v>402</v>
      </c>
      <c r="DM45">
        <f t="shared" si="18"/>
        <v>272</v>
      </c>
      <c r="DN45" s="84"/>
      <c r="DO45" s="84"/>
      <c r="DP45">
        <f t="shared" si="19"/>
        <v>26531.91489361702</v>
      </c>
      <c r="DQ45" s="84"/>
      <c r="DR45">
        <f>VLOOKUP(DK45,StarIdelRewards!A:I,9,FALSE)*BV45</f>
        <v>316800</v>
      </c>
      <c r="DS45">
        <f t="shared" si="20"/>
        <v>360000</v>
      </c>
      <c r="DT45">
        <f>SUM($DR$5:DR45)</f>
        <v>4718400</v>
      </c>
      <c r="DU45" s="47">
        <f t="shared" si="21"/>
        <v>-0.28344354018311291</v>
      </c>
      <c r="DV45">
        <f t="shared" si="22"/>
        <v>25</v>
      </c>
      <c r="DX45">
        <f t="shared" si="23"/>
        <v>480000</v>
      </c>
      <c r="DY45">
        <f t="shared" si="24"/>
        <v>137.5</v>
      </c>
      <c r="DZ45" s="84"/>
      <c r="EB45">
        <f t="shared" si="25"/>
        <v>137.5</v>
      </c>
      <c r="EC45">
        <f>B45*(3-1.333)*'Chest&amp;Cards&amp;Offer'!$J$70/100</f>
        <v>61.512300000000003</v>
      </c>
      <c r="ED45">
        <f t="shared" si="26"/>
        <v>199.01230000000001</v>
      </c>
      <c r="EE45">
        <f t="shared" si="27"/>
        <v>272</v>
      </c>
      <c r="EH45">
        <f>VLOOKUP(W45,CardUpgrade!$I$52:$L$63,2,FALSE)</f>
        <v>316</v>
      </c>
      <c r="EI45">
        <f>VLOOKUP(X45,CardUpgrade!$I$52:$L$63,2,FALSE)</f>
        <v>316</v>
      </c>
      <c r="EJ45">
        <f>VLOOKUP(Y45,CardUpgrade!$I$52:$L$63,3,FALSE)</f>
        <v>1176</v>
      </c>
      <c r="EK45">
        <f>VLOOKUP(Z45,CardUpgrade!$I$52:$L$63,3,FALSE)</f>
        <v>696</v>
      </c>
      <c r="EL45">
        <f>VLOOKUP(AA45,CardUpgrade!$I$52:$L$63,3,FALSE)</f>
        <v>696</v>
      </c>
      <c r="EM45">
        <f>VLOOKUP(AB45,CardUpgrade!$I$52:$L$63,3,FALSE)</f>
        <v>696</v>
      </c>
      <c r="EN45">
        <f>VLOOKUP(AC45,CardUpgrade!$I$52:$L$63,4,FALSE)</f>
        <v>1856</v>
      </c>
      <c r="EO45">
        <f>VLOOKUP(AD45,CardUpgrade!$I$52:$L$63,4,FALSE)</f>
        <v>1856</v>
      </c>
      <c r="EQ45" s="7">
        <f t="shared" si="28"/>
        <v>3896</v>
      </c>
      <c r="ES45" s="7">
        <f t="shared" si="37"/>
        <v>7608</v>
      </c>
    </row>
    <row r="46" spans="1:190" x14ac:dyDescent="0.2">
      <c r="A46" s="16">
        <v>42</v>
      </c>
      <c r="B46">
        <v>42</v>
      </c>
      <c r="C46" s="14" t="s">
        <v>51</v>
      </c>
      <c r="D46">
        <v>8</v>
      </c>
      <c r="E46" t="str">
        <f t="shared" si="39"/>
        <v>紫1 - Lv8</v>
      </c>
      <c r="G46" t="str">
        <f t="shared" si="40"/>
        <v>紫8</v>
      </c>
      <c r="H46">
        <f>VLOOKUP(G46,Reference1!C:E,3,FALSE)</f>
        <v>2141.1</v>
      </c>
      <c r="I46" s="87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VLOOKUP(W46,CardUpgrade!$C$10:$I$20,7,FALSE)</f>
        <v>316</v>
      </c>
      <c r="AJ46">
        <f>VLOOKUP(X46,CardUpgrade!$C$10:$I$20,7,FALSE)</f>
        <v>316</v>
      </c>
      <c r="AK46">
        <f>VLOOKUP(Y46,CardUpgrade!$C$10:$I$20,7,FALSE)</f>
        <v>316</v>
      </c>
      <c r="AL46">
        <f>VLOOKUP(Z46,CardUpgrade!$C$10:$I$20,7,FALSE)</f>
        <v>116</v>
      </c>
      <c r="AM46">
        <f>VLOOKUP(AA46,CardUpgrade!$C$10:$I$20,7,FALSE)</f>
        <v>116</v>
      </c>
      <c r="AN46">
        <f>VLOOKUP(AB46,CardUpgrade!$C$10:$I$20,7,FALSE)</f>
        <v>116</v>
      </c>
      <c r="AO46">
        <f>VLOOKUP(AC46,CardUpgrade!$C$10:$I$20,7,FALSE)</f>
        <v>116</v>
      </c>
      <c r="AP46">
        <f>VLOOKUP(AD46,CardUpgrade!$C$10:$I$20,7,FALSE)</f>
        <v>116</v>
      </c>
      <c r="AS46" s="2">
        <f>SUM(AI46:AJ46)*'Chest&amp;Cards&amp;Offer'!$N$3 + SUM('Dungeon&amp;Framework'!AK46:AN46)*'Chest&amp;Cards&amp;Offer'!$N$4</f>
        <v>8726400</v>
      </c>
      <c r="AU46" s="16">
        <f t="shared" si="29"/>
        <v>1440000</v>
      </c>
      <c r="AW46" s="42">
        <v>0.6</v>
      </c>
      <c r="AX46">
        <f t="shared" si="3"/>
        <v>576000</v>
      </c>
      <c r="AY46">
        <f t="shared" si="4"/>
        <v>864000</v>
      </c>
      <c r="AZ46">
        <f>SUM($AY$5:AY46)</f>
        <v>4164000</v>
      </c>
      <c r="BA46">
        <f>AZ46/'Chest&amp;Cards&amp;Offer'!$R$3</f>
        <v>17350</v>
      </c>
      <c r="BB46">
        <f t="shared" si="5"/>
        <v>173.5</v>
      </c>
      <c r="BC46">
        <v>42</v>
      </c>
      <c r="BH46">
        <f>VLOOKUP(LEFT(C46,1),'CardsStar&amp;Rewards'!$AB$13:$AF$16,4,FALSE)</f>
        <v>14</v>
      </c>
      <c r="BI46">
        <f>VLOOKUP(LEFT(C46,1),'CardsStar&amp;Rewards'!$AB$19:$AF$22,4,FALSE)</f>
        <v>5</v>
      </c>
      <c r="BJ46">
        <f>SUM($BI$5:BI46)</f>
        <v>146</v>
      </c>
      <c r="BS46">
        <f>VLOOKUP(BJ46,StarIdelRewards!A:D,4,FALSE)</f>
        <v>24</v>
      </c>
      <c r="BT46">
        <v>3</v>
      </c>
      <c r="BU46">
        <f t="shared" si="6"/>
        <v>240</v>
      </c>
      <c r="BV46">
        <f t="shared" si="7"/>
        <v>14400</v>
      </c>
      <c r="BW46">
        <f t="shared" si="8"/>
        <v>345600</v>
      </c>
      <c r="BX46">
        <f>SUM($BW$5:BW46)</f>
        <v>5395200</v>
      </c>
      <c r="BY46">
        <f>SUM($AX$5:AX46)</f>
        <v>4562400</v>
      </c>
      <c r="BZ46" s="47">
        <f t="shared" si="9"/>
        <v>0.18253550762756443</v>
      </c>
      <c r="CG46">
        <f t="shared" si="10"/>
        <v>146</v>
      </c>
      <c r="CH46" s="84"/>
      <c r="CI46" s="44">
        <f t="shared" si="35"/>
        <v>6</v>
      </c>
      <c r="CJ46" s="44">
        <f t="shared" si="35"/>
        <v>540</v>
      </c>
      <c r="CK46" s="43"/>
      <c r="CQ46">
        <f>VLOOKUP(W46,CardUpgrade!$O$9:$R$20,2,FALSE)</f>
        <v>1775000</v>
      </c>
      <c r="CR46">
        <f>VLOOKUP(X46,CardUpgrade!$O$9:$R$20,2,FALSE)</f>
        <v>1775000</v>
      </c>
      <c r="CS46">
        <f>VLOOKUP(Y46,CardUpgrade!$O$9:$R$20,3,FALSE)</f>
        <v>4535000</v>
      </c>
      <c r="CT46">
        <f>VLOOKUP(Z46,CardUpgrade!$O$9:$R$20,3,FALSE)</f>
        <v>1535000</v>
      </c>
      <c r="CU46">
        <f>VLOOKUP(AA46,CardUpgrade!$O$9:$R$20,3,FALSE)</f>
        <v>1535000</v>
      </c>
      <c r="CV46">
        <f>VLOOKUP(AB46,CardUpgrade!$O$9:$R$20,3,FALSE)</f>
        <v>1535000</v>
      </c>
      <c r="CW46">
        <f>VLOOKUP(AC46,CardUpgrade!$O$9:$R$20,4,FALSE)</f>
        <v>3265000</v>
      </c>
      <c r="CX46">
        <f>VLOOKUP(AD46,CardUpgrade!$O$9:$R$20,4,FALSE)</f>
        <v>3265000</v>
      </c>
      <c r="CY46">
        <f t="shared" si="12"/>
        <v>12690000</v>
      </c>
      <c r="CZ46">
        <f t="shared" si="30"/>
        <v>1800000</v>
      </c>
      <c r="DA46" s="49">
        <v>0.4</v>
      </c>
      <c r="DB46" s="75">
        <f t="shared" si="13"/>
        <v>1080000</v>
      </c>
      <c r="DC46">
        <f>SUM($DB$5:DB46)</f>
        <v>8202000</v>
      </c>
      <c r="DD46" s="49">
        <v>0.5</v>
      </c>
      <c r="DE46" s="49">
        <f t="shared" si="34"/>
        <v>0.5</v>
      </c>
      <c r="DF46" s="78">
        <f t="shared" si="15"/>
        <v>540000</v>
      </c>
      <c r="DG46">
        <f>SUM($DF$5:DF46)</f>
        <v>3921000</v>
      </c>
      <c r="DH46">
        <f t="shared" si="31"/>
        <v>540000</v>
      </c>
      <c r="DI46">
        <f t="shared" si="16"/>
        <v>540000</v>
      </c>
      <c r="DJ46">
        <f>SUM($DI$5:DI46)</f>
        <v>4281000</v>
      </c>
      <c r="DK46">
        <f t="shared" si="17"/>
        <v>146</v>
      </c>
      <c r="DL46">
        <f>SUM($BH$5:BH46)</f>
        <v>416</v>
      </c>
      <c r="DM46">
        <f t="shared" si="18"/>
        <v>281</v>
      </c>
      <c r="DN46" s="84"/>
      <c r="DO46" s="84"/>
      <c r="DP46">
        <f t="shared" si="19"/>
        <v>29321.917808219179</v>
      </c>
      <c r="DQ46" s="84"/>
      <c r="DR46">
        <f>VLOOKUP(DK46,StarIdelRewards!A:I,9,FALSE)*BV46</f>
        <v>331200</v>
      </c>
      <c r="DS46">
        <f t="shared" si="20"/>
        <v>540000</v>
      </c>
      <c r="DT46">
        <f>SUM($DR$5:DR46)</f>
        <v>5049600</v>
      </c>
      <c r="DU46" s="47">
        <f t="shared" si="21"/>
        <v>-0.22350285171102663</v>
      </c>
      <c r="DV46">
        <f t="shared" si="22"/>
        <v>37.5</v>
      </c>
      <c r="DX46">
        <f t="shared" si="23"/>
        <v>720000</v>
      </c>
      <c r="DY46">
        <f t="shared" si="24"/>
        <v>173.5</v>
      </c>
      <c r="DZ46" s="84"/>
      <c r="EB46">
        <f t="shared" si="25"/>
        <v>173.5</v>
      </c>
      <c r="EC46">
        <f>B46*(3-1.333)*'Chest&amp;Cards&amp;Offer'!$J$70/100</f>
        <v>63.012599999999992</v>
      </c>
      <c r="ED46">
        <f t="shared" si="26"/>
        <v>236.51259999999999</v>
      </c>
      <c r="EE46">
        <f t="shared" si="27"/>
        <v>281</v>
      </c>
      <c r="EH46">
        <f>VLOOKUP(W46,CardUpgrade!$I$52:$L$63,2,FALSE)</f>
        <v>316</v>
      </c>
      <c r="EI46">
        <f>VLOOKUP(X46,CardUpgrade!$I$52:$L$63,2,FALSE)</f>
        <v>316</v>
      </c>
      <c r="EJ46">
        <f>VLOOKUP(Y46,CardUpgrade!$I$52:$L$63,3,FALSE)</f>
        <v>1896</v>
      </c>
      <c r="EK46">
        <f>VLOOKUP(Z46,CardUpgrade!$I$52:$L$63,3,FALSE)</f>
        <v>696</v>
      </c>
      <c r="EL46">
        <f>VLOOKUP(AA46,CardUpgrade!$I$52:$L$63,3,FALSE)</f>
        <v>696</v>
      </c>
      <c r="EM46">
        <f>VLOOKUP(AB46,CardUpgrade!$I$52:$L$63,3,FALSE)</f>
        <v>696</v>
      </c>
      <c r="EN46">
        <f>VLOOKUP(AC46,CardUpgrade!$I$52:$L$63,4,FALSE)</f>
        <v>1856</v>
      </c>
      <c r="EO46">
        <f>VLOOKUP(AD46,CardUpgrade!$I$52:$L$63,4,FALSE)</f>
        <v>1856</v>
      </c>
      <c r="EP46" s="7">
        <v>8</v>
      </c>
      <c r="EQ46" s="7">
        <f t="shared" si="28"/>
        <v>4616</v>
      </c>
      <c r="ES46" s="7">
        <f t="shared" si="37"/>
        <v>8328</v>
      </c>
    </row>
    <row r="47" spans="1:190" x14ac:dyDescent="0.2">
      <c r="A47" s="16">
        <v>43</v>
      </c>
      <c r="B47">
        <v>43</v>
      </c>
      <c r="C47" s="14" t="s">
        <v>104</v>
      </c>
      <c r="D47">
        <v>7</v>
      </c>
      <c r="E47" t="str">
        <f t="shared" si="39"/>
        <v>紫2 - Lv7</v>
      </c>
      <c r="G47" t="str">
        <f t="shared" si="40"/>
        <v>紫7</v>
      </c>
      <c r="H47">
        <f>VLOOKUP(G47,Reference1!C:E,3,FALSE)</f>
        <v>2379</v>
      </c>
      <c r="I47" s="87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VLOOKUP(W47,CardUpgrade!$C$10:$I$20,7,FALSE)</f>
        <v>316</v>
      </c>
      <c r="AJ47">
        <f>VLOOKUP(X47,CardUpgrade!$C$10:$I$20,7,FALSE)</f>
        <v>316</v>
      </c>
      <c r="AK47">
        <f>VLOOKUP(Y47,CardUpgrade!$C$10:$I$20,7,FALSE)</f>
        <v>316</v>
      </c>
      <c r="AL47">
        <f>VLOOKUP(Z47,CardUpgrade!$C$10:$I$20,7,FALSE)</f>
        <v>196</v>
      </c>
      <c r="AM47">
        <f>VLOOKUP(AA47,CardUpgrade!$C$10:$I$20,7,FALSE)</f>
        <v>116</v>
      </c>
      <c r="AN47">
        <f>VLOOKUP(AB47,CardUpgrade!$C$10:$I$20,7,FALSE)</f>
        <v>116</v>
      </c>
      <c r="AO47">
        <f>VLOOKUP(AC47,CardUpgrade!$C$10:$I$20,7,FALSE)</f>
        <v>116</v>
      </c>
      <c r="AP47">
        <f>VLOOKUP(AD47,CardUpgrade!$C$10:$I$20,7,FALSE)</f>
        <v>116</v>
      </c>
      <c r="AS47" s="2">
        <f>SUM(AI47:AJ47)*'Chest&amp;Cards&amp;Offer'!$N$3 + SUM('Dungeon&amp;Framework'!AK47:AN47)*'Chest&amp;Cards&amp;Offer'!$N$4</f>
        <v>9686400</v>
      </c>
      <c r="AU47" s="16">
        <f>AS47-AS46</f>
        <v>960000</v>
      </c>
      <c r="AW47" s="42">
        <v>0.6</v>
      </c>
      <c r="AX47">
        <f t="shared" si="3"/>
        <v>384000</v>
      </c>
      <c r="AY47">
        <f t="shared" si="4"/>
        <v>576000</v>
      </c>
      <c r="AZ47">
        <f>SUM($AY$5:AY47)</f>
        <v>4740000</v>
      </c>
      <c r="BA47">
        <f>AZ47/'Chest&amp;Cards&amp;Offer'!$R$3</f>
        <v>19750</v>
      </c>
      <c r="BB47">
        <f t="shared" si="5"/>
        <v>197.5</v>
      </c>
      <c r="BC47">
        <v>43</v>
      </c>
      <c r="BH47">
        <f>VLOOKUP(LEFT(C47,1),'CardsStar&amp;Rewards'!$AB$13:$AF$16,4,FALSE)</f>
        <v>14</v>
      </c>
      <c r="BI47">
        <f>VLOOKUP(LEFT(C47,1),'CardsStar&amp;Rewards'!$AB$19:$AF$22,4,FALSE)</f>
        <v>5</v>
      </c>
      <c r="BJ47">
        <f>SUM($BI$5:BI47)</f>
        <v>151</v>
      </c>
      <c r="BS47">
        <f>VLOOKUP(BJ47,StarIdelRewards!A:D,4,FALSE)</f>
        <v>24</v>
      </c>
      <c r="BT47">
        <v>3</v>
      </c>
      <c r="BU47">
        <f t="shared" si="6"/>
        <v>240</v>
      </c>
      <c r="BV47">
        <f t="shared" si="7"/>
        <v>14400</v>
      </c>
      <c r="BW47">
        <f t="shared" si="8"/>
        <v>345600</v>
      </c>
      <c r="BX47">
        <f>SUM($BW$5:BW47)</f>
        <v>5740800</v>
      </c>
      <c r="BY47">
        <f>SUM($AX$5:AX47)</f>
        <v>4946400</v>
      </c>
      <c r="BZ47" s="47">
        <f t="shared" si="9"/>
        <v>0.16060164968461912</v>
      </c>
      <c r="CG47">
        <f t="shared" si="10"/>
        <v>151</v>
      </c>
      <c r="CH47" s="84"/>
      <c r="CI47" s="44">
        <f t="shared" si="35"/>
        <v>7</v>
      </c>
      <c r="CJ47" s="44">
        <f t="shared" si="35"/>
        <v>630</v>
      </c>
      <c r="CK47" s="43"/>
      <c r="CQ47">
        <f>VLOOKUP(W47,CardUpgrade!$O$9:$R$20,2,FALSE)</f>
        <v>1775000</v>
      </c>
      <c r="CR47">
        <f>VLOOKUP(X47,CardUpgrade!$O$9:$R$20,2,FALSE)</f>
        <v>1775000</v>
      </c>
      <c r="CS47">
        <f>VLOOKUP(Y47,CardUpgrade!$O$9:$R$20,3,FALSE)</f>
        <v>4535000</v>
      </c>
      <c r="CT47">
        <f>VLOOKUP(Z47,CardUpgrade!$O$9:$R$20,3,FALSE)</f>
        <v>2735000</v>
      </c>
      <c r="CU47">
        <f>VLOOKUP(AA47,CardUpgrade!$O$9:$R$20,3,FALSE)</f>
        <v>1535000</v>
      </c>
      <c r="CV47">
        <f>VLOOKUP(AB47,CardUpgrade!$O$9:$R$20,3,FALSE)</f>
        <v>1535000</v>
      </c>
      <c r="CW47">
        <f>VLOOKUP(AC47,CardUpgrade!$O$9:$R$20,4,FALSE)</f>
        <v>3265000</v>
      </c>
      <c r="CX47">
        <f>VLOOKUP(AD47,CardUpgrade!$O$9:$R$20,4,FALSE)</f>
        <v>3265000</v>
      </c>
      <c r="CY47">
        <f t="shared" si="12"/>
        <v>13890000</v>
      </c>
      <c r="CZ47">
        <f t="shared" si="30"/>
        <v>1200000</v>
      </c>
      <c r="DA47" s="49">
        <v>0.4</v>
      </c>
      <c r="DB47" s="75">
        <f t="shared" si="13"/>
        <v>720000</v>
      </c>
      <c r="DC47">
        <f>SUM($DB$5:DB47)</f>
        <v>8922000</v>
      </c>
      <c r="DD47" s="49">
        <v>0.5</v>
      </c>
      <c r="DE47" s="49">
        <f t="shared" si="34"/>
        <v>0.5</v>
      </c>
      <c r="DF47" s="78">
        <f t="shared" si="15"/>
        <v>360000</v>
      </c>
      <c r="DG47">
        <f>SUM($DF$5:DF47)</f>
        <v>4281000</v>
      </c>
      <c r="DH47">
        <f t="shared" si="31"/>
        <v>360000</v>
      </c>
      <c r="DI47">
        <f t="shared" si="16"/>
        <v>360000</v>
      </c>
      <c r="DJ47">
        <f>SUM($DI$5:DI47)</f>
        <v>4641000</v>
      </c>
      <c r="DK47">
        <f t="shared" si="17"/>
        <v>151</v>
      </c>
      <c r="DL47">
        <f>SUM($BH$5:BH47)</f>
        <v>430</v>
      </c>
      <c r="DM47">
        <f t="shared" si="18"/>
        <v>291</v>
      </c>
      <c r="DN47" s="84"/>
      <c r="DO47" s="84"/>
      <c r="DP47">
        <f t="shared" si="19"/>
        <v>30735.099337748343</v>
      </c>
      <c r="DQ47" s="84"/>
      <c r="DR47">
        <f>VLOOKUP(DK47,StarIdelRewards!A:I,9,FALSE)*BV47</f>
        <v>331200</v>
      </c>
      <c r="DS47">
        <f t="shared" si="20"/>
        <v>360000</v>
      </c>
      <c r="DT47">
        <f>SUM($DR$5:DR47)</f>
        <v>5380800</v>
      </c>
      <c r="DU47" s="47">
        <f t="shared" si="21"/>
        <v>-0.20439339875111506</v>
      </c>
      <c r="DV47">
        <f t="shared" si="22"/>
        <v>25</v>
      </c>
      <c r="DX47">
        <f t="shared" si="23"/>
        <v>480000</v>
      </c>
      <c r="DY47">
        <f t="shared" si="24"/>
        <v>197.5</v>
      </c>
      <c r="DZ47" s="84"/>
      <c r="EB47">
        <f t="shared" si="25"/>
        <v>197.5</v>
      </c>
      <c r="EC47">
        <f>B47*(3-1.333)*'Chest&amp;Cards&amp;Offer'!$J$70/100</f>
        <v>64.512900000000002</v>
      </c>
      <c r="ED47">
        <f t="shared" si="26"/>
        <v>262.0129</v>
      </c>
      <c r="EE47">
        <f t="shared" si="27"/>
        <v>291</v>
      </c>
      <c r="EH47">
        <f>VLOOKUP(W47,CardUpgrade!$I$52:$L$63,2,FALSE)</f>
        <v>316</v>
      </c>
      <c r="EI47">
        <f>VLOOKUP(X47,CardUpgrade!$I$52:$L$63,2,FALSE)</f>
        <v>316</v>
      </c>
      <c r="EJ47">
        <f>VLOOKUP(Y47,CardUpgrade!$I$52:$L$63,3,FALSE)</f>
        <v>1896</v>
      </c>
      <c r="EK47">
        <f>VLOOKUP(Z47,CardUpgrade!$I$52:$L$63,3,FALSE)</f>
        <v>1176</v>
      </c>
      <c r="EL47">
        <f>VLOOKUP(AA47,CardUpgrade!$I$52:$L$63,3,FALSE)</f>
        <v>696</v>
      </c>
      <c r="EM47">
        <f>VLOOKUP(AB47,CardUpgrade!$I$52:$L$63,3,FALSE)</f>
        <v>696</v>
      </c>
      <c r="EN47">
        <f>VLOOKUP(AC47,CardUpgrade!$I$52:$L$63,4,FALSE)</f>
        <v>1856</v>
      </c>
      <c r="EO47">
        <f>VLOOKUP(AD47,CardUpgrade!$I$52:$L$63,4,FALSE)</f>
        <v>1856</v>
      </c>
      <c r="EQ47" s="7">
        <f t="shared" si="28"/>
        <v>5096</v>
      </c>
      <c r="ES47" s="7">
        <f t="shared" si="37"/>
        <v>8808</v>
      </c>
    </row>
    <row r="48" spans="1:190" x14ac:dyDescent="0.2">
      <c r="A48" s="16">
        <v>44</v>
      </c>
      <c r="B48">
        <v>44</v>
      </c>
      <c r="C48" s="14" t="s">
        <v>104</v>
      </c>
      <c r="D48">
        <v>8</v>
      </c>
      <c r="E48" t="str">
        <f t="shared" si="39"/>
        <v>紫2 - Lv8</v>
      </c>
      <c r="G48" t="str">
        <f t="shared" si="40"/>
        <v>紫8</v>
      </c>
      <c r="H48">
        <f>VLOOKUP(G48,Reference1!C:E,3,FALSE)</f>
        <v>2141.1</v>
      </c>
      <c r="I48" s="87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VLOOKUP(W48,CardUpgrade!$C$10:$I$20,7,FALSE)</f>
        <v>316</v>
      </c>
      <c r="AJ48">
        <f>VLOOKUP(X48,CardUpgrade!$C$10:$I$20,7,FALSE)</f>
        <v>316</v>
      </c>
      <c r="AK48">
        <f>VLOOKUP(Y48,CardUpgrade!$C$10:$I$20,7,FALSE)</f>
        <v>316</v>
      </c>
      <c r="AL48">
        <f>VLOOKUP(Z48,CardUpgrade!$C$10:$I$20,7,FALSE)</f>
        <v>316</v>
      </c>
      <c r="AM48">
        <f>VLOOKUP(AA48,CardUpgrade!$C$10:$I$20,7,FALSE)</f>
        <v>116</v>
      </c>
      <c r="AN48">
        <f>VLOOKUP(AB48,CardUpgrade!$C$10:$I$20,7,FALSE)</f>
        <v>116</v>
      </c>
      <c r="AO48">
        <f>VLOOKUP(AC48,CardUpgrade!$C$10:$I$20,7,FALSE)</f>
        <v>196</v>
      </c>
      <c r="AP48">
        <f>VLOOKUP(AD48,CardUpgrade!$C$10:$I$20,7,FALSE)</f>
        <v>116</v>
      </c>
      <c r="AS48" s="2">
        <f>SUM(AI48:AJ48)*'Chest&amp;Cards&amp;Offer'!$N$3 + SUM('Dungeon&amp;Framework'!AK48:AN48)*'Chest&amp;Cards&amp;Offer'!$N$4</f>
        <v>11126400</v>
      </c>
      <c r="AU48" s="16">
        <f t="shared" si="29"/>
        <v>1440000</v>
      </c>
      <c r="AW48" s="42">
        <v>0.6</v>
      </c>
      <c r="AX48">
        <f t="shared" si="3"/>
        <v>576000</v>
      </c>
      <c r="AY48">
        <f t="shared" si="4"/>
        <v>864000</v>
      </c>
      <c r="AZ48">
        <f>SUM($AY$5:AY48)</f>
        <v>5604000</v>
      </c>
      <c r="BA48">
        <f>AZ48/'Chest&amp;Cards&amp;Offer'!$R$3</f>
        <v>23350</v>
      </c>
      <c r="BB48">
        <f t="shared" si="5"/>
        <v>233.5</v>
      </c>
      <c r="BC48">
        <v>44</v>
      </c>
      <c r="BH48">
        <f>VLOOKUP(LEFT(C48,1),'CardsStar&amp;Rewards'!$AB$13:$AF$16,4,FALSE)</f>
        <v>14</v>
      </c>
      <c r="BI48">
        <f>VLOOKUP(LEFT(C48,1),'CardsStar&amp;Rewards'!$AB$19:$AF$22,4,FALSE)</f>
        <v>5</v>
      </c>
      <c r="BJ48">
        <f>SUM($BI$5:BI48)</f>
        <v>156</v>
      </c>
      <c r="BS48">
        <f>VLOOKUP(BJ48,StarIdelRewards!A:D,4,FALSE)</f>
        <v>24</v>
      </c>
      <c r="BT48">
        <v>3</v>
      </c>
      <c r="BU48">
        <f t="shared" si="6"/>
        <v>240</v>
      </c>
      <c r="BV48">
        <f t="shared" si="7"/>
        <v>14400</v>
      </c>
      <c r="BW48">
        <f t="shared" si="8"/>
        <v>345600</v>
      </c>
      <c r="BX48">
        <f>SUM($BW$5:BW48)</f>
        <v>6086400</v>
      </c>
      <c r="BY48">
        <f>SUM($AX$5:AX48)</f>
        <v>5522400</v>
      </c>
      <c r="BZ48" s="47">
        <f t="shared" si="9"/>
        <v>0.10212950890916993</v>
      </c>
      <c r="CG48">
        <f t="shared" si="10"/>
        <v>156</v>
      </c>
      <c r="CH48" s="84"/>
      <c r="CI48" s="44">
        <f t="shared" si="35"/>
        <v>8</v>
      </c>
      <c r="CJ48" s="44">
        <f t="shared" si="35"/>
        <v>720</v>
      </c>
      <c r="CK48" s="43"/>
      <c r="CQ48">
        <f>VLOOKUP(W48,CardUpgrade!$O$9:$R$20,2,FALSE)</f>
        <v>1775000</v>
      </c>
      <c r="CR48">
        <f>VLOOKUP(X48,CardUpgrade!$O$9:$R$20,2,FALSE)</f>
        <v>1775000</v>
      </c>
      <c r="CS48">
        <f>VLOOKUP(Y48,CardUpgrade!$O$9:$R$20,3,FALSE)</f>
        <v>4535000</v>
      </c>
      <c r="CT48">
        <f>VLOOKUP(Z48,CardUpgrade!$O$9:$R$20,3,FALSE)</f>
        <v>4535000</v>
      </c>
      <c r="CU48">
        <f>VLOOKUP(AA48,CardUpgrade!$O$9:$R$20,3,FALSE)</f>
        <v>1535000</v>
      </c>
      <c r="CV48">
        <f>VLOOKUP(AB48,CardUpgrade!$O$9:$R$20,3,FALSE)</f>
        <v>1535000</v>
      </c>
      <c r="CW48">
        <f>VLOOKUP(AC48,CardUpgrade!$O$9:$R$20,4,FALSE)</f>
        <v>5465000</v>
      </c>
      <c r="CX48">
        <f>VLOOKUP(AD48,CardUpgrade!$O$9:$R$20,4,FALSE)</f>
        <v>3265000</v>
      </c>
      <c r="CY48">
        <f t="shared" si="12"/>
        <v>15690000</v>
      </c>
      <c r="CZ48">
        <f t="shared" si="30"/>
        <v>1800000</v>
      </c>
      <c r="DA48" s="49">
        <v>0.4</v>
      </c>
      <c r="DB48" s="75">
        <f t="shared" si="13"/>
        <v>1080000</v>
      </c>
      <c r="DC48">
        <f>SUM($DB$5:DB48)</f>
        <v>10002000</v>
      </c>
      <c r="DD48" s="49">
        <v>0.5</v>
      </c>
      <c r="DE48" s="49">
        <f t="shared" si="34"/>
        <v>0.5</v>
      </c>
      <c r="DF48" s="78">
        <f t="shared" si="15"/>
        <v>540000</v>
      </c>
      <c r="DG48">
        <f>SUM($DF$5:DF48)</f>
        <v>4821000</v>
      </c>
      <c r="DH48">
        <f t="shared" si="31"/>
        <v>540000</v>
      </c>
      <c r="DI48">
        <f t="shared" si="16"/>
        <v>540000</v>
      </c>
      <c r="DJ48">
        <f>SUM($DI$5:DI48)</f>
        <v>5181000</v>
      </c>
      <c r="DK48">
        <f t="shared" si="17"/>
        <v>156</v>
      </c>
      <c r="DL48">
        <f>SUM($BH$5:BH48)</f>
        <v>444</v>
      </c>
      <c r="DM48">
        <f t="shared" si="18"/>
        <v>300</v>
      </c>
      <c r="DN48" s="84"/>
      <c r="DO48" s="84"/>
      <c r="DP48">
        <f t="shared" si="19"/>
        <v>33211.538461538461</v>
      </c>
      <c r="DQ48" s="84"/>
      <c r="DR48">
        <f>VLOOKUP(DK48,StarIdelRewards!A:I,9,FALSE)*BV48</f>
        <v>331200</v>
      </c>
      <c r="DS48">
        <f t="shared" si="20"/>
        <v>540000</v>
      </c>
      <c r="DT48">
        <f>SUM($DR$5:DR48)</f>
        <v>5712000</v>
      </c>
      <c r="DU48" s="47">
        <f t="shared" si="21"/>
        <v>-0.15598739495798319</v>
      </c>
      <c r="DV48">
        <f t="shared" si="22"/>
        <v>37.5</v>
      </c>
      <c r="DX48">
        <f t="shared" si="23"/>
        <v>720000</v>
      </c>
      <c r="DY48">
        <f t="shared" si="24"/>
        <v>233.5</v>
      </c>
      <c r="DZ48" s="84"/>
      <c r="EB48">
        <f t="shared" si="25"/>
        <v>233.5</v>
      </c>
      <c r="EC48">
        <f>B48*(3-1.333)*'Chest&amp;Cards&amp;Offer'!$J$70/100</f>
        <v>66.013199999999998</v>
      </c>
      <c r="ED48">
        <f t="shared" si="26"/>
        <v>299.51319999999998</v>
      </c>
      <c r="EE48">
        <f t="shared" si="27"/>
        <v>300</v>
      </c>
      <c r="EH48">
        <f>VLOOKUP(W48,CardUpgrade!$I$52:$L$63,2,FALSE)</f>
        <v>316</v>
      </c>
      <c r="EI48">
        <f>VLOOKUP(X48,CardUpgrade!$I$52:$L$63,2,FALSE)</f>
        <v>316</v>
      </c>
      <c r="EJ48">
        <f>VLOOKUP(Y48,CardUpgrade!$I$52:$L$63,3,FALSE)</f>
        <v>1896</v>
      </c>
      <c r="EK48">
        <f>VLOOKUP(Z48,CardUpgrade!$I$52:$L$63,3,FALSE)</f>
        <v>1896</v>
      </c>
      <c r="EL48">
        <f>VLOOKUP(AA48,CardUpgrade!$I$52:$L$63,3,FALSE)</f>
        <v>696</v>
      </c>
      <c r="EM48">
        <f>VLOOKUP(AB48,CardUpgrade!$I$52:$L$63,3,FALSE)</f>
        <v>696</v>
      </c>
      <c r="EN48">
        <f>VLOOKUP(AC48,CardUpgrade!$I$52:$L$63,4,FALSE)</f>
        <v>3136</v>
      </c>
      <c r="EO48">
        <f>VLOOKUP(AD48,CardUpgrade!$I$52:$L$63,4,FALSE)</f>
        <v>1856</v>
      </c>
      <c r="EQ48" s="7">
        <f t="shared" si="28"/>
        <v>5816</v>
      </c>
      <c r="ES48" s="7">
        <f t="shared" si="37"/>
        <v>10808</v>
      </c>
    </row>
    <row r="49" spans="1:189" x14ac:dyDescent="0.2">
      <c r="A49" s="16">
        <v>45</v>
      </c>
      <c r="B49">
        <v>45</v>
      </c>
      <c r="C49" s="14" t="s">
        <v>112</v>
      </c>
      <c r="D49">
        <v>7</v>
      </c>
      <c r="E49" t="str">
        <f t="shared" si="39"/>
        <v>紫3 - Lv7</v>
      </c>
      <c r="G49" t="str">
        <f t="shared" si="40"/>
        <v>紫7</v>
      </c>
      <c r="H49">
        <f>VLOOKUP(G49,Reference1!C:E,3,FALSE)</f>
        <v>2379</v>
      </c>
      <c r="I49" s="87"/>
      <c r="K49" t="s">
        <v>175</v>
      </c>
      <c r="V49" s="16" t="s">
        <v>342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VLOOKUP(W49,CardUpgrade!$C$10:$I$20,7,FALSE)</f>
        <v>316</v>
      </c>
      <c r="AJ49">
        <f>VLOOKUP(X49,CardUpgrade!$C$10:$I$20,7,FALSE)</f>
        <v>316</v>
      </c>
      <c r="AK49">
        <f>VLOOKUP(Y49,CardUpgrade!$C$10:$I$20,7,FALSE)</f>
        <v>316</v>
      </c>
      <c r="AL49">
        <f>VLOOKUP(Z49,CardUpgrade!$C$10:$I$20,7,FALSE)</f>
        <v>316</v>
      </c>
      <c r="AM49">
        <f>VLOOKUP(AA49,CardUpgrade!$C$10:$I$20,7,FALSE)</f>
        <v>196</v>
      </c>
      <c r="AN49">
        <f>VLOOKUP(AB49,CardUpgrade!$C$10:$I$20,7,FALSE)</f>
        <v>116</v>
      </c>
      <c r="AO49">
        <f>VLOOKUP(AC49,CardUpgrade!$C$10:$I$20,7,FALSE)</f>
        <v>316</v>
      </c>
      <c r="AP49">
        <f>VLOOKUP(AD49,CardUpgrade!$C$10:$I$20,7,FALSE)</f>
        <v>116</v>
      </c>
      <c r="AS49" s="2">
        <f>SUM(AI49:AJ49)*'Chest&amp;Cards&amp;Offer'!$N$3 + SUM('Dungeon&amp;Framework'!AK49:AN49)*'Chest&amp;Cards&amp;Offer'!$N$4</f>
        <v>12086400</v>
      </c>
      <c r="AU49" s="16">
        <f t="shared" si="29"/>
        <v>960000</v>
      </c>
      <c r="AW49" s="42">
        <v>0.6</v>
      </c>
      <c r="AX49">
        <f t="shared" si="3"/>
        <v>384000</v>
      </c>
      <c r="AY49">
        <f t="shared" si="4"/>
        <v>576000</v>
      </c>
      <c r="AZ49">
        <f>SUM($AY$5:AY49)</f>
        <v>6180000</v>
      </c>
      <c r="BA49">
        <f>AZ49/'Chest&amp;Cards&amp;Offer'!$R$3</f>
        <v>25750</v>
      </c>
      <c r="BB49">
        <f t="shared" si="5"/>
        <v>257.5</v>
      </c>
      <c r="BC49">
        <v>45</v>
      </c>
      <c r="BH49">
        <f>VLOOKUP(LEFT(C49,1),'CardsStar&amp;Rewards'!$AB$13:$AF$16,4,FALSE)</f>
        <v>14</v>
      </c>
      <c r="BI49">
        <f>VLOOKUP(LEFT(C49,1),'CardsStar&amp;Rewards'!$AB$19:$AF$22,4,FALSE)</f>
        <v>5</v>
      </c>
      <c r="BJ49">
        <f>SUM($BI$5:BI49)</f>
        <v>161</v>
      </c>
      <c r="BS49">
        <f>VLOOKUP(BJ49,StarIdelRewards!A:D,4,FALSE)</f>
        <v>25</v>
      </c>
      <c r="BT49">
        <v>3</v>
      </c>
      <c r="BU49">
        <f t="shared" si="6"/>
        <v>240</v>
      </c>
      <c r="BV49">
        <f t="shared" si="7"/>
        <v>14400</v>
      </c>
      <c r="BW49">
        <f t="shared" si="8"/>
        <v>360000</v>
      </c>
      <c r="BX49">
        <f>SUM($BW$5:BW49)</f>
        <v>6446400</v>
      </c>
      <c r="BY49">
        <f>SUM($AX$5:AX49)</f>
        <v>5906400</v>
      </c>
      <c r="BZ49" s="47">
        <f t="shared" si="9"/>
        <v>9.1426249492076395E-2</v>
      </c>
      <c r="CG49">
        <f t="shared" si="10"/>
        <v>161</v>
      </c>
      <c r="CH49" s="84"/>
      <c r="CI49" s="44">
        <f t="shared" si="35"/>
        <v>9</v>
      </c>
      <c r="CJ49" s="44">
        <f t="shared" si="35"/>
        <v>810</v>
      </c>
      <c r="CK49" s="43"/>
      <c r="CQ49">
        <f>VLOOKUP(W49,CardUpgrade!$O$9:$R$20,2,FALSE)</f>
        <v>1775000</v>
      </c>
      <c r="CR49">
        <f>VLOOKUP(X49,CardUpgrade!$O$9:$R$20,2,FALSE)</f>
        <v>1775000</v>
      </c>
      <c r="CS49">
        <f>VLOOKUP(Y49,CardUpgrade!$O$9:$R$20,3,FALSE)</f>
        <v>4535000</v>
      </c>
      <c r="CT49">
        <f>VLOOKUP(Z49,CardUpgrade!$O$9:$R$20,3,FALSE)</f>
        <v>4535000</v>
      </c>
      <c r="CU49">
        <f>VLOOKUP(AA49,CardUpgrade!$O$9:$R$20,3,FALSE)</f>
        <v>2735000</v>
      </c>
      <c r="CV49">
        <f>VLOOKUP(AB49,CardUpgrade!$O$9:$R$20,3,FALSE)</f>
        <v>1535000</v>
      </c>
      <c r="CW49">
        <f>VLOOKUP(AC49,CardUpgrade!$O$9:$R$20,4,FALSE)</f>
        <v>8465000</v>
      </c>
      <c r="CX49">
        <f>VLOOKUP(AD49,CardUpgrade!$O$9:$R$20,4,FALSE)</f>
        <v>3265000</v>
      </c>
      <c r="CY49">
        <f t="shared" si="12"/>
        <v>16890000</v>
      </c>
      <c r="CZ49">
        <f t="shared" si="30"/>
        <v>1200000</v>
      </c>
      <c r="DA49" s="49">
        <v>0.4</v>
      </c>
      <c r="DB49" s="75">
        <f t="shared" si="13"/>
        <v>720000</v>
      </c>
      <c r="DC49">
        <f t="shared" ref="DC49:DC64" si="41">CY49*(1-DA49)</f>
        <v>10134000</v>
      </c>
      <c r="DD49" s="49">
        <v>0.5</v>
      </c>
      <c r="DE49" s="49">
        <f t="shared" si="34"/>
        <v>0.5</v>
      </c>
      <c r="DF49" s="78">
        <f t="shared" si="15"/>
        <v>360000</v>
      </c>
      <c r="DG49">
        <f>SUM($DF$5:DF49)</f>
        <v>5181000</v>
      </c>
      <c r="DH49">
        <f t="shared" si="31"/>
        <v>360000</v>
      </c>
      <c r="DI49">
        <f t="shared" si="16"/>
        <v>360000</v>
      </c>
      <c r="DJ49">
        <f>SUM($DI$5:DI49)</f>
        <v>5541000</v>
      </c>
      <c r="DK49">
        <f t="shared" si="17"/>
        <v>161</v>
      </c>
      <c r="DL49">
        <f>SUM($BH$5:BH49)</f>
        <v>458</v>
      </c>
      <c r="DM49">
        <f t="shared" si="18"/>
        <v>310</v>
      </c>
      <c r="DN49" s="84"/>
      <c r="DO49" s="84"/>
      <c r="DP49">
        <f t="shared" si="19"/>
        <v>34416.149068322979</v>
      </c>
      <c r="DQ49" s="84"/>
      <c r="DR49">
        <f>VLOOKUP(DK49,StarIdelRewards!A:I,9,FALSE)*BV49</f>
        <v>345600</v>
      </c>
      <c r="DS49">
        <f t="shared" si="20"/>
        <v>360000</v>
      </c>
      <c r="DT49">
        <f>SUM($DR$5:DR49)</f>
        <v>6057600</v>
      </c>
      <c r="DU49" s="47">
        <f t="shared" si="21"/>
        <v>-0.1447107765451664</v>
      </c>
      <c r="DV49">
        <f t="shared" si="22"/>
        <v>25</v>
      </c>
      <c r="DX49">
        <f t="shared" si="23"/>
        <v>480000</v>
      </c>
      <c r="DY49">
        <f t="shared" si="24"/>
        <v>257.5</v>
      </c>
      <c r="DZ49" s="84"/>
      <c r="EB49">
        <f t="shared" si="25"/>
        <v>257.5</v>
      </c>
      <c r="EC49">
        <f>B49*(3-1.333)*'Chest&amp;Cards&amp;Offer'!$J$70/100</f>
        <v>67.513500000000008</v>
      </c>
      <c r="ED49">
        <f t="shared" si="26"/>
        <v>325.01350000000002</v>
      </c>
      <c r="EE49">
        <f t="shared" si="27"/>
        <v>310</v>
      </c>
      <c r="EH49">
        <f>VLOOKUP(W49,CardUpgrade!$I$52:$L$63,2,FALSE)</f>
        <v>316</v>
      </c>
      <c r="EI49">
        <f>VLOOKUP(X49,CardUpgrade!$I$52:$L$63,2,FALSE)</f>
        <v>316</v>
      </c>
      <c r="EJ49">
        <f>VLOOKUP(Y49,CardUpgrade!$I$52:$L$63,3,FALSE)</f>
        <v>1896</v>
      </c>
      <c r="EK49">
        <f>VLOOKUP(Z49,CardUpgrade!$I$52:$L$63,3,FALSE)</f>
        <v>1896</v>
      </c>
      <c r="EL49">
        <f>VLOOKUP(AA49,CardUpgrade!$I$52:$L$63,3,FALSE)</f>
        <v>1176</v>
      </c>
      <c r="EM49">
        <f>VLOOKUP(AB49,CardUpgrade!$I$52:$L$63,3,FALSE)</f>
        <v>696</v>
      </c>
      <c r="EN49">
        <f>VLOOKUP(AC49,CardUpgrade!$I$52:$L$63,4,FALSE)</f>
        <v>5056</v>
      </c>
      <c r="EO49">
        <f>VLOOKUP(AD49,CardUpgrade!$I$52:$L$63,4,FALSE)</f>
        <v>1856</v>
      </c>
      <c r="EQ49" s="7">
        <f t="shared" si="28"/>
        <v>6296</v>
      </c>
      <c r="ES49" s="7">
        <f t="shared" si="37"/>
        <v>13208</v>
      </c>
    </row>
    <row r="50" spans="1:189" x14ac:dyDescent="0.2">
      <c r="A50" s="16">
        <v>46</v>
      </c>
      <c r="B50">
        <v>46</v>
      </c>
      <c r="C50" s="14" t="s">
        <v>112</v>
      </c>
      <c r="D50">
        <v>8</v>
      </c>
      <c r="E50" t="str">
        <f t="shared" si="39"/>
        <v>紫3 - Lv8</v>
      </c>
      <c r="G50" t="str">
        <f t="shared" si="40"/>
        <v>紫8</v>
      </c>
      <c r="H50">
        <f>VLOOKUP(G50,Reference1!C:E,3,FALSE)</f>
        <v>2141.1</v>
      </c>
      <c r="I50" s="87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VLOOKUP(W50,CardUpgrade!$C$10:$I$20,7,FALSE)</f>
        <v>316</v>
      </c>
      <c r="AJ50">
        <f>VLOOKUP(X50,CardUpgrade!$C$10:$I$20,7,FALSE)</f>
        <v>316</v>
      </c>
      <c r="AK50">
        <f>VLOOKUP(Y50,CardUpgrade!$C$10:$I$20,7,FALSE)</f>
        <v>316</v>
      </c>
      <c r="AL50">
        <f>VLOOKUP(Z50,CardUpgrade!$C$10:$I$20,7,FALSE)</f>
        <v>316</v>
      </c>
      <c r="AM50">
        <f>VLOOKUP(AA50,CardUpgrade!$C$10:$I$20,7,FALSE)</f>
        <v>316</v>
      </c>
      <c r="AN50">
        <f>VLOOKUP(AB50,CardUpgrade!$C$10:$I$20,7,FALSE)</f>
        <v>116</v>
      </c>
      <c r="AO50">
        <f>VLOOKUP(AC50,CardUpgrade!$C$10:$I$20,7,FALSE)</f>
        <v>486</v>
      </c>
      <c r="AP50">
        <f>VLOOKUP(AD50,CardUpgrade!$C$10:$I$20,7,FALSE)</f>
        <v>116</v>
      </c>
      <c r="AS50" s="2">
        <f>SUM(AI50:AJ50)*'Chest&amp;Cards&amp;Offer'!$N$3 + SUM('Dungeon&amp;Framework'!AK50:AN50)*'Chest&amp;Cards&amp;Offer'!$N$4</f>
        <v>13526400</v>
      </c>
      <c r="AU50" s="16">
        <f t="shared" si="29"/>
        <v>1440000</v>
      </c>
      <c r="AW50" s="42">
        <v>0.7</v>
      </c>
      <c r="AX50">
        <f t="shared" si="3"/>
        <v>432000.00000000006</v>
      </c>
      <c r="AY50">
        <f t="shared" si="4"/>
        <v>1008000</v>
      </c>
      <c r="AZ50">
        <f>SUM($AY$5:AY50)</f>
        <v>7188000</v>
      </c>
      <c r="BA50">
        <f>AZ50/'Chest&amp;Cards&amp;Offer'!$R$3</f>
        <v>29950</v>
      </c>
      <c r="BB50">
        <f t="shared" si="5"/>
        <v>299.5</v>
      </c>
      <c r="BC50">
        <v>46</v>
      </c>
      <c r="BH50">
        <f>VLOOKUP(LEFT(C50,1),'CardsStar&amp;Rewards'!$AB$13:$AF$16,4,FALSE)</f>
        <v>14</v>
      </c>
      <c r="BI50">
        <f>VLOOKUP(LEFT(C50,1),'CardsStar&amp;Rewards'!$AB$19:$AF$22,4,FALSE)</f>
        <v>5</v>
      </c>
      <c r="BJ50">
        <f>SUM($BI$5:BI50)</f>
        <v>166</v>
      </c>
      <c r="BS50">
        <f>VLOOKUP(BJ50,StarIdelRewards!A:D,4,FALSE)</f>
        <v>25</v>
      </c>
      <c r="BT50">
        <v>3</v>
      </c>
      <c r="BU50">
        <f t="shared" si="6"/>
        <v>240</v>
      </c>
      <c r="BV50">
        <f t="shared" si="7"/>
        <v>14400</v>
      </c>
      <c r="BW50">
        <f t="shared" si="8"/>
        <v>360000</v>
      </c>
      <c r="BX50">
        <f>SUM($BW$5:BW50)</f>
        <v>6806400</v>
      </c>
      <c r="BY50">
        <f>SUM($AX$5:AX50)</f>
        <v>6338400</v>
      </c>
      <c r="BZ50" s="47">
        <f t="shared" si="9"/>
        <v>7.3835668307459301E-2</v>
      </c>
      <c r="CG50">
        <f t="shared" si="10"/>
        <v>166</v>
      </c>
      <c r="CH50" s="84"/>
      <c r="CI50" s="44">
        <f t="shared" si="35"/>
        <v>10</v>
      </c>
      <c r="CJ50" s="44">
        <f t="shared" si="35"/>
        <v>900</v>
      </c>
      <c r="CK50" s="43"/>
      <c r="CQ50">
        <f>VLOOKUP(W50,CardUpgrade!$O$9:$R$20,2,FALSE)</f>
        <v>1775000</v>
      </c>
      <c r="CR50">
        <f>VLOOKUP(X50,CardUpgrade!$O$9:$R$20,2,FALSE)</f>
        <v>1775000</v>
      </c>
      <c r="CS50">
        <f>VLOOKUP(Y50,CardUpgrade!$O$9:$R$20,3,FALSE)</f>
        <v>4535000</v>
      </c>
      <c r="CT50">
        <f>VLOOKUP(Z50,CardUpgrade!$O$9:$R$20,3,FALSE)</f>
        <v>4535000</v>
      </c>
      <c r="CU50">
        <f>VLOOKUP(AA50,CardUpgrade!$O$9:$R$20,3,FALSE)</f>
        <v>4535000</v>
      </c>
      <c r="CV50">
        <f>VLOOKUP(AB50,CardUpgrade!$O$9:$R$20,3,FALSE)</f>
        <v>1535000</v>
      </c>
      <c r="CW50">
        <f>VLOOKUP(AC50,CardUpgrade!$O$9:$R$20,4,FALSE)</f>
        <v>12165000</v>
      </c>
      <c r="CX50">
        <f>VLOOKUP(AD50,CardUpgrade!$O$9:$R$20,4,FALSE)</f>
        <v>3265000</v>
      </c>
      <c r="CY50">
        <f t="shared" si="12"/>
        <v>18690000</v>
      </c>
      <c r="CZ50">
        <f t="shared" si="30"/>
        <v>1800000</v>
      </c>
      <c r="DA50" s="49">
        <v>0.4</v>
      </c>
      <c r="DB50" s="75">
        <f t="shared" si="13"/>
        <v>1080000</v>
      </c>
      <c r="DC50">
        <f t="shared" si="41"/>
        <v>11214000</v>
      </c>
      <c r="DD50" s="49">
        <v>0.5</v>
      </c>
      <c r="DE50" s="49">
        <f t="shared" si="34"/>
        <v>0.5</v>
      </c>
      <c r="DF50" s="78">
        <f t="shared" si="15"/>
        <v>540000</v>
      </c>
      <c r="DG50">
        <f>SUM($DF$5:DF50)</f>
        <v>5721000</v>
      </c>
      <c r="DH50">
        <f t="shared" si="31"/>
        <v>540000</v>
      </c>
      <c r="DI50">
        <f t="shared" si="16"/>
        <v>540000</v>
      </c>
      <c r="DJ50">
        <f>SUM($DI$5:DI50)</f>
        <v>6081000</v>
      </c>
      <c r="DK50">
        <f t="shared" si="17"/>
        <v>166</v>
      </c>
      <c r="DL50">
        <f>SUM($BH$5:BH50)</f>
        <v>472</v>
      </c>
      <c r="DM50">
        <f t="shared" si="18"/>
        <v>319</v>
      </c>
      <c r="DN50" s="84"/>
      <c r="DO50" s="84"/>
      <c r="DP50">
        <f t="shared" si="19"/>
        <v>36632.530120481926</v>
      </c>
      <c r="DQ50" s="84"/>
      <c r="DR50">
        <f>VLOOKUP(DK50,StarIdelRewards!A:I,9,FALSE)*BV50</f>
        <v>345600</v>
      </c>
      <c r="DS50">
        <f t="shared" si="20"/>
        <v>540000</v>
      </c>
      <c r="DT50">
        <f>SUM($DR$5:DR50)</f>
        <v>6403200</v>
      </c>
      <c r="DU50" s="47">
        <f t="shared" si="21"/>
        <v>-0.10654047976011995</v>
      </c>
      <c r="DV50">
        <f t="shared" si="22"/>
        <v>37.5</v>
      </c>
      <c r="DX50">
        <f t="shared" si="23"/>
        <v>720000</v>
      </c>
      <c r="DY50">
        <f t="shared" si="24"/>
        <v>299.5</v>
      </c>
      <c r="DZ50" s="84"/>
      <c r="EB50">
        <f t="shared" si="25"/>
        <v>299.5</v>
      </c>
      <c r="EC50">
        <f>B50*(3-1.333)*'Chest&amp;Cards&amp;Offer'!$J$70/100</f>
        <v>69.013800000000003</v>
      </c>
      <c r="ED50">
        <f t="shared" si="26"/>
        <v>368.5138</v>
      </c>
      <c r="EE50">
        <f t="shared" si="27"/>
        <v>319</v>
      </c>
      <c r="EH50">
        <f>VLOOKUP(W50,CardUpgrade!$I$52:$L$63,2,FALSE)</f>
        <v>316</v>
      </c>
      <c r="EI50">
        <f>VLOOKUP(X50,CardUpgrade!$I$52:$L$63,2,FALSE)</f>
        <v>316</v>
      </c>
      <c r="EJ50">
        <f>VLOOKUP(Y50,CardUpgrade!$I$52:$L$63,3,FALSE)</f>
        <v>1896</v>
      </c>
      <c r="EK50">
        <f>VLOOKUP(Z50,CardUpgrade!$I$52:$L$63,3,FALSE)</f>
        <v>1896</v>
      </c>
      <c r="EL50">
        <f>VLOOKUP(AA50,CardUpgrade!$I$52:$L$63,3,FALSE)</f>
        <v>1896</v>
      </c>
      <c r="EM50">
        <f>VLOOKUP(AB50,CardUpgrade!$I$52:$L$63,3,FALSE)</f>
        <v>696</v>
      </c>
      <c r="EN50">
        <f>VLOOKUP(AC50,CardUpgrade!$I$52:$L$63,4,FALSE)</f>
        <v>7776</v>
      </c>
      <c r="EO50">
        <f>VLOOKUP(AD50,CardUpgrade!$I$52:$L$63,4,FALSE)</f>
        <v>1856</v>
      </c>
      <c r="EQ50" s="7">
        <f t="shared" si="28"/>
        <v>7016</v>
      </c>
      <c r="ES50" s="7">
        <f t="shared" si="37"/>
        <v>16648</v>
      </c>
    </row>
    <row r="51" spans="1:189" x14ac:dyDescent="0.2">
      <c r="A51" s="16">
        <v>47</v>
      </c>
      <c r="B51">
        <v>47</v>
      </c>
      <c r="C51" s="14" t="s">
        <v>113</v>
      </c>
      <c r="D51">
        <v>7</v>
      </c>
      <c r="E51" t="str">
        <f t="shared" si="39"/>
        <v>紫4 - Lv7</v>
      </c>
      <c r="G51" t="str">
        <f t="shared" si="40"/>
        <v>紫7</v>
      </c>
      <c r="H51">
        <f>VLOOKUP(G51,Reference1!C:E,3,FALSE)</f>
        <v>2379</v>
      </c>
      <c r="I51" s="87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VLOOKUP(W51,CardUpgrade!$C$10:$I$20,7,FALSE)</f>
        <v>316</v>
      </c>
      <c r="AJ51">
        <f>VLOOKUP(X51,CardUpgrade!$C$10:$I$20,7,FALSE)</f>
        <v>316</v>
      </c>
      <c r="AK51">
        <f>VLOOKUP(Y51,CardUpgrade!$C$10:$I$20,7,FALSE)</f>
        <v>316</v>
      </c>
      <c r="AL51">
        <f>VLOOKUP(Z51,CardUpgrade!$C$10:$I$20,7,FALSE)</f>
        <v>316</v>
      </c>
      <c r="AM51">
        <f>VLOOKUP(AA51,CardUpgrade!$C$10:$I$20,7,FALSE)</f>
        <v>316</v>
      </c>
      <c r="AN51">
        <f>VLOOKUP(AB51,CardUpgrade!$C$10:$I$20,7,FALSE)</f>
        <v>196</v>
      </c>
      <c r="AO51">
        <f>VLOOKUP(AC51,CardUpgrade!$C$10:$I$20,7,FALSE)</f>
        <v>486</v>
      </c>
      <c r="AP51">
        <f>VLOOKUP(AD51,CardUpgrade!$C$10:$I$20,7,FALSE)</f>
        <v>116</v>
      </c>
      <c r="AS51" s="2">
        <f>SUM(AI51:AJ51)*'Chest&amp;Cards&amp;Offer'!$N$3 + SUM('Dungeon&amp;Framework'!AK51:AN51)*'Chest&amp;Cards&amp;Offer'!$N$4</f>
        <v>14486400</v>
      </c>
      <c r="AU51" s="16">
        <f t="shared" si="29"/>
        <v>960000</v>
      </c>
      <c r="AW51" s="42">
        <v>0.7</v>
      </c>
      <c r="AX51">
        <f t="shared" si="3"/>
        <v>288000.00000000006</v>
      </c>
      <c r="AY51">
        <f t="shared" si="4"/>
        <v>672000</v>
      </c>
      <c r="AZ51">
        <f>SUM($AY$5:AY51)</f>
        <v>7860000</v>
      </c>
      <c r="BA51">
        <f>AZ51/'Chest&amp;Cards&amp;Offer'!$R$3</f>
        <v>32750</v>
      </c>
      <c r="BB51">
        <f t="shared" si="5"/>
        <v>327.5</v>
      </c>
      <c r="BC51">
        <v>47</v>
      </c>
      <c r="BH51">
        <f>VLOOKUP(LEFT(C51,1),'CardsStar&amp;Rewards'!$AB$13:$AF$16,4,FALSE)</f>
        <v>14</v>
      </c>
      <c r="BI51">
        <f>VLOOKUP(LEFT(C51,1),'CardsStar&amp;Rewards'!$AB$19:$AF$22,4,FALSE)</f>
        <v>5</v>
      </c>
      <c r="BJ51">
        <f>SUM($BI$5:BI51)</f>
        <v>171</v>
      </c>
      <c r="BM51" t="s">
        <v>359</v>
      </c>
      <c r="BS51">
        <f>VLOOKUP(BJ51,StarIdelRewards!A:D,4,FALSE)</f>
        <v>25</v>
      </c>
      <c r="BT51">
        <v>3</v>
      </c>
      <c r="BU51">
        <f t="shared" si="6"/>
        <v>240</v>
      </c>
      <c r="BV51">
        <f t="shared" si="7"/>
        <v>14400</v>
      </c>
      <c r="BW51">
        <f t="shared" si="8"/>
        <v>360000</v>
      </c>
      <c r="BX51">
        <f>SUM($BW$5:BW51)</f>
        <v>7166400</v>
      </c>
      <c r="BY51">
        <f>SUM($AX$5:AX51)</f>
        <v>6626400</v>
      </c>
      <c r="BZ51" s="47">
        <f t="shared" si="9"/>
        <v>8.1492212966316549E-2</v>
      </c>
      <c r="CG51">
        <f t="shared" si="10"/>
        <v>171</v>
      </c>
      <c r="CH51" s="84"/>
      <c r="CI51" s="44">
        <f t="shared" si="35"/>
        <v>11</v>
      </c>
      <c r="CJ51" s="44">
        <f t="shared" si="35"/>
        <v>990</v>
      </c>
      <c r="CK51" s="43"/>
      <c r="CL51" t="s">
        <v>471</v>
      </c>
      <c r="CQ51">
        <f>VLOOKUP(W51,CardUpgrade!$O$9:$R$20,2,FALSE)</f>
        <v>1775000</v>
      </c>
      <c r="CR51">
        <f>VLOOKUP(X51,CardUpgrade!$O$9:$R$20,2,FALSE)</f>
        <v>1775000</v>
      </c>
      <c r="CS51">
        <f>VLOOKUP(Y51,CardUpgrade!$O$9:$R$20,3,FALSE)</f>
        <v>4535000</v>
      </c>
      <c r="CT51">
        <f>VLOOKUP(Z51,CardUpgrade!$O$9:$R$20,3,FALSE)</f>
        <v>4535000</v>
      </c>
      <c r="CU51">
        <f>VLOOKUP(AA51,CardUpgrade!$O$9:$R$20,3,FALSE)</f>
        <v>4535000</v>
      </c>
      <c r="CV51">
        <f>VLOOKUP(AB51,CardUpgrade!$O$9:$R$20,3,FALSE)</f>
        <v>2735000</v>
      </c>
      <c r="CW51">
        <f>VLOOKUP(AC51,CardUpgrade!$O$9:$R$20,4,FALSE)</f>
        <v>12165000</v>
      </c>
      <c r="CX51">
        <f>VLOOKUP(AD51,CardUpgrade!$O$9:$R$20,4,FALSE)</f>
        <v>3265000</v>
      </c>
      <c r="CY51">
        <f t="shared" si="12"/>
        <v>19890000</v>
      </c>
      <c r="CZ51">
        <f t="shared" si="30"/>
        <v>1200000</v>
      </c>
      <c r="DA51" s="49">
        <v>0.4</v>
      </c>
      <c r="DB51" s="75">
        <f t="shared" si="13"/>
        <v>720000</v>
      </c>
      <c r="DC51">
        <f t="shared" si="41"/>
        <v>11934000</v>
      </c>
      <c r="DD51" s="49">
        <v>0.5</v>
      </c>
      <c r="DE51" s="49">
        <f t="shared" si="34"/>
        <v>0.5</v>
      </c>
      <c r="DF51" s="78">
        <f t="shared" si="15"/>
        <v>360000</v>
      </c>
      <c r="DG51">
        <f>SUM($DF$5:DF51)</f>
        <v>6081000</v>
      </c>
      <c r="DH51">
        <f t="shared" si="31"/>
        <v>360000</v>
      </c>
      <c r="DI51">
        <f t="shared" si="16"/>
        <v>360000</v>
      </c>
      <c r="DJ51">
        <f>SUM($DI$5:DI51)</f>
        <v>6441000</v>
      </c>
      <c r="DK51">
        <f t="shared" si="17"/>
        <v>171</v>
      </c>
      <c r="DL51">
        <f>SUM($BH$5:BH51)</f>
        <v>486</v>
      </c>
      <c r="DM51">
        <f t="shared" si="18"/>
        <v>329</v>
      </c>
      <c r="DN51" s="84"/>
      <c r="DO51" s="84"/>
      <c r="DP51">
        <f t="shared" si="19"/>
        <v>37666.666666666664</v>
      </c>
      <c r="DQ51" s="84"/>
      <c r="DR51">
        <f>VLOOKUP(DK51,StarIdelRewards!A:I,9,FALSE)*BV51</f>
        <v>345600</v>
      </c>
      <c r="DS51">
        <f t="shared" si="20"/>
        <v>360000</v>
      </c>
      <c r="DT51">
        <f>SUM($DR$5:DR51)</f>
        <v>6748800</v>
      </c>
      <c r="DU51" s="47">
        <f t="shared" si="21"/>
        <v>-9.8950924608819352E-2</v>
      </c>
      <c r="DV51">
        <f t="shared" si="22"/>
        <v>25</v>
      </c>
      <c r="DX51">
        <f t="shared" si="23"/>
        <v>480000</v>
      </c>
      <c r="DY51">
        <f t="shared" si="24"/>
        <v>327.5</v>
      </c>
      <c r="DZ51" s="84"/>
      <c r="EB51">
        <f t="shared" si="25"/>
        <v>327.5</v>
      </c>
      <c r="EC51">
        <f>B51*(3-1.333)*'Chest&amp;Cards&amp;Offer'!$J$70/100</f>
        <v>70.514100000000013</v>
      </c>
      <c r="ED51">
        <f t="shared" si="26"/>
        <v>398.01409999999998</v>
      </c>
      <c r="EE51">
        <f t="shared" si="27"/>
        <v>329</v>
      </c>
      <c r="EH51">
        <f>VLOOKUP(W51,CardUpgrade!$I$52:$L$63,2,FALSE)</f>
        <v>316</v>
      </c>
      <c r="EI51">
        <f>VLOOKUP(X51,CardUpgrade!$I$52:$L$63,2,FALSE)</f>
        <v>316</v>
      </c>
      <c r="EJ51">
        <f>VLOOKUP(Y51,CardUpgrade!$I$52:$L$63,3,FALSE)</f>
        <v>1896</v>
      </c>
      <c r="EK51">
        <f>VLOOKUP(Z51,CardUpgrade!$I$52:$L$63,3,FALSE)</f>
        <v>1896</v>
      </c>
      <c r="EL51">
        <f>VLOOKUP(AA51,CardUpgrade!$I$52:$L$63,3,FALSE)</f>
        <v>1896</v>
      </c>
      <c r="EM51">
        <f>VLOOKUP(AB51,CardUpgrade!$I$52:$L$63,3,FALSE)</f>
        <v>1176</v>
      </c>
      <c r="EN51">
        <f>VLOOKUP(AC51,CardUpgrade!$I$52:$L$63,4,FALSE)</f>
        <v>7776</v>
      </c>
      <c r="EO51">
        <f>VLOOKUP(AD51,CardUpgrade!$I$52:$L$63,4,FALSE)</f>
        <v>1856</v>
      </c>
      <c r="EQ51" s="7">
        <f t="shared" si="28"/>
        <v>7496</v>
      </c>
      <c r="ES51" s="7">
        <f t="shared" si="37"/>
        <v>17128</v>
      </c>
      <c r="GD51" s="26" t="s">
        <v>268</v>
      </c>
      <c r="GE51" s="26"/>
      <c r="GF51" s="26"/>
      <c r="GG51" s="26"/>
    </row>
    <row r="52" spans="1:189" x14ac:dyDescent="0.2">
      <c r="A52" s="16">
        <v>48</v>
      </c>
      <c r="B52">
        <v>48</v>
      </c>
      <c r="C52" s="14" t="s">
        <v>113</v>
      </c>
      <c r="D52">
        <v>8</v>
      </c>
      <c r="E52" t="str">
        <f t="shared" si="39"/>
        <v>紫4 - Lv8</v>
      </c>
      <c r="G52" t="str">
        <f t="shared" si="40"/>
        <v>紫8</v>
      </c>
      <c r="H52">
        <f>VLOOKUP(G52,Reference1!C:E,3,FALSE)</f>
        <v>2141.1</v>
      </c>
      <c r="I52" s="87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VLOOKUP(W52,CardUpgrade!$C$10:$I$20,7,FALSE)</f>
        <v>316</v>
      </c>
      <c r="AJ52">
        <f>VLOOKUP(X52,CardUpgrade!$C$10:$I$20,7,FALSE)</f>
        <v>316</v>
      </c>
      <c r="AK52">
        <f>VLOOKUP(Y52,CardUpgrade!$C$10:$I$20,7,FALSE)</f>
        <v>316</v>
      </c>
      <c r="AL52">
        <f>VLOOKUP(Z52,CardUpgrade!$C$10:$I$20,7,FALSE)</f>
        <v>316</v>
      </c>
      <c r="AM52">
        <f>VLOOKUP(AA52,CardUpgrade!$C$10:$I$20,7,FALSE)</f>
        <v>316</v>
      </c>
      <c r="AN52">
        <f>VLOOKUP(AB52,CardUpgrade!$C$10:$I$20,7,FALSE)</f>
        <v>316</v>
      </c>
      <c r="AO52">
        <f>VLOOKUP(AC52,CardUpgrade!$C$10:$I$20,7,FALSE)</f>
        <v>486</v>
      </c>
      <c r="AP52">
        <f>VLOOKUP(AD52,CardUpgrade!$C$10:$I$20,7,FALSE)</f>
        <v>116</v>
      </c>
      <c r="AS52" s="2">
        <f>SUM(AI52:AJ52)*'Chest&amp;Cards&amp;Offer'!$N$3 + SUM('Dungeon&amp;Framework'!AK52:AN52)*'Chest&amp;Cards&amp;Offer'!$N$4</f>
        <v>15926400</v>
      </c>
      <c r="AU52" s="16">
        <f t="shared" si="29"/>
        <v>1440000</v>
      </c>
      <c r="AW52" s="42">
        <v>0.7</v>
      </c>
      <c r="AX52">
        <f t="shared" si="3"/>
        <v>432000.00000000006</v>
      </c>
      <c r="AY52">
        <f t="shared" si="4"/>
        <v>1008000</v>
      </c>
      <c r="AZ52">
        <f>SUM($AY$5:AY52)</f>
        <v>8868000</v>
      </c>
      <c r="BA52">
        <f>AZ52/'Chest&amp;Cards&amp;Offer'!$R$3</f>
        <v>36950</v>
      </c>
      <c r="BB52">
        <f t="shared" si="5"/>
        <v>369.5</v>
      </c>
      <c r="BC52">
        <v>48</v>
      </c>
      <c r="BH52">
        <f>VLOOKUP(LEFT(C52,1),'CardsStar&amp;Rewards'!$AB$13:$AF$16,4,FALSE)</f>
        <v>14</v>
      </c>
      <c r="BI52">
        <f>VLOOKUP(LEFT(C52,1),'CardsStar&amp;Rewards'!$AB$19:$AF$22,4,FALSE)</f>
        <v>5</v>
      </c>
      <c r="BJ52">
        <f>SUM($BI$5:BI52)</f>
        <v>176</v>
      </c>
      <c r="BM52" t="s">
        <v>360</v>
      </c>
      <c r="BS52">
        <f>VLOOKUP(BJ52,StarIdelRewards!A:D,4,FALSE)</f>
        <v>26</v>
      </c>
      <c r="BT52">
        <v>3</v>
      </c>
      <c r="BU52">
        <f t="shared" si="6"/>
        <v>240</v>
      </c>
      <c r="BV52">
        <f t="shared" si="7"/>
        <v>14400</v>
      </c>
      <c r="BW52">
        <f t="shared" si="8"/>
        <v>374400</v>
      </c>
      <c r="BX52">
        <f>SUM($BW$5:BW52)</f>
        <v>7540800</v>
      </c>
      <c r="BY52">
        <f>SUM($AX$5:AX52)</f>
        <v>7058400</v>
      </c>
      <c r="BZ52" s="47">
        <f t="shared" si="9"/>
        <v>6.8344100646038769E-2</v>
      </c>
      <c r="CG52">
        <f t="shared" si="10"/>
        <v>176</v>
      </c>
      <c r="CH52" s="84"/>
      <c r="CI52" s="44">
        <f t="shared" si="35"/>
        <v>12</v>
      </c>
      <c r="CJ52" s="44">
        <f t="shared" si="35"/>
        <v>1080</v>
      </c>
      <c r="CK52" s="43"/>
      <c r="CQ52">
        <f>VLOOKUP(W52,CardUpgrade!$O$9:$R$20,2,FALSE)</f>
        <v>1775000</v>
      </c>
      <c r="CR52">
        <f>VLOOKUP(X52,CardUpgrade!$O$9:$R$20,2,FALSE)</f>
        <v>1775000</v>
      </c>
      <c r="CS52">
        <f>VLOOKUP(Y52,CardUpgrade!$O$9:$R$20,3,FALSE)</f>
        <v>4535000</v>
      </c>
      <c r="CT52">
        <f>VLOOKUP(Z52,CardUpgrade!$O$9:$R$20,3,FALSE)</f>
        <v>4535000</v>
      </c>
      <c r="CU52">
        <f>VLOOKUP(AA52,CardUpgrade!$O$9:$R$20,3,FALSE)</f>
        <v>4535000</v>
      </c>
      <c r="CV52">
        <f>VLOOKUP(AB52,CardUpgrade!$O$9:$R$20,3,FALSE)</f>
        <v>4535000</v>
      </c>
      <c r="CW52">
        <f>VLOOKUP(AC52,CardUpgrade!$O$9:$R$20,4,FALSE)</f>
        <v>12165000</v>
      </c>
      <c r="CX52">
        <f>VLOOKUP(AD52,CardUpgrade!$O$9:$R$20,4,FALSE)</f>
        <v>3265000</v>
      </c>
      <c r="CY52">
        <f t="shared" si="12"/>
        <v>21690000</v>
      </c>
      <c r="CZ52">
        <f t="shared" si="30"/>
        <v>1800000</v>
      </c>
      <c r="DA52" s="49">
        <v>0.4</v>
      </c>
      <c r="DB52" s="75">
        <f t="shared" si="13"/>
        <v>1080000</v>
      </c>
      <c r="DC52">
        <f t="shared" si="41"/>
        <v>13014000</v>
      </c>
      <c r="DD52" s="49">
        <v>0.5</v>
      </c>
      <c r="DE52" s="49">
        <f t="shared" si="34"/>
        <v>0.5</v>
      </c>
      <c r="DF52" s="78">
        <f t="shared" si="15"/>
        <v>540000</v>
      </c>
      <c r="DG52">
        <f>SUM($DF$5:DF52)</f>
        <v>6621000</v>
      </c>
      <c r="DH52">
        <f t="shared" si="31"/>
        <v>540000</v>
      </c>
      <c r="DI52">
        <f t="shared" si="16"/>
        <v>540000</v>
      </c>
      <c r="DJ52">
        <f>SUM($DI$5:DI52)</f>
        <v>6981000</v>
      </c>
      <c r="DK52">
        <f t="shared" si="17"/>
        <v>176</v>
      </c>
      <c r="DL52">
        <f>SUM($BH$5:BH52)</f>
        <v>500</v>
      </c>
      <c r="DM52">
        <f t="shared" si="18"/>
        <v>338</v>
      </c>
      <c r="DN52" s="84"/>
      <c r="DO52" s="84"/>
      <c r="DP52">
        <f t="shared" si="19"/>
        <v>39664.772727272728</v>
      </c>
      <c r="DQ52" s="84"/>
      <c r="DR52">
        <f>VLOOKUP(DK52,StarIdelRewards!A:I,9,FALSE)*BV52</f>
        <v>360000</v>
      </c>
      <c r="DS52">
        <f t="shared" si="20"/>
        <v>540000</v>
      </c>
      <c r="DT52">
        <f>SUM($DR$5:DR52)</f>
        <v>7108800</v>
      </c>
      <c r="DU52" s="47">
        <f t="shared" si="21"/>
        <v>-6.8619176232275494E-2</v>
      </c>
      <c r="DV52">
        <f t="shared" si="22"/>
        <v>37.5</v>
      </c>
      <c r="DX52">
        <f t="shared" si="23"/>
        <v>720000</v>
      </c>
      <c r="DY52">
        <f t="shared" si="24"/>
        <v>369.5</v>
      </c>
      <c r="DZ52" s="84"/>
      <c r="EB52">
        <f t="shared" si="25"/>
        <v>369.5</v>
      </c>
      <c r="EC52">
        <f>B52*(3-1.333)*'Chest&amp;Cards&amp;Offer'!$J$70/100</f>
        <v>72.014400000000009</v>
      </c>
      <c r="ED52">
        <f t="shared" si="26"/>
        <v>441.51440000000002</v>
      </c>
      <c r="EE52">
        <f t="shared" si="27"/>
        <v>338</v>
      </c>
      <c r="EH52">
        <f>VLOOKUP(W52,CardUpgrade!$I$52:$L$63,2,FALSE)</f>
        <v>316</v>
      </c>
      <c r="EI52">
        <f>VLOOKUP(X52,CardUpgrade!$I$52:$L$63,2,FALSE)</f>
        <v>316</v>
      </c>
      <c r="EJ52">
        <f>VLOOKUP(Y52,CardUpgrade!$I$52:$L$63,3,FALSE)</f>
        <v>1896</v>
      </c>
      <c r="EK52">
        <f>VLOOKUP(Z52,CardUpgrade!$I$52:$L$63,3,FALSE)</f>
        <v>1896</v>
      </c>
      <c r="EL52">
        <f>VLOOKUP(AA52,CardUpgrade!$I$52:$L$63,3,FALSE)</f>
        <v>1896</v>
      </c>
      <c r="EM52">
        <f>VLOOKUP(AB52,CardUpgrade!$I$52:$L$63,3,FALSE)</f>
        <v>1896</v>
      </c>
      <c r="EN52">
        <f>VLOOKUP(AC52,CardUpgrade!$I$52:$L$63,4,FALSE)</f>
        <v>7776</v>
      </c>
      <c r="EO52">
        <f>VLOOKUP(AD52,CardUpgrade!$I$52:$L$63,4,FALSE)</f>
        <v>1856</v>
      </c>
      <c r="EQ52" s="7">
        <f t="shared" si="28"/>
        <v>8216</v>
      </c>
      <c r="ES52" s="7">
        <f t="shared" si="37"/>
        <v>17848</v>
      </c>
      <c r="GD52" t="s">
        <v>269</v>
      </c>
    </row>
    <row r="53" spans="1:189" x14ac:dyDescent="0.2">
      <c r="A53" s="16">
        <v>49</v>
      </c>
      <c r="B53">
        <v>49</v>
      </c>
      <c r="C53" s="13" t="s">
        <v>49</v>
      </c>
      <c r="D53">
        <v>9</v>
      </c>
      <c r="E53" t="str">
        <f t="shared" si="39"/>
        <v>橙1 - Lv9</v>
      </c>
      <c r="G53" t="str">
        <f t="shared" si="40"/>
        <v>橙9</v>
      </c>
      <c r="H53">
        <f>VLOOKUP(G53,Reference1!C:E,3,FALSE)</f>
        <v>1034.4000000000001</v>
      </c>
      <c r="I53" s="87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VLOOKUP(W53,CardUpgrade!$C$10:$I$20,7,FALSE)</f>
        <v>486</v>
      </c>
      <c r="AJ53">
        <f>VLOOKUP(X53,CardUpgrade!$C$10:$I$20,7,FALSE)</f>
        <v>316</v>
      </c>
      <c r="AK53">
        <f>VLOOKUP(Y53,CardUpgrade!$C$10:$I$20,7,FALSE)</f>
        <v>316</v>
      </c>
      <c r="AL53">
        <f>VLOOKUP(Z53,CardUpgrade!$C$10:$I$20,7,FALSE)</f>
        <v>316</v>
      </c>
      <c r="AM53">
        <f>VLOOKUP(AA53,CardUpgrade!$C$10:$I$20,7,FALSE)</f>
        <v>316</v>
      </c>
      <c r="AN53">
        <f>VLOOKUP(AB53,CardUpgrade!$C$10:$I$20,7,FALSE)</f>
        <v>316</v>
      </c>
      <c r="AO53">
        <f>VLOOKUP(AC53,CardUpgrade!$C$10:$I$20,7,FALSE)</f>
        <v>486</v>
      </c>
      <c r="AP53">
        <f>VLOOKUP(AD53,CardUpgrade!$C$10:$I$20,7,FALSE)</f>
        <v>116</v>
      </c>
      <c r="AS53" s="2">
        <f>SUM(AI53:AJ53)*'Chest&amp;Cards&amp;Offer'!$N$3 + SUM('Dungeon&amp;Framework'!AK53:AN53)*'Chest&amp;Cards&amp;Offer'!$N$4</f>
        <v>16130400</v>
      </c>
      <c r="AU53" s="16">
        <f t="shared" si="29"/>
        <v>204000</v>
      </c>
      <c r="AW53" s="42">
        <v>0.7</v>
      </c>
      <c r="AX53">
        <f t="shared" si="3"/>
        <v>61200.000000000007</v>
      </c>
      <c r="AY53">
        <f t="shared" si="4"/>
        <v>142800</v>
      </c>
      <c r="AZ53">
        <f>SUM($AY$5:AY53)</f>
        <v>9010800</v>
      </c>
      <c r="BA53">
        <f>AZ53/'Chest&amp;Cards&amp;Offer'!$R$3</f>
        <v>37545</v>
      </c>
      <c r="BB53">
        <f t="shared" si="5"/>
        <v>375.45</v>
      </c>
      <c r="BC53">
        <v>49</v>
      </c>
      <c r="BH53">
        <f>VLOOKUP(LEFT(C53,1),'CardsStar&amp;Rewards'!$AB$13:$AF$16,4,FALSE)</f>
        <v>10</v>
      </c>
      <c r="BI53">
        <f>VLOOKUP(LEFT(C53,1),'CardsStar&amp;Rewards'!$AB$19:$AF$22,4,FALSE)</f>
        <v>4</v>
      </c>
      <c r="BJ53">
        <f>SUM($BI$5:BI53)</f>
        <v>180</v>
      </c>
      <c r="BS53">
        <f>VLOOKUP(BJ53,StarIdelRewards!A:D,4,FALSE)</f>
        <v>26</v>
      </c>
      <c r="BT53">
        <v>3</v>
      </c>
      <c r="BU53">
        <f t="shared" si="6"/>
        <v>240</v>
      </c>
      <c r="BV53">
        <f t="shared" si="7"/>
        <v>14400</v>
      </c>
      <c r="BW53">
        <f t="shared" si="8"/>
        <v>374400</v>
      </c>
      <c r="BX53">
        <f>SUM($BW$5:BW53)</f>
        <v>7915200</v>
      </c>
      <c r="BY53">
        <f>SUM($AX$5:AX53)</f>
        <v>7119600</v>
      </c>
      <c r="BZ53" s="47">
        <f t="shared" si="9"/>
        <v>0.11174785100286533</v>
      </c>
      <c r="CG53">
        <f t="shared" si="10"/>
        <v>180</v>
      </c>
      <c r="CH53" s="84"/>
      <c r="CI53" s="44">
        <f t="shared" si="35"/>
        <v>13</v>
      </c>
      <c r="CJ53" s="44">
        <f t="shared" si="35"/>
        <v>1170</v>
      </c>
      <c r="CK53" s="43"/>
      <c r="CQ53">
        <f>VLOOKUP(W53,CardUpgrade!$O$9:$R$20,2,FALSE)</f>
        <v>2775000</v>
      </c>
      <c r="CR53">
        <f>VLOOKUP(X53,CardUpgrade!$O$9:$R$20,2,FALSE)</f>
        <v>1775000</v>
      </c>
      <c r="CS53">
        <f>VLOOKUP(Y53,CardUpgrade!$O$9:$R$20,3,FALSE)</f>
        <v>4535000</v>
      </c>
      <c r="CT53">
        <f>VLOOKUP(Z53,CardUpgrade!$O$9:$R$20,3,FALSE)</f>
        <v>4535000</v>
      </c>
      <c r="CU53">
        <f>VLOOKUP(AA53,CardUpgrade!$O$9:$R$20,3,FALSE)</f>
        <v>4535000</v>
      </c>
      <c r="CV53">
        <f>VLOOKUP(AB53,CardUpgrade!$O$9:$R$20,3,FALSE)</f>
        <v>4535000</v>
      </c>
      <c r="CW53">
        <f>VLOOKUP(AC53,CardUpgrade!$O$9:$R$20,4,FALSE)</f>
        <v>12165000</v>
      </c>
      <c r="CX53">
        <f>VLOOKUP(AD53,CardUpgrade!$O$9:$R$20,4,FALSE)</f>
        <v>3265000</v>
      </c>
      <c r="CY53">
        <f t="shared" si="12"/>
        <v>22690000</v>
      </c>
      <c r="CZ53">
        <f t="shared" si="30"/>
        <v>1000000</v>
      </c>
      <c r="DA53" s="49">
        <v>0.4</v>
      </c>
      <c r="DB53" s="75">
        <f t="shared" si="13"/>
        <v>600000</v>
      </c>
      <c r="DC53">
        <f t="shared" si="41"/>
        <v>13614000</v>
      </c>
      <c r="DD53" s="49">
        <v>0.5</v>
      </c>
      <c r="DE53" s="49">
        <f t="shared" si="34"/>
        <v>0.5</v>
      </c>
      <c r="DF53" s="78">
        <f t="shared" si="15"/>
        <v>300000</v>
      </c>
      <c r="DG53">
        <f>SUM($DF$5:DF53)</f>
        <v>6921000</v>
      </c>
      <c r="DH53">
        <f t="shared" si="31"/>
        <v>300000</v>
      </c>
      <c r="DI53">
        <f t="shared" si="16"/>
        <v>300000</v>
      </c>
      <c r="DJ53">
        <f>SUM($DI$5:DI53)</f>
        <v>7281000</v>
      </c>
      <c r="DK53">
        <f t="shared" si="17"/>
        <v>180</v>
      </c>
      <c r="DL53">
        <f>SUM($BH$5:BH53)</f>
        <v>510</v>
      </c>
      <c r="DM53">
        <f t="shared" si="18"/>
        <v>345</v>
      </c>
      <c r="DN53" s="84"/>
      <c r="DO53" s="84"/>
      <c r="DP53">
        <f t="shared" si="19"/>
        <v>40450</v>
      </c>
      <c r="DQ53" s="84"/>
      <c r="DR53">
        <f>VLOOKUP(DK53,StarIdelRewards!A:I,9,FALSE)*BV53</f>
        <v>360000</v>
      </c>
      <c r="DS53">
        <f t="shared" si="20"/>
        <v>300000</v>
      </c>
      <c r="DT53">
        <f>SUM($DR$5:DR53)</f>
        <v>7468800</v>
      </c>
      <c r="DU53" s="47">
        <f t="shared" si="21"/>
        <v>-7.3345115681233933E-2</v>
      </c>
      <c r="DV53">
        <f t="shared" si="22"/>
        <v>20.833333333333332</v>
      </c>
      <c r="DX53">
        <f t="shared" si="23"/>
        <v>400000</v>
      </c>
      <c r="DY53">
        <f t="shared" si="24"/>
        <v>375.45</v>
      </c>
      <c r="DZ53" s="84"/>
      <c r="EB53">
        <f t="shared" si="25"/>
        <v>375.45</v>
      </c>
      <c r="EC53">
        <f>B53*(3-1.333)*'Chest&amp;Cards&amp;Offer'!$J$70/100</f>
        <v>73.514700000000005</v>
      </c>
      <c r="ED53">
        <f t="shared" si="26"/>
        <v>448.96469999999999</v>
      </c>
      <c r="EE53">
        <f t="shared" si="27"/>
        <v>345</v>
      </c>
      <c r="EH53">
        <f>VLOOKUP(W53,CardUpgrade!$I$52:$L$63,2,FALSE)</f>
        <v>486</v>
      </c>
      <c r="EI53">
        <f>VLOOKUP(X53,CardUpgrade!$I$52:$L$63,2,FALSE)</f>
        <v>316</v>
      </c>
      <c r="EJ53">
        <f>VLOOKUP(Y53,CardUpgrade!$I$52:$L$63,3,FALSE)</f>
        <v>1896</v>
      </c>
      <c r="EK53">
        <f>VLOOKUP(Z53,CardUpgrade!$I$52:$L$63,3,FALSE)</f>
        <v>1896</v>
      </c>
      <c r="EL53">
        <f>VLOOKUP(AA53,CardUpgrade!$I$52:$L$63,3,FALSE)</f>
        <v>1896</v>
      </c>
      <c r="EM53">
        <f>VLOOKUP(AB53,CardUpgrade!$I$52:$L$63,3,FALSE)</f>
        <v>1896</v>
      </c>
      <c r="EN53">
        <f>VLOOKUP(AC53,CardUpgrade!$I$52:$L$63,4,FALSE)</f>
        <v>7776</v>
      </c>
      <c r="EO53">
        <f>VLOOKUP(AD53,CardUpgrade!$I$52:$L$63,4,FALSE)</f>
        <v>1856</v>
      </c>
      <c r="EP53" s="7">
        <v>9</v>
      </c>
      <c r="EQ53" s="7">
        <f t="shared" si="28"/>
        <v>8386</v>
      </c>
      <c r="ES53" s="7">
        <f t="shared" si="37"/>
        <v>18018</v>
      </c>
      <c r="GD53" t="s">
        <v>270</v>
      </c>
    </row>
    <row r="54" spans="1:189" x14ac:dyDescent="0.2">
      <c r="A54" s="16">
        <v>50</v>
      </c>
      <c r="B54">
        <v>50</v>
      </c>
      <c r="C54" s="13" t="s">
        <v>50</v>
      </c>
      <c r="D54">
        <v>9</v>
      </c>
      <c r="E54" t="str">
        <f t="shared" si="39"/>
        <v>橙2 - Lv9</v>
      </c>
      <c r="G54" t="str">
        <f t="shared" si="40"/>
        <v>橙9</v>
      </c>
      <c r="H54">
        <f>VLOOKUP(G54,Reference1!C:E,3,FALSE)</f>
        <v>1034.4000000000001</v>
      </c>
      <c r="I54" s="87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VLOOKUP(W54,CardUpgrade!$C$10:$I$20,7,FALSE)</f>
        <v>486</v>
      </c>
      <c r="AJ54">
        <f>VLOOKUP(X54,CardUpgrade!$C$10:$I$20,7,FALSE)</f>
        <v>486</v>
      </c>
      <c r="AK54">
        <f>VLOOKUP(Y54,CardUpgrade!$C$10:$I$20,7,FALSE)</f>
        <v>316</v>
      </c>
      <c r="AL54">
        <f>VLOOKUP(Z54,CardUpgrade!$C$10:$I$20,7,FALSE)</f>
        <v>316</v>
      </c>
      <c r="AM54">
        <f>VLOOKUP(AA54,CardUpgrade!$C$10:$I$20,7,FALSE)</f>
        <v>316</v>
      </c>
      <c r="AN54">
        <f>VLOOKUP(AB54,CardUpgrade!$C$10:$I$20,7,FALSE)</f>
        <v>316</v>
      </c>
      <c r="AO54">
        <f>VLOOKUP(AC54,CardUpgrade!$C$10:$I$20,7,FALSE)</f>
        <v>486</v>
      </c>
      <c r="AP54">
        <f>VLOOKUP(AD54,CardUpgrade!$C$10:$I$20,7,FALSE)</f>
        <v>196</v>
      </c>
      <c r="AS54" s="2">
        <f>SUM(AI54:AJ54)*'Chest&amp;Cards&amp;Offer'!$N$3 + SUM('Dungeon&amp;Framework'!AK54:AN54)*'Chest&amp;Cards&amp;Offer'!$N$4</f>
        <v>16334400</v>
      </c>
      <c r="AU54" s="16">
        <f t="shared" si="29"/>
        <v>204000</v>
      </c>
      <c r="AW54" s="42">
        <v>0.7</v>
      </c>
      <c r="AX54">
        <f t="shared" si="3"/>
        <v>61200.000000000007</v>
      </c>
      <c r="AY54">
        <f t="shared" si="4"/>
        <v>142800</v>
      </c>
      <c r="AZ54">
        <f>SUM($AY$5:AY54)</f>
        <v>9153600</v>
      </c>
      <c r="BA54">
        <f>AZ54/'Chest&amp;Cards&amp;Offer'!$R$3</f>
        <v>38140</v>
      </c>
      <c r="BB54">
        <f t="shared" si="5"/>
        <v>381.4</v>
      </c>
      <c r="BC54">
        <v>50</v>
      </c>
      <c r="BH54">
        <f>VLOOKUP(LEFT(C54,1),'CardsStar&amp;Rewards'!$AB$13:$AF$16,4,FALSE)</f>
        <v>10</v>
      </c>
      <c r="BI54">
        <f>VLOOKUP(LEFT(C54,1),'CardsStar&amp;Rewards'!$AB$19:$AF$22,4,FALSE)</f>
        <v>4</v>
      </c>
      <c r="BJ54">
        <f>SUM($BI$5:BI54)</f>
        <v>184</v>
      </c>
      <c r="BS54">
        <f>VLOOKUP(BJ54,StarIdelRewards!A:D,4,FALSE)</f>
        <v>26</v>
      </c>
      <c r="BT54">
        <v>3</v>
      </c>
      <c r="BU54">
        <f t="shared" si="6"/>
        <v>240</v>
      </c>
      <c r="BV54">
        <f t="shared" si="7"/>
        <v>14400</v>
      </c>
      <c r="BW54">
        <f t="shared" si="8"/>
        <v>374400</v>
      </c>
      <c r="BX54">
        <f>SUM($BW$5:BW54)</f>
        <v>8289600</v>
      </c>
      <c r="BY54">
        <f>SUM($AX$5:AX54)</f>
        <v>7180800</v>
      </c>
      <c r="BZ54" s="47">
        <f t="shared" si="9"/>
        <v>0.15441176470588236</v>
      </c>
      <c r="CG54">
        <f t="shared" si="10"/>
        <v>184</v>
      </c>
      <c r="CH54" s="84"/>
      <c r="CI54" s="44">
        <f t="shared" si="35"/>
        <v>14</v>
      </c>
      <c r="CJ54" s="44">
        <f t="shared" si="35"/>
        <v>1260</v>
      </c>
      <c r="CK54" s="43"/>
      <c r="CQ54">
        <f>VLOOKUP(W54,CardUpgrade!$O$9:$R$20,2,FALSE)</f>
        <v>2775000</v>
      </c>
      <c r="CR54">
        <f>VLOOKUP(X54,CardUpgrade!$O$9:$R$20,2,FALSE)</f>
        <v>2775000</v>
      </c>
      <c r="CS54">
        <f>VLOOKUP(Y54,CardUpgrade!$O$9:$R$20,3,FALSE)</f>
        <v>4535000</v>
      </c>
      <c r="CT54">
        <f>VLOOKUP(Z54,CardUpgrade!$O$9:$R$20,3,FALSE)</f>
        <v>4535000</v>
      </c>
      <c r="CU54">
        <f>VLOOKUP(AA54,CardUpgrade!$O$9:$R$20,3,FALSE)</f>
        <v>4535000</v>
      </c>
      <c r="CV54">
        <f>VLOOKUP(AB54,CardUpgrade!$O$9:$R$20,3,FALSE)</f>
        <v>4535000</v>
      </c>
      <c r="CW54">
        <f>VLOOKUP(AC54,CardUpgrade!$O$9:$R$20,4,FALSE)</f>
        <v>12165000</v>
      </c>
      <c r="CX54">
        <f>VLOOKUP(AD54,CardUpgrade!$O$9:$R$20,4,FALSE)</f>
        <v>5465000</v>
      </c>
      <c r="CY54">
        <f t="shared" si="12"/>
        <v>23690000</v>
      </c>
      <c r="CZ54">
        <f t="shared" si="30"/>
        <v>1000000</v>
      </c>
      <c r="DA54" s="49">
        <v>0.4</v>
      </c>
      <c r="DB54" s="75">
        <f t="shared" si="13"/>
        <v>600000</v>
      </c>
      <c r="DC54">
        <f t="shared" si="41"/>
        <v>14214000</v>
      </c>
      <c r="DD54" s="49">
        <v>0.5</v>
      </c>
      <c r="DE54" s="49">
        <f t="shared" si="34"/>
        <v>0.5</v>
      </c>
      <c r="DF54" s="78">
        <f t="shared" si="15"/>
        <v>300000</v>
      </c>
      <c r="DG54">
        <f>SUM($DF$5:DF54)</f>
        <v>7221000</v>
      </c>
      <c r="DH54">
        <f t="shared" si="31"/>
        <v>300000</v>
      </c>
      <c r="DI54">
        <f t="shared" si="16"/>
        <v>300000</v>
      </c>
      <c r="DJ54">
        <f>SUM($DI$5:DI54)</f>
        <v>7581000</v>
      </c>
      <c r="DK54">
        <f t="shared" si="17"/>
        <v>184</v>
      </c>
      <c r="DL54">
        <f>SUM($BH$5:BH54)</f>
        <v>520</v>
      </c>
      <c r="DM54">
        <f t="shared" si="18"/>
        <v>352</v>
      </c>
      <c r="DN54" s="84"/>
      <c r="DO54" s="84"/>
      <c r="DP54">
        <f t="shared" si="19"/>
        <v>41201.086956521736</v>
      </c>
      <c r="DQ54" s="84"/>
      <c r="DR54">
        <f>VLOOKUP(DK54,StarIdelRewards!A:I,9,FALSE)*BV54</f>
        <v>360000</v>
      </c>
      <c r="DS54">
        <f t="shared" si="20"/>
        <v>300000</v>
      </c>
      <c r="DT54">
        <f>SUM($DR$5:DR54)</f>
        <v>7828800</v>
      </c>
      <c r="DU54" s="47">
        <f t="shared" si="21"/>
        <v>-7.7636419374616794E-2</v>
      </c>
      <c r="DV54">
        <f t="shared" si="22"/>
        <v>20.833333333333332</v>
      </c>
      <c r="DX54">
        <f t="shared" si="23"/>
        <v>400000</v>
      </c>
      <c r="DY54">
        <f t="shared" si="24"/>
        <v>381.4</v>
      </c>
      <c r="DZ54" s="84"/>
      <c r="EB54">
        <f t="shared" si="25"/>
        <v>381.4</v>
      </c>
      <c r="EC54">
        <f>B54*(3-1.333)*'Chest&amp;Cards&amp;Offer'!$J$70/100</f>
        <v>75.015000000000015</v>
      </c>
      <c r="ED54">
        <f t="shared" si="26"/>
        <v>456.41499999999996</v>
      </c>
      <c r="EE54">
        <f t="shared" si="27"/>
        <v>352</v>
      </c>
      <c r="EH54">
        <f>VLOOKUP(W54,CardUpgrade!$I$52:$L$63,2,FALSE)</f>
        <v>486</v>
      </c>
      <c r="EI54">
        <f>VLOOKUP(X54,CardUpgrade!$I$52:$L$63,2,FALSE)</f>
        <v>486</v>
      </c>
      <c r="EJ54">
        <f>VLOOKUP(Y54,CardUpgrade!$I$52:$L$63,3,FALSE)</f>
        <v>1896</v>
      </c>
      <c r="EK54">
        <f>VLOOKUP(Z54,CardUpgrade!$I$52:$L$63,3,FALSE)</f>
        <v>1896</v>
      </c>
      <c r="EL54">
        <f>VLOOKUP(AA54,CardUpgrade!$I$52:$L$63,3,FALSE)</f>
        <v>1896</v>
      </c>
      <c r="EM54">
        <f>VLOOKUP(AB54,CardUpgrade!$I$52:$L$63,3,FALSE)</f>
        <v>1896</v>
      </c>
      <c r="EN54">
        <f>VLOOKUP(AC54,CardUpgrade!$I$52:$L$63,4,FALSE)</f>
        <v>7776</v>
      </c>
      <c r="EO54">
        <f>VLOOKUP(AD54,CardUpgrade!$I$52:$L$63,4,FALSE)</f>
        <v>3136</v>
      </c>
      <c r="EQ54" s="7">
        <f t="shared" si="28"/>
        <v>8556</v>
      </c>
      <c r="ES54" s="7">
        <f t="shared" si="37"/>
        <v>19468</v>
      </c>
    </row>
    <row r="55" spans="1:189" x14ac:dyDescent="0.2">
      <c r="A55" s="16">
        <v>51</v>
      </c>
      <c r="B55">
        <v>51</v>
      </c>
      <c r="C55" s="14" t="s">
        <v>51</v>
      </c>
      <c r="D55">
        <v>9</v>
      </c>
      <c r="E55" t="str">
        <f t="shared" si="39"/>
        <v>紫1 - Lv9</v>
      </c>
      <c r="G55" t="str">
        <f t="shared" si="40"/>
        <v>紫9</v>
      </c>
      <c r="H55">
        <f>VLOOKUP(G55,Reference1!C:E,3,FALSE)</f>
        <v>1903.2</v>
      </c>
      <c r="I55" s="87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VLOOKUP(W55,CardUpgrade!$C$10:$I$20,7,FALSE)</f>
        <v>486</v>
      </c>
      <c r="AJ55">
        <f>VLOOKUP(X55,CardUpgrade!$C$10:$I$20,7,FALSE)</f>
        <v>486</v>
      </c>
      <c r="AK55">
        <f>VLOOKUP(Y55,CardUpgrade!$C$10:$I$20,7,FALSE)</f>
        <v>486</v>
      </c>
      <c r="AL55">
        <f>VLOOKUP(Z55,CardUpgrade!$C$10:$I$20,7,FALSE)</f>
        <v>316</v>
      </c>
      <c r="AM55">
        <f>VLOOKUP(AA55,CardUpgrade!$C$10:$I$20,7,FALSE)</f>
        <v>316</v>
      </c>
      <c r="AN55">
        <f>VLOOKUP(AB55,CardUpgrade!$C$10:$I$20,7,FALSE)</f>
        <v>316</v>
      </c>
      <c r="AO55">
        <f>VLOOKUP(AC55,CardUpgrade!$C$10:$I$20,7,FALSE)</f>
        <v>486</v>
      </c>
      <c r="AP55">
        <f>VLOOKUP(AD55,CardUpgrade!$C$10:$I$20,7,FALSE)</f>
        <v>316</v>
      </c>
      <c r="AS55" s="2">
        <f>SUM(AI55:AJ55)*'Chest&amp;Cards&amp;Offer'!$N$3 + SUM('Dungeon&amp;Framework'!AK55:AN55)*'Chest&amp;Cards&amp;Offer'!$N$4</f>
        <v>18374400</v>
      </c>
      <c r="AU55" s="16">
        <f t="shared" si="29"/>
        <v>2040000</v>
      </c>
      <c r="AW55" s="42">
        <v>0.7</v>
      </c>
      <c r="AX55">
        <f t="shared" si="3"/>
        <v>612000.00000000012</v>
      </c>
      <c r="AY55">
        <f t="shared" si="4"/>
        <v>1428000</v>
      </c>
      <c r="AZ55">
        <f>SUM($AY$5:AY55)</f>
        <v>10581600</v>
      </c>
      <c r="BA55">
        <f>AZ55/'Chest&amp;Cards&amp;Offer'!$R$3</f>
        <v>44090</v>
      </c>
      <c r="BB55">
        <f t="shared" si="5"/>
        <v>440.9</v>
      </c>
      <c r="BC55">
        <v>51</v>
      </c>
      <c r="BH55">
        <f>VLOOKUP(LEFT(C55,1),'CardsStar&amp;Rewards'!$AB$13:$AF$16,4,FALSE)</f>
        <v>14</v>
      </c>
      <c r="BI55">
        <f>VLOOKUP(LEFT(C55,1),'CardsStar&amp;Rewards'!$AB$19:$AF$22,4,FALSE)</f>
        <v>5</v>
      </c>
      <c r="BJ55">
        <f>SUM($BI$5:BI55)</f>
        <v>189</v>
      </c>
      <c r="BM55" t="s">
        <v>361</v>
      </c>
      <c r="BS55">
        <f>VLOOKUP(BJ55,StarIdelRewards!A:D,4,FALSE)</f>
        <v>26</v>
      </c>
      <c r="BT55">
        <v>3</v>
      </c>
      <c r="BU55">
        <f t="shared" si="6"/>
        <v>240</v>
      </c>
      <c r="BV55">
        <f t="shared" si="7"/>
        <v>14400</v>
      </c>
      <c r="BW55">
        <f t="shared" si="8"/>
        <v>374400</v>
      </c>
      <c r="BX55">
        <f>SUM($BW$5:BW55)</f>
        <v>8664000</v>
      </c>
      <c r="BY55">
        <f>SUM($AX$5:AX55)</f>
        <v>7792800</v>
      </c>
      <c r="BZ55" s="47">
        <f t="shared" si="9"/>
        <v>0.11179550354173083</v>
      </c>
      <c r="CG55">
        <f t="shared" si="10"/>
        <v>189</v>
      </c>
      <c r="CH55" s="84"/>
      <c r="CI55" s="44">
        <f t="shared" si="35"/>
        <v>15</v>
      </c>
      <c r="CJ55" s="44">
        <f t="shared" si="35"/>
        <v>1350</v>
      </c>
      <c r="CK55" s="43"/>
      <c r="CQ55">
        <f>VLOOKUP(W55,CardUpgrade!$O$9:$R$20,2,FALSE)</f>
        <v>2775000</v>
      </c>
      <c r="CR55">
        <f>VLOOKUP(X55,CardUpgrade!$O$9:$R$20,2,FALSE)</f>
        <v>2775000</v>
      </c>
      <c r="CS55">
        <f>VLOOKUP(Y55,CardUpgrade!$O$9:$R$20,3,FALSE)</f>
        <v>6735000</v>
      </c>
      <c r="CT55">
        <f>VLOOKUP(Z55,CardUpgrade!$O$9:$R$20,3,FALSE)</f>
        <v>4535000</v>
      </c>
      <c r="CU55">
        <f>VLOOKUP(AA55,CardUpgrade!$O$9:$R$20,3,FALSE)</f>
        <v>4535000</v>
      </c>
      <c r="CV55">
        <f>VLOOKUP(AB55,CardUpgrade!$O$9:$R$20,3,FALSE)</f>
        <v>4535000</v>
      </c>
      <c r="CW55">
        <f>VLOOKUP(AC55,CardUpgrade!$O$9:$R$20,4,FALSE)</f>
        <v>12165000</v>
      </c>
      <c r="CX55">
        <f>VLOOKUP(AD55,CardUpgrade!$O$9:$R$20,4,FALSE)</f>
        <v>8465000</v>
      </c>
      <c r="CY55">
        <f t="shared" si="12"/>
        <v>25890000</v>
      </c>
      <c r="CZ55">
        <f t="shared" si="30"/>
        <v>2200000</v>
      </c>
      <c r="DA55" s="49">
        <v>0.4</v>
      </c>
      <c r="DB55" s="75">
        <f t="shared" si="13"/>
        <v>1320000</v>
      </c>
      <c r="DC55">
        <f t="shared" si="41"/>
        <v>15534000</v>
      </c>
      <c r="DD55" s="49">
        <v>0.5</v>
      </c>
      <c r="DE55" s="49">
        <f t="shared" si="34"/>
        <v>0.5</v>
      </c>
      <c r="DF55" s="78">
        <f t="shared" si="15"/>
        <v>660000</v>
      </c>
      <c r="DG55">
        <f>SUM($DF$5:DF55)</f>
        <v>7881000</v>
      </c>
      <c r="DH55">
        <f t="shared" si="31"/>
        <v>660000</v>
      </c>
      <c r="DI55">
        <f t="shared" si="16"/>
        <v>660000</v>
      </c>
      <c r="DJ55">
        <f>SUM($DI$5:DI55)</f>
        <v>8241000</v>
      </c>
      <c r="DK55">
        <f t="shared" si="17"/>
        <v>189</v>
      </c>
      <c r="DL55">
        <f>SUM($BH$5:BH55)</f>
        <v>534</v>
      </c>
      <c r="DM55">
        <f t="shared" si="18"/>
        <v>362</v>
      </c>
      <c r="DN55" s="84"/>
      <c r="DO55" s="84"/>
      <c r="DP55">
        <f t="shared" si="19"/>
        <v>43603.174603174601</v>
      </c>
      <c r="DQ55" s="84"/>
      <c r="DR55">
        <f>VLOOKUP(DK55,StarIdelRewards!A:I,9,FALSE)*BV55</f>
        <v>360000</v>
      </c>
      <c r="DS55">
        <f t="shared" si="20"/>
        <v>660000</v>
      </c>
      <c r="DT55">
        <f>SUM($DR$5:DR55)</f>
        <v>8188800</v>
      </c>
      <c r="DU55" s="47">
        <f t="shared" si="21"/>
        <v>-3.7587924970691675E-2</v>
      </c>
      <c r="DV55">
        <f t="shared" si="22"/>
        <v>45.833333333333336</v>
      </c>
      <c r="DX55">
        <f t="shared" si="23"/>
        <v>880000</v>
      </c>
      <c r="DY55">
        <f t="shared" si="24"/>
        <v>440.9</v>
      </c>
      <c r="DZ55" s="84"/>
      <c r="EB55">
        <f t="shared" si="25"/>
        <v>440.9</v>
      </c>
      <c r="EC55">
        <f>B55*(3-1.333)*'Chest&amp;Cards&amp;Offer'!$J$70/100</f>
        <v>76.515299999999996</v>
      </c>
      <c r="ED55">
        <f t="shared" si="26"/>
        <v>517.4153</v>
      </c>
      <c r="EE55">
        <f t="shared" si="27"/>
        <v>362</v>
      </c>
      <c r="EH55">
        <f>VLOOKUP(W55,CardUpgrade!$I$52:$L$63,2,FALSE)</f>
        <v>486</v>
      </c>
      <c r="EI55">
        <f>VLOOKUP(X55,CardUpgrade!$I$52:$L$63,2,FALSE)</f>
        <v>486</v>
      </c>
      <c r="EJ55">
        <f>VLOOKUP(Y55,CardUpgrade!$I$52:$L$63,3,FALSE)</f>
        <v>2916</v>
      </c>
      <c r="EK55">
        <f>VLOOKUP(Z55,CardUpgrade!$I$52:$L$63,3,FALSE)</f>
        <v>1896</v>
      </c>
      <c r="EL55">
        <f>VLOOKUP(AA55,CardUpgrade!$I$52:$L$63,3,FALSE)</f>
        <v>1896</v>
      </c>
      <c r="EM55">
        <f>VLOOKUP(AB55,CardUpgrade!$I$52:$L$63,3,FALSE)</f>
        <v>1896</v>
      </c>
      <c r="EN55">
        <f>VLOOKUP(AC55,CardUpgrade!$I$52:$L$63,4,FALSE)</f>
        <v>7776</v>
      </c>
      <c r="EO55">
        <f>VLOOKUP(AD55,CardUpgrade!$I$52:$L$63,4,FALSE)</f>
        <v>5056</v>
      </c>
      <c r="EQ55" s="7">
        <f t="shared" si="28"/>
        <v>9576</v>
      </c>
      <c r="ES55" s="7">
        <f t="shared" si="37"/>
        <v>22408</v>
      </c>
    </row>
    <row r="56" spans="1:189" x14ac:dyDescent="0.2">
      <c r="A56" s="16">
        <v>52</v>
      </c>
      <c r="B56">
        <v>52</v>
      </c>
      <c r="C56" s="14" t="s">
        <v>104</v>
      </c>
      <c r="D56">
        <v>9</v>
      </c>
      <c r="E56" t="str">
        <f t="shared" si="39"/>
        <v>紫2 - Lv9</v>
      </c>
      <c r="G56" t="str">
        <f t="shared" si="40"/>
        <v>紫9</v>
      </c>
      <c r="H56">
        <f>VLOOKUP(G56,Reference1!C:E,3,FALSE)</f>
        <v>1903.2</v>
      </c>
      <c r="I56" s="87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VLOOKUP(W56,CardUpgrade!$C$10:$I$20,7,FALSE)</f>
        <v>486</v>
      </c>
      <c r="AJ56">
        <f>VLOOKUP(X56,CardUpgrade!$C$10:$I$20,7,FALSE)</f>
        <v>486</v>
      </c>
      <c r="AK56">
        <f>VLOOKUP(Y56,CardUpgrade!$C$10:$I$20,7,FALSE)</f>
        <v>486</v>
      </c>
      <c r="AL56">
        <f>VLOOKUP(Z56,CardUpgrade!$C$10:$I$20,7,FALSE)</f>
        <v>486</v>
      </c>
      <c r="AM56">
        <f>VLOOKUP(AA56,CardUpgrade!$C$10:$I$20,7,FALSE)</f>
        <v>316</v>
      </c>
      <c r="AN56">
        <f>VLOOKUP(AB56,CardUpgrade!$C$10:$I$20,7,FALSE)</f>
        <v>316</v>
      </c>
      <c r="AO56">
        <f>VLOOKUP(AC56,CardUpgrade!$C$10:$I$20,7,FALSE)</f>
        <v>486</v>
      </c>
      <c r="AP56">
        <f>VLOOKUP(AD56,CardUpgrade!$C$10:$I$20,7,FALSE)</f>
        <v>486</v>
      </c>
      <c r="AS56" s="2">
        <f>SUM(AI56:AJ56)*'Chest&amp;Cards&amp;Offer'!$N$3 + SUM('Dungeon&amp;Framework'!AK56:AN56)*'Chest&amp;Cards&amp;Offer'!$N$4</f>
        <v>20414400</v>
      </c>
      <c r="AU56" s="16">
        <f t="shared" si="29"/>
        <v>2040000</v>
      </c>
      <c r="AW56" s="42">
        <v>0.7</v>
      </c>
      <c r="AX56">
        <f t="shared" si="3"/>
        <v>612000.00000000012</v>
      </c>
      <c r="AY56">
        <f t="shared" si="4"/>
        <v>1428000</v>
      </c>
      <c r="AZ56">
        <f>SUM($AY$5:AY56)</f>
        <v>12009600</v>
      </c>
      <c r="BA56">
        <f>AZ56/'Chest&amp;Cards&amp;Offer'!$R$3</f>
        <v>50040</v>
      </c>
      <c r="BB56">
        <f t="shared" si="5"/>
        <v>500.4</v>
      </c>
      <c r="BC56">
        <v>52</v>
      </c>
      <c r="BH56">
        <f>VLOOKUP(LEFT(C56,1),'CardsStar&amp;Rewards'!$AB$13:$AF$16,4,FALSE)</f>
        <v>14</v>
      </c>
      <c r="BI56">
        <f>VLOOKUP(LEFT(C56,1),'CardsStar&amp;Rewards'!$AB$19:$AF$22,4,FALSE)</f>
        <v>5</v>
      </c>
      <c r="BJ56">
        <f>SUM($BI$5:BI56)</f>
        <v>194</v>
      </c>
      <c r="BS56">
        <f>VLOOKUP(BJ56,StarIdelRewards!A:D,4,FALSE)</f>
        <v>27</v>
      </c>
      <c r="BT56">
        <v>3</v>
      </c>
      <c r="BU56">
        <f t="shared" si="6"/>
        <v>240</v>
      </c>
      <c r="BV56">
        <f t="shared" si="7"/>
        <v>14400</v>
      </c>
      <c r="BW56">
        <f t="shared" si="8"/>
        <v>388800</v>
      </c>
      <c r="BX56">
        <f>SUM($BW$5:BW56)</f>
        <v>9052800</v>
      </c>
      <c r="BY56">
        <f>SUM($AX$5:AX56)</f>
        <v>8404800</v>
      </c>
      <c r="BZ56" s="47">
        <f t="shared" si="9"/>
        <v>7.7098800685322669E-2</v>
      </c>
      <c r="CG56">
        <f t="shared" si="10"/>
        <v>194</v>
      </c>
      <c r="CH56" s="84"/>
      <c r="CI56" s="44">
        <f t="shared" si="35"/>
        <v>16</v>
      </c>
      <c r="CJ56" s="44">
        <f t="shared" si="35"/>
        <v>1440</v>
      </c>
      <c r="CK56" s="43"/>
      <c r="CQ56">
        <f>VLOOKUP(W56,CardUpgrade!$O$9:$R$20,2,FALSE)</f>
        <v>2775000</v>
      </c>
      <c r="CR56">
        <f>VLOOKUP(X56,CardUpgrade!$O$9:$R$20,2,FALSE)</f>
        <v>2775000</v>
      </c>
      <c r="CS56">
        <f>VLOOKUP(Y56,CardUpgrade!$O$9:$R$20,3,FALSE)</f>
        <v>6735000</v>
      </c>
      <c r="CT56">
        <f>VLOOKUP(Z56,CardUpgrade!$O$9:$R$20,3,FALSE)</f>
        <v>6735000</v>
      </c>
      <c r="CU56">
        <f>VLOOKUP(AA56,CardUpgrade!$O$9:$R$20,3,FALSE)</f>
        <v>4535000</v>
      </c>
      <c r="CV56">
        <f>VLOOKUP(AB56,CardUpgrade!$O$9:$R$20,3,FALSE)</f>
        <v>4535000</v>
      </c>
      <c r="CW56">
        <f>VLOOKUP(AC56,CardUpgrade!$O$9:$R$20,4,FALSE)</f>
        <v>12165000</v>
      </c>
      <c r="CX56">
        <f>VLOOKUP(AD56,CardUpgrade!$O$9:$R$20,4,FALSE)</f>
        <v>12165000</v>
      </c>
      <c r="CY56">
        <f t="shared" si="12"/>
        <v>28090000</v>
      </c>
      <c r="CZ56">
        <f t="shared" si="30"/>
        <v>2200000</v>
      </c>
      <c r="DA56" s="49">
        <v>0.4</v>
      </c>
      <c r="DB56" s="75">
        <f t="shared" si="13"/>
        <v>1320000</v>
      </c>
      <c r="DC56">
        <f t="shared" si="41"/>
        <v>16854000</v>
      </c>
      <c r="DD56" s="49">
        <v>0.5</v>
      </c>
      <c r="DE56" s="49">
        <f t="shared" si="34"/>
        <v>0.5</v>
      </c>
      <c r="DF56" s="78">
        <f t="shared" si="15"/>
        <v>660000</v>
      </c>
      <c r="DG56">
        <f>SUM($DF$5:DF56)</f>
        <v>8541000</v>
      </c>
      <c r="DH56">
        <f t="shared" si="31"/>
        <v>660000</v>
      </c>
      <c r="DI56">
        <f t="shared" si="16"/>
        <v>660000</v>
      </c>
      <c r="DJ56">
        <f>SUM($DI$5:DI56)</f>
        <v>8901000</v>
      </c>
      <c r="DK56">
        <f t="shared" si="17"/>
        <v>194</v>
      </c>
      <c r="DL56">
        <f>SUM($BH$5:BH56)</f>
        <v>548</v>
      </c>
      <c r="DM56">
        <f t="shared" si="18"/>
        <v>371</v>
      </c>
      <c r="DN56" s="84"/>
      <c r="DO56" s="84"/>
      <c r="DP56">
        <f t="shared" si="19"/>
        <v>45881.443298969069</v>
      </c>
      <c r="DQ56" s="84"/>
      <c r="DR56">
        <f>VLOOKUP(DK56,StarIdelRewards!A:I,9,FALSE)*BV56</f>
        <v>374400</v>
      </c>
      <c r="DS56">
        <f t="shared" si="20"/>
        <v>660000</v>
      </c>
      <c r="DT56">
        <f>SUM($DR$5:DR56)</f>
        <v>8563200</v>
      </c>
      <c r="DU56" s="47">
        <f t="shared" si="21"/>
        <v>-2.5924887892376683E-3</v>
      </c>
      <c r="DV56">
        <f t="shared" si="22"/>
        <v>45.833333333333336</v>
      </c>
      <c r="DX56">
        <f t="shared" si="23"/>
        <v>880000</v>
      </c>
      <c r="DY56">
        <f t="shared" si="24"/>
        <v>500.4</v>
      </c>
      <c r="DZ56" s="84"/>
      <c r="EB56">
        <f>BB56</f>
        <v>500.4</v>
      </c>
      <c r="EC56">
        <f>B56*(3-1.333)*'Chest&amp;Cards&amp;Offer'!$J$70/100</f>
        <v>78.015599999999992</v>
      </c>
      <c r="ED56">
        <f t="shared" si="26"/>
        <v>578.41559999999993</v>
      </c>
      <c r="EE56">
        <f t="shared" si="27"/>
        <v>371</v>
      </c>
      <c r="EH56">
        <f>VLOOKUP(W56,CardUpgrade!$I$52:$L$63,2,FALSE)</f>
        <v>486</v>
      </c>
      <c r="EI56">
        <f>VLOOKUP(X56,CardUpgrade!$I$52:$L$63,2,FALSE)</f>
        <v>486</v>
      </c>
      <c r="EJ56">
        <f>VLOOKUP(Y56,CardUpgrade!$I$52:$L$63,3,FALSE)</f>
        <v>2916</v>
      </c>
      <c r="EK56">
        <f>VLOOKUP(Z56,CardUpgrade!$I$52:$L$63,3,FALSE)</f>
        <v>2916</v>
      </c>
      <c r="EL56">
        <f>VLOOKUP(AA56,CardUpgrade!$I$52:$L$63,3,FALSE)</f>
        <v>1896</v>
      </c>
      <c r="EM56">
        <f>VLOOKUP(AB56,CardUpgrade!$I$52:$L$63,3,FALSE)</f>
        <v>1896</v>
      </c>
      <c r="EN56">
        <f>VLOOKUP(AC56,CardUpgrade!$I$52:$L$63,4,FALSE)</f>
        <v>7776</v>
      </c>
      <c r="EO56">
        <f>VLOOKUP(AD56,CardUpgrade!$I$52:$L$63,4,FALSE)</f>
        <v>7776</v>
      </c>
      <c r="EQ56" s="7">
        <f t="shared" si="28"/>
        <v>10596</v>
      </c>
      <c r="ES56" s="7">
        <f t="shared" si="37"/>
        <v>26148</v>
      </c>
    </row>
    <row r="57" spans="1:189" x14ac:dyDescent="0.2">
      <c r="A57" s="16">
        <v>53</v>
      </c>
      <c r="B57">
        <v>53</v>
      </c>
      <c r="C57" s="14" t="s">
        <v>112</v>
      </c>
      <c r="D57">
        <v>9</v>
      </c>
      <c r="E57" t="str">
        <f t="shared" si="39"/>
        <v>紫3 - Lv9</v>
      </c>
      <c r="G57" t="str">
        <f t="shared" si="40"/>
        <v>紫9</v>
      </c>
      <c r="H57">
        <f>VLOOKUP(G57,Reference1!C:E,3,FALSE)</f>
        <v>1903.2</v>
      </c>
      <c r="I57" s="87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VLOOKUP(W57,CardUpgrade!$C$10:$I$20,7,FALSE)</f>
        <v>486</v>
      </c>
      <c r="AJ57">
        <f>VLOOKUP(X57,CardUpgrade!$C$10:$I$20,7,FALSE)</f>
        <v>486</v>
      </c>
      <c r="AK57">
        <f>VLOOKUP(Y57,CardUpgrade!$C$10:$I$20,7,FALSE)</f>
        <v>486</v>
      </c>
      <c r="AL57">
        <f>VLOOKUP(Z57,CardUpgrade!$C$10:$I$20,7,FALSE)</f>
        <v>486</v>
      </c>
      <c r="AM57">
        <f>VLOOKUP(AA57,CardUpgrade!$C$10:$I$20,7,FALSE)</f>
        <v>486</v>
      </c>
      <c r="AN57">
        <f>VLOOKUP(AB57,CardUpgrade!$C$10:$I$20,7,FALSE)</f>
        <v>316</v>
      </c>
      <c r="AO57">
        <f>VLOOKUP(AC57,CardUpgrade!$C$10:$I$20,7,FALSE)</f>
        <v>486</v>
      </c>
      <c r="AP57">
        <f>VLOOKUP(AD57,CardUpgrade!$C$10:$I$20,7,FALSE)</f>
        <v>486</v>
      </c>
      <c r="AS57" s="2">
        <f>SUM(AI57:AJ57)*'Chest&amp;Cards&amp;Offer'!$N$3 + SUM('Dungeon&amp;Framework'!AK57:AN57)*'Chest&amp;Cards&amp;Offer'!$N$4</f>
        <v>22454400</v>
      </c>
      <c r="AU57" s="16">
        <f t="shared" si="29"/>
        <v>2040000</v>
      </c>
      <c r="AW57" s="42">
        <v>0.7</v>
      </c>
      <c r="AX57">
        <f t="shared" si="3"/>
        <v>612000.00000000012</v>
      </c>
      <c r="AY57">
        <f t="shared" si="4"/>
        <v>1428000</v>
      </c>
      <c r="AZ57">
        <f>SUM($AY$5:AY57)</f>
        <v>13437600</v>
      </c>
      <c r="BA57">
        <f>AZ57/'Chest&amp;Cards&amp;Offer'!$R$3</f>
        <v>55990</v>
      </c>
      <c r="BB57">
        <f t="shared" si="5"/>
        <v>559.9</v>
      </c>
      <c r="BC57">
        <v>53</v>
      </c>
      <c r="BH57">
        <f>VLOOKUP(LEFT(C57,1),'CardsStar&amp;Rewards'!$AB$13:$AF$16,4,FALSE)</f>
        <v>14</v>
      </c>
      <c r="BI57">
        <f>VLOOKUP(LEFT(C57,1),'CardsStar&amp;Rewards'!$AB$19:$AF$22,4,FALSE)</f>
        <v>5</v>
      </c>
      <c r="BJ57">
        <f>SUM($BI$5:BI57)</f>
        <v>199</v>
      </c>
      <c r="BS57">
        <f>VLOOKUP(BJ57,StarIdelRewards!A:D,4,FALSE)</f>
        <v>27</v>
      </c>
      <c r="BT57">
        <v>3</v>
      </c>
      <c r="BU57">
        <f t="shared" si="6"/>
        <v>240</v>
      </c>
      <c r="BV57">
        <f t="shared" si="7"/>
        <v>14400</v>
      </c>
      <c r="BW57">
        <f t="shared" si="8"/>
        <v>388800</v>
      </c>
      <c r="BX57">
        <f>SUM($BW$5:BW57)</f>
        <v>9441600</v>
      </c>
      <c r="BY57">
        <f>SUM($AX$5:AX57)</f>
        <v>9016800</v>
      </c>
      <c r="BZ57" s="47">
        <f t="shared" si="9"/>
        <v>4.7112057492680333E-2</v>
      </c>
      <c r="CG57">
        <f t="shared" si="10"/>
        <v>199</v>
      </c>
      <c r="CH57" s="84"/>
      <c r="CI57" s="44">
        <f t="shared" si="35"/>
        <v>17</v>
      </c>
      <c r="CJ57" s="44">
        <f t="shared" si="35"/>
        <v>1530</v>
      </c>
      <c r="CK57" s="43"/>
      <c r="CQ57">
        <f>VLOOKUP(W57,CardUpgrade!$O$9:$R$20,2,FALSE)</f>
        <v>2775000</v>
      </c>
      <c r="CR57">
        <f>VLOOKUP(X57,CardUpgrade!$O$9:$R$20,2,FALSE)</f>
        <v>2775000</v>
      </c>
      <c r="CS57">
        <f>VLOOKUP(Y57,CardUpgrade!$O$9:$R$20,3,FALSE)</f>
        <v>6735000</v>
      </c>
      <c r="CT57">
        <f>VLOOKUP(Z57,CardUpgrade!$O$9:$R$20,3,FALSE)</f>
        <v>6735000</v>
      </c>
      <c r="CU57">
        <f>VLOOKUP(AA57,CardUpgrade!$O$9:$R$20,3,FALSE)</f>
        <v>6735000</v>
      </c>
      <c r="CV57">
        <f>VLOOKUP(AB57,CardUpgrade!$O$9:$R$20,3,FALSE)</f>
        <v>4535000</v>
      </c>
      <c r="CW57">
        <f>VLOOKUP(AC57,CardUpgrade!$O$9:$R$20,4,FALSE)</f>
        <v>12165000</v>
      </c>
      <c r="CX57">
        <f>VLOOKUP(AD57,CardUpgrade!$O$9:$R$20,4,FALSE)</f>
        <v>12165000</v>
      </c>
      <c r="CY57">
        <f t="shared" si="12"/>
        <v>30290000</v>
      </c>
      <c r="CZ57">
        <f t="shared" si="30"/>
        <v>2200000</v>
      </c>
      <c r="DA57" s="49">
        <v>0.4</v>
      </c>
      <c r="DB57" s="75">
        <f t="shared" si="13"/>
        <v>1320000</v>
      </c>
      <c r="DC57">
        <f t="shared" si="41"/>
        <v>18174000</v>
      </c>
      <c r="DD57" s="49">
        <v>0.5</v>
      </c>
      <c r="DE57" s="49">
        <f t="shared" si="34"/>
        <v>0.5</v>
      </c>
      <c r="DF57" s="78">
        <f t="shared" si="15"/>
        <v>660000</v>
      </c>
      <c r="DG57">
        <f>SUM($DF$5:DF57)</f>
        <v>9201000</v>
      </c>
      <c r="DH57">
        <f t="shared" si="31"/>
        <v>660000</v>
      </c>
      <c r="DI57">
        <f t="shared" si="16"/>
        <v>660000</v>
      </c>
      <c r="DJ57">
        <f>SUM($DI$5:DI57)</f>
        <v>9561000</v>
      </c>
      <c r="DK57">
        <f t="shared" si="17"/>
        <v>199</v>
      </c>
      <c r="DL57">
        <f>SUM($BH$5:BH57)</f>
        <v>562</v>
      </c>
      <c r="DM57">
        <f t="shared" si="18"/>
        <v>381</v>
      </c>
      <c r="DN57" s="84"/>
      <c r="DO57" s="84"/>
      <c r="DP57">
        <f t="shared" si="19"/>
        <v>48045.226130653267</v>
      </c>
      <c r="DQ57" s="84"/>
      <c r="DR57">
        <f>VLOOKUP(DK57,StarIdelRewards!A:I,9,FALSE)*BV57</f>
        <v>374400</v>
      </c>
      <c r="DS57">
        <f t="shared" si="20"/>
        <v>660000</v>
      </c>
      <c r="DT57">
        <f>SUM($DR$5:DR57)</f>
        <v>8937600</v>
      </c>
      <c r="DU57" s="47">
        <f t="shared" si="21"/>
        <v>2.9470998925886144E-2</v>
      </c>
      <c r="DV57">
        <f t="shared" si="22"/>
        <v>45.833333333333336</v>
      </c>
      <c r="DX57">
        <f t="shared" si="23"/>
        <v>880000</v>
      </c>
      <c r="DY57">
        <f t="shared" si="24"/>
        <v>559.9</v>
      </c>
      <c r="DZ57" s="84"/>
      <c r="EB57">
        <f t="shared" si="25"/>
        <v>559.9</v>
      </c>
      <c r="EC57">
        <f>B57*(3-1.333)*'Chest&amp;Cards&amp;Offer'!$J$70/100</f>
        <v>79.515900000000002</v>
      </c>
      <c r="ED57">
        <f t="shared" si="26"/>
        <v>639.41589999999997</v>
      </c>
      <c r="EE57">
        <f t="shared" si="27"/>
        <v>381</v>
      </c>
      <c r="EH57">
        <f>VLOOKUP(W57,CardUpgrade!$I$52:$L$63,2,FALSE)</f>
        <v>486</v>
      </c>
      <c r="EI57">
        <f>VLOOKUP(X57,CardUpgrade!$I$52:$L$63,2,FALSE)</f>
        <v>486</v>
      </c>
      <c r="EJ57">
        <f>VLOOKUP(Y57,CardUpgrade!$I$52:$L$63,3,FALSE)</f>
        <v>2916</v>
      </c>
      <c r="EK57">
        <f>VLOOKUP(Z57,CardUpgrade!$I$52:$L$63,3,FALSE)</f>
        <v>2916</v>
      </c>
      <c r="EL57">
        <f>VLOOKUP(AA57,CardUpgrade!$I$52:$L$63,3,FALSE)</f>
        <v>2916</v>
      </c>
      <c r="EM57">
        <f>VLOOKUP(AB57,CardUpgrade!$I$52:$L$63,3,FALSE)</f>
        <v>1896</v>
      </c>
      <c r="EN57">
        <f>VLOOKUP(AC57,CardUpgrade!$I$52:$L$63,4,FALSE)</f>
        <v>7776</v>
      </c>
      <c r="EO57">
        <f>VLOOKUP(AD57,CardUpgrade!$I$52:$L$63,4,FALSE)</f>
        <v>7776</v>
      </c>
      <c r="EQ57" s="7">
        <f t="shared" si="28"/>
        <v>11616</v>
      </c>
      <c r="ER57">
        <v>13</v>
      </c>
      <c r="ES57" s="7">
        <f t="shared" si="37"/>
        <v>27168</v>
      </c>
      <c r="GD57" t="s">
        <v>271</v>
      </c>
    </row>
    <row r="58" spans="1:189" x14ac:dyDescent="0.2">
      <c r="A58" s="16">
        <v>54</v>
      </c>
      <c r="B58">
        <v>54</v>
      </c>
      <c r="C58" s="14" t="s">
        <v>113</v>
      </c>
      <c r="D58">
        <v>9</v>
      </c>
      <c r="E58" t="str">
        <f t="shared" ref="E58:E64" si="42">C58&amp;" - " &amp;"Lv"&amp;D58</f>
        <v>紫4 - Lv9</v>
      </c>
      <c r="G58" t="str">
        <f t="shared" ref="G58:G64" si="43">TEXT(SUBSTITUTE(C58,RIGHT(C58,1),"")&amp;D58,0)</f>
        <v>紫9</v>
      </c>
      <c r="H58">
        <f>VLOOKUP(G58,Reference1!C:E,3,FALSE)</f>
        <v>1903.2</v>
      </c>
      <c r="I58" s="87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VLOOKUP(W58,CardUpgrade!$C$10:$I$20,7,FALSE)</f>
        <v>486</v>
      </c>
      <c r="AJ58">
        <f>VLOOKUP(X58,CardUpgrade!$C$10:$I$20,7,FALSE)</f>
        <v>486</v>
      </c>
      <c r="AK58">
        <f>VLOOKUP(Y58,CardUpgrade!$C$10:$I$20,7,FALSE)</f>
        <v>486</v>
      </c>
      <c r="AL58">
        <f>VLOOKUP(Z58,CardUpgrade!$C$10:$I$20,7,FALSE)</f>
        <v>486</v>
      </c>
      <c r="AM58">
        <f>VLOOKUP(AA58,CardUpgrade!$C$10:$I$20,7,FALSE)</f>
        <v>486</v>
      </c>
      <c r="AN58">
        <f>VLOOKUP(AB58,CardUpgrade!$C$10:$I$20,7,FALSE)</f>
        <v>486</v>
      </c>
      <c r="AO58">
        <f>VLOOKUP(AC58,CardUpgrade!$C$10:$I$20,7,FALSE)</f>
        <v>486</v>
      </c>
      <c r="AP58">
        <f>VLOOKUP(AD58,CardUpgrade!$C$10:$I$20,7,FALSE)</f>
        <v>486</v>
      </c>
      <c r="AS58" s="2">
        <f>SUM(AI58:AJ58)*'Chest&amp;Cards&amp;Offer'!$N$3 + SUM('Dungeon&amp;Framework'!AK58:AN58)*'Chest&amp;Cards&amp;Offer'!$N$4</f>
        <v>24494400</v>
      </c>
      <c r="AU58" s="16">
        <f t="shared" si="29"/>
        <v>2040000</v>
      </c>
      <c r="AW58" s="42">
        <v>0.7</v>
      </c>
      <c r="AX58">
        <f t="shared" si="3"/>
        <v>612000.00000000012</v>
      </c>
      <c r="AY58">
        <f t="shared" si="4"/>
        <v>1428000</v>
      </c>
      <c r="AZ58">
        <f>SUM($AY$5:AY58)</f>
        <v>14865600</v>
      </c>
      <c r="BA58">
        <f>AZ58/'Chest&amp;Cards&amp;Offer'!$R$3</f>
        <v>61940</v>
      </c>
      <c r="BB58">
        <f t="shared" si="5"/>
        <v>619.4</v>
      </c>
      <c r="BC58">
        <v>54</v>
      </c>
      <c r="BD58">
        <f>SUM(AY41:AY58)</f>
        <v>12429600</v>
      </c>
      <c r="BE58">
        <f>BD58/'Chest&amp;Cards&amp;Offer'!$R$3</f>
        <v>51790</v>
      </c>
      <c r="BF58">
        <f>BE58/100</f>
        <v>517.9</v>
      </c>
      <c r="BG58">
        <f>SUM(AX41:AX58)</f>
        <v>6218400</v>
      </c>
      <c r="BH58">
        <f>VLOOKUP(LEFT(C58,1),'CardsStar&amp;Rewards'!$AB$13:$AF$16,4,FALSE)</f>
        <v>14</v>
      </c>
      <c r="BI58">
        <f>VLOOKUP(LEFT(C58,1),'CardsStar&amp;Rewards'!$AB$19:$AF$22,4,FALSE)</f>
        <v>5</v>
      </c>
      <c r="BJ58">
        <f>SUM($BI$5:BI58)</f>
        <v>204</v>
      </c>
      <c r="BS58">
        <f>VLOOKUP(BJ58,StarIdelRewards!A:D,4,FALSE)</f>
        <v>27</v>
      </c>
      <c r="BT58">
        <v>3</v>
      </c>
      <c r="BU58">
        <f t="shared" si="6"/>
        <v>240</v>
      </c>
      <c r="BV58">
        <f t="shared" si="7"/>
        <v>14400</v>
      </c>
      <c r="BW58">
        <f t="shared" si="8"/>
        <v>388800</v>
      </c>
      <c r="BX58">
        <f>SUM($BW$5:BW58)</f>
        <v>9830400</v>
      </c>
      <c r="BY58">
        <f>SUM($AX$5:AX58)</f>
        <v>9628800</v>
      </c>
      <c r="BZ58" s="47">
        <f t="shared" si="9"/>
        <v>2.0937188434695914E-2</v>
      </c>
      <c r="CB58">
        <f>BF58</f>
        <v>517.9</v>
      </c>
      <c r="CC58">
        <f>CB58/2</f>
        <v>258.95</v>
      </c>
      <c r="CF58">
        <f>BJ58</f>
        <v>204</v>
      </c>
      <c r="CG58">
        <f t="shared" si="10"/>
        <v>204</v>
      </c>
      <c r="CH58" s="84"/>
      <c r="CI58" s="44">
        <f t="shared" si="35"/>
        <v>18</v>
      </c>
      <c r="CJ58" s="44">
        <f t="shared" si="35"/>
        <v>1620</v>
      </c>
      <c r="CK58" s="44">
        <f>CJ58+BE58/3</f>
        <v>18883.333333333332</v>
      </c>
      <c r="CN58">
        <f>CK58*2</f>
        <v>37766.666666666664</v>
      </c>
      <c r="CQ58">
        <f>VLOOKUP(W58,CardUpgrade!$O$9:$R$20,2,FALSE)</f>
        <v>2775000</v>
      </c>
      <c r="CR58">
        <f>VLOOKUP(X58,CardUpgrade!$O$9:$R$20,2,FALSE)</f>
        <v>2775000</v>
      </c>
      <c r="CS58">
        <f>VLOOKUP(Y58,CardUpgrade!$O$9:$R$20,3,FALSE)</f>
        <v>6735000</v>
      </c>
      <c r="CT58">
        <f>VLOOKUP(Z58,CardUpgrade!$O$9:$R$20,3,FALSE)</f>
        <v>6735000</v>
      </c>
      <c r="CU58">
        <f>VLOOKUP(AA58,CardUpgrade!$O$9:$R$20,3,FALSE)</f>
        <v>6735000</v>
      </c>
      <c r="CV58">
        <f>VLOOKUP(AB58,CardUpgrade!$O$9:$R$20,3,FALSE)</f>
        <v>6735000</v>
      </c>
      <c r="CW58">
        <f>VLOOKUP(AC58,CardUpgrade!$O$9:$R$20,4,FALSE)</f>
        <v>12165000</v>
      </c>
      <c r="CX58">
        <f>VLOOKUP(AD58,CardUpgrade!$O$9:$R$20,4,FALSE)</f>
        <v>12165000</v>
      </c>
      <c r="CY58">
        <f t="shared" si="12"/>
        <v>32490000</v>
      </c>
      <c r="CZ58">
        <f t="shared" si="30"/>
        <v>2200000</v>
      </c>
      <c r="DA58" s="49">
        <v>0.4</v>
      </c>
      <c r="DB58" s="75">
        <f t="shared" si="13"/>
        <v>1320000</v>
      </c>
      <c r="DC58">
        <f t="shared" si="41"/>
        <v>19494000</v>
      </c>
      <c r="DD58" s="49">
        <v>0.5</v>
      </c>
      <c r="DE58" s="49">
        <f t="shared" si="34"/>
        <v>0.5</v>
      </c>
      <c r="DF58" s="78">
        <f t="shared" si="15"/>
        <v>660000</v>
      </c>
      <c r="DG58">
        <f>SUM($DF$5:DF58)</f>
        <v>9861000</v>
      </c>
      <c r="DH58">
        <f t="shared" si="31"/>
        <v>660000</v>
      </c>
      <c r="DI58">
        <f t="shared" si="16"/>
        <v>660000</v>
      </c>
      <c r="DJ58">
        <f>SUM($DI$5:DI58)</f>
        <v>10221000</v>
      </c>
      <c r="DK58">
        <f t="shared" si="17"/>
        <v>204</v>
      </c>
      <c r="DL58">
        <f>SUM($BH$5:BH58)</f>
        <v>576</v>
      </c>
      <c r="DM58">
        <f t="shared" si="18"/>
        <v>390</v>
      </c>
      <c r="DN58" s="84"/>
      <c r="DO58" s="84"/>
      <c r="DP58">
        <f t="shared" si="19"/>
        <v>50102.941176470587</v>
      </c>
      <c r="DQ58" s="84"/>
      <c r="DR58">
        <f>VLOOKUP(DK58,StarIdelRewards!A:I,9,FALSE)*BV58</f>
        <v>374400</v>
      </c>
      <c r="DS58">
        <f t="shared" si="20"/>
        <v>660000</v>
      </c>
      <c r="DT58">
        <f>SUM($DR$5:DR58)</f>
        <v>9312000</v>
      </c>
      <c r="DU58" s="47">
        <f t="shared" si="21"/>
        <v>5.8956185567010308E-2</v>
      </c>
      <c r="DV58">
        <f t="shared" si="22"/>
        <v>45.833333333333336</v>
      </c>
      <c r="DX58">
        <f t="shared" si="23"/>
        <v>880000</v>
      </c>
      <c r="DY58">
        <f t="shared" si="24"/>
        <v>619.4</v>
      </c>
      <c r="DZ58" s="84"/>
      <c r="EB58">
        <f t="shared" si="25"/>
        <v>619.4</v>
      </c>
      <c r="EC58">
        <f>B58*(3-1.333)*'Chest&amp;Cards&amp;Offer'!$J$70/100</f>
        <v>81.016199999999998</v>
      </c>
      <c r="ED58">
        <f t="shared" si="26"/>
        <v>700.4162</v>
      </c>
      <c r="EE58">
        <f t="shared" si="27"/>
        <v>390</v>
      </c>
      <c r="EF58">
        <f>ED58/EE58*100</f>
        <v>179.59389743589745</v>
      </c>
      <c r="EH58">
        <f>VLOOKUP(W58,CardUpgrade!$I$52:$L$63,2,FALSE)</f>
        <v>486</v>
      </c>
      <c r="EI58">
        <f>VLOOKUP(X58,CardUpgrade!$I$52:$L$63,2,FALSE)</f>
        <v>486</v>
      </c>
      <c r="EJ58">
        <f>VLOOKUP(Y58,CardUpgrade!$I$52:$L$63,3,FALSE)</f>
        <v>2916</v>
      </c>
      <c r="EK58">
        <f>VLOOKUP(Z58,CardUpgrade!$I$52:$L$63,3,FALSE)</f>
        <v>2916</v>
      </c>
      <c r="EL58">
        <f>VLOOKUP(AA58,CardUpgrade!$I$52:$L$63,3,FALSE)</f>
        <v>2916</v>
      </c>
      <c r="EM58">
        <f>VLOOKUP(AB58,CardUpgrade!$I$52:$L$63,3,FALSE)</f>
        <v>2916</v>
      </c>
      <c r="EN58">
        <f>VLOOKUP(AC58,CardUpgrade!$I$52:$L$63,4,FALSE)</f>
        <v>7776</v>
      </c>
      <c r="EO58">
        <f>VLOOKUP(AD58,CardUpgrade!$I$52:$L$63,4,FALSE)</f>
        <v>7776</v>
      </c>
      <c r="EP58" s="7">
        <v>10</v>
      </c>
      <c r="EQ58" s="7">
        <f t="shared" si="28"/>
        <v>12636</v>
      </c>
      <c r="ES58" s="7">
        <f t="shared" si="37"/>
        <v>28188</v>
      </c>
    </row>
    <row r="59" spans="1:189" x14ac:dyDescent="0.2">
      <c r="A59" s="40">
        <v>55</v>
      </c>
      <c r="B59">
        <v>55</v>
      </c>
      <c r="C59" s="13" t="s">
        <v>49</v>
      </c>
      <c r="D59">
        <v>10</v>
      </c>
      <c r="E59" t="str">
        <f t="shared" si="42"/>
        <v>橙1 - Lv10</v>
      </c>
      <c r="G59" t="str">
        <f t="shared" si="43"/>
        <v>橙10</v>
      </c>
      <c r="H59">
        <f>VLOOKUP(G59,Reference1!C:E,3,FALSE)</f>
        <v>2293</v>
      </c>
      <c r="I59" s="89" t="s">
        <v>160</v>
      </c>
      <c r="V59" s="28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VLOOKUP(W59,CardUpgrade!$C$10:$I$20,7,FALSE)</f>
        <v>716</v>
      </c>
      <c r="AJ59">
        <f>VLOOKUP(X59,CardUpgrade!$C$10:$I$20,7,FALSE)</f>
        <v>486</v>
      </c>
      <c r="AK59">
        <f>VLOOKUP(Y59,CardUpgrade!$C$10:$I$20,7,FALSE)</f>
        <v>486</v>
      </c>
      <c r="AL59">
        <f>VLOOKUP(Z59,CardUpgrade!$C$10:$I$20,7,FALSE)</f>
        <v>486</v>
      </c>
      <c r="AM59">
        <f>VLOOKUP(AA59,CardUpgrade!$C$10:$I$20,7,FALSE)</f>
        <v>486</v>
      </c>
      <c r="AN59">
        <f>VLOOKUP(AB59,CardUpgrade!$C$10:$I$20,7,FALSE)</f>
        <v>486</v>
      </c>
      <c r="AO59">
        <f>VLOOKUP(AC59,CardUpgrade!$C$10:$I$20,7,FALSE)</f>
        <v>486</v>
      </c>
      <c r="AP59">
        <f>VLOOKUP(AD59,CardUpgrade!$C$10:$I$20,7,FALSE)</f>
        <v>486</v>
      </c>
      <c r="AS59" s="2">
        <f>SUM(AI59:AJ59)*'Chest&amp;Cards&amp;Offer'!$N$3 + SUM('Dungeon&amp;Framework'!AK59:AN59)*'Chest&amp;Cards&amp;Offer'!$N$4</f>
        <v>24770400</v>
      </c>
      <c r="AU59" s="40">
        <f t="shared" si="29"/>
        <v>276000</v>
      </c>
      <c r="AW59" s="42">
        <v>0.8</v>
      </c>
      <c r="AX59">
        <f t="shared" si="3"/>
        <v>55199.999999999985</v>
      </c>
      <c r="AY59">
        <f t="shared" si="4"/>
        <v>220800</v>
      </c>
      <c r="AZ59">
        <f>SUM($AY$5:AY59)</f>
        <v>15086400</v>
      </c>
      <c r="BA59">
        <f>AZ59/'Chest&amp;Cards&amp;Offer'!$R$3</f>
        <v>62860</v>
      </c>
      <c r="BB59">
        <f t="shared" si="5"/>
        <v>628.6</v>
      </c>
      <c r="BC59">
        <v>55</v>
      </c>
      <c r="BH59">
        <f>VLOOKUP(LEFT(C59,1),'CardsStar&amp;Rewards'!$AB$13:$AF$16,5,FALSE)</f>
        <v>12</v>
      </c>
      <c r="BI59">
        <f>VLOOKUP(LEFT(C59,1),'CardsStar&amp;Rewards'!$AB$19:$AF$22,5,FALSE)</f>
        <v>4</v>
      </c>
      <c r="BJ59">
        <f>SUM($BI$5:BI59)</f>
        <v>208</v>
      </c>
      <c r="BS59">
        <f>VLOOKUP(BJ59,StarIdelRewards!A:D,4,FALSE)</f>
        <v>28</v>
      </c>
      <c r="BT59">
        <v>2</v>
      </c>
      <c r="BU59">
        <f t="shared" si="6"/>
        <v>160</v>
      </c>
      <c r="BV59">
        <f t="shared" si="7"/>
        <v>9600</v>
      </c>
      <c r="BW59">
        <f t="shared" si="8"/>
        <v>268800</v>
      </c>
      <c r="BX59">
        <f>SUM($BW$5:BW59)</f>
        <v>10099200</v>
      </c>
      <c r="BY59">
        <f>SUM($AX$5:AX59)</f>
        <v>9684000</v>
      </c>
      <c r="BZ59" s="47">
        <f t="shared" si="9"/>
        <v>4.287484510532838E-2</v>
      </c>
      <c r="CC59" t="s">
        <v>427</v>
      </c>
      <c r="CG59">
        <f t="shared" si="10"/>
        <v>208</v>
      </c>
      <c r="CH59" s="84"/>
      <c r="CI59" s="44">
        <f t="shared" si="35"/>
        <v>1</v>
      </c>
      <c r="CJ59" s="44">
        <f t="shared" si="35"/>
        <v>90</v>
      </c>
      <c r="CK59" s="43"/>
      <c r="CQ59">
        <f>VLOOKUP(W59,CardUpgrade!$O$9:$R$20,2,FALSE)</f>
        <v>3975000</v>
      </c>
      <c r="CR59">
        <f>VLOOKUP(X59,CardUpgrade!$O$9:$R$20,2,FALSE)</f>
        <v>2775000</v>
      </c>
      <c r="CS59">
        <f>VLOOKUP(Y59,CardUpgrade!$O$9:$R$20,3,FALSE)</f>
        <v>6735000</v>
      </c>
      <c r="CT59">
        <f>VLOOKUP(Z59,CardUpgrade!$O$9:$R$20,3,FALSE)</f>
        <v>6735000</v>
      </c>
      <c r="CU59">
        <f>VLOOKUP(AA59,CardUpgrade!$O$9:$R$20,3,FALSE)</f>
        <v>6735000</v>
      </c>
      <c r="CV59">
        <f>VLOOKUP(AB59,CardUpgrade!$O$9:$R$20,3,FALSE)</f>
        <v>6735000</v>
      </c>
      <c r="CW59">
        <f>VLOOKUP(AC59,CardUpgrade!$O$9:$R$20,4,FALSE)</f>
        <v>12165000</v>
      </c>
      <c r="CX59">
        <f>VLOOKUP(AD59,CardUpgrade!$O$9:$R$20,4,FALSE)</f>
        <v>12165000</v>
      </c>
      <c r="CY59">
        <f t="shared" si="12"/>
        <v>33690000</v>
      </c>
      <c r="CZ59">
        <f t="shared" si="30"/>
        <v>1200000</v>
      </c>
      <c r="DA59" s="49">
        <v>0.5</v>
      </c>
      <c r="DB59" s="75">
        <f t="shared" si="13"/>
        <v>600000</v>
      </c>
      <c r="DC59">
        <f t="shared" si="41"/>
        <v>16845000</v>
      </c>
      <c r="DD59" s="49">
        <v>0.5</v>
      </c>
      <c r="DE59" s="49">
        <f t="shared" si="34"/>
        <v>0.5</v>
      </c>
      <c r="DF59" s="78">
        <f t="shared" ref="DF59:DF64" si="44">DB59*DD59</f>
        <v>300000</v>
      </c>
      <c r="DG59">
        <f>SUM($DF$5:DF59)</f>
        <v>10161000</v>
      </c>
      <c r="DH59">
        <f t="shared" si="31"/>
        <v>300000</v>
      </c>
      <c r="DI59">
        <f t="shared" si="16"/>
        <v>300000</v>
      </c>
      <c r="DJ59">
        <f>SUM($DI$5:DI59)</f>
        <v>10521000</v>
      </c>
      <c r="DK59">
        <f t="shared" si="17"/>
        <v>208</v>
      </c>
      <c r="DL59">
        <f>SUM($BH$5:BH59)</f>
        <v>588</v>
      </c>
      <c r="DM59">
        <f t="shared" si="18"/>
        <v>398</v>
      </c>
      <c r="DN59" s="84">
        <f>SUM(DI59:DI64)</f>
        <v>3300000</v>
      </c>
      <c r="DO59" s="84">
        <f>DK64-DK59</f>
        <v>32</v>
      </c>
      <c r="DP59">
        <f t="shared" si="19"/>
        <v>50581.730769230766</v>
      </c>
      <c r="DQ59" s="84">
        <f>DN59/DO59</f>
        <v>103125</v>
      </c>
      <c r="DR59">
        <f>VLOOKUP(DK59,StarIdelRewards!A:I,9,FALSE)*BV59</f>
        <v>259200</v>
      </c>
      <c r="DS59">
        <f t="shared" si="20"/>
        <v>300000</v>
      </c>
      <c r="DT59">
        <f>SUM($DR$5:DR59)</f>
        <v>9571200</v>
      </c>
      <c r="DU59" s="47">
        <f t="shared" si="21"/>
        <v>6.1622367101303914E-2</v>
      </c>
      <c r="DV59">
        <f t="shared" si="22"/>
        <v>31.25</v>
      </c>
      <c r="DX59">
        <f t="shared" si="23"/>
        <v>600000</v>
      </c>
      <c r="DY59">
        <f t="shared" si="24"/>
        <v>628.6</v>
      </c>
      <c r="DZ59" s="84"/>
      <c r="EB59">
        <f t="shared" si="25"/>
        <v>628.6</v>
      </c>
      <c r="EC59">
        <f>B59*(3-1.333)*'Chest&amp;Cards&amp;Offer'!$J$70/100</f>
        <v>82.516499999999994</v>
      </c>
      <c r="ED59">
        <f t="shared" si="26"/>
        <v>711.11649999999997</v>
      </c>
      <c r="EE59">
        <f t="shared" si="27"/>
        <v>398</v>
      </c>
      <c r="EH59">
        <f>VLOOKUP(W59,CardUpgrade!$I$52:$L$63,2,FALSE)</f>
        <v>716</v>
      </c>
      <c r="EI59">
        <f>VLOOKUP(X59,CardUpgrade!$I$52:$L$63,2,FALSE)</f>
        <v>486</v>
      </c>
      <c r="EJ59">
        <f>VLOOKUP(Y59,CardUpgrade!$I$52:$L$63,3,FALSE)</f>
        <v>2916</v>
      </c>
      <c r="EK59">
        <f>VLOOKUP(Z59,CardUpgrade!$I$52:$L$63,3,FALSE)</f>
        <v>2916</v>
      </c>
      <c r="EL59">
        <f>VLOOKUP(AA59,CardUpgrade!$I$52:$L$63,3,FALSE)</f>
        <v>2916</v>
      </c>
      <c r="EM59">
        <f>VLOOKUP(AB59,CardUpgrade!$I$52:$L$63,3,FALSE)</f>
        <v>2916</v>
      </c>
      <c r="EN59">
        <f>VLOOKUP(AC59,CardUpgrade!$I$52:$L$63,4,FALSE)</f>
        <v>7776</v>
      </c>
      <c r="EO59">
        <f>VLOOKUP(AD59,CardUpgrade!$I$52:$L$63,4,FALSE)</f>
        <v>7776</v>
      </c>
      <c r="EQ59" s="7">
        <f t="shared" si="28"/>
        <v>12866</v>
      </c>
      <c r="ES59" s="7">
        <f t="shared" si="37"/>
        <v>28418</v>
      </c>
    </row>
    <row r="60" spans="1:189" x14ac:dyDescent="0.2">
      <c r="A60" s="40">
        <v>56</v>
      </c>
      <c r="B60">
        <v>56</v>
      </c>
      <c r="C60" s="13" t="s">
        <v>50</v>
      </c>
      <c r="D60">
        <v>10</v>
      </c>
      <c r="E60" t="str">
        <f t="shared" si="42"/>
        <v>橙2 - Lv10</v>
      </c>
      <c r="G60" t="str">
        <f t="shared" si="43"/>
        <v>橙10</v>
      </c>
      <c r="H60">
        <f>VLOOKUP(G60,Reference1!C:E,3,FALSE)</f>
        <v>2293</v>
      </c>
      <c r="I60" s="89"/>
      <c r="V60" s="28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VLOOKUP(W60,CardUpgrade!$C$10:$I$20,7,FALSE)</f>
        <v>716</v>
      </c>
      <c r="AJ60">
        <f>VLOOKUP(X60,CardUpgrade!$C$10:$I$20,7,FALSE)</f>
        <v>716</v>
      </c>
      <c r="AK60">
        <f>VLOOKUP(Y60,CardUpgrade!$C$10:$I$20,7,FALSE)</f>
        <v>486</v>
      </c>
      <c r="AL60">
        <f>VLOOKUP(Z60,CardUpgrade!$C$10:$I$20,7,FALSE)</f>
        <v>486</v>
      </c>
      <c r="AM60">
        <f>VLOOKUP(AA60,CardUpgrade!$C$10:$I$20,7,FALSE)</f>
        <v>486</v>
      </c>
      <c r="AN60">
        <f>VLOOKUP(AB60,CardUpgrade!$C$10:$I$20,7,FALSE)</f>
        <v>486</v>
      </c>
      <c r="AO60">
        <f>VLOOKUP(AC60,CardUpgrade!$C$10:$I$20,7,FALSE)</f>
        <v>486</v>
      </c>
      <c r="AP60">
        <f>VLOOKUP(AD60,CardUpgrade!$C$10:$I$20,7,FALSE)</f>
        <v>486</v>
      </c>
      <c r="AS60" s="2">
        <f>SUM(AI60:AJ60)*'Chest&amp;Cards&amp;Offer'!$N$3 + SUM('Dungeon&amp;Framework'!AK60:AN60)*'Chest&amp;Cards&amp;Offer'!$N$4</f>
        <v>25046400</v>
      </c>
      <c r="AU60" s="40">
        <f t="shared" si="29"/>
        <v>276000</v>
      </c>
      <c r="AW60" s="42">
        <v>0.8</v>
      </c>
      <c r="AX60">
        <f t="shared" si="3"/>
        <v>55199.999999999985</v>
      </c>
      <c r="AY60">
        <f t="shared" si="4"/>
        <v>220800</v>
      </c>
      <c r="AZ60">
        <f>SUM($AY$5:AY60)</f>
        <v>15307200</v>
      </c>
      <c r="BA60">
        <f>AZ60/'Chest&amp;Cards&amp;Offer'!$R$3</f>
        <v>63780</v>
      </c>
      <c r="BB60">
        <f t="shared" si="5"/>
        <v>637.79999999999995</v>
      </c>
      <c r="BC60">
        <v>56</v>
      </c>
      <c r="BH60">
        <f>VLOOKUP(LEFT(C60,1),'CardsStar&amp;Rewards'!$AB$13:$AF$16,5,FALSE)</f>
        <v>12</v>
      </c>
      <c r="BI60">
        <f>VLOOKUP(LEFT(C60,1),'CardsStar&amp;Rewards'!$AB$19:$AF$22,5,FALSE)</f>
        <v>4</v>
      </c>
      <c r="BJ60">
        <f>SUM($BI$5:BI60)</f>
        <v>212</v>
      </c>
      <c r="BS60">
        <f>VLOOKUP(BJ60,StarIdelRewards!A:D,4,FALSE)</f>
        <v>28</v>
      </c>
      <c r="BT60">
        <v>2</v>
      </c>
      <c r="BU60">
        <f t="shared" si="6"/>
        <v>160</v>
      </c>
      <c r="BV60">
        <f t="shared" si="7"/>
        <v>9600</v>
      </c>
      <c r="BW60">
        <f t="shared" si="8"/>
        <v>268800</v>
      </c>
      <c r="BX60">
        <f>SUM($BW$5:BW60)</f>
        <v>10368000</v>
      </c>
      <c r="BY60">
        <f>SUM($AX$5:AX60)</f>
        <v>9739200</v>
      </c>
      <c r="BZ60" s="47">
        <f t="shared" si="9"/>
        <v>6.4563824544110401E-2</v>
      </c>
      <c r="CG60">
        <f t="shared" si="10"/>
        <v>212</v>
      </c>
      <c r="CH60" s="84"/>
      <c r="CI60" s="44">
        <f t="shared" si="35"/>
        <v>2</v>
      </c>
      <c r="CJ60" s="44">
        <f t="shared" si="35"/>
        <v>180</v>
      </c>
      <c r="CK60" s="43"/>
      <c r="CL60" t="s">
        <v>472</v>
      </c>
      <c r="CQ60">
        <f>VLOOKUP(W60,CardUpgrade!$O$9:$R$20,2,FALSE)</f>
        <v>3975000</v>
      </c>
      <c r="CR60">
        <f>VLOOKUP(X60,CardUpgrade!$O$9:$R$20,2,FALSE)</f>
        <v>3975000</v>
      </c>
      <c r="CS60">
        <f>VLOOKUP(Y60,CardUpgrade!$O$9:$R$20,3,FALSE)</f>
        <v>6735000</v>
      </c>
      <c r="CT60">
        <f>VLOOKUP(Z60,CardUpgrade!$O$9:$R$20,3,FALSE)</f>
        <v>6735000</v>
      </c>
      <c r="CU60">
        <f>VLOOKUP(AA60,CardUpgrade!$O$9:$R$20,3,FALSE)</f>
        <v>6735000</v>
      </c>
      <c r="CV60">
        <f>VLOOKUP(AB60,CardUpgrade!$O$9:$R$20,3,FALSE)</f>
        <v>6735000</v>
      </c>
      <c r="CW60">
        <f>VLOOKUP(AC60,CardUpgrade!$O$9:$R$20,4,FALSE)</f>
        <v>12165000</v>
      </c>
      <c r="CX60">
        <f>VLOOKUP(AD60,CardUpgrade!$O$9:$R$20,4,FALSE)</f>
        <v>12165000</v>
      </c>
      <c r="CY60">
        <f t="shared" si="12"/>
        <v>34890000</v>
      </c>
      <c r="CZ60">
        <f t="shared" si="30"/>
        <v>1200000</v>
      </c>
      <c r="DA60" s="49">
        <v>0.5</v>
      </c>
      <c r="DB60" s="75">
        <f t="shared" si="13"/>
        <v>600000</v>
      </c>
      <c r="DC60">
        <f t="shared" si="41"/>
        <v>17445000</v>
      </c>
      <c r="DD60" s="49">
        <v>0.5</v>
      </c>
      <c r="DE60" s="49">
        <f t="shared" si="34"/>
        <v>0.5</v>
      </c>
      <c r="DF60" s="78">
        <f t="shared" si="44"/>
        <v>300000</v>
      </c>
      <c r="DG60">
        <f>SUM($DF$5:DF60)</f>
        <v>10461000</v>
      </c>
      <c r="DH60">
        <f t="shared" si="31"/>
        <v>300000</v>
      </c>
      <c r="DI60">
        <f t="shared" si="16"/>
        <v>300000</v>
      </c>
      <c r="DJ60">
        <f>SUM($DI$5:DI60)</f>
        <v>10821000</v>
      </c>
      <c r="DK60">
        <f t="shared" si="17"/>
        <v>212</v>
      </c>
      <c r="DL60">
        <f>SUM($BH$5:BH60)</f>
        <v>600</v>
      </c>
      <c r="DM60">
        <f t="shared" si="18"/>
        <v>406</v>
      </c>
      <c r="DN60" s="84"/>
      <c r="DO60" s="84"/>
      <c r="DP60">
        <f t="shared" si="19"/>
        <v>51042.452830188682</v>
      </c>
      <c r="DQ60" s="84"/>
      <c r="DR60">
        <f>VLOOKUP(DK60,StarIdelRewards!A:I,9,FALSE)*BV60</f>
        <v>259200</v>
      </c>
      <c r="DS60">
        <f t="shared" si="20"/>
        <v>300000</v>
      </c>
      <c r="DT60">
        <f>SUM($DR$5:DR60)</f>
        <v>9830400</v>
      </c>
      <c r="DU60" s="47">
        <f t="shared" si="21"/>
        <v>6.414794921875E-2</v>
      </c>
      <c r="DV60">
        <f t="shared" si="22"/>
        <v>31.25</v>
      </c>
      <c r="DX60">
        <f t="shared" si="23"/>
        <v>600000</v>
      </c>
      <c r="DY60">
        <f t="shared" si="24"/>
        <v>637.79999999999995</v>
      </c>
      <c r="DZ60" s="84"/>
      <c r="EB60">
        <f t="shared" si="25"/>
        <v>637.79999999999995</v>
      </c>
      <c r="EC60">
        <f>B60*(3-1.333)*'Chest&amp;Cards&amp;Offer'!$J$70/100</f>
        <v>84.016800000000003</v>
      </c>
      <c r="ED60">
        <f t="shared" si="26"/>
        <v>721.81679999999994</v>
      </c>
      <c r="EE60">
        <f t="shared" si="27"/>
        <v>406</v>
      </c>
      <c r="EH60">
        <f>VLOOKUP(W60,CardUpgrade!$I$52:$L$63,2,FALSE)</f>
        <v>716</v>
      </c>
      <c r="EI60">
        <f>VLOOKUP(X60,CardUpgrade!$I$52:$L$63,2,FALSE)</f>
        <v>716</v>
      </c>
      <c r="EJ60">
        <f>VLOOKUP(Y60,CardUpgrade!$I$52:$L$63,3,FALSE)</f>
        <v>2916</v>
      </c>
      <c r="EK60">
        <f>VLOOKUP(Z60,CardUpgrade!$I$52:$L$63,3,FALSE)</f>
        <v>2916</v>
      </c>
      <c r="EL60">
        <f>VLOOKUP(AA60,CardUpgrade!$I$52:$L$63,3,FALSE)</f>
        <v>2916</v>
      </c>
      <c r="EM60">
        <f>VLOOKUP(AB60,CardUpgrade!$I$52:$L$63,3,FALSE)</f>
        <v>2916</v>
      </c>
      <c r="EN60">
        <f>VLOOKUP(AC60,CardUpgrade!$I$52:$L$63,4,FALSE)</f>
        <v>7776</v>
      </c>
      <c r="EO60">
        <f>VLOOKUP(AD60,CardUpgrade!$I$52:$L$63,4,FALSE)</f>
        <v>7776</v>
      </c>
      <c r="EQ60" s="7">
        <f t="shared" si="28"/>
        <v>13096</v>
      </c>
      <c r="ES60" s="7">
        <f t="shared" si="37"/>
        <v>28648</v>
      </c>
    </row>
    <row r="61" spans="1:189" x14ac:dyDescent="0.2">
      <c r="A61" s="40">
        <v>57</v>
      </c>
      <c r="B61">
        <v>57</v>
      </c>
      <c r="C61" s="14" t="s">
        <v>51</v>
      </c>
      <c r="D61">
        <v>10</v>
      </c>
      <c r="E61" t="str">
        <f t="shared" si="42"/>
        <v>紫1 - Lv10</v>
      </c>
      <c r="G61" t="str">
        <f t="shared" si="43"/>
        <v>紫10</v>
      </c>
      <c r="H61">
        <f>VLOOKUP(G61,Reference1!C:E,3,FALSE)</f>
        <v>3879</v>
      </c>
      <c r="I61" s="89"/>
      <c r="V61" s="28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VLOOKUP(W61,CardUpgrade!$C$10:$I$20,7,FALSE)</f>
        <v>716</v>
      </c>
      <c r="AJ61">
        <f>VLOOKUP(X61,CardUpgrade!$C$10:$I$20,7,FALSE)</f>
        <v>716</v>
      </c>
      <c r="AK61">
        <f>VLOOKUP(Y61,CardUpgrade!$C$10:$I$20,7,FALSE)</f>
        <v>716</v>
      </c>
      <c r="AL61">
        <f>VLOOKUP(Z61,CardUpgrade!$C$10:$I$20,7,FALSE)</f>
        <v>486</v>
      </c>
      <c r="AM61">
        <f>VLOOKUP(AA61,CardUpgrade!$C$10:$I$20,7,FALSE)</f>
        <v>486</v>
      </c>
      <c r="AN61">
        <f>VLOOKUP(AB61,CardUpgrade!$C$10:$I$20,7,FALSE)</f>
        <v>486</v>
      </c>
      <c r="AO61">
        <f>VLOOKUP(AC61,CardUpgrade!$C$10:$I$20,7,FALSE)</f>
        <v>486</v>
      </c>
      <c r="AP61">
        <f>VLOOKUP(AD61,CardUpgrade!$C$10:$I$20,7,FALSE)</f>
        <v>486</v>
      </c>
      <c r="AS61" s="2">
        <f>SUM(AI61:AJ61)*'Chest&amp;Cards&amp;Offer'!$N$3 + SUM('Dungeon&amp;Framework'!AK61:AN61)*'Chest&amp;Cards&amp;Offer'!$N$4</f>
        <v>27806400</v>
      </c>
      <c r="AU61" s="40">
        <f t="shared" si="29"/>
        <v>2760000</v>
      </c>
      <c r="AW61" s="42">
        <v>0.8</v>
      </c>
      <c r="AX61">
        <f t="shared" si="3"/>
        <v>551999.99999999988</v>
      </c>
      <c r="AY61">
        <f t="shared" si="4"/>
        <v>2208000</v>
      </c>
      <c r="AZ61">
        <f>SUM($AY$5:AY61)</f>
        <v>17515200</v>
      </c>
      <c r="BA61">
        <f>AZ61/'Chest&amp;Cards&amp;Offer'!$R$3</f>
        <v>72980</v>
      </c>
      <c r="BB61">
        <f t="shared" si="5"/>
        <v>729.8</v>
      </c>
      <c r="BC61">
        <v>57</v>
      </c>
      <c r="BH61">
        <f>VLOOKUP(LEFT(C61,1),'CardsStar&amp;Rewards'!$AB$13:$AF$16,5,FALSE)</f>
        <v>16</v>
      </c>
      <c r="BI61">
        <f>VLOOKUP(LEFT(C61,1),'CardsStar&amp;Rewards'!$AB$19:$AF$22,5,FALSE)</f>
        <v>7</v>
      </c>
      <c r="BJ61">
        <f>SUM($BI$5:BI61)</f>
        <v>219</v>
      </c>
      <c r="BS61">
        <f>VLOOKUP(BJ61,StarIdelRewards!A:D,4,FALSE)</f>
        <v>28</v>
      </c>
      <c r="BT61">
        <v>2</v>
      </c>
      <c r="BU61">
        <f t="shared" si="6"/>
        <v>160</v>
      </c>
      <c r="BV61">
        <f t="shared" si="7"/>
        <v>9600</v>
      </c>
      <c r="BW61">
        <f t="shared" si="8"/>
        <v>268800</v>
      </c>
      <c r="BX61">
        <f>SUM($BW$5:BW61)</f>
        <v>10636800</v>
      </c>
      <c r="BY61">
        <f>SUM($AX$5:AX61)</f>
        <v>10291200</v>
      </c>
      <c r="BZ61" s="47">
        <f t="shared" si="9"/>
        <v>3.3582089552238806E-2</v>
      </c>
      <c r="CG61">
        <f t="shared" si="10"/>
        <v>219</v>
      </c>
      <c r="CH61" s="84"/>
      <c r="CI61" s="44">
        <f t="shared" si="35"/>
        <v>3</v>
      </c>
      <c r="CJ61" s="44">
        <f t="shared" si="35"/>
        <v>270</v>
      </c>
      <c r="CK61" s="43"/>
      <c r="CQ61">
        <f>VLOOKUP(W61,CardUpgrade!$O$9:$R$20,2,FALSE)</f>
        <v>3975000</v>
      </c>
      <c r="CR61">
        <f>VLOOKUP(X61,CardUpgrade!$O$9:$R$20,2,FALSE)</f>
        <v>3975000</v>
      </c>
      <c r="CS61">
        <f>VLOOKUP(Y61,CardUpgrade!$O$9:$R$20,3,FALSE)</f>
        <v>9435000</v>
      </c>
      <c r="CT61">
        <f>VLOOKUP(Z61,CardUpgrade!$O$9:$R$20,3,FALSE)</f>
        <v>6735000</v>
      </c>
      <c r="CU61">
        <f>VLOOKUP(AA61,CardUpgrade!$O$9:$R$20,3,FALSE)</f>
        <v>6735000</v>
      </c>
      <c r="CV61">
        <f>VLOOKUP(AB61,CardUpgrade!$O$9:$R$20,3,FALSE)</f>
        <v>6735000</v>
      </c>
      <c r="CW61">
        <f>VLOOKUP(AC61,CardUpgrade!$O$9:$R$20,4,FALSE)</f>
        <v>12165000</v>
      </c>
      <c r="CX61">
        <f>VLOOKUP(AD61,CardUpgrade!$O$9:$R$20,4,FALSE)</f>
        <v>12165000</v>
      </c>
      <c r="CY61">
        <f t="shared" si="12"/>
        <v>37590000</v>
      </c>
      <c r="CZ61">
        <f t="shared" si="30"/>
        <v>2700000</v>
      </c>
      <c r="DA61" s="49">
        <v>0.5</v>
      </c>
      <c r="DB61" s="75">
        <f t="shared" si="13"/>
        <v>1350000</v>
      </c>
      <c r="DC61">
        <f t="shared" si="41"/>
        <v>18795000</v>
      </c>
      <c r="DD61" s="49">
        <v>0.5</v>
      </c>
      <c r="DE61" s="49">
        <f t="shared" si="34"/>
        <v>0.5</v>
      </c>
      <c r="DF61" s="78">
        <f t="shared" si="44"/>
        <v>675000</v>
      </c>
      <c r="DG61">
        <f>SUM($DF$5:DF61)</f>
        <v>11136000</v>
      </c>
      <c r="DH61">
        <f t="shared" si="31"/>
        <v>675000</v>
      </c>
      <c r="DI61">
        <f t="shared" si="16"/>
        <v>675000</v>
      </c>
      <c r="DJ61">
        <f>SUM($DI$5:DI61)</f>
        <v>11496000</v>
      </c>
      <c r="DK61">
        <f t="shared" si="17"/>
        <v>219</v>
      </c>
      <c r="DL61">
        <f>SUM($BH$5:BH61)</f>
        <v>616</v>
      </c>
      <c r="DM61">
        <f t="shared" si="18"/>
        <v>418</v>
      </c>
      <c r="DN61" s="84"/>
      <c r="DO61" s="84"/>
      <c r="DP61">
        <f t="shared" si="19"/>
        <v>52493.150684931505</v>
      </c>
      <c r="DQ61" s="84"/>
      <c r="DR61">
        <f>VLOOKUP(DK61,StarIdelRewards!A:I,9,FALSE)*BV61</f>
        <v>259200</v>
      </c>
      <c r="DS61">
        <f t="shared" si="20"/>
        <v>675000</v>
      </c>
      <c r="DT61">
        <f>SUM($DR$5:DR61)</f>
        <v>10089600</v>
      </c>
      <c r="DU61" s="47">
        <f t="shared" si="21"/>
        <v>0.10371075166508087</v>
      </c>
      <c r="DV61">
        <f t="shared" si="22"/>
        <v>70.3125</v>
      </c>
      <c r="DX61">
        <f t="shared" si="23"/>
        <v>1350000</v>
      </c>
      <c r="DY61">
        <f t="shared" si="24"/>
        <v>729.8</v>
      </c>
      <c r="DZ61" s="84"/>
      <c r="EB61">
        <f t="shared" si="25"/>
        <v>729.8</v>
      </c>
      <c r="EC61">
        <f>B61*(3-1.333)*'Chest&amp;Cards&amp;Offer'!$J$70/100</f>
        <v>85.517100000000013</v>
      </c>
      <c r="ED61">
        <f t="shared" si="26"/>
        <v>815.31709999999998</v>
      </c>
      <c r="EE61">
        <f t="shared" si="27"/>
        <v>418</v>
      </c>
      <c r="EH61">
        <f>VLOOKUP(W61,CardUpgrade!$I$52:$L$63,2,FALSE)</f>
        <v>716</v>
      </c>
      <c r="EI61">
        <f>VLOOKUP(X61,CardUpgrade!$I$52:$L$63,2,FALSE)</f>
        <v>716</v>
      </c>
      <c r="EJ61">
        <f>VLOOKUP(Y61,CardUpgrade!$I$52:$L$63,3,FALSE)</f>
        <v>4296</v>
      </c>
      <c r="EK61">
        <f>VLOOKUP(Z61,CardUpgrade!$I$52:$L$63,3,FALSE)</f>
        <v>2916</v>
      </c>
      <c r="EL61">
        <f>VLOOKUP(AA61,CardUpgrade!$I$52:$L$63,3,FALSE)</f>
        <v>2916</v>
      </c>
      <c r="EM61">
        <f>VLOOKUP(AB61,CardUpgrade!$I$52:$L$63,3,FALSE)</f>
        <v>2916</v>
      </c>
      <c r="EN61">
        <f>VLOOKUP(AC61,CardUpgrade!$I$52:$L$63,4,FALSE)</f>
        <v>7776</v>
      </c>
      <c r="EO61">
        <f>VLOOKUP(AD61,CardUpgrade!$I$52:$L$63,4,FALSE)</f>
        <v>7776</v>
      </c>
      <c r="EP61" s="7">
        <v>11</v>
      </c>
      <c r="EQ61" s="7">
        <f t="shared" si="28"/>
        <v>14476</v>
      </c>
      <c r="ES61" s="7">
        <f t="shared" si="37"/>
        <v>30028</v>
      </c>
    </row>
    <row r="62" spans="1:189" x14ac:dyDescent="0.2">
      <c r="A62" s="40">
        <v>58</v>
      </c>
      <c r="B62">
        <v>58</v>
      </c>
      <c r="C62" s="14" t="s">
        <v>104</v>
      </c>
      <c r="D62">
        <v>10</v>
      </c>
      <c r="E62" t="str">
        <f t="shared" si="42"/>
        <v>紫2 - Lv10</v>
      </c>
      <c r="G62" t="str">
        <f t="shared" si="43"/>
        <v>紫10</v>
      </c>
      <c r="H62">
        <f>VLOOKUP(G62,Reference1!C:E,3,FALSE)</f>
        <v>3879</v>
      </c>
      <c r="I62" s="89"/>
      <c r="K62" t="s">
        <v>180</v>
      </c>
      <c r="V62" s="28" t="s">
        <v>343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VLOOKUP(W62,CardUpgrade!$C$10:$I$20,7,FALSE)</f>
        <v>716</v>
      </c>
      <c r="AJ62">
        <f>VLOOKUP(X62,CardUpgrade!$C$10:$I$20,7,FALSE)</f>
        <v>716</v>
      </c>
      <c r="AK62">
        <f>VLOOKUP(Y62,CardUpgrade!$C$10:$I$20,7,FALSE)</f>
        <v>716</v>
      </c>
      <c r="AL62">
        <f>VLOOKUP(Z62,CardUpgrade!$C$10:$I$20,7,FALSE)</f>
        <v>716</v>
      </c>
      <c r="AM62">
        <f>VLOOKUP(AA62,CardUpgrade!$C$10:$I$20,7,FALSE)</f>
        <v>486</v>
      </c>
      <c r="AN62">
        <f>VLOOKUP(AB62,CardUpgrade!$C$10:$I$20,7,FALSE)</f>
        <v>486</v>
      </c>
      <c r="AO62">
        <f>VLOOKUP(AC62,CardUpgrade!$C$10:$I$20,7,FALSE)</f>
        <v>716</v>
      </c>
      <c r="AP62">
        <f>VLOOKUP(AD62,CardUpgrade!$C$10:$I$20,7,FALSE)</f>
        <v>486</v>
      </c>
      <c r="AS62" s="2">
        <f>SUM(AI62:AJ62)*'Chest&amp;Cards&amp;Offer'!$N$3 + SUM('Dungeon&amp;Framework'!AK62:AN62)*'Chest&amp;Cards&amp;Offer'!$N$4</f>
        <v>30566400</v>
      </c>
      <c r="AU62" s="40">
        <f t="shared" si="29"/>
        <v>2760000</v>
      </c>
      <c r="AW62" s="42">
        <v>0.8</v>
      </c>
      <c r="AX62">
        <f t="shared" si="3"/>
        <v>551999.99999999988</v>
      </c>
      <c r="AY62">
        <f t="shared" si="4"/>
        <v>2208000</v>
      </c>
      <c r="AZ62">
        <f>SUM($AY$5:AY62)</f>
        <v>19723200</v>
      </c>
      <c r="BA62">
        <f>AZ62/'Chest&amp;Cards&amp;Offer'!$R$3</f>
        <v>82180</v>
      </c>
      <c r="BB62">
        <f t="shared" si="5"/>
        <v>821.8</v>
      </c>
      <c r="BC62">
        <v>58</v>
      </c>
      <c r="BH62">
        <f>VLOOKUP(LEFT(C62,1),'CardsStar&amp;Rewards'!$AB$13:$AF$16,5,FALSE)</f>
        <v>16</v>
      </c>
      <c r="BI62">
        <f>VLOOKUP(LEFT(C62,1),'CardsStar&amp;Rewards'!$AB$19:$AF$22,5,FALSE)</f>
        <v>7</v>
      </c>
      <c r="BJ62">
        <f>SUM($BI$5:BI62)</f>
        <v>226</v>
      </c>
      <c r="BS62">
        <f>VLOOKUP(BJ62,StarIdelRewards!A:D,4,FALSE)</f>
        <v>29</v>
      </c>
      <c r="BT62">
        <v>2</v>
      </c>
      <c r="BU62">
        <f t="shared" si="6"/>
        <v>160</v>
      </c>
      <c r="BV62">
        <f t="shared" si="7"/>
        <v>9600</v>
      </c>
      <c r="BW62">
        <f t="shared" si="8"/>
        <v>278400</v>
      </c>
      <c r="BX62">
        <f>SUM($BW$5:BW62)</f>
        <v>10915200</v>
      </c>
      <c r="BY62">
        <f>SUM($AX$5:AX62)</f>
        <v>10843200</v>
      </c>
      <c r="BZ62" s="47">
        <f t="shared" si="9"/>
        <v>6.6401062416998674E-3</v>
      </c>
      <c r="CG62">
        <f t="shared" si="10"/>
        <v>226</v>
      </c>
      <c r="CH62" s="84"/>
      <c r="CI62" s="44">
        <f t="shared" si="35"/>
        <v>4</v>
      </c>
      <c r="CJ62" s="44">
        <f t="shared" si="35"/>
        <v>360</v>
      </c>
      <c r="CK62" s="43"/>
      <c r="CQ62">
        <f>VLOOKUP(W62,CardUpgrade!$O$9:$R$20,2,FALSE)</f>
        <v>3975000</v>
      </c>
      <c r="CR62">
        <f>VLOOKUP(X62,CardUpgrade!$O$9:$R$20,2,FALSE)</f>
        <v>3975000</v>
      </c>
      <c r="CS62">
        <f>VLOOKUP(Y62,CardUpgrade!$O$9:$R$20,3,FALSE)</f>
        <v>9435000</v>
      </c>
      <c r="CT62">
        <f>VLOOKUP(Z62,CardUpgrade!$O$9:$R$20,3,FALSE)</f>
        <v>9435000</v>
      </c>
      <c r="CU62">
        <f>VLOOKUP(AA62,CardUpgrade!$O$9:$R$20,3,FALSE)</f>
        <v>6735000</v>
      </c>
      <c r="CV62">
        <f>VLOOKUP(AB62,CardUpgrade!$O$9:$R$20,3,FALSE)</f>
        <v>6735000</v>
      </c>
      <c r="CW62">
        <f>VLOOKUP(AC62,CardUpgrade!$O$9:$R$20,4,FALSE)</f>
        <v>16665000</v>
      </c>
      <c r="CX62">
        <f>VLOOKUP(AD62,CardUpgrade!$O$9:$R$20,4,FALSE)</f>
        <v>12165000</v>
      </c>
      <c r="CY62">
        <f t="shared" si="12"/>
        <v>40290000</v>
      </c>
      <c r="CZ62">
        <f t="shared" si="30"/>
        <v>2700000</v>
      </c>
      <c r="DA62" s="49">
        <v>0.5</v>
      </c>
      <c r="DB62" s="75">
        <f t="shared" si="13"/>
        <v>1350000</v>
      </c>
      <c r="DC62">
        <f t="shared" si="41"/>
        <v>20145000</v>
      </c>
      <c r="DD62" s="49">
        <v>0.5</v>
      </c>
      <c r="DE62" s="49">
        <f t="shared" si="34"/>
        <v>0.5</v>
      </c>
      <c r="DF62" s="78">
        <f t="shared" si="44"/>
        <v>675000</v>
      </c>
      <c r="DG62">
        <f>SUM($DF$5:DF62)</f>
        <v>11811000</v>
      </c>
      <c r="DH62">
        <f t="shared" si="31"/>
        <v>675000</v>
      </c>
      <c r="DI62">
        <f t="shared" si="16"/>
        <v>675000</v>
      </c>
      <c r="DJ62">
        <f>SUM($DI$5:DI62)</f>
        <v>12171000</v>
      </c>
      <c r="DK62">
        <f t="shared" si="17"/>
        <v>226</v>
      </c>
      <c r="DL62">
        <f>SUM($BH$5:BH62)</f>
        <v>632</v>
      </c>
      <c r="DM62">
        <f t="shared" si="18"/>
        <v>429</v>
      </c>
      <c r="DN62" s="84"/>
      <c r="DO62" s="84"/>
      <c r="DP62">
        <f t="shared" si="19"/>
        <v>53853.982300884956</v>
      </c>
      <c r="DQ62" s="84"/>
      <c r="DR62">
        <f>VLOOKUP(DK62,StarIdelRewards!A:I,9,FALSE)*BV62</f>
        <v>268800</v>
      </c>
      <c r="DS62">
        <f t="shared" si="20"/>
        <v>675000</v>
      </c>
      <c r="DT62">
        <f>SUM($DR$5:DR62)</f>
        <v>10358400</v>
      </c>
      <c r="DU62" s="47">
        <f t="shared" si="21"/>
        <v>0.14023401297497684</v>
      </c>
      <c r="DV62">
        <f t="shared" si="22"/>
        <v>70.3125</v>
      </c>
      <c r="DX62">
        <f t="shared" si="23"/>
        <v>1350000</v>
      </c>
      <c r="DY62">
        <f t="shared" si="24"/>
        <v>821.8</v>
      </c>
      <c r="DZ62" s="84"/>
      <c r="EB62">
        <f t="shared" si="25"/>
        <v>821.8</v>
      </c>
      <c r="EC62">
        <f>B62*(3-1.333)*'Chest&amp;Cards&amp;Offer'!$J$70/100</f>
        <v>87.017399999999995</v>
      </c>
      <c r="ED62">
        <f t="shared" si="26"/>
        <v>908.81739999999991</v>
      </c>
      <c r="EE62">
        <f t="shared" si="27"/>
        <v>429</v>
      </c>
      <c r="EH62">
        <f>VLOOKUP(W62,CardUpgrade!$I$52:$L$63,2,FALSE)</f>
        <v>716</v>
      </c>
      <c r="EI62">
        <f>VLOOKUP(X62,CardUpgrade!$I$52:$L$63,2,FALSE)</f>
        <v>716</v>
      </c>
      <c r="EJ62">
        <f>VLOOKUP(Y62,CardUpgrade!$I$52:$L$63,3,FALSE)</f>
        <v>4296</v>
      </c>
      <c r="EK62">
        <f>VLOOKUP(Z62,CardUpgrade!$I$52:$L$63,3,FALSE)</f>
        <v>4296</v>
      </c>
      <c r="EL62">
        <f>VLOOKUP(AA62,CardUpgrade!$I$52:$L$63,3,FALSE)</f>
        <v>2916</v>
      </c>
      <c r="EM62">
        <f>VLOOKUP(AB62,CardUpgrade!$I$52:$L$63,3,FALSE)</f>
        <v>2916</v>
      </c>
      <c r="EN62">
        <f>VLOOKUP(AC62,CardUpgrade!$I$52:$L$63,4,FALSE)</f>
        <v>11456</v>
      </c>
      <c r="EO62">
        <f>VLOOKUP(AD62,CardUpgrade!$I$52:$L$63,4,FALSE)</f>
        <v>7776</v>
      </c>
      <c r="EQ62" s="7">
        <f t="shared" si="28"/>
        <v>15856</v>
      </c>
      <c r="ER62">
        <v>14</v>
      </c>
      <c r="ES62" s="7">
        <f t="shared" si="37"/>
        <v>35088</v>
      </c>
      <c r="GD62" t="s">
        <v>274</v>
      </c>
    </row>
    <row r="63" spans="1:189" x14ac:dyDescent="0.2">
      <c r="A63" s="40">
        <v>59</v>
      </c>
      <c r="B63">
        <v>59</v>
      </c>
      <c r="C63" s="14" t="s">
        <v>112</v>
      </c>
      <c r="D63">
        <v>10</v>
      </c>
      <c r="E63" t="str">
        <f t="shared" si="42"/>
        <v>紫3 - Lv10</v>
      </c>
      <c r="G63" t="str">
        <f t="shared" si="43"/>
        <v>紫10</v>
      </c>
      <c r="H63">
        <f>VLOOKUP(G63,Reference1!C:E,3,FALSE)</f>
        <v>3879</v>
      </c>
      <c r="I63" s="89"/>
      <c r="K63" t="s">
        <v>181</v>
      </c>
      <c r="V63" s="28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VLOOKUP(W63,CardUpgrade!$C$10:$I$20,7,FALSE)</f>
        <v>716</v>
      </c>
      <c r="AJ63">
        <f>VLOOKUP(X63,CardUpgrade!$C$10:$I$20,7,FALSE)</f>
        <v>716</v>
      </c>
      <c r="AK63">
        <f>VLOOKUP(Y63,CardUpgrade!$C$10:$I$20,7,FALSE)</f>
        <v>716</v>
      </c>
      <c r="AL63">
        <f>VLOOKUP(Z63,CardUpgrade!$C$10:$I$20,7,FALSE)</f>
        <v>716</v>
      </c>
      <c r="AM63">
        <f>VLOOKUP(AA63,CardUpgrade!$C$10:$I$20,7,FALSE)</f>
        <v>716</v>
      </c>
      <c r="AN63">
        <f>VLOOKUP(AB63,CardUpgrade!$C$10:$I$20,7,FALSE)</f>
        <v>486</v>
      </c>
      <c r="AO63">
        <f>VLOOKUP(AC63,CardUpgrade!$C$10:$I$20,7,FALSE)</f>
        <v>716</v>
      </c>
      <c r="AP63">
        <f>VLOOKUP(AD63,CardUpgrade!$C$10:$I$20,7,FALSE)</f>
        <v>716</v>
      </c>
      <c r="AS63" s="2">
        <f>SUM(AI63:AJ63)*'Chest&amp;Cards&amp;Offer'!$N$3 + SUM('Dungeon&amp;Framework'!AK63:AN63)*'Chest&amp;Cards&amp;Offer'!$N$4</f>
        <v>33326400</v>
      </c>
      <c r="AU63" s="40">
        <f t="shared" si="29"/>
        <v>2760000</v>
      </c>
      <c r="AW63" s="42">
        <v>0.8</v>
      </c>
      <c r="AX63">
        <f t="shared" si="3"/>
        <v>551999.99999999988</v>
      </c>
      <c r="AY63">
        <f t="shared" si="4"/>
        <v>2208000</v>
      </c>
      <c r="AZ63">
        <f>SUM($AY$5:AY63)</f>
        <v>21931200</v>
      </c>
      <c r="BA63">
        <f>AZ63/'Chest&amp;Cards&amp;Offer'!$R$3</f>
        <v>91380</v>
      </c>
      <c r="BB63">
        <f t="shared" si="5"/>
        <v>913.8</v>
      </c>
      <c r="BC63">
        <v>59</v>
      </c>
      <c r="BH63">
        <f>VLOOKUP(LEFT(C63,1),'CardsStar&amp;Rewards'!$AB$13:$AF$16,5,FALSE)</f>
        <v>16</v>
      </c>
      <c r="BI63">
        <f>VLOOKUP(LEFT(C63,1),'CardsStar&amp;Rewards'!$AB$19:$AF$22,5,FALSE)</f>
        <v>7</v>
      </c>
      <c r="BJ63">
        <f>SUM($BI$5:BI63)</f>
        <v>233</v>
      </c>
      <c r="BS63">
        <f>VLOOKUP(BJ63,StarIdelRewards!A:D,4,FALSE)</f>
        <v>29</v>
      </c>
      <c r="BT63">
        <v>2</v>
      </c>
      <c r="BU63">
        <f t="shared" si="6"/>
        <v>160</v>
      </c>
      <c r="BV63">
        <f t="shared" si="7"/>
        <v>9600</v>
      </c>
      <c r="BW63">
        <f t="shared" si="8"/>
        <v>278400</v>
      </c>
      <c r="BX63">
        <f>SUM($BW$5:BW63)</f>
        <v>11193600</v>
      </c>
      <c r="BY63">
        <f>SUM($AX$5:AX63)</f>
        <v>11395200</v>
      </c>
      <c r="BZ63" s="47">
        <f t="shared" si="9"/>
        <v>-1.7691659646166806E-2</v>
      </c>
      <c r="CG63">
        <f t="shared" si="10"/>
        <v>233</v>
      </c>
      <c r="CH63" s="84"/>
      <c r="CI63" s="44">
        <f t="shared" si="35"/>
        <v>5</v>
      </c>
      <c r="CJ63" s="44">
        <f t="shared" si="35"/>
        <v>450</v>
      </c>
      <c r="CK63" s="43"/>
      <c r="CQ63">
        <f>VLOOKUP(W63,CardUpgrade!$O$9:$R$20,2,FALSE)</f>
        <v>3975000</v>
      </c>
      <c r="CR63">
        <f>VLOOKUP(X63,CardUpgrade!$O$9:$R$20,2,FALSE)</f>
        <v>3975000</v>
      </c>
      <c r="CS63">
        <f>VLOOKUP(Y63,CardUpgrade!$O$9:$R$20,3,FALSE)</f>
        <v>9435000</v>
      </c>
      <c r="CT63">
        <f>VLOOKUP(Z63,CardUpgrade!$O$9:$R$20,3,FALSE)</f>
        <v>9435000</v>
      </c>
      <c r="CU63">
        <f>VLOOKUP(AA63,CardUpgrade!$O$9:$R$20,3,FALSE)</f>
        <v>9435000</v>
      </c>
      <c r="CV63">
        <f>VLOOKUP(AB63,CardUpgrade!$O$9:$R$20,3,FALSE)</f>
        <v>6735000</v>
      </c>
      <c r="CW63">
        <f>VLOOKUP(AC63,CardUpgrade!$O$9:$R$20,4,FALSE)</f>
        <v>16665000</v>
      </c>
      <c r="CX63">
        <f>VLOOKUP(AD63,CardUpgrade!$O$9:$R$20,4,FALSE)</f>
        <v>16665000</v>
      </c>
      <c r="CY63">
        <f t="shared" si="12"/>
        <v>42990000</v>
      </c>
      <c r="CZ63">
        <f t="shared" si="30"/>
        <v>2700000</v>
      </c>
      <c r="DA63" s="49">
        <v>0.5</v>
      </c>
      <c r="DB63" s="75">
        <f t="shared" si="13"/>
        <v>1350000</v>
      </c>
      <c r="DC63">
        <f t="shared" si="41"/>
        <v>21495000</v>
      </c>
      <c r="DD63" s="49">
        <v>0.5</v>
      </c>
      <c r="DE63" s="49">
        <f t="shared" ref="DE63:DE64" si="45">1-DD63</f>
        <v>0.5</v>
      </c>
      <c r="DF63" s="78">
        <f t="shared" si="44"/>
        <v>675000</v>
      </c>
      <c r="DG63">
        <f>SUM($DF$5:DF63)</f>
        <v>12486000</v>
      </c>
      <c r="DH63">
        <f t="shared" si="31"/>
        <v>675000</v>
      </c>
      <c r="DI63">
        <f t="shared" si="16"/>
        <v>675000</v>
      </c>
      <c r="DJ63">
        <f>SUM($DI$5:DI63)</f>
        <v>12846000</v>
      </c>
      <c r="DK63">
        <f t="shared" si="17"/>
        <v>233</v>
      </c>
      <c r="DL63">
        <f>SUM($BH$5:BH63)</f>
        <v>648</v>
      </c>
      <c r="DM63">
        <f t="shared" si="18"/>
        <v>441</v>
      </c>
      <c r="DN63" s="84"/>
      <c r="DO63" s="84"/>
      <c r="DP63">
        <f t="shared" si="19"/>
        <v>55133.047210300429</v>
      </c>
      <c r="DQ63" s="84"/>
      <c r="DR63">
        <f>VLOOKUP(DK63,StarIdelRewards!A:I,9,FALSE)*BV63</f>
        <v>268800</v>
      </c>
      <c r="DS63">
        <f t="shared" si="20"/>
        <v>675000</v>
      </c>
      <c r="DT63">
        <f>SUM($DR$5:DR63)</f>
        <v>10627200</v>
      </c>
      <c r="DU63" s="47">
        <f t="shared" si="21"/>
        <v>0.17490966576332431</v>
      </c>
      <c r="DV63">
        <f t="shared" si="22"/>
        <v>70.3125</v>
      </c>
      <c r="DX63">
        <f t="shared" si="23"/>
        <v>1350000</v>
      </c>
      <c r="DY63">
        <f t="shared" si="24"/>
        <v>913.8</v>
      </c>
      <c r="DZ63" s="84"/>
      <c r="EB63">
        <f t="shared" si="25"/>
        <v>913.8</v>
      </c>
      <c r="EC63">
        <f>B63*(3-1.333)*'Chest&amp;Cards&amp;Offer'!$J$70/100</f>
        <v>88.517700000000005</v>
      </c>
      <c r="ED63">
        <f t="shared" si="26"/>
        <v>1002.3176999999999</v>
      </c>
      <c r="EE63">
        <f t="shared" si="27"/>
        <v>441</v>
      </c>
      <c r="EH63">
        <f>VLOOKUP(W63,CardUpgrade!$I$52:$L$63,2,FALSE)</f>
        <v>716</v>
      </c>
      <c r="EI63">
        <f>VLOOKUP(X63,CardUpgrade!$I$52:$L$63,2,FALSE)</f>
        <v>716</v>
      </c>
      <c r="EJ63">
        <f>VLOOKUP(Y63,CardUpgrade!$I$52:$L$63,3,FALSE)</f>
        <v>4296</v>
      </c>
      <c r="EK63">
        <f>VLOOKUP(Z63,CardUpgrade!$I$52:$L$63,3,FALSE)</f>
        <v>4296</v>
      </c>
      <c r="EL63">
        <f>VLOOKUP(AA63,CardUpgrade!$I$52:$L$63,3,FALSE)</f>
        <v>4296</v>
      </c>
      <c r="EM63">
        <f>VLOOKUP(AB63,CardUpgrade!$I$52:$L$63,3,FALSE)</f>
        <v>2916</v>
      </c>
      <c r="EN63">
        <f>VLOOKUP(AC63,CardUpgrade!$I$52:$L$63,4,FALSE)</f>
        <v>11456</v>
      </c>
      <c r="EO63">
        <f>VLOOKUP(AD63,CardUpgrade!$I$52:$L$63,4,FALSE)</f>
        <v>11456</v>
      </c>
      <c r="EQ63" s="7">
        <f t="shared" si="28"/>
        <v>17236</v>
      </c>
      <c r="ES63" s="7">
        <f t="shared" si="37"/>
        <v>40148</v>
      </c>
      <c r="GD63" t="s">
        <v>275</v>
      </c>
    </row>
    <row r="64" spans="1:189" ht="17" customHeight="1" x14ac:dyDescent="0.2">
      <c r="A64" s="40">
        <v>60</v>
      </c>
      <c r="B64">
        <v>60</v>
      </c>
      <c r="C64" s="14" t="s">
        <v>113</v>
      </c>
      <c r="D64">
        <v>10</v>
      </c>
      <c r="E64" t="str">
        <f t="shared" si="42"/>
        <v>紫4 - Lv10</v>
      </c>
      <c r="G64" t="str">
        <f t="shared" si="43"/>
        <v>紫10</v>
      </c>
      <c r="H64">
        <f>VLOOKUP(G64,Reference1!C:E,3,FALSE)</f>
        <v>3879</v>
      </c>
      <c r="I64" s="89"/>
      <c r="V64" s="28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VLOOKUP(W64,CardUpgrade!$C$10:$I$20,7,FALSE)</f>
        <v>716</v>
      </c>
      <c r="AJ64">
        <f>VLOOKUP(X64,CardUpgrade!$C$10:$I$20,7,FALSE)</f>
        <v>716</v>
      </c>
      <c r="AK64">
        <f>VLOOKUP(Y64,CardUpgrade!$C$10:$I$20,7,FALSE)</f>
        <v>716</v>
      </c>
      <c r="AL64">
        <f>VLOOKUP(Z64,CardUpgrade!$C$10:$I$20,7,FALSE)</f>
        <v>716</v>
      </c>
      <c r="AM64">
        <f>VLOOKUP(AA64,CardUpgrade!$C$10:$I$20,7,FALSE)</f>
        <v>716</v>
      </c>
      <c r="AN64">
        <f>VLOOKUP(AB64,CardUpgrade!$C$10:$I$20,7,FALSE)</f>
        <v>716</v>
      </c>
      <c r="AO64">
        <f>VLOOKUP(AC64,CardUpgrade!$C$10:$I$20,7,FALSE)</f>
        <v>716</v>
      </c>
      <c r="AP64">
        <f>VLOOKUP(AD64,CardUpgrade!$C$10:$I$20,7,FALSE)</f>
        <v>716</v>
      </c>
      <c r="AS64" s="2">
        <f>SUM(AI64:AJ64)*'Chest&amp;Cards&amp;Offer'!$N$3 + SUM('Dungeon&amp;Framework'!AK64:AN64)*'Chest&amp;Cards&amp;Offer'!$N$4</f>
        <v>36086400</v>
      </c>
      <c r="AU64" s="40">
        <f t="shared" si="29"/>
        <v>2760000</v>
      </c>
      <c r="AW64" s="42">
        <v>0.8</v>
      </c>
      <c r="AX64">
        <f t="shared" si="3"/>
        <v>551999.99999999988</v>
      </c>
      <c r="AY64">
        <f t="shared" si="4"/>
        <v>2208000</v>
      </c>
      <c r="AZ64">
        <f>SUM($AY$5:AY64)</f>
        <v>24139200</v>
      </c>
      <c r="BA64">
        <f>AZ64/'Chest&amp;Cards&amp;Offer'!$R$3</f>
        <v>100580</v>
      </c>
      <c r="BB64">
        <f t="shared" si="5"/>
        <v>1005.8</v>
      </c>
      <c r="BC64">
        <v>60</v>
      </c>
      <c r="BD64">
        <f>SUM(AY59:AY64)</f>
        <v>9273600</v>
      </c>
      <c r="BE64">
        <f>BD64/'Chest&amp;Cards&amp;Offer'!$R$3</f>
        <v>38640</v>
      </c>
      <c r="BF64">
        <f>BE64/100</f>
        <v>386.4</v>
      </c>
      <c r="BG64">
        <f>SUM(AX59:AX64)</f>
        <v>2318399.9999999995</v>
      </c>
      <c r="BH64">
        <f>VLOOKUP(LEFT(C64,1),'CardsStar&amp;Rewards'!$AB$13:$AF$16,5,FALSE)</f>
        <v>16</v>
      </c>
      <c r="BI64">
        <f>VLOOKUP(LEFT(C64,1),'CardsStar&amp;Rewards'!$AB$19:$AF$22,5,FALSE)</f>
        <v>7</v>
      </c>
      <c r="BJ64">
        <f>SUM($BI$5:BI64)</f>
        <v>240</v>
      </c>
      <c r="BS64">
        <f>VLOOKUP(BJ64,StarIdelRewards!A:D,4,FALSE)</f>
        <v>30</v>
      </c>
      <c r="BT64">
        <v>2</v>
      </c>
      <c r="BU64">
        <f t="shared" si="6"/>
        <v>160</v>
      </c>
      <c r="BV64">
        <f t="shared" si="7"/>
        <v>9600</v>
      </c>
      <c r="BW64">
        <f t="shared" si="8"/>
        <v>288000</v>
      </c>
      <c r="BX64">
        <f>SUM($BW$5:BW64)</f>
        <v>11481600</v>
      </c>
      <c r="BY64">
        <f>SUM($AX$5:AX64)</f>
        <v>11947200</v>
      </c>
      <c r="BZ64" s="47">
        <f t="shared" si="9"/>
        <v>-3.8971474487746086E-2</v>
      </c>
      <c r="CB64">
        <f>BF64</f>
        <v>386.4</v>
      </c>
      <c r="CC64">
        <f>CB64/2</f>
        <v>193.2</v>
      </c>
      <c r="CG64">
        <f t="shared" si="10"/>
        <v>240</v>
      </c>
      <c r="CH64" s="84"/>
      <c r="CI64" s="44">
        <f t="shared" si="35"/>
        <v>6</v>
      </c>
      <c r="CJ64" s="44">
        <f t="shared" si="35"/>
        <v>540</v>
      </c>
      <c r="CK64" s="44">
        <f>CJ64+BE64/3</f>
        <v>13420</v>
      </c>
      <c r="CN64">
        <f>CK64*2</f>
        <v>26840</v>
      </c>
      <c r="CQ64">
        <f>VLOOKUP(W64,CardUpgrade!$O$9:$R$20,2,FALSE)</f>
        <v>3975000</v>
      </c>
      <c r="CR64">
        <f>VLOOKUP(X64,CardUpgrade!$O$9:$R$20,2,FALSE)</f>
        <v>3975000</v>
      </c>
      <c r="CS64">
        <f>VLOOKUP(Y64,CardUpgrade!$O$9:$R$20,3,FALSE)</f>
        <v>9435000</v>
      </c>
      <c r="CT64">
        <f>VLOOKUP(Z64,CardUpgrade!$O$9:$R$20,3,FALSE)</f>
        <v>9435000</v>
      </c>
      <c r="CU64">
        <f>VLOOKUP(AA64,CardUpgrade!$O$9:$R$20,3,FALSE)</f>
        <v>9435000</v>
      </c>
      <c r="CV64">
        <f>VLOOKUP(AB64,CardUpgrade!$O$9:$R$20,3,FALSE)</f>
        <v>9435000</v>
      </c>
      <c r="CW64">
        <f>VLOOKUP(AC64,CardUpgrade!$O$9:$R$20,4,FALSE)</f>
        <v>16665000</v>
      </c>
      <c r="CX64">
        <f>VLOOKUP(AD64,CardUpgrade!$O$9:$R$20,4,FALSE)</f>
        <v>16665000</v>
      </c>
      <c r="CY64">
        <f t="shared" si="12"/>
        <v>45690000</v>
      </c>
      <c r="CZ64">
        <f t="shared" si="30"/>
        <v>2700000</v>
      </c>
      <c r="DA64" s="49">
        <v>0.5</v>
      </c>
      <c r="DB64" s="75">
        <f t="shared" si="13"/>
        <v>1350000</v>
      </c>
      <c r="DC64">
        <f t="shared" si="41"/>
        <v>22845000</v>
      </c>
      <c r="DD64" s="49">
        <v>0.5</v>
      </c>
      <c r="DE64" s="49">
        <f t="shared" si="45"/>
        <v>0.5</v>
      </c>
      <c r="DF64" s="78">
        <f t="shared" si="44"/>
        <v>675000</v>
      </c>
      <c r="DG64">
        <f>SUM($DF$5:DF64)</f>
        <v>13161000</v>
      </c>
      <c r="DH64">
        <f t="shared" si="31"/>
        <v>675000</v>
      </c>
      <c r="DI64">
        <f t="shared" si="16"/>
        <v>675000</v>
      </c>
      <c r="DJ64">
        <f>SUM($DI$5:DI64)</f>
        <v>13521000</v>
      </c>
      <c r="DK64">
        <f t="shared" si="17"/>
        <v>240</v>
      </c>
      <c r="DL64">
        <f>SUM($BH$5:BH64)</f>
        <v>664</v>
      </c>
      <c r="DM64">
        <f t="shared" si="18"/>
        <v>452</v>
      </c>
      <c r="DN64" s="84"/>
      <c r="DO64" s="84"/>
      <c r="DP64">
        <f t="shared" si="19"/>
        <v>56337.5</v>
      </c>
      <c r="DQ64" s="84"/>
      <c r="DR64">
        <f>VLOOKUP(DK64,StarIdelRewards!A:I,9,FALSE)*BV64</f>
        <v>278400</v>
      </c>
      <c r="DS64">
        <f t="shared" si="20"/>
        <v>675000</v>
      </c>
      <c r="DT64">
        <f>SUM($DR$5:DR64)</f>
        <v>10905600</v>
      </c>
      <c r="DU64" s="47">
        <f t="shared" si="21"/>
        <v>0.20681117957746478</v>
      </c>
      <c r="DV64">
        <f t="shared" si="22"/>
        <v>70.3125</v>
      </c>
      <c r="DX64">
        <f t="shared" si="23"/>
        <v>1350000</v>
      </c>
      <c r="DY64">
        <f t="shared" si="24"/>
        <v>1005.8</v>
      </c>
      <c r="DZ64" s="84"/>
      <c r="EB64">
        <f t="shared" si="25"/>
        <v>1005.8</v>
      </c>
      <c r="EC64">
        <f>B64*(3-1.333)*'Chest&amp;Cards&amp;Offer'!$J$70/100</f>
        <v>90.017999999999986</v>
      </c>
      <c r="ED64">
        <f t="shared" si="26"/>
        <v>1095.818</v>
      </c>
      <c r="EE64">
        <f t="shared" si="27"/>
        <v>452</v>
      </c>
      <c r="EF64">
        <f>ED64/EE64*100</f>
        <v>242.43761061946901</v>
      </c>
      <c r="EH64">
        <f>VLOOKUP(W64,CardUpgrade!$I$52:$L$63,2,FALSE)</f>
        <v>716</v>
      </c>
      <c r="EI64">
        <f>VLOOKUP(X64,CardUpgrade!$I$52:$L$63,2,FALSE)</f>
        <v>716</v>
      </c>
      <c r="EJ64">
        <f>VLOOKUP(Y64,CardUpgrade!$I$52:$L$63,3,FALSE)</f>
        <v>4296</v>
      </c>
      <c r="EK64">
        <f>VLOOKUP(Z64,CardUpgrade!$I$52:$L$63,3,FALSE)</f>
        <v>4296</v>
      </c>
      <c r="EL64">
        <f>VLOOKUP(AA64,CardUpgrade!$I$52:$L$63,3,FALSE)</f>
        <v>4296</v>
      </c>
      <c r="EM64">
        <f>VLOOKUP(AB64,CardUpgrade!$I$52:$L$63,3,FALSE)</f>
        <v>4296</v>
      </c>
      <c r="EN64">
        <f>VLOOKUP(AC64,CardUpgrade!$I$52:$L$63,4,FALSE)</f>
        <v>11456</v>
      </c>
      <c r="EO64">
        <f>VLOOKUP(AD64,CardUpgrade!$I$52:$L$63,4,FALSE)</f>
        <v>11456</v>
      </c>
      <c r="EP64" s="7">
        <v>12</v>
      </c>
      <c r="EQ64" s="7">
        <f t="shared" si="28"/>
        <v>18616</v>
      </c>
      <c r="ER64">
        <v>15</v>
      </c>
      <c r="ES64" s="7">
        <f t="shared" si="37"/>
        <v>41528</v>
      </c>
    </row>
    <row r="65" spans="1:186" x14ac:dyDescent="0.2">
      <c r="A65" s="7"/>
      <c r="B65" s="7"/>
      <c r="V65" s="7"/>
      <c r="W65" s="7"/>
      <c r="X65" s="7"/>
      <c r="Y65" s="7"/>
      <c r="Z65" s="7"/>
      <c r="AA65" s="7"/>
      <c r="AB65" s="7"/>
      <c r="AC65" s="7"/>
      <c r="DX65">
        <f>SUM(DX5:DX64)</f>
        <v>19008000</v>
      </c>
      <c r="DZ65" t="s">
        <v>625</v>
      </c>
      <c r="EH65" s="7"/>
      <c r="EI65" s="7"/>
      <c r="EJ65" s="7"/>
      <c r="EK65" s="7"/>
      <c r="EL65" s="7"/>
      <c r="EM65" s="7"/>
      <c r="EN65" s="7"/>
      <c r="GD65" t="s">
        <v>276</v>
      </c>
    </row>
    <row r="66" spans="1:186" x14ac:dyDescent="0.2">
      <c r="A66" s="7"/>
      <c r="B66" s="7"/>
      <c r="V66" s="7"/>
      <c r="W66" s="7"/>
      <c r="X66" s="7"/>
      <c r="Y66" s="7"/>
      <c r="Z66" s="7"/>
      <c r="AA66" s="7"/>
      <c r="AB66" s="7"/>
      <c r="AC66" s="7"/>
      <c r="DZ66" t="s">
        <v>626</v>
      </c>
      <c r="EH66" s="7"/>
      <c r="EI66" s="7"/>
      <c r="EJ66" s="7"/>
      <c r="EK66" s="7"/>
      <c r="EL66" s="7"/>
      <c r="EM66" s="7"/>
      <c r="EN66" s="7"/>
    </row>
    <row r="67" spans="1:186" x14ac:dyDescent="0.2">
      <c r="A67" s="7"/>
      <c r="B67" s="7"/>
      <c r="V67" s="7"/>
      <c r="W67" s="7"/>
      <c r="X67" s="7"/>
      <c r="Y67" s="7"/>
      <c r="Z67" s="7"/>
      <c r="AA67" s="7"/>
      <c r="AB67" s="7"/>
      <c r="AC67" s="7"/>
      <c r="DZ67" t="s">
        <v>627</v>
      </c>
      <c r="EH67" s="7"/>
      <c r="EI67" s="7"/>
      <c r="EJ67" s="7"/>
      <c r="EK67" s="7"/>
      <c r="EL67" s="7"/>
      <c r="EM67" s="7"/>
      <c r="EN67" s="7"/>
    </row>
    <row r="68" spans="1:186" x14ac:dyDescent="0.2">
      <c r="A68" s="7"/>
      <c r="B68" s="7"/>
      <c r="V68" s="7"/>
      <c r="W68" s="7"/>
      <c r="X68" s="7"/>
      <c r="Y68" s="7"/>
      <c r="Z68" s="7"/>
      <c r="AA68" s="7"/>
      <c r="AB68" s="7"/>
      <c r="AC68" s="7"/>
      <c r="BE68" t="s">
        <v>374</v>
      </c>
      <c r="BF68">
        <f>SUM(BF5:BF64)</f>
        <v>1005.8</v>
      </c>
      <c r="DZ68" t="s">
        <v>628</v>
      </c>
      <c r="EH68" s="7"/>
      <c r="EI68" s="7"/>
      <c r="EJ68" s="7"/>
      <c r="EK68" s="7"/>
      <c r="EL68" s="7"/>
      <c r="EM68" s="7"/>
      <c r="EN68" s="7"/>
      <c r="GD68" t="s">
        <v>278</v>
      </c>
    </row>
    <row r="69" spans="1:186" x14ac:dyDescent="0.2">
      <c r="A69" s="7"/>
      <c r="B69" s="7"/>
      <c r="BE69" t="s">
        <v>400</v>
      </c>
      <c r="BF69">
        <v>3</v>
      </c>
      <c r="GD69" t="s">
        <v>277</v>
      </c>
    </row>
    <row r="70" spans="1:186" x14ac:dyDescent="0.2">
      <c r="A70" s="7"/>
      <c r="B70" s="7"/>
      <c r="BE70" t="s">
        <v>629</v>
      </c>
      <c r="DZ70" s="83" t="s">
        <v>636</v>
      </c>
    </row>
    <row r="71" spans="1:186" x14ac:dyDescent="0.2">
      <c r="A71" s="7"/>
      <c r="B71" s="7"/>
      <c r="BE71" t="s">
        <v>630</v>
      </c>
      <c r="DY71" s="1"/>
      <c r="DZ71" s="1">
        <v>240</v>
      </c>
      <c r="EA71" s="1"/>
    </row>
    <row r="72" spans="1:186" x14ac:dyDescent="0.2">
      <c r="A72" s="7"/>
      <c r="B72" s="7"/>
      <c r="DY72" s="1"/>
      <c r="DZ72" s="1" t="s">
        <v>631</v>
      </c>
      <c r="EA72" s="1"/>
    </row>
    <row r="73" spans="1:186" x14ac:dyDescent="0.2">
      <c r="A73" s="7"/>
      <c r="B73" s="7"/>
      <c r="DY73" s="1"/>
      <c r="DZ73" s="1" t="s">
        <v>632</v>
      </c>
      <c r="EA73" s="1"/>
    </row>
    <row r="74" spans="1:186" x14ac:dyDescent="0.2">
      <c r="A74" s="7"/>
      <c r="B74" s="7"/>
      <c r="BE74" t="s">
        <v>401</v>
      </c>
      <c r="DY74" s="1"/>
      <c r="DZ74" s="1" t="s">
        <v>633</v>
      </c>
      <c r="EA74" s="1"/>
    </row>
    <row r="75" spans="1:186" x14ac:dyDescent="0.2">
      <c r="A75" s="7"/>
      <c r="B75" s="7"/>
      <c r="BF75">
        <f>BF68*BF69</f>
        <v>3017.3999999999996</v>
      </c>
      <c r="DY75" s="1"/>
      <c r="DZ75" s="1"/>
      <c r="EA75" s="1"/>
    </row>
    <row r="76" spans="1:186" x14ac:dyDescent="0.2">
      <c r="A76" s="7"/>
      <c r="B76" s="7"/>
      <c r="X76" t="s">
        <v>331</v>
      </c>
      <c r="DY76" s="1" t="s">
        <v>634</v>
      </c>
      <c r="DZ76" s="1">
        <f>DG64</f>
        <v>13161000</v>
      </c>
      <c r="EA76" s="82">
        <f>DZ76/($DZ$76+$DZ$77)</f>
        <v>0.35283993115318418</v>
      </c>
      <c r="EB76">
        <f>$DX$65*EA76</f>
        <v>6706781.4113597246</v>
      </c>
      <c r="EI76" t="s">
        <v>331</v>
      </c>
    </row>
    <row r="77" spans="1:186" x14ac:dyDescent="0.2">
      <c r="A77" s="7"/>
      <c r="B77" s="7"/>
      <c r="BE77" t="s">
        <v>402</v>
      </c>
      <c r="DY77" s="1" t="s">
        <v>635</v>
      </c>
      <c r="DZ77" s="1">
        <f>DY64*'Chest&amp;Cards&amp;Offer'!P3</f>
        <v>24139200</v>
      </c>
      <c r="EA77" s="82">
        <f>DZ77/($DZ$76+$DZ$77)</f>
        <v>0.64716006884681587</v>
      </c>
      <c r="EB77">
        <f>$DX$65*EA77</f>
        <v>12301218.588640276</v>
      </c>
      <c r="EC77">
        <f>EB77/(500*100)</f>
        <v>246.02437177280552</v>
      </c>
    </row>
    <row r="78" spans="1:186" x14ac:dyDescent="0.2">
      <c r="A78" s="7"/>
      <c r="B78" s="7"/>
    </row>
    <row r="79" spans="1:186" x14ac:dyDescent="0.2">
      <c r="A79" s="7"/>
      <c r="B79" s="7"/>
    </row>
    <row r="80" spans="1:186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</sheetData>
  <mergeCells count="36">
    <mergeCell ref="DN59:DN64"/>
    <mergeCell ref="DO59:DO64"/>
    <mergeCell ref="DQ59:DQ64"/>
    <mergeCell ref="F14:F19"/>
    <mergeCell ref="M31:M33"/>
    <mergeCell ref="M34:M36"/>
    <mergeCell ref="M37:M39"/>
    <mergeCell ref="I5:I22"/>
    <mergeCell ref="I23:I40"/>
    <mergeCell ref="AZ3:BB3"/>
    <mergeCell ref="CH5:CH22"/>
    <mergeCell ref="CH23:CH40"/>
    <mergeCell ref="CH41:CH58"/>
    <mergeCell ref="CH59:CH64"/>
    <mergeCell ref="HD3:HF3"/>
    <mergeCell ref="HI3:HK3"/>
    <mergeCell ref="HM3:HO3"/>
    <mergeCell ref="HQ3:HS3"/>
    <mergeCell ref="BD3:BG3"/>
    <mergeCell ref="CQ3:CX3"/>
    <mergeCell ref="HZ3:IB3"/>
    <mergeCell ref="IE3:IG3"/>
    <mergeCell ref="GZ3:HB3"/>
    <mergeCell ref="I41:I58"/>
    <mergeCell ref="HU3:HW3"/>
    <mergeCell ref="DN5:DN22"/>
    <mergeCell ref="DN23:DN40"/>
    <mergeCell ref="DN41:DN58"/>
    <mergeCell ref="DO5:DO22"/>
    <mergeCell ref="DO23:DO40"/>
    <mergeCell ref="DO41:DO58"/>
    <mergeCell ref="DQ5:DQ22"/>
    <mergeCell ref="DQ23:DQ40"/>
    <mergeCell ref="DQ41:DQ58"/>
    <mergeCell ref="DZ5:DZ64"/>
    <mergeCell ref="I59:I6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S800"/>
  <sheetViews>
    <sheetView topLeftCell="B1" zoomScale="91" workbookViewId="0">
      <selection activeCell="G33" sqref="G33"/>
    </sheetView>
  </sheetViews>
  <sheetFormatPr baseColWidth="10" defaultRowHeight="16" x14ac:dyDescent="0.2"/>
  <cols>
    <col min="3" max="4" width="24.83203125" customWidth="1"/>
    <col min="6" max="6" width="14.5" customWidth="1"/>
    <col min="9" max="9" width="21.83203125" customWidth="1"/>
    <col min="10" max="12" width="19.6640625" customWidth="1"/>
  </cols>
  <sheetData>
    <row r="1" spans="1:19" x14ac:dyDescent="0.2">
      <c r="A1" t="s">
        <v>327</v>
      </c>
      <c r="D1" t="s">
        <v>608</v>
      </c>
      <c r="I1" t="s">
        <v>609</v>
      </c>
      <c r="K1" t="s">
        <v>538</v>
      </c>
      <c r="M1" t="s">
        <v>610</v>
      </c>
    </row>
    <row r="2" spans="1:19" x14ac:dyDescent="0.2">
      <c r="A2">
        <v>1</v>
      </c>
      <c r="D2">
        <v>2</v>
      </c>
      <c r="I2">
        <f>D2-1</f>
        <v>1</v>
      </c>
      <c r="K2" t="str">
        <f>IFERROR(VLOOKUP(A2,'Dungeon&amp;Framework'!DK:DV,10,FALSE),"")</f>
        <v/>
      </c>
    </row>
    <row r="3" spans="1:19" x14ac:dyDescent="0.2">
      <c r="A3">
        <v>2</v>
      </c>
      <c r="D3">
        <v>2</v>
      </c>
      <c r="I3">
        <f t="shared" ref="I3:I66" si="0">D3-1</f>
        <v>1</v>
      </c>
      <c r="K3" t="str">
        <f>IFERROR(VLOOKUP(A3,'Dungeon&amp;Framework'!DK:DV,10,FALSE),"")</f>
        <v/>
      </c>
    </row>
    <row r="4" spans="1:19" x14ac:dyDescent="0.2">
      <c r="A4">
        <v>3</v>
      </c>
      <c r="D4">
        <v>2</v>
      </c>
      <c r="I4">
        <f t="shared" si="0"/>
        <v>1</v>
      </c>
      <c r="K4">
        <f>IFERROR(VLOOKUP(A4,'Dungeon&amp;Framework'!DK:DV,10,FALSE),"")</f>
        <v>4800</v>
      </c>
      <c r="S4" t="s">
        <v>332</v>
      </c>
    </row>
    <row r="5" spans="1:19" x14ac:dyDescent="0.2">
      <c r="A5">
        <v>4</v>
      </c>
      <c r="D5">
        <v>3</v>
      </c>
      <c r="I5">
        <f t="shared" si="0"/>
        <v>2</v>
      </c>
      <c r="K5" t="str">
        <f>IFERROR(VLOOKUP(A5,'Dungeon&amp;Framework'!DK:DV,10,FALSE),"")</f>
        <v/>
      </c>
      <c r="S5" t="s">
        <v>333</v>
      </c>
    </row>
    <row r="6" spans="1:19" x14ac:dyDescent="0.2">
      <c r="A6">
        <v>5</v>
      </c>
      <c r="D6">
        <v>3</v>
      </c>
      <c r="I6">
        <f t="shared" si="0"/>
        <v>2</v>
      </c>
      <c r="K6" t="str">
        <f>IFERROR(VLOOKUP(A6,'Dungeon&amp;Framework'!DK:DV,10,FALSE),"")</f>
        <v/>
      </c>
      <c r="S6" t="s">
        <v>334</v>
      </c>
    </row>
    <row r="7" spans="1:19" x14ac:dyDescent="0.2">
      <c r="A7">
        <v>6</v>
      </c>
      <c r="D7">
        <v>3</v>
      </c>
      <c r="I7">
        <f t="shared" si="0"/>
        <v>2</v>
      </c>
      <c r="K7">
        <f>IFERROR(VLOOKUP(A7,'Dungeon&amp;Framework'!DK:DV,10,FALSE),"")</f>
        <v>14400</v>
      </c>
    </row>
    <row r="8" spans="1:19" x14ac:dyDescent="0.2">
      <c r="A8">
        <v>7</v>
      </c>
      <c r="D8">
        <v>3</v>
      </c>
      <c r="I8">
        <f t="shared" si="0"/>
        <v>2</v>
      </c>
      <c r="K8" t="str">
        <f>IFERROR(VLOOKUP(A8,'Dungeon&amp;Framework'!DK:DV,10,FALSE),"")</f>
        <v/>
      </c>
    </row>
    <row r="9" spans="1:19" x14ac:dyDescent="0.2">
      <c r="A9">
        <v>8</v>
      </c>
      <c r="D9">
        <v>3</v>
      </c>
      <c r="I9">
        <f t="shared" si="0"/>
        <v>2</v>
      </c>
      <c r="K9" t="str">
        <f>IFERROR(VLOOKUP(A9,'Dungeon&amp;Framework'!DK:DV,10,FALSE),"")</f>
        <v/>
      </c>
    </row>
    <row r="10" spans="1:19" x14ac:dyDescent="0.2">
      <c r="A10">
        <v>9</v>
      </c>
      <c r="D10">
        <v>3</v>
      </c>
      <c r="I10">
        <f t="shared" si="0"/>
        <v>2</v>
      </c>
      <c r="K10">
        <f>IFERROR(VLOOKUP(A10,'Dungeon&amp;Framework'!DK:DV,10,FALSE),"")</f>
        <v>24000</v>
      </c>
    </row>
    <row r="11" spans="1:19" x14ac:dyDescent="0.2">
      <c r="A11">
        <v>10</v>
      </c>
      <c r="D11">
        <v>4</v>
      </c>
      <c r="I11">
        <f t="shared" si="0"/>
        <v>3</v>
      </c>
      <c r="K11" t="str">
        <f>IFERROR(VLOOKUP(A11,'Dungeon&amp;Framework'!DK:DV,10,FALSE),"")</f>
        <v/>
      </c>
      <c r="S11" t="s">
        <v>335</v>
      </c>
    </row>
    <row r="12" spans="1:19" x14ac:dyDescent="0.2">
      <c r="A12">
        <v>11</v>
      </c>
      <c r="D12">
        <v>4</v>
      </c>
      <c r="I12">
        <f t="shared" si="0"/>
        <v>3</v>
      </c>
      <c r="K12" t="str">
        <f>IFERROR(VLOOKUP(A12,'Dungeon&amp;Framework'!DK:DV,10,FALSE),"")</f>
        <v/>
      </c>
      <c r="S12" t="s">
        <v>336</v>
      </c>
    </row>
    <row r="13" spans="1:19" x14ac:dyDescent="0.2">
      <c r="A13">
        <v>12</v>
      </c>
      <c r="D13">
        <v>4</v>
      </c>
      <c r="I13">
        <f t="shared" si="0"/>
        <v>3</v>
      </c>
      <c r="K13">
        <f>IFERROR(VLOOKUP(A13,'Dungeon&amp;Framework'!DK:DV,10,FALSE),"")</f>
        <v>38400</v>
      </c>
      <c r="S13" t="s">
        <v>337</v>
      </c>
    </row>
    <row r="14" spans="1:19" x14ac:dyDescent="0.2">
      <c r="A14">
        <v>13</v>
      </c>
      <c r="D14">
        <v>4</v>
      </c>
      <c r="I14">
        <f t="shared" si="0"/>
        <v>3</v>
      </c>
      <c r="K14" t="str">
        <f>IFERROR(VLOOKUP(A14,'Dungeon&amp;Framework'!DK:DV,10,FALSE),"")</f>
        <v/>
      </c>
    </row>
    <row r="15" spans="1:19" x14ac:dyDescent="0.2">
      <c r="A15">
        <v>14</v>
      </c>
      <c r="D15">
        <v>4</v>
      </c>
      <c r="I15">
        <f t="shared" si="0"/>
        <v>3</v>
      </c>
      <c r="K15" t="str">
        <f>IFERROR(VLOOKUP(A15,'Dungeon&amp;Framework'!DK:DV,10,FALSE),"")</f>
        <v/>
      </c>
      <c r="S15" t="s">
        <v>338</v>
      </c>
    </row>
    <row r="16" spans="1:19" x14ac:dyDescent="0.2">
      <c r="A16">
        <v>15</v>
      </c>
      <c r="D16">
        <v>4</v>
      </c>
      <c r="I16">
        <f t="shared" si="0"/>
        <v>3</v>
      </c>
      <c r="K16">
        <f>IFERROR(VLOOKUP(A16,'Dungeon&amp;Framework'!DK:DV,10,FALSE),"")</f>
        <v>52800</v>
      </c>
      <c r="S16" t="s">
        <v>339</v>
      </c>
    </row>
    <row r="17" spans="1:11" x14ac:dyDescent="0.2">
      <c r="A17">
        <v>16</v>
      </c>
      <c r="D17">
        <v>5</v>
      </c>
      <c r="I17">
        <f t="shared" si="0"/>
        <v>4</v>
      </c>
      <c r="K17" t="str">
        <f>IFERROR(VLOOKUP(A17,'Dungeon&amp;Framework'!DK:DV,10,FALSE),"")</f>
        <v/>
      </c>
    </row>
    <row r="18" spans="1:11" x14ac:dyDescent="0.2">
      <c r="A18">
        <v>17</v>
      </c>
      <c r="D18">
        <v>5</v>
      </c>
      <c r="I18">
        <f t="shared" si="0"/>
        <v>4</v>
      </c>
      <c r="K18" t="str">
        <f>IFERROR(VLOOKUP(A18,'Dungeon&amp;Framework'!DK:DV,10,FALSE),"")</f>
        <v/>
      </c>
    </row>
    <row r="19" spans="1:11" x14ac:dyDescent="0.2">
      <c r="A19">
        <v>18</v>
      </c>
      <c r="D19">
        <v>5</v>
      </c>
      <c r="I19">
        <f t="shared" si="0"/>
        <v>4</v>
      </c>
      <c r="K19">
        <f>IFERROR(VLOOKUP(A19,'Dungeon&amp;Framework'!DK:DV,10,FALSE),"")</f>
        <v>72000</v>
      </c>
    </row>
    <row r="20" spans="1:11" x14ac:dyDescent="0.2">
      <c r="A20">
        <v>19</v>
      </c>
      <c r="D20">
        <v>5</v>
      </c>
      <c r="I20">
        <f t="shared" si="0"/>
        <v>4</v>
      </c>
      <c r="K20" t="str">
        <f>IFERROR(VLOOKUP(A20,'Dungeon&amp;Framework'!DK:DV,10,FALSE),"")</f>
        <v/>
      </c>
    </row>
    <row r="21" spans="1:11" x14ac:dyDescent="0.2">
      <c r="A21">
        <v>20</v>
      </c>
      <c r="D21">
        <v>5</v>
      </c>
      <c r="I21">
        <f t="shared" si="0"/>
        <v>4</v>
      </c>
      <c r="K21" t="str">
        <f>IFERROR(VLOOKUP(A21,'Dungeon&amp;Framework'!DK:DV,10,FALSE),"")</f>
        <v/>
      </c>
    </row>
    <row r="22" spans="1:11" x14ac:dyDescent="0.2">
      <c r="A22">
        <v>21</v>
      </c>
      <c r="D22">
        <v>5</v>
      </c>
      <c r="I22">
        <f t="shared" si="0"/>
        <v>4</v>
      </c>
      <c r="K22">
        <f>IFERROR(VLOOKUP(A22,'Dungeon&amp;Framework'!DK:DV,10,FALSE),"")</f>
        <v>91200</v>
      </c>
    </row>
    <row r="23" spans="1:11" x14ac:dyDescent="0.2">
      <c r="A23">
        <v>22</v>
      </c>
      <c r="D23">
        <v>6</v>
      </c>
      <c r="I23">
        <f t="shared" si="0"/>
        <v>5</v>
      </c>
      <c r="K23" t="str">
        <f>IFERROR(VLOOKUP(A23,'Dungeon&amp;Framework'!DK:DV,10,FALSE),"")</f>
        <v/>
      </c>
    </row>
    <row r="24" spans="1:11" x14ac:dyDescent="0.2">
      <c r="A24">
        <v>23</v>
      </c>
      <c r="D24">
        <v>6</v>
      </c>
      <c r="I24">
        <f t="shared" si="0"/>
        <v>5</v>
      </c>
      <c r="K24" t="str">
        <f>IFERROR(VLOOKUP(A24,'Dungeon&amp;Framework'!DK:DV,10,FALSE),"")</f>
        <v/>
      </c>
    </row>
    <row r="25" spans="1:11" x14ac:dyDescent="0.2">
      <c r="A25">
        <v>24</v>
      </c>
      <c r="D25">
        <v>6</v>
      </c>
      <c r="I25">
        <f t="shared" si="0"/>
        <v>5</v>
      </c>
      <c r="K25">
        <f>IFERROR(VLOOKUP(A25,'Dungeon&amp;Framework'!DK:DV,10,FALSE),"")</f>
        <v>115200</v>
      </c>
    </row>
    <row r="26" spans="1:11" x14ac:dyDescent="0.2">
      <c r="A26">
        <v>25</v>
      </c>
      <c r="D26">
        <v>6</v>
      </c>
      <c r="I26">
        <f t="shared" si="0"/>
        <v>5</v>
      </c>
      <c r="K26" t="str">
        <f>IFERROR(VLOOKUP(A26,'Dungeon&amp;Framework'!DK:DV,10,FALSE),"")</f>
        <v/>
      </c>
    </row>
    <row r="27" spans="1:11" x14ac:dyDescent="0.2">
      <c r="A27">
        <v>26</v>
      </c>
      <c r="D27">
        <v>6</v>
      </c>
      <c r="I27">
        <f t="shared" si="0"/>
        <v>5</v>
      </c>
      <c r="K27" t="str">
        <f>IFERROR(VLOOKUP(A27,'Dungeon&amp;Framework'!DK:DV,10,FALSE),"")</f>
        <v/>
      </c>
    </row>
    <row r="28" spans="1:11" x14ac:dyDescent="0.2">
      <c r="A28">
        <v>27</v>
      </c>
      <c r="D28">
        <v>6</v>
      </c>
      <c r="I28">
        <f t="shared" si="0"/>
        <v>5</v>
      </c>
      <c r="K28">
        <f>IFERROR(VLOOKUP(A28,'Dungeon&amp;Framework'!DK:DV,10,FALSE),"")</f>
        <v>139200</v>
      </c>
    </row>
    <row r="29" spans="1:11" x14ac:dyDescent="0.2">
      <c r="A29">
        <v>28</v>
      </c>
      <c r="D29">
        <v>7</v>
      </c>
      <c r="I29">
        <f t="shared" si="0"/>
        <v>6</v>
      </c>
      <c r="K29" t="str">
        <f>IFERROR(VLOOKUP(A29,'Dungeon&amp;Framework'!DK:DV,10,FALSE),"")</f>
        <v/>
      </c>
    </row>
    <row r="30" spans="1:11" x14ac:dyDescent="0.2">
      <c r="A30">
        <v>29</v>
      </c>
      <c r="D30">
        <v>7</v>
      </c>
      <c r="I30">
        <f t="shared" si="0"/>
        <v>6</v>
      </c>
      <c r="K30" t="str">
        <f>IFERROR(VLOOKUP(A30,'Dungeon&amp;Framework'!DK:DV,10,FALSE),"")</f>
        <v/>
      </c>
    </row>
    <row r="31" spans="1:11" x14ac:dyDescent="0.2">
      <c r="A31">
        <v>30</v>
      </c>
      <c r="D31">
        <v>7</v>
      </c>
      <c r="I31">
        <f t="shared" si="0"/>
        <v>6</v>
      </c>
      <c r="K31">
        <f>IFERROR(VLOOKUP(A31,'Dungeon&amp;Framework'!DK:DV,10,FALSE),"")</f>
        <v>168000</v>
      </c>
    </row>
    <row r="32" spans="1:11" x14ac:dyDescent="0.2">
      <c r="A32">
        <v>31</v>
      </c>
      <c r="D32">
        <v>7</v>
      </c>
      <c r="I32">
        <f t="shared" si="0"/>
        <v>6</v>
      </c>
      <c r="K32" t="str">
        <f>IFERROR(VLOOKUP(A32,'Dungeon&amp;Framework'!DK:DV,10,FALSE),"")</f>
        <v/>
      </c>
    </row>
    <row r="33" spans="1:11" x14ac:dyDescent="0.2">
      <c r="A33">
        <v>32</v>
      </c>
      <c r="D33">
        <v>7</v>
      </c>
      <c r="I33">
        <f t="shared" si="0"/>
        <v>6</v>
      </c>
      <c r="K33" t="str">
        <f>IFERROR(VLOOKUP(A33,'Dungeon&amp;Framework'!DK:DV,10,FALSE),"")</f>
        <v/>
      </c>
    </row>
    <row r="34" spans="1:11" x14ac:dyDescent="0.2">
      <c r="A34">
        <v>33</v>
      </c>
      <c r="D34">
        <v>7</v>
      </c>
      <c r="I34">
        <f t="shared" si="0"/>
        <v>6</v>
      </c>
      <c r="K34">
        <f>IFERROR(VLOOKUP(A34,'Dungeon&amp;Framework'!DK:DV,10,FALSE),"")</f>
        <v>196800</v>
      </c>
    </row>
    <row r="35" spans="1:11" x14ac:dyDescent="0.2">
      <c r="A35">
        <v>34</v>
      </c>
      <c r="D35">
        <v>8</v>
      </c>
      <c r="I35">
        <f t="shared" si="0"/>
        <v>7</v>
      </c>
      <c r="K35" t="str">
        <f>IFERROR(VLOOKUP(A35,'Dungeon&amp;Framework'!DK:DV,10,FALSE),"")</f>
        <v/>
      </c>
    </row>
    <row r="36" spans="1:11" x14ac:dyDescent="0.2">
      <c r="A36">
        <v>35</v>
      </c>
      <c r="D36">
        <v>8</v>
      </c>
      <c r="I36">
        <f t="shared" si="0"/>
        <v>7</v>
      </c>
      <c r="K36" t="str">
        <f>IFERROR(VLOOKUP(A36,'Dungeon&amp;Framework'!DK:DV,10,FALSE),"")</f>
        <v/>
      </c>
    </row>
    <row r="37" spans="1:11" x14ac:dyDescent="0.2">
      <c r="A37">
        <v>36</v>
      </c>
      <c r="D37">
        <v>8</v>
      </c>
      <c r="I37">
        <f t="shared" si="0"/>
        <v>7</v>
      </c>
      <c r="K37">
        <f>IFERROR(VLOOKUP(A37,'Dungeon&amp;Framework'!DK:DV,10,FALSE),"")</f>
        <v>230400</v>
      </c>
    </row>
    <row r="38" spans="1:11" x14ac:dyDescent="0.2">
      <c r="A38">
        <v>37</v>
      </c>
      <c r="D38">
        <v>8</v>
      </c>
      <c r="I38">
        <f t="shared" si="0"/>
        <v>7</v>
      </c>
      <c r="K38" t="str">
        <f>IFERROR(VLOOKUP(A38,'Dungeon&amp;Framework'!DK:DV,10,FALSE),"")</f>
        <v/>
      </c>
    </row>
    <row r="39" spans="1:11" x14ac:dyDescent="0.2">
      <c r="A39">
        <v>38</v>
      </c>
      <c r="D39">
        <v>8</v>
      </c>
      <c r="I39">
        <f t="shared" si="0"/>
        <v>7</v>
      </c>
      <c r="K39" t="str">
        <f>IFERROR(VLOOKUP(A39,'Dungeon&amp;Framework'!DK:DV,10,FALSE),"")</f>
        <v/>
      </c>
    </row>
    <row r="40" spans="1:11" x14ac:dyDescent="0.2">
      <c r="A40">
        <v>39</v>
      </c>
      <c r="D40">
        <v>8</v>
      </c>
      <c r="I40">
        <f t="shared" si="0"/>
        <v>7</v>
      </c>
      <c r="K40">
        <f>IFERROR(VLOOKUP(A40,'Dungeon&amp;Framework'!DK:DV,10,FALSE),"")</f>
        <v>264000</v>
      </c>
    </row>
    <row r="41" spans="1:11" x14ac:dyDescent="0.2">
      <c r="A41">
        <v>40</v>
      </c>
      <c r="D41">
        <v>9</v>
      </c>
      <c r="I41">
        <f t="shared" si="0"/>
        <v>8</v>
      </c>
      <c r="K41" t="str">
        <f>IFERROR(VLOOKUP(A41,'Dungeon&amp;Framework'!DK:DV,10,FALSE),"")</f>
        <v/>
      </c>
    </row>
    <row r="42" spans="1:11" x14ac:dyDescent="0.2">
      <c r="A42">
        <v>41</v>
      </c>
      <c r="D42">
        <v>9</v>
      </c>
      <c r="I42">
        <f t="shared" si="0"/>
        <v>8</v>
      </c>
      <c r="K42" t="str">
        <f>IFERROR(VLOOKUP(A42,'Dungeon&amp;Framework'!DK:DV,10,FALSE),"")</f>
        <v/>
      </c>
    </row>
    <row r="43" spans="1:11" x14ac:dyDescent="0.2">
      <c r="A43">
        <v>42</v>
      </c>
      <c r="D43">
        <v>9</v>
      </c>
      <c r="I43">
        <f t="shared" si="0"/>
        <v>8</v>
      </c>
      <c r="K43">
        <f>IFERROR(VLOOKUP(A43,'Dungeon&amp;Framework'!DK:DV,10,FALSE),"")</f>
        <v>302400</v>
      </c>
    </row>
    <row r="44" spans="1:11" x14ac:dyDescent="0.2">
      <c r="A44">
        <v>43</v>
      </c>
      <c r="D44">
        <v>9</v>
      </c>
      <c r="I44">
        <f t="shared" si="0"/>
        <v>8</v>
      </c>
      <c r="K44" t="str">
        <f>IFERROR(VLOOKUP(A44,'Dungeon&amp;Framework'!DK:DV,10,FALSE),"")</f>
        <v/>
      </c>
    </row>
    <row r="45" spans="1:11" x14ac:dyDescent="0.2">
      <c r="A45">
        <v>44</v>
      </c>
      <c r="D45">
        <v>9</v>
      </c>
      <c r="I45">
        <f t="shared" si="0"/>
        <v>8</v>
      </c>
      <c r="K45" t="str">
        <f>IFERROR(VLOOKUP(A45,'Dungeon&amp;Framework'!DK:DV,10,FALSE),"")</f>
        <v/>
      </c>
    </row>
    <row r="46" spans="1:11" x14ac:dyDescent="0.2">
      <c r="A46">
        <v>45</v>
      </c>
      <c r="D46">
        <v>9</v>
      </c>
      <c r="I46">
        <f t="shared" si="0"/>
        <v>8</v>
      </c>
      <c r="K46">
        <f>IFERROR(VLOOKUP(A46,'Dungeon&amp;Framework'!DK:DV,10,FALSE),"")</f>
        <v>340800</v>
      </c>
    </row>
    <row r="47" spans="1:11" x14ac:dyDescent="0.2">
      <c r="A47">
        <v>46</v>
      </c>
      <c r="D47">
        <v>10</v>
      </c>
      <c r="I47">
        <f t="shared" si="0"/>
        <v>9</v>
      </c>
      <c r="K47" t="str">
        <f>IFERROR(VLOOKUP(A47,'Dungeon&amp;Framework'!DK:DV,10,FALSE),"")</f>
        <v/>
      </c>
    </row>
    <row r="48" spans="1:11" x14ac:dyDescent="0.2">
      <c r="A48">
        <v>47</v>
      </c>
      <c r="D48">
        <v>10</v>
      </c>
      <c r="I48">
        <f t="shared" si="0"/>
        <v>9</v>
      </c>
      <c r="K48" t="str">
        <f>IFERROR(VLOOKUP(A48,'Dungeon&amp;Framework'!DK:DV,10,FALSE),"")</f>
        <v/>
      </c>
    </row>
    <row r="49" spans="1:11" x14ac:dyDescent="0.2">
      <c r="A49">
        <v>48</v>
      </c>
      <c r="D49">
        <v>10</v>
      </c>
      <c r="I49">
        <f t="shared" si="0"/>
        <v>9</v>
      </c>
      <c r="K49">
        <f>IFERROR(VLOOKUP(A49,'Dungeon&amp;Framework'!DK:DV,10,FALSE),"")</f>
        <v>384000</v>
      </c>
    </row>
    <row r="50" spans="1:11" x14ac:dyDescent="0.2">
      <c r="A50">
        <v>49</v>
      </c>
      <c r="D50">
        <v>10</v>
      </c>
      <c r="I50">
        <f t="shared" si="0"/>
        <v>9</v>
      </c>
      <c r="K50" t="str">
        <f>IFERROR(VLOOKUP(A50,'Dungeon&amp;Framework'!DK:DV,10,FALSE),"")</f>
        <v/>
      </c>
    </row>
    <row r="51" spans="1:11" x14ac:dyDescent="0.2">
      <c r="A51">
        <v>50</v>
      </c>
      <c r="D51">
        <v>10</v>
      </c>
      <c r="I51">
        <f t="shared" si="0"/>
        <v>9</v>
      </c>
      <c r="K51" t="str">
        <f>IFERROR(VLOOKUP(A51,'Dungeon&amp;Framework'!DK:DV,10,FALSE),"")</f>
        <v/>
      </c>
    </row>
    <row r="52" spans="1:11" x14ac:dyDescent="0.2">
      <c r="A52">
        <v>51</v>
      </c>
      <c r="D52">
        <v>10</v>
      </c>
      <c r="I52">
        <f t="shared" si="0"/>
        <v>9</v>
      </c>
      <c r="K52">
        <f>IFERROR(VLOOKUP(A52,'Dungeon&amp;Framework'!DK:DV,10,FALSE),"")</f>
        <v>427200</v>
      </c>
    </row>
    <row r="53" spans="1:11" x14ac:dyDescent="0.2">
      <c r="A53">
        <v>52</v>
      </c>
      <c r="D53">
        <v>11</v>
      </c>
      <c r="I53">
        <f t="shared" si="0"/>
        <v>10</v>
      </c>
      <c r="K53" t="str">
        <f>IFERROR(VLOOKUP(A53,'Dungeon&amp;Framework'!DK:DV,10,FALSE),"")</f>
        <v/>
      </c>
    </row>
    <row r="54" spans="1:11" x14ac:dyDescent="0.2">
      <c r="A54">
        <v>53</v>
      </c>
      <c r="D54">
        <v>11</v>
      </c>
      <c r="I54">
        <f t="shared" si="0"/>
        <v>10</v>
      </c>
      <c r="K54" t="str">
        <f>IFERROR(VLOOKUP(A54,'Dungeon&amp;Framework'!DK:DV,10,FALSE),"")</f>
        <v/>
      </c>
    </row>
    <row r="55" spans="1:11" x14ac:dyDescent="0.2">
      <c r="A55">
        <v>54</v>
      </c>
      <c r="D55">
        <v>11</v>
      </c>
      <c r="I55">
        <f t="shared" si="0"/>
        <v>10</v>
      </c>
      <c r="K55">
        <f>IFERROR(VLOOKUP(A55,'Dungeon&amp;Framework'!DK:DV,10,FALSE),"")</f>
        <v>475200</v>
      </c>
    </row>
    <row r="56" spans="1:11" x14ac:dyDescent="0.2">
      <c r="A56">
        <v>55</v>
      </c>
      <c r="D56">
        <v>11</v>
      </c>
      <c r="I56">
        <f t="shared" si="0"/>
        <v>10</v>
      </c>
      <c r="K56" t="str">
        <f>IFERROR(VLOOKUP(A56,'Dungeon&amp;Framework'!DK:DV,10,FALSE),"")</f>
        <v/>
      </c>
    </row>
    <row r="57" spans="1:11" x14ac:dyDescent="0.2">
      <c r="A57">
        <v>56</v>
      </c>
      <c r="D57">
        <v>11</v>
      </c>
      <c r="I57">
        <f t="shared" si="0"/>
        <v>10</v>
      </c>
      <c r="K57" t="str">
        <f>IFERROR(VLOOKUP(A57,'Dungeon&amp;Framework'!DK:DV,10,FALSE),"")</f>
        <v/>
      </c>
    </row>
    <row r="58" spans="1:11" x14ac:dyDescent="0.2">
      <c r="A58">
        <v>57</v>
      </c>
      <c r="D58">
        <v>11</v>
      </c>
      <c r="I58">
        <f t="shared" si="0"/>
        <v>10</v>
      </c>
      <c r="K58">
        <f>IFERROR(VLOOKUP(A58,'Dungeon&amp;Framework'!DK:DV,10,FALSE),"")</f>
        <v>571200</v>
      </c>
    </row>
    <row r="59" spans="1:11" x14ac:dyDescent="0.2">
      <c r="A59">
        <v>58</v>
      </c>
      <c r="D59">
        <v>12</v>
      </c>
      <c r="I59">
        <f t="shared" si="0"/>
        <v>11</v>
      </c>
      <c r="K59" t="str">
        <f>IFERROR(VLOOKUP(A59,'Dungeon&amp;Framework'!DK:DV,10,FALSE),"")</f>
        <v/>
      </c>
    </row>
    <row r="60" spans="1:11" x14ac:dyDescent="0.2">
      <c r="A60">
        <v>59</v>
      </c>
      <c r="D60">
        <v>12</v>
      </c>
      <c r="I60">
        <f t="shared" si="0"/>
        <v>11</v>
      </c>
      <c r="K60" t="str">
        <f>IFERROR(VLOOKUP(A60,'Dungeon&amp;Framework'!DK:DV,10,FALSE),"")</f>
        <v/>
      </c>
    </row>
    <row r="61" spans="1:11" x14ac:dyDescent="0.2">
      <c r="A61">
        <v>60</v>
      </c>
      <c r="D61">
        <v>12</v>
      </c>
      <c r="I61">
        <f t="shared" si="0"/>
        <v>11</v>
      </c>
      <c r="K61">
        <f>IFERROR(VLOOKUP(A61,'Dungeon&amp;Framework'!DK:DV,10,FALSE),"")</f>
        <v>676800</v>
      </c>
    </row>
    <row r="62" spans="1:11" x14ac:dyDescent="0.2">
      <c r="A62">
        <v>61</v>
      </c>
      <c r="D62">
        <v>12</v>
      </c>
      <c r="I62">
        <f t="shared" si="0"/>
        <v>11</v>
      </c>
      <c r="K62" t="str">
        <f>IFERROR(VLOOKUP(A62,'Dungeon&amp;Framework'!DK:DV,10,FALSE),"")</f>
        <v/>
      </c>
    </row>
    <row r="63" spans="1:11" x14ac:dyDescent="0.2">
      <c r="A63">
        <v>62</v>
      </c>
      <c r="D63">
        <v>12</v>
      </c>
      <c r="I63">
        <f t="shared" si="0"/>
        <v>11</v>
      </c>
      <c r="K63" t="str">
        <f>IFERROR(VLOOKUP(A63,'Dungeon&amp;Framework'!DK:DV,10,FALSE),"")</f>
        <v/>
      </c>
    </row>
    <row r="64" spans="1:11" x14ac:dyDescent="0.2">
      <c r="A64">
        <v>63</v>
      </c>
      <c r="D64">
        <v>12</v>
      </c>
      <c r="I64">
        <f t="shared" si="0"/>
        <v>11</v>
      </c>
      <c r="K64">
        <f>IFERROR(VLOOKUP(A64,'Dungeon&amp;Framework'!DK:DV,10,FALSE),"")</f>
        <v>782400</v>
      </c>
    </row>
    <row r="65" spans="1:11" x14ac:dyDescent="0.2">
      <c r="A65">
        <v>64</v>
      </c>
      <c r="D65">
        <v>13</v>
      </c>
      <c r="I65">
        <f t="shared" si="0"/>
        <v>12</v>
      </c>
      <c r="K65" t="str">
        <f>IFERROR(VLOOKUP(A65,'Dungeon&amp;Framework'!DK:DV,10,FALSE),"")</f>
        <v/>
      </c>
    </row>
    <row r="66" spans="1:11" x14ac:dyDescent="0.2">
      <c r="A66">
        <v>65</v>
      </c>
      <c r="D66">
        <v>13</v>
      </c>
      <c r="I66">
        <f t="shared" si="0"/>
        <v>12</v>
      </c>
      <c r="K66" t="str">
        <f>IFERROR(VLOOKUP(A66,'Dungeon&amp;Framework'!DK:DV,10,FALSE),"")</f>
        <v/>
      </c>
    </row>
    <row r="67" spans="1:11" x14ac:dyDescent="0.2">
      <c r="A67">
        <v>66</v>
      </c>
      <c r="D67">
        <v>13</v>
      </c>
      <c r="I67">
        <f t="shared" ref="I67:I130" si="1">D67-1</f>
        <v>12</v>
      </c>
      <c r="K67">
        <f>IFERROR(VLOOKUP(A67,'Dungeon&amp;Framework'!DK:DV,10,FALSE),"")</f>
        <v>897600</v>
      </c>
    </row>
    <row r="68" spans="1:11" x14ac:dyDescent="0.2">
      <c r="A68">
        <v>67</v>
      </c>
      <c r="D68">
        <v>13</v>
      </c>
      <c r="I68">
        <f t="shared" si="1"/>
        <v>12</v>
      </c>
      <c r="K68" t="str">
        <f>IFERROR(VLOOKUP(A68,'Dungeon&amp;Framework'!DK:DV,10,FALSE),"")</f>
        <v/>
      </c>
    </row>
    <row r="69" spans="1:11" x14ac:dyDescent="0.2">
      <c r="A69">
        <v>68</v>
      </c>
      <c r="D69">
        <v>13</v>
      </c>
      <c r="I69">
        <f t="shared" si="1"/>
        <v>12</v>
      </c>
      <c r="K69" t="str">
        <f>IFERROR(VLOOKUP(A69,'Dungeon&amp;Framework'!DK:DV,10,FALSE),"")</f>
        <v/>
      </c>
    </row>
    <row r="70" spans="1:11" x14ac:dyDescent="0.2">
      <c r="A70">
        <v>69</v>
      </c>
      <c r="D70">
        <v>13</v>
      </c>
      <c r="I70">
        <f t="shared" si="1"/>
        <v>12</v>
      </c>
      <c r="K70" t="str">
        <f>IFERROR(VLOOKUP(A70,'Dungeon&amp;Framework'!DK:DV,10,FALSE),"")</f>
        <v/>
      </c>
    </row>
    <row r="71" spans="1:11" x14ac:dyDescent="0.2">
      <c r="A71">
        <v>70</v>
      </c>
      <c r="D71">
        <v>14</v>
      </c>
      <c r="I71">
        <f t="shared" si="1"/>
        <v>13</v>
      </c>
      <c r="K71">
        <f>IFERROR(VLOOKUP(A71,'Dungeon&amp;Framework'!DK:DV,10,FALSE),"")</f>
        <v>1022400</v>
      </c>
    </row>
    <row r="72" spans="1:11" x14ac:dyDescent="0.2">
      <c r="A72">
        <v>71</v>
      </c>
      <c r="D72">
        <v>14</v>
      </c>
      <c r="I72">
        <f t="shared" si="1"/>
        <v>13</v>
      </c>
      <c r="K72" t="str">
        <f>IFERROR(VLOOKUP(A72,'Dungeon&amp;Framework'!DK:DV,10,FALSE),"")</f>
        <v/>
      </c>
    </row>
    <row r="73" spans="1:11" x14ac:dyDescent="0.2">
      <c r="A73">
        <v>72</v>
      </c>
      <c r="D73">
        <v>14</v>
      </c>
      <c r="I73">
        <f t="shared" si="1"/>
        <v>13</v>
      </c>
      <c r="K73" t="str">
        <f>IFERROR(VLOOKUP(A73,'Dungeon&amp;Framework'!DK:DV,10,FALSE),"")</f>
        <v/>
      </c>
    </row>
    <row r="74" spans="1:11" x14ac:dyDescent="0.2">
      <c r="A74">
        <v>73</v>
      </c>
      <c r="D74">
        <v>14</v>
      </c>
      <c r="I74">
        <f t="shared" si="1"/>
        <v>13</v>
      </c>
      <c r="K74" t="str">
        <f>IFERROR(VLOOKUP(A74,'Dungeon&amp;Framework'!DK:DV,10,FALSE),"")</f>
        <v/>
      </c>
    </row>
    <row r="75" spans="1:11" x14ac:dyDescent="0.2">
      <c r="A75">
        <v>74</v>
      </c>
      <c r="D75">
        <v>14</v>
      </c>
      <c r="I75">
        <f t="shared" si="1"/>
        <v>13</v>
      </c>
      <c r="K75">
        <f>IFERROR(VLOOKUP(A75,'Dungeon&amp;Framework'!DK:DV,10,FALSE),"")</f>
        <v>1147200</v>
      </c>
    </row>
    <row r="76" spans="1:11" x14ac:dyDescent="0.2">
      <c r="A76">
        <v>75</v>
      </c>
      <c r="D76">
        <v>14</v>
      </c>
      <c r="I76">
        <f t="shared" si="1"/>
        <v>13</v>
      </c>
      <c r="K76" t="str">
        <f>IFERROR(VLOOKUP(A76,'Dungeon&amp;Framework'!DK:DV,10,FALSE),"")</f>
        <v/>
      </c>
    </row>
    <row r="77" spans="1:11" x14ac:dyDescent="0.2">
      <c r="A77">
        <v>76</v>
      </c>
      <c r="D77">
        <v>15</v>
      </c>
      <c r="I77">
        <f t="shared" si="1"/>
        <v>14</v>
      </c>
      <c r="K77" t="str">
        <f>IFERROR(VLOOKUP(A77,'Dungeon&amp;Framework'!DK:DV,10,FALSE),"")</f>
        <v/>
      </c>
    </row>
    <row r="78" spans="1:11" x14ac:dyDescent="0.2">
      <c r="A78">
        <v>77</v>
      </c>
      <c r="D78">
        <v>15</v>
      </c>
      <c r="I78">
        <f t="shared" si="1"/>
        <v>14</v>
      </c>
      <c r="K78" t="str">
        <f>IFERROR(VLOOKUP(A78,'Dungeon&amp;Framework'!DK:DV,10,FALSE),"")</f>
        <v/>
      </c>
    </row>
    <row r="79" spans="1:11" x14ac:dyDescent="0.2">
      <c r="A79">
        <v>78</v>
      </c>
      <c r="D79">
        <v>15</v>
      </c>
      <c r="I79">
        <f t="shared" si="1"/>
        <v>14</v>
      </c>
      <c r="K79">
        <f>IFERROR(VLOOKUP(A79,'Dungeon&amp;Framework'!DK:DV,10,FALSE),"")</f>
        <v>1281600</v>
      </c>
    </row>
    <row r="80" spans="1:11" x14ac:dyDescent="0.2">
      <c r="A80">
        <v>79</v>
      </c>
      <c r="D80">
        <v>15</v>
      </c>
      <c r="I80">
        <f t="shared" si="1"/>
        <v>14</v>
      </c>
      <c r="K80" t="str">
        <f>IFERROR(VLOOKUP(A80,'Dungeon&amp;Framework'!DK:DV,10,FALSE),"")</f>
        <v/>
      </c>
    </row>
    <row r="81" spans="1:11" x14ac:dyDescent="0.2">
      <c r="A81">
        <v>80</v>
      </c>
      <c r="D81">
        <v>15</v>
      </c>
      <c r="I81">
        <f t="shared" si="1"/>
        <v>14</v>
      </c>
      <c r="K81" t="str">
        <f>IFERROR(VLOOKUP(A81,'Dungeon&amp;Framework'!DK:DV,10,FALSE),"")</f>
        <v/>
      </c>
    </row>
    <row r="82" spans="1:11" x14ac:dyDescent="0.2">
      <c r="A82">
        <v>81</v>
      </c>
      <c r="D82">
        <v>15</v>
      </c>
      <c r="I82">
        <f t="shared" si="1"/>
        <v>14</v>
      </c>
      <c r="K82" t="str">
        <f>IFERROR(VLOOKUP(A82,'Dungeon&amp;Framework'!DK:DV,10,FALSE),"")</f>
        <v/>
      </c>
    </row>
    <row r="83" spans="1:11" x14ac:dyDescent="0.2">
      <c r="A83">
        <v>82</v>
      </c>
      <c r="D83">
        <v>16</v>
      </c>
      <c r="I83">
        <f t="shared" si="1"/>
        <v>15</v>
      </c>
      <c r="K83">
        <f>IFERROR(VLOOKUP(A83,'Dungeon&amp;Framework'!DK:DV,10,FALSE),"")</f>
        <v>1425600</v>
      </c>
    </row>
    <row r="84" spans="1:11" x14ac:dyDescent="0.2">
      <c r="A84">
        <v>83</v>
      </c>
      <c r="D84">
        <v>16</v>
      </c>
      <c r="I84">
        <f t="shared" si="1"/>
        <v>15</v>
      </c>
      <c r="K84" t="str">
        <f>IFERROR(VLOOKUP(A84,'Dungeon&amp;Framework'!DK:DV,10,FALSE),"")</f>
        <v/>
      </c>
    </row>
    <row r="85" spans="1:11" x14ac:dyDescent="0.2">
      <c r="A85">
        <v>84</v>
      </c>
      <c r="D85">
        <v>16</v>
      </c>
      <c r="I85">
        <f t="shared" si="1"/>
        <v>15</v>
      </c>
      <c r="K85" t="str">
        <f>IFERROR(VLOOKUP(A85,'Dungeon&amp;Framework'!DK:DV,10,FALSE),"")</f>
        <v/>
      </c>
    </row>
    <row r="86" spans="1:11" x14ac:dyDescent="0.2">
      <c r="A86">
        <v>85</v>
      </c>
      <c r="D86">
        <v>16</v>
      </c>
      <c r="I86">
        <f t="shared" si="1"/>
        <v>15</v>
      </c>
      <c r="K86" t="str">
        <f>IFERROR(VLOOKUP(A86,'Dungeon&amp;Framework'!DK:DV,10,FALSE),"")</f>
        <v/>
      </c>
    </row>
    <row r="87" spans="1:11" x14ac:dyDescent="0.2">
      <c r="A87">
        <v>86</v>
      </c>
      <c r="D87">
        <v>16</v>
      </c>
      <c r="I87">
        <f t="shared" si="1"/>
        <v>15</v>
      </c>
      <c r="K87">
        <f>IFERROR(VLOOKUP(A87,'Dungeon&amp;Framework'!DK:DV,10,FALSE),"")</f>
        <v>1569600</v>
      </c>
    </row>
    <row r="88" spans="1:11" x14ac:dyDescent="0.2">
      <c r="A88">
        <v>87</v>
      </c>
      <c r="D88">
        <v>16</v>
      </c>
      <c r="I88">
        <f t="shared" si="1"/>
        <v>15</v>
      </c>
      <c r="K88" t="str">
        <f>IFERROR(VLOOKUP(A88,'Dungeon&amp;Framework'!DK:DV,10,FALSE),"")</f>
        <v/>
      </c>
    </row>
    <row r="89" spans="1:11" x14ac:dyDescent="0.2">
      <c r="A89">
        <v>88</v>
      </c>
      <c r="D89">
        <v>17</v>
      </c>
      <c r="I89">
        <f t="shared" si="1"/>
        <v>16</v>
      </c>
      <c r="K89" t="str">
        <f>IFERROR(VLOOKUP(A89,'Dungeon&amp;Framework'!DK:DV,10,FALSE),"")</f>
        <v/>
      </c>
    </row>
    <row r="90" spans="1:11" x14ac:dyDescent="0.2">
      <c r="A90">
        <v>89</v>
      </c>
      <c r="D90">
        <v>17</v>
      </c>
      <c r="I90">
        <f t="shared" si="1"/>
        <v>16</v>
      </c>
      <c r="K90" t="str">
        <f>IFERROR(VLOOKUP(A90,'Dungeon&amp;Framework'!DK:DV,10,FALSE),"")</f>
        <v/>
      </c>
    </row>
    <row r="91" spans="1:11" x14ac:dyDescent="0.2">
      <c r="A91">
        <v>90</v>
      </c>
      <c r="D91">
        <v>17</v>
      </c>
      <c r="I91">
        <f t="shared" si="1"/>
        <v>16</v>
      </c>
      <c r="K91">
        <f>IFERROR(VLOOKUP(A91,'Dungeon&amp;Framework'!DK:DV,10,FALSE),"")</f>
        <v>1723200</v>
      </c>
    </row>
    <row r="92" spans="1:11" x14ac:dyDescent="0.2">
      <c r="A92">
        <v>91</v>
      </c>
      <c r="D92">
        <v>17</v>
      </c>
      <c r="I92">
        <f t="shared" si="1"/>
        <v>16</v>
      </c>
      <c r="K92" t="str">
        <f>IFERROR(VLOOKUP(A92,'Dungeon&amp;Framework'!DK:DV,10,FALSE),"")</f>
        <v/>
      </c>
    </row>
    <row r="93" spans="1:11" x14ac:dyDescent="0.2">
      <c r="A93">
        <v>92</v>
      </c>
      <c r="D93">
        <v>17</v>
      </c>
      <c r="I93">
        <f t="shared" si="1"/>
        <v>16</v>
      </c>
      <c r="K93" t="str">
        <f>IFERROR(VLOOKUP(A93,'Dungeon&amp;Framework'!DK:DV,10,FALSE),"")</f>
        <v/>
      </c>
    </row>
    <row r="94" spans="1:11" x14ac:dyDescent="0.2">
      <c r="A94">
        <v>93</v>
      </c>
      <c r="D94">
        <v>17</v>
      </c>
      <c r="I94">
        <f t="shared" si="1"/>
        <v>16</v>
      </c>
      <c r="K94" t="str">
        <f>IFERROR(VLOOKUP(A94,'Dungeon&amp;Framework'!DK:DV,10,FALSE),"")</f>
        <v/>
      </c>
    </row>
    <row r="95" spans="1:11" x14ac:dyDescent="0.2">
      <c r="A95">
        <v>94</v>
      </c>
      <c r="D95">
        <v>18</v>
      </c>
      <c r="I95">
        <f t="shared" si="1"/>
        <v>17</v>
      </c>
      <c r="K95">
        <f>IFERROR(VLOOKUP(A95,'Dungeon&amp;Framework'!DK:DV,10,FALSE),"")</f>
        <v>1886400</v>
      </c>
    </row>
    <row r="96" spans="1:11" x14ac:dyDescent="0.2">
      <c r="A96">
        <v>95</v>
      </c>
      <c r="D96">
        <v>18</v>
      </c>
      <c r="I96">
        <f t="shared" si="1"/>
        <v>17</v>
      </c>
      <c r="K96" t="str">
        <f>IFERROR(VLOOKUP(A96,'Dungeon&amp;Framework'!DK:DV,10,FALSE),"")</f>
        <v/>
      </c>
    </row>
    <row r="97" spans="1:11" x14ac:dyDescent="0.2">
      <c r="A97">
        <v>96</v>
      </c>
      <c r="D97">
        <v>18</v>
      </c>
      <c r="I97">
        <f t="shared" si="1"/>
        <v>17</v>
      </c>
      <c r="K97" t="str">
        <f>IFERROR(VLOOKUP(A97,'Dungeon&amp;Framework'!DK:DV,10,FALSE),"")</f>
        <v/>
      </c>
    </row>
    <row r="98" spans="1:11" x14ac:dyDescent="0.2">
      <c r="A98">
        <v>97</v>
      </c>
      <c r="D98">
        <v>18</v>
      </c>
      <c r="I98">
        <f t="shared" si="1"/>
        <v>17</v>
      </c>
      <c r="K98" t="str">
        <f>IFERROR(VLOOKUP(A98,'Dungeon&amp;Framework'!DK:DV,10,FALSE),"")</f>
        <v/>
      </c>
    </row>
    <row r="99" spans="1:11" x14ac:dyDescent="0.2">
      <c r="A99">
        <v>98</v>
      </c>
      <c r="D99">
        <v>18</v>
      </c>
      <c r="I99">
        <f t="shared" si="1"/>
        <v>17</v>
      </c>
      <c r="K99">
        <f>IFERROR(VLOOKUP(A99,'Dungeon&amp;Framework'!DK:DV,10,FALSE),"")</f>
        <v>2049600</v>
      </c>
    </row>
    <row r="100" spans="1:11" x14ac:dyDescent="0.2">
      <c r="A100">
        <v>99</v>
      </c>
      <c r="D100">
        <v>18</v>
      </c>
      <c r="I100">
        <f t="shared" si="1"/>
        <v>17</v>
      </c>
      <c r="K100" t="str">
        <f>IFERROR(VLOOKUP(A100,'Dungeon&amp;Framework'!DK:DV,10,FALSE),"")</f>
        <v/>
      </c>
    </row>
    <row r="101" spans="1:11" x14ac:dyDescent="0.2">
      <c r="A101">
        <v>100</v>
      </c>
      <c r="D101">
        <v>19</v>
      </c>
      <c r="I101">
        <f t="shared" si="1"/>
        <v>18</v>
      </c>
      <c r="K101" t="str">
        <f>IFERROR(VLOOKUP(A101,'Dungeon&amp;Framework'!DK:DV,10,FALSE),"")</f>
        <v/>
      </c>
    </row>
    <row r="102" spans="1:11" x14ac:dyDescent="0.2">
      <c r="A102">
        <v>101</v>
      </c>
      <c r="D102">
        <v>19</v>
      </c>
      <c r="I102">
        <f t="shared" si="1"/>
        <v>18</v>
      </c>
      <c r="K102">
        <f>IFERROR(VLOOKUP(A102,'Dungeon&amp;Framework'!DK:DV,10,FALSE),"")</f>
        <v>2222400</v>
      </c>
    </row>
    <row r="103" spans="1:11" x14ac:dyDescent="0.2">
      <c r="A103">
        <v>102</v>
      </c>
      <c r="D103">
        <v>19</v>
      </c>
      <c r="I103">
        <f t="shared" si="1"/>
        <v>18</v>
      </c>
      <c r="K103" t="str">
        <f>IFERROR(VLOOKUP(A103,'Dungeon&amp;Framework'!DK:DV,10,FALSE),"")</f>
        <v/>
      </c>
    </row>
    <row r="104" spans="1:11" x14ac:dyDescent="0.2">
      <c r="A104">
        <v>103</v>
      </c>
      <c r="D104">
        <v>19</v>
      </c>
      <c r="I104">
        <f t="shared" si="1"/>
        <v>18</v>
      </c>
      <c r="K104" t="str">
        <f>IFERROR(VLOOKUP(A104,'Dungeon&amp;Framework'!DK:DV,10,FALSE),"")</f>
        <v/>
      </c>
    </row>
    <row r="105" spans="1:11" x14ac:dyDescent="0.2">
      <c r="A105">
        <v>104</v>
      </c>
      <c r="D105">
        <v>19</v>
      </c>
      <c r="I105">
        <f t="shared" si="1"/>
        <v>18</v>
      </c>
      <c r="K105">
        <f>IFERROR(VLOOKUP(A105,'Dungeon&amp;Framework'!DK:DV,10,FALSE),"")</f>
        <v>2395200</v>
      </c>
    </row>
    <row r="106" spans="1:11" x14ac:dyDescent="0.2">
      <c r="A106">
        <v>105</v>
      </c>
      <c r="D106">
        <v>19</v>
      </c>
      <c r="I106">
        <f t="shared" si="1"/>
        <v>18</v>
      </c>
      <c r="K106" t="str">
        <f>IFERROR(VLOOKUP(A106,'Dungeon&amp;Framework'!DK:DV,10,FALSE),"")</f>
        <v/>
      </c>
    </row>
    <row r="107" spans="1:11" x14ac:dyDescent="0.2">
      <c r="A107">
        <v>106</v>
      </c>
      <c r="D107">
        <v>20</v>
      </c>
      <c r="I107">
        <f t="shared" si="1"/>
        <v>19</v>
      </c>
      <c r="K107" t="str">
        <f>IFERROR(VLOOKUP(A107,'Dungeon&amp;Framework'!DK:DV,10,FALSE),"")</f>
        <v/>
      </c>
    </row>
    <row r="108" spans="1:11" x14ac:dyDescent="0.2">
      <c r="A108">
        <v>107</v>
      </c>
      <c r="D108">
        <v>20</v>
      </c>
      <c r="I108">
        <f t="shared" si="1"/>
        <v>19</v>
      </c>
      <c r="K108" t="str">
        <f>IFERROR(VLOOKUP(A108,'Dungeon&amp;Framework'!DK:DV,10,FALSE),"")</f>
        <v/>
      </c>
    </row>
    <row r="109" spans="1:11" x14ac:dyDescent="0.2">
      <c r="A109">
        <v>108</v>
      </c>
      <c r="D109">
        <v>20</v>
      </c>
      <c r="I109">
        <f t="shared" si="1"/>
        <v>19</v>
      </c>
      <c r="K109">
        <f>IFERROR(VLOOKUP(A109,'Dungeon&amp;Framework'!DK:DV,10,FALSE),"")</f>
        <v>2577600</v>
      </c>
    </row>
    <row r="110" spans="1:11" x14ac:dyDescent="0.2">
      <c r="A110">
        <v>109</v>
      </c>
      <c r="D110">
        <v>20</v>
      </c>
      <c r="I110">
        <f t="shared" si="1"/>
        <v>19</v>
      </c>
      <c r="K110" t="str">
        <f>IFERROR(VLOOKUP(A110,'Dungeon&amp;Framework'!DK:DV,10,FALSE),"")</f>
        <v/>
      </c>
    </row>
    <row r="111" spans="1:11" x14ac:dyDescent="0.2">
      <c r="A111">
        <v>110</v>
      </c>
      <c r="D111">
        <v>20</v>
      </c>
      <c r="I111">
        <f t="shared" si="1"/>
        <v>19</v>
      </c>
      <c r="K111" t="str">
        <f>IFERROR(VLOOKUP(A111,'Dungeon&amp;Framework'!DK:DV,10,FALSE),"")</f>
        <v/>
      </c>
    </row>
    <row r="112" spans="1:11" x14ac:dyDescent="0.2">
      <c r="A112">
        <v>111</v>
      </c>
      <c r="D112">
        <v>20</v>
      </c>
      <c r="I112">
        <f t="shared" si="1"/>
        <v>19</v>
      </c>
      <c r="K112" t="str">
        <f>IFERROR(VLOOKUP(A112,'Dungeon&amp;Framework'!DK:DV,10,FALSE),"")</f>
        <v/>
      </c>
    </row>
    <row r="113" spans="1:13" x14ac:dyDescent="0.2">
      <c r="A113">
        <v>112</v>
      </c>
      <c r="D113">
        <v>21</v>
      </c>
      <c r="I113">
        <f t="shared" si="1"/>
        <v>20</v>
      </c>
      <c r="K113">
        <f>IFERROR(VLOOKUP(A113,'Dungeon&amp;Framework'!DK:DV,10,FALSE),"")</f>
        <v>2769600</v>
      </c>
    </row>
    <row r="114" spans="1:13" x14ac:dyDescent="0.2">
      <c r="A114">
        <v>113</v>
      </c>
      <c r="D114">
        <v>21</v>
      </c>
      <c r="I114">
        <f t="shared" si="1"/>
        <v>20</v>
      </c>
      <c r="K114" t="str">
        <f>IFERROR(VLOOKUP(A114,'Dungeon&amp;Framework'!DK:DV,10,FALSE),"")</f>
        <v/>
      </c>
    </row>
    <row r="115" spans="1:13" x14ac:dyDescent="0.2">
      <c r="A115">
        <v>114</v>
      </c>
      <c r="D115">
        <v>21</v>
      </c>
      <c r="I115">
        <f t="shared" si="1"/>
        <v>20</v>
      </c>
      <c r="K115" t="str">
        <f>IFERROR(VLOOKUP(A115,'Dungeon&amp;Framework'!DK:DV,10,FALSE),"")</f>
        <v/>
      </c>
    </row>
    <row r="116" spans="1:13" x14ac:dyDescent="0.2">
      <c r="A116">
        <v>115</v>
      </c>
      <c r="D116">
        <v>21</v>
      </c>
      <c r="I116">
        <f t="shared" si="1"/>
        <v>20</v>
      </c>
      <c r="K116" t="str">
        <f>IFERROR(VLOOKUP(A116,'Dungeon&amp;Framework'!DK:DV,10,FALSE),"")</f>
        <v/>
      </c>
    </row>
    <row r="117" spans="1:13" x14ac:dyDescent="0.2">
      <c r="A117">
        <v>116</v>
      </c>
      <c r="D117">
        <v>21</v>
      </c>
      <c r="I117">
        <f t="shared" si="1"/>
        <v>20</v>
      </c>
      <c r="K117">
        <f>IFERROR(VLOOKUP(A117,'Dungeon&amp;Framework'!DK:DV,10,FALSE),"")</f>
        <v>2961600</v>
      </c>
    </row>
    <row r="118" spans="1:13" x14ac:dyDescent="0.2">
      <c r="A118">
        <v>117</v>
      </c>
      <c r="D118">
        <v>21</v>
      </c>
      <c r="I118">
        <f t="shared" si="1"/>
        <v>20</v>
      </c>
      <c r="K118" t="str">
        <f>IFERROR(VLOOKUP(A118,'Dungeon&amp;Framework'!DK:DV,10,FALSE),"")</f>
        <v/>
      </c>
    </row>
    <row r="119" spans="1:13" x14ac:dyDescent="0.2">
      <c r="A119">
        <v>118</v>
      </c>
      <c r="D119">
        <v>22</v>
      </c>
      <c r="I119">
        <f t="shared" si="1"/>
        <v>21</v>
      </c>
      <c r="K119" t="str">
        <f>IFERROR(VLOOKUP(A119,'Dungeon&amp;Framework'!DK:DV,10,FALSE),"")</f>
        <v/>
      </c>
    </row>
    <row r="120" spans="1:13" x14ac:dyDescent="0.2">
      <c r="A120">
        <v>119</v>
      </c>
      <c r="D120">
        <v>22</v>
      </c>
      <c r="I120">
        <f t="shared" si="1"/>
        <v>21</v>
      </c>
      <c r="K120" t="str">
        <f>IFERROR(VLOOKUP(A120,'Dungeon&amp;Framework'!DK:DV,10,FALSE),"")</f>
        <v/>
      </c>
    </row>
    <row r="121" spans="1:13" s="5" customFormat="1" x14ac:dyDescent="0.2">
      <c r="A121" s="5">
        <v>120</v>
      </c>
      <c r="C121"/>
      <c r="D121">
        <v>22</v>
      </c>
      <c r="H121"/>
      <c r="I121">
        <f t="shared" si="1"/>
        <v>21</v>
      </c>
      <c r="J121"/>
      <c r="K121">
        <f>IFERROR(VLOOKUP(A121,'Dungeon&amp;Framework'!DK:DV,10,FALSE),"")</f>
        <v>3163200</v>
      </c>
      <c r="M121" s="5" t="s">
        <v>418</v>
      </c>
    </row>
    <row r="122" spans="1:13" x14ac:dyDescent="0.2">
      <c r="A122">
        <v>121</v>
      </c>
      <c r="D122">
        <v>22</v>
      </c>
      <c r="I122">
        <f t="shared" si="1"/>
        <v>21</v>
      </c>
      <c r="K122" t="str">
        <f>IFERROR(VLOOKUP(A122,'Dungeon&amp;Framework'!DK:DV,10,FALSE),"")</f>
        <v/>
      </c>
    </row>
    <row r="123" spans="1:13" x14ac:dyDescent="0.2">
      <c r="A123">
        <v>122</v>
      </c>
      <c r="D123">
        <v>22</v>
      </c>
      <c r="I123">
        <f t="shared" si="1"/>
        <v>21</v>
      </c>
      <c r="K123" t="str">
        <f>IFERROR(VLOOKUP(A123,'Dungeon&amp;Framework'!DK:DV,10,FALSE),"")</f>
        <v/>
      </c>
    </row>
    <row r="124" spans="1:13" x14ac:dyDescent="0.2">
      <c r="A124">
        <v>123</v>
      </c>
      <c r="D124">
        <v>22</v>
      </c>
      <c r="I124">
        <f t="shared" si="1"/>
        <v>21</v>
      </c>
      <c r="K124" t="str">
        <f>IFERROR(VLOOKUP(A124,'Dungeon&amp;Framework'!DK:DV,10,FALSE),"")</f>
        <v/>
      </c>
    </row>
    <row r="125" spans="1:13" x14ac:dyDescent="0.2">
      <c r="A125">
        <v>124</v>
      </c>
      <c r="D125">
        <v>22</v>
      </c>
      <c r="I125">
        <f t="shared" si="1"/>
        <v>21</v>
      </c>
      <c r="K125">
        <f>IFERROR(VLOOKUP(A125,'Dungeon&amp;Framework'!DK:DV,10,FALSE),"")</f>
        <v>3465600</v>
      </c>
    </row>
    <row r="126" spans="1:13" x14ac:dyDescent="0.2">
      <c r="A126">
        <v>125</v>
      </c>
      <c r="D126">
        <v>22</v>
      </c>
      <c r="I126">
        <f t="shared" si="1"/>
        <v>21</v>
      </c>
      <c r="K126" t="str">
        <f>IFERROR(VLOOKUP(A126,'Dungeon&amp;Framework'!DK:DV,10,FALSE),"")</f>
        <v/>
      </c>
    </row>
    <row r="127" spans="1:13" x14ac:dyDescent="0.2">
      <c r="A127">
        <v>126</v>
      </c>
      <c r="D127">
        <v>22</v>
      </c>
      <c r="I127">
        <f t="shared" si="1"/>
        <v>21</v>
      </c>
      <c r="K127" t="str">
        <f>IFERROR(VLOOKUP(A127,'Dungeon&amp;Framework'!DK:DV,10,FALSE),"")</f>
        <v/>
      </c>
    </row>
    <row r="128" spans="1:13" x14ac:dyDescent="0.2">
      <c r="A128">
        <v>127</v>
      </c>
      <c r="D128">
        <v>22</v>
      </c>
      <c r="I128">
        <f t="shared" si="1"/>
        <v>21</v>
      </c>
      <c r="K128" t="str">
        <f>IFERROR(VLOOKUP(A128,'Dungeon&amp;Framework'!DK:DV,10,FALSE),"")</f>
        <v/>
      </c>
    </row>
    <row r="129" spans="1:11" x14ac:dyDescent="0.2">
      <c r="A129">
        <v>128</v>
      </c>
      <c r="D129">
        <v>22</v>
      </c>
      <c r="I129">
        <f t="shared" si="1"/>
        <v>21</v>
      </c>
      <c r="K129">
        <f>IFERROR(VLOOKUP(A129,'Dungeon&amp;Framework'!DK:DV,10,FALSE),"")</f>
        <v>3768000</v>
      </c>
    </row>
    <row r="130" spans="1:11" x14ac:dyDescent="0.2">
      <c r="A130">
        <v>129</v>
      </c>
      <c r="D130">
        <v>22</v>
      </c>
      <c r="I130">
        <f t="shared" si="1"/>
        <v>21</v>
      </c>
      <c r="K130" t="str">
        <f>IFERROR(VLOOKUP(A130,'Dungeon&amp;Framework'!DK:DV,10,FALSE),"")</f>
        <v/>
      </c>
    </row>
    <row r="131" spans="1:11" x14ac:dyDescent="0.2">
      <c r="A131">
        <v>130</v>
      </c>
      <c r="D131">
        <v>23</v>
      </c>
      <c r="I131">
        <f t="shared" ref="I131:I194" si="2">D131-1</f>
        <v>22</v>
      </c>
      <c r="K131" t="str">
        <f>IFERROR(VLOOKUP(A131,'Dungeon&amp;Framework'!DK:DV,10,FALSE),"")</f>
        <v/>
      </c>
    </row>
    <row r="132" spans="1:11" x14ac:dyDescent="0.2">
      <c r="A132">
        <v>131</v>
      </c>
      <c r="D132">
        <v>23</v>
      </c>
      <c r="I132">
        <f t="shared" si="2"/>
        <v>22</v>
      </c>
      <c r="K132" t="str">
        <f>IFERROR(VLOOKUP(A132,'Dungeon&amp;Framework'!DK:DV,10,FALSE),"")</f>
        <v/>
      </c>
    </row>
    <row r="133" spans="1:11" x14ac:dyDescent="0.2">
      <c r="A133">
        <v>132</v>
      </c>
      <c r="D133">
        <v>23</v>
      </c>
      <c r="I133">
        <f t="shared" si="2"/>
        <v>22</v>
      </c>
      <c r="K133">
        <f>IFERROR(VLOOKUP(A133,'Dungeon&amp;Framework'!DK:DV,10,FALSE),"")</f>
        <v>4084800</v>
      </c>
    </row>
    <row r="134" spans="1:11" x14ac:dyDescent="0.2">
      <c r="A134">
        <v>133</v>
      </c>
      <c r="D134">
        <v>23</v>
      </c>
      <c r="I134">
        <f t="shared" si="2"/>
        <v>22</v>
      </c>
      <c r="K134" t="str">
        <f>IFERROR(VLOOKUP(A134,'Dungeon&amp;Framework'!DK:DV,10,FALSE),"")</f>
        <v/>
      </c>
    </row>
    <row r="135" spans="1:11" x14ac:dyDescent="0.2">
      <c r="A135">
        <v>134</v>
      </c>
      <c r="D135">
        <v>23</v>
      </c>
      <c r="I135">
        <f t="shared" si="2"/>
        <v>22</v>
      </c>
      <c r="K135" t="str">
        <f>IFERROR(VLOOKUP(A135,'Dungeon&amp;Framework'!DK:DV,10,FALSE),"")</f>
        <v/>
      </c>
    </row>
    <row r="136" spans="1:11" x14ac:dyDescent="0.2">
      <c r="A136">
        <v>135</v>
      </c>
      <c r="D136">
        <v>23</v>
      </c>
      <c r="I136">
        <f t="shared" si="2"/>
        <v>22</v>
      </c>
      <c r="K136" t="str">
        <f>IFERROR(VLOOKUP(A136,'Dungeon&amp;Framework'!DK:DV,10,FALSE),"")</f>
        <v/>
      </c>
    </row>
    <row r="137" spans="1:11" x14ac:dyDescent="0.2">
      <c r="A137">
        <v>136</v>
      </c>
      <c r="D137">
        <v>23</v>
      </c>
      <c r="I137">
        <f t="shared" si="2"/>
        <v>22</v>
      </c>
      <c r="K137">
        <f>IFERROR(VLOOKUP(A137,'Dungeon&amp;Framework'!DK:DV,10,FALSE),"")</f>
        <v>4401600</v>
      </c>
    </row>
    <row r="138" spans="1:11" x14ac:dyDescent="0.2">
      <c r="A138">
        <v>137</v>
      </c>
      <c r="D138">
        <v>23</v>
      </c>
      <c r="I138">
        <f t="shared" si="2"/>
        <v>22</v>
      </c>
      <c r="K138" t="str">
        <f>IFERROR(VLOOKUP(A138,'Dungeon&amp;Framework'!DK:DV,10,FALSE),"")</f>
        <v/>
      </c>
    </row>
    <row r="139" spans="1:11" x14ac:dyDescent="0.2">
      <c r="A139">
        <v>138</v>
      </c>
      <c r="D139">
        <v>23</v>
      </c>
      <c r="I139">
        <f t="shared" si="2"/>
        <v>22</v>
      </c>
      <c r="K139" t="str">
        <f>IFERROR(VLOOKUP(A139,'Dungeon&amp;Framework'!DK:DV,10,FALSE),"")</f>
        <v/>
      </c>
    </row>
    <row r="140" spans="1:11" x14ac:dyDescent="0.2">
      <c r="A140">
        <v>139</v>
      </c>
      <c r="D140">
        <v>23</v>
      </c>
      <c r="I140">
        <f t="shared" si="2"/>
        <v>22</v>
      </c>
      <c r="K140" t="str">
        <f>IFERROR(VLOOKUP(A140,'Dungeon&amp;Framework'!DK:DV,10,FALSE),"")</f>
        <v/>
      </c>
    </row>
    <row r="141" spans="1:11" x14ac:dyDescent="0.2">
      <c r="A141">
        <v>140</v>
      </c>
      <c r="D141">
        <v>23</v>
      </c>
      <c r="I141">
        <f t="shared" si="2"/>
        <v>22</v>
      </c>
      <c r="K141" t="str">
        <f>IFERROR(VLOOKUP(A141,'Dungeon&amp;Framework'!DK:DV,10,FALSE),"")</f>
        <v/>
      </c>
    </row>
    <row r="142" spans="1:11" x14ac:dyDescent="0.2">
      <c r="A142">
        <v>141</v>
      </c>
      <c r="D142">
        <v>23</v>
      </c>
      <c r="I142">
        <f t="shared" si="2"/>
        <v>22</v>
      </c>
      <c r="K142">
        <f>IFERROR(VLOOKUP(A142,'Dungeon&amp;Framework'!DK:DV,10,FALSE),"")</f>
        <v>4718400</v>
      </c>
    </row>
    <row r="143" spans="1:11" x14ac:dyDescent="0.2">
      <c r="A143">
        <v>142</v>
      </c>
      <c r="D143">
        <v>23</v>
      </c>
      <c r="I143">
        <f t="shared" si="2"/>
        <v>22</v>
      </c>
      <c r="K143" t="str">
        <f>IFERROR(VLOOKUP(A143,'Dungeon&amp;Framework'!DK:DV,10,FALSE),"")</f>
        <v/>
      </c>
    </row>
    <row r="144" spans="1:11" x14ac:dyDescent="0.2">
      <c r="A144">
        <v>143</v>
      </c>
      <c r="D144">
        <v>23</v>
      </c>
      <c r="I144">
        <f t="shared" si="2"/>
        <v>22</v>
      </c>
      <c r="K144" t="str">
        <f>IFERROR(VLOOKUP(A144,'Dungeon&amp;Framework'!DK:DV,10,FALSE),"")</f>
        <v/>
      </c>
    </row>
    <row r="145" spans="1:11" x14ac:dyDescent="0.2">
      <c r="A145">
        <v>144</v>
      </c>
      <c r="D145">
        <v>23</v>
      </c>
      <c r="I145">
        <f t="shared" si="2"/>
        <v>22</v>
      </c>
      <c r="K145" t="str">
        <f>IFERROR(VLOOKUP(A145,'Dungeon&amp;Framework'!DK:DV,10,FALSE),"")</f>
        <v/>
      </c>
    </row>
    <row r="146" spans="1:11" x14ac:dyDescent="0.2">
      <c r="A146">
        <v>145</v>
      </c>
      <c r="D146">
        <v>24</v>
      </c>
      <c r="I146">
        <f t="shared" si="2"/>
        <v>23</v>
      </c>
      <c r="K146" t="str">
        <f>IFERROR(VLOOKUP(A146,'Dungeon&amp;Framework'!DK:DV,10,FALSE),"")</f>
        <v/>
      </c>
    </row>
    <row r="147" spans="1:11" x14ac:dyDescent="0.2">
      <c r="A147">
        <v>146</v>
      </c>
      <c r="D147">
        <v>24</v>
      </c>
      <c r="I147">
        <f t="shared" si="2"/>
        <v>23</v>
      </c>
      <c r="K147">
        <f>IFERROR(VLOOKUP(A147,'Dungeon&amp;Framework'!DK:DV,10,FALSE),"")</f>
        <v>5049600</v>
      </c>
    </row>
    <row r="148" spans="1:11" x14ac:dyDescent="0.2">
      <c r="A148">
        <v>147</v>
      </c>
      <c r="D148">
        <v>24</v>
      </c>
      <c r="I148">
        <f t="shared" si="2"/>
        <v>23</v>
      </c>
      <c r="K148" t="str">
        <f>IFERROR(VLOOKUP(A148,'Dungeon&amp;Framework'!DK:DV,10,FALSE),"")</f>
        <v/>
      </c>
    </row>
    <row r="149" spans="1:11" x14ac:dyDescent="0.2">
      <c r="A149">
        <v>148</v>
      </c>
      <c r="D149">
        <v>24</v>
      </c>
      <c r="I149">
        <f t="shared" si="2"/>
        <v>23</v>
      </c>
      <c r="K149" t="str">
        <f>IFERROR(VLOOKUP(A149,'Dungeon&amp;Framework'!DK:DV,10,FALSE),"")</f>
        <v/>
      </c>
    </row>
    <row r="150" spans="1:11" x14ac:dyDescent="0.2">
      <c r="A150">
        <v>149</v>
      </c>
      <c r="D150">
        <v>24</v>
      </c>
      <c r="I150">
        <f t="shared" si="2"/>
        <v>23</v>
      </c>
      <c r="K150" t="str">
        <f>IFERROR(VLOOKUP(A150,'Dungeon&amp;Framework'!DK:DV,10,FALSE),"")</f>
        <v/>
      </c>
    </row>
    <row r="151" spans="1:11" x14ac:dyDescent="0.2">
      <c r="A151">
        <v>150</v>
      </c>
      <c r="D151">
        <v>24</v>
      </c>
      <c r="I151">
        <f t="shared" si="2"/>
        <v>23</v>
      </c>
      <c r="K151" t="str">
        <f>IFERROR(VLOOKUP(A151,'Dungeon&amp;Framework'!DK:DV,10,FALSE),"")</f>
        <v/>
      </c>
    </row>
    <row r="152" spans="1:11" x14ac:dyDescent="0.2">
      <c r="A152">
        <v>151</v>
      </c>
      <c r="D152">
        <v>24</v>
      </c>
      <c r="I152">
        <f t="shared" si="2"/>
        <v>23</v>
      </c>
      <c r="K152">
        <f>IFERROR(VLOOKUP(A152,'Dungeon&amp;Framework'!DK:DV,10,FALSE),"")</f>
        <v>5380800</v>
      </c>
    </row>
    <row r="153" spans="1:11" x14ac:dyDescent="0.2">
      <c r="A153">
        <v>152</v>
      </c>
      <c r="D153">
        <v>24</v>
      </c>
      <c r="I153">
        <f t="shared" si="2"/>
        <v>23</v>
      </c>
      <c r="K153" t="str">
        <f>IFERROR(VLOOKUP(A153,'Dungeon&amp;Framework'!DK:DV,10,FALSE),"")</f>
        <v/>
      </c>
    </row>
    <row r="154" spans="1:11" x14ac:dyDescent="0.2">
      <c r="A154">
        <v>153</v>
      </c>
      <c r="D154">
        <v>24</v>
      </c>
      <c r="I154">
        <f t="shared" si="2"/>
        <v>23</v>
      </c>
      <c r="K154" t="str">
        <f>IFERROR(VLOOKUP(A154,'Dungeon&amp;Framework'!DK:DV,10,FALSE),"")</f>
        <v/>
      </c>
    </row>
    <row r="155" spans="1:11" x14ac:dyDescent="0.2">
      <c r="A155">
        <v>154</v>
      </c>
      <c r="D155">
        <v>24</v>
      </c>
      <c r="I155">
        <f t="shared" si="2"/>
        <v>23</v>
      </c>
      <c r="K155" t="str">
        <f>IFERROR(VLOOKUP(A155,'Dungeon&amp;Framework'!DK:DV,10,FALSE),"")</f>
        <v/>
      </c>
    </row>
    <row r="156" spans="1:11" x14ac:dyDescent="0.2">
      <c r="A156">
        <v>155</v>
      </c>
      <c r="D156">
        <v>24</v>
      </c>
      <c r="I156">
        <f t="shared" si="2"/>
        <v>23</v>
      </c>
      <c r="K156" t="str">
        <f>IFERROR(VLOOKUP(A156,'Dungeon&amp;Framework'!DK:DV,10,FALSE),"")</f>
        <v/>
      </c>
    </row>
    <row r="157" spans="1:11" x14ac:dyDescent="0.2">
      <c r="A157">
        <v>156</v>
      </c>
      <c r="D157">
        <v>24</v>
      </c>
      <c r="I157">
        <f t="shared" si="2"/>
        <v>23</v>
      </c>
      <c r="K157">
        <f>IFERROR(VLOOKUP(A157,'Dungeon&amp;Framework'!DK:DV,10,FALSE),"")</f>
        <v>5712000</v>
      </c>
    </row>
    <row r="158" spans="1:11" x14ac:dyDescent="0.2">
      <c r="A158">
        <v>157</v>
      </c>
      <c r="D158">
        <v>24</v>
      </c>
      <c r="I158">
        <f t="shared" si="2"/>
        <v>23</v>
      </c>
      <c r="K158" t="str">
        <f>IFERROR(VLOOKUP(A158,'Dungeon&amp;Framework'!DK:DV,10,FALSE),"")</f>
        <v/>
      </c>
    </row>
    <row r="159" spans="1:11" x14ac:dyDescent="0.2">
      <c r="A159">
        <v>158</v>
      </c>
      <c r="D159">
        <v>24</v>
      </c>
      <c r="I159">
        <f t="shared" si="2"/>
        <v>23</v>
      </c>
      <c r="K159" t="str">
        <f>IFERROR(VLOOKUP(A159,'Dungeon&amp;Framework'!DK:DV,10,FALSE),"")</f>
        <v/>
      </c>
    </row>
    <row r="160" spans="1:11" x14ac:dyDescent="0.2">
      <c r="A160">
        <v>159</v>
      </c>
      <c r="D160">
        <v>24</v>
      </c>
      <c r="I160">
        <f t="shared" si="2"/>
        <v>23</v>
      </c>
      <c r="K160" t="str">
        <f>IFERROR(VLOOKUP(A160,'Dungeon&amp;Framework'!DK:DV,10,FALSE),"")</f>
        <v/>
      </c>
    </row>
    <row r="161" spans="1:11" x14ac:dyDescent="0.2">
      <c r="A161">
        <v>160</v>
      </c>
      <c r="D161">
        <v>25</v>
      </c>
      <c r="I161">
        <f t="shared" si="2"/>
        <v>24</v>
      </c>
      <c r="K161" t="str">
        <f>IFERROR(VLOOKUP(A161,'Dungeon&amp;Framework'!DK:DV,10,FALSE),"")</f>
        <v/>
      </c>
    </row>
    <row r="162" spans="1:11" x14ac:dyDescent="0.2">
      <c r="A162">
        <v>161</v>
      </c>
      <c r="D162">
        <v>25</v>
      </c>
      <c r="I162">
        <f t="shared" si="2"/>
        <v>24</v>
      </c>
      <c r="K162">
        <f>IFERROR(VLOOKUP(A162,'Dungeon&amp;Framework'!DK:DV,10,FALSE),"")</f>
        <v>6057600</v>
      </c>
    </row>
    <row r="163" spans="1:11" x14ac:dyDescent="0.2">
      <c r="A163">
        <v>162</v>
      </c>
      <c r="D163">
        <v>25</v>
      </c>
      <c r="I163">
        <f t="shared" si="2"/>
        <v>24</v>
      </c>
      <c r="K163" t="str">
        <f>IFERROR(VLOOKUP(A163,'Dungeon&amp;Framework'!DK:DV,10,FALSE),"")</f>
        <v/>
      </c>
    </row>
    <row r="164" spans="1:11" x14ac:dyDescent="0.2">
      <c r="A164">
        <v>163</v>
      </c>
      <c r="D164">
        <v>25</v>
      </c>
      <c r="I164">
        <f t="shared" si="2"/>
        <v>24</v>
      </c>
      <c r="K164" t="str">
        <f>IFERROR(VLOOKUP(A164,'Dungeon&amp;Framework'!DK:DV,10,FALSE),"")</f>
        <v/>
      </c>
    </row>
    <row r="165" spans="1:11" x14ac:dyDescent="0.2">
      <c r="A165">
        <v>164</v>
      </c>
      <c r="D165">
        <v>25</v>
      </c>
      <c r="I165">
        <f t="shared" si="2"/>
        <v>24</v>
      </c>
      <c r="K165" t="str">
        <f>IFERROR(VLOOKUP(A165,'Dungeon&amp;Framework'!DK:DV,10,FALSE),"")</f>
        <v/>
      </c>
    </row>
    <row r="166" spans="1:11" x14ac:dyDescent="0.2">
      <c r="A166">
        <v>165</v>
      </c>
      <c r="D166">
        <v>25</v>
      </c>
      <c r="I166">
        <f t="shared" si="2"/>
        <v>24</v>
      </c>
      <c r="K166" t="str">
        <f>IFERROR(VLOOKUP(A166,'Dungeon&amp;Framework'!DK:DV,10,FALSE),"")</f>
        <v/>
      </c>
    </row>
    <row r="167" spans="1:11" x14ac:dyDescent="0.2">
      <c r="A167">
        <v>166</v>
      </c>
      <c r="D167">
        <v>25</v>
      </c>
      <c r="I167">
        <f t="shared" si="2"/>
        <v>24</v>
      </c>
      <c r="K167">
        <f>IFERROR(VLOOKUP(A167,'Dungeon&amp;Framework'!DK:DV,10,FALSE),"")</f>
        <v>6403200</v>
      </c>
    </row>
    <row r="168" spans="1:11" x14ac:dyDescent="0.2">
      <c r="A168">
        <v>167</v>
      </c>
      <c r="D168">
        <v>25</v>
      </c>
      <c r="I168">
        <f t="shared" si="2"/>
        <v>24</v>
      </c>
      <c r="K168" t="str">
        <f>IFERROR(VLOOKUP(A168,'Dungeon&amp;Framework'!DK:DV,10,FALSE),"")</f>
        <v/>
      </c>
    </row>
    <row r="169" spans="1:11" x14ac:dyDescent="0.2">
      <c r="A169">
        <v>168</v>
      </c>
      <c r="D169">
        <v>25</v>
      </c>
      <c r="I169">
        <f t="shared" si="2"/>
        <v>24</v>
      </c>
      <c r="K169" t="str">
        <f>IFERROR(VLOOKUP(A169,'Dungeon&amp;Framework'!DK:DV,10,FALSE),"")</f>
        <v/>
      </c>
    </row>
    <row r="170" spans="1:11" x14ac:dyDescent="0.2">
      <c r="A170">
        <v>169</v>
      </c>
      <c r="D170">
        <v>25</v>
      </c>
      <c r="I170">
        <f t="shared" si="2"/>
        <v>24</v>
      </c>
      <c r="K170" t="str">
        <f>IFERROR(VLOOKUP(A170,'Dungeon&amp;Framework'!DK:DV,10,FALSE),"")</f>
        <v/>
      </c>
    </row>
    <row r="171" spans="1:11" x14ac:dyDescent="0.2">
      <c r="A171">
        <v>170</v>
      </c>
      <c r="D171">
        <v>25</v>
      </c>
      <c r="I171">
        <f t="shared" si="2"/>
        <v>24</v>
      </c>
      <c r="K171" t="str">
        <f>IFERROR(VLOOKUP(A171,'Dungeon&amp;Framework'!DK:DV,10,FALSE),"")</f>
        <v/>
      </c>
    </row>
    <row r="172" spans="1:11" x14ac:dyDescent="0.2">
      <c r="A172">
        <v>171</v>
      </c>
      <c r="D172">
        <v>25</v>
      </c>
      <c r="I172">
        <f t="shared" si="2"/>
        <v>24</v>
      </c>
      <c r="K172">
        <f>IFERROR(VLOOKUP(A172,'Dungeon&amp;Framework'!DK:DV,10,FALSE),"")</f>
        <v>6748800</v>
      </c>
    </row>
    <row r="173" spans="1:11" x14ac:dyDescent="0.2">
      <c r="A173">
        <v>172</v>
      </c>
      <c r="D173">
        <v>25</v>
      </c>
      <c r="I173">
        <f t="shared" si="2"/>
        <v>24</v>
      </c>
      <c r="K173" t="str">
        <f>IFERROR(VLOOKUP(A173,'Dungeon&amp;Framework'!DK:DV,10,FALSE),"")</f>
        <v/>
      </c>
    </row>
    <row r="174" spans="1:11" x14ac:dyDescent="0.2">
      <c r="A174">
        <v>173</v>
      </c>
      <c r="D174">
        <v>25</v>
      </c>
      <c r="I174">
        <f t="shared" si="2"/>
        <v>24</v>
      </c>
      <c r="K174" t="str">
        <f>IFERROR(VLOOKUP(A174,'Dungeon&amp;Framework'!DK:DV,10,FALSE),"")</f>
        <v/>
      </c>
    </row>
    <row r="175" spans="1:11" x14ac:dyDescent="0.2">
      <c r="A175">
        <v>174</v>
      </c>
      <c r="D175">
        <v>25</v>
      </c>
      <c r="I175">
        <f t="shared" si="2"/>
        <v>24</v>
      </c>
      <c r="K175" t="str">
        <f>IFERROR(VLOOKUP(A175,'Dungeon&amp;Framework'!DK:DV,10,FALSE),"")</f>
        <v/>
      </c>
    </row>
    <row r="176" spans="1:11" x14ac:dyDescent="0.2">
      <c r="A176">
        <v>175</v>
      </c>
      <c r="D176">
        <v>26</v>
      </c>
      <c r="I176">
        <f t="shared" si="2"/>
        <v>25</v>
      </c>
      <c r="K176" t="str">
        <f>IFERROR(VLOOKUP(A176,'Dungeon&amp;Framework'!DK:DV,10,FALSE),"")</f>
        <v/>
      </c>
    </row>
    <row r="177" spans="1:11" x14ac:dyDescent="0.2">
      <c r="A177">
        <v>176</v>
      </c>
      <c r="D177">
        <v>26</v>
      </c>
      <c r="I177">
        <f t="shared" si="2"/>
        <v>25</v>
      </c>
      <c r="K177">
        <f>IFERROR(VLOOKUP(A177,'Dungeon&amp;Framework'!DK:DV,10,FALSE),"")</f>
        <v>7108800</v>
      </c>
    </row>
    <row r="178" spans="1:11" x14ac:dyDescent="0.2">
      <c r="A178">
        <v>177</v>
      </c>
      <c r="D178">
        <v>26</v>
      </c>
      <c r="I178">
        <f t="shared" si="2"/>
        <v>25</v>
      </c>
      <c r="K178" t="str">
        <f>IFERROR(VLOOKUP(A178,'Dungeon&amp;Framework'!DK:DV,10,FALSE),"")</f>
        <v/>
      </c>
    </row>
    <row r="179" spans="1:11" x14ac:dyDescent="0.2">
      <c r="A179">
        <v>178</v>
      </c>
      <c r="D179">
        <v>26</v>
      </c>
      <c r="I179">
        <f t="shared" si="2"/>
        <v>25</v>
      </c>
      <c r="K179" t="str">
        <f>IFERROR(VLOOKUP(A179,'Dungeon&amp;Framework'!DK:DV,10,FALSE),"")</f>
        <v/>
      </c>
    </row>
    <row r="180" spans="1:11" x14ac:dyDescent="0.2">
      <c r="A180">
        <v>179</v>
      </c>
      <c r="D180">
        <v>26</v>
      </c>
      <c r="I180">
        <f t="shared" si="2"/>
        <v>25</v>
      </c>
      <c r="K180" t="str">
        <f>IFERROR(VLOOKUP(A180,'Dungeon&amp;Framework'!DK:DV,10,FALSE),"")</f>
        <v/>
      </c>
    </row>
    <row r="181" spans="1:11" x14ac:dyDescent="0.2">
      <c r="A181">
        <v>180</v>
      </c>
      <c r="D181">
        <v>26</v>
      </c>
      <c r="I181">
        <f t="shared" si="2"/>
        <v>25</v>
      </c>
      <c r="K181">
        <f>IFERROR(VLOOKUP(A181,'Dungeon&amp;Framework'!DK:DV,10,FALSE),"")</f>
        <v>7468800</v>
      </c>
    </row>
    <row r="182" spans="1:11" x14ac:dyDescent="0.2">
      <c r="A182">
        <v>181</v>
      </c>
      <c r="D182">
        <v>26</v>
      </c>
      <c r="I182">
        <f t="shared" si="2"/>
        <v>25</v>
      </c>
      <c r="K182" t="str">
        <f>IFERROR(VLOOKUP(A182,'Dungeon&amp;Framework'!DK:DV,10,FALSE),"")</f>
        <v/>
      </c>
    </row>
    <row r="183" spans="1:11" x14ac:dyDescent="0.2">
      <c r="A183">
        <v>182</v>
      </c>
      <c r="D183">
        <v>26</v>
      </c>
      <c r="I183">
        <f t="shared" si="2"/>
        <v>25</v>
      </c>
      <c r="K183" t="str">
        <f>IFERROR(VLOOKUP(A183,'Dungeon&amp;Framework'!DK:DV,10,FALSE),"")</f>
        <v/>
      </c>
    </row>
    <row r="184" spans="1:11" x14ac:dyDescent="0.2">
      <c r="A184">
        <v>183</v>
      </c>
      <c r="D184">
        <v>26</v>
      </c>
      <c r="I184">
        <f t="shared" si="2"/>
        <v>25</v>
      </c>
      <c r="K184" t="str">
        <f>IFERROR(VLOOKUP(A184,'Dungeon&amp;Framework'!DK:DV,10,FALSE),"")</f>
        <v/>
      </c>
    </row>
    <row r="185" spans="1:11" x14ac:dyDescent="0.2">
      <c r="A185">
        <v>184</v>
      </c>
      <c r="D185">
        <v>26</v>
      </c>
      <c r="I185">
        <f t="shared" si="2"/>
        <v>25</v>
      </c>
      <c r="K185">
        <f>IFERROR(VLOOKUP(A185,'Dungeon&amp;Framework'!DK:DV,10,FALSE),"")</f>
        <v>7828800</v>
      </c>
    </row>
    <row r="186" spans="1:11" x14ac:dyDescent="0.2">
      <c r="A186">
        <v>185</v>
      </c>
      <c r="D186">
        <v>26</v>
      </c>
      <c r="I186">
        <f t="shared" si="2"/>
        <v>25</v>
      </c>
      <c r="K186" t="str">
        <f>IFERROR(VLOOKUP(A186,'Dungeon&amp;Framework'!DK:DV,10,FALSE),"")</f>
        <v/>
      </c>
    </row>
    <row r="187" spans="1:11" x14ac:dyDescent="0.2">
      <c r="A187">
        <v>186</v>
      </c>
      <c r="D187">
        <v>26</v>
      </c>
      <c r="I187">
        <f t="shared" si="2"/>
        <v>25</v>
      </c>
      <c r="K187" t="str">
        <f>IFERROR(VLOOKUP(A187,'Dungeon&amp;Framework'!DK:DV,10,FALSE),"")</f>
        <v/>
      </c>
    </row>
    <row r="188" spans="1:11" x14ac:dyDescent="0.2">
      <c r="A188">
        <v>187</v>
      </c>
      <c r="D188">
        <v>26</v>
      </c>
      <c r="I188">
        <f t="shared" si="2"/>
        <v>25</v>
      </c>
      <c r="K188" t="str">
        <f>IFERROR(VLOOKUP(A188,'Dungeon&amp;Framework'!DK:DV,10,FALSE),"")</f>
        <v/>
      </c>
    </row>
    <row r="189" spans="1:11" x14ac:dyDescent="0.2">
      <c r="A189">
        <v>188</v>
      </c>
      <c r="D189">
        <v>26</v>
      </c>
      <c r="I189">
        <f t="shared" si="2"/>
        <v>25</v>
      </c>
      <c r="K189" t="str">
        <f>IFERROR(VLOOKUP(A189,'Dungeon&amp;Framework'!DK:DV,10,FALSE),"")</f>
        <v/>
      </c>
    </row>
    <row r="190" spans="1:11" x14ac:dyDescent="0.2">
      <c r="A190">
        <v>189</v>
      </c>
      <c r="D190">
        <v>26</v>
      </c>
      <c r="I190">
        <f t="shared" si="2"/>
        <v>25</v>
      </c>
      <c r="K190">
        <f>IFERROR(VLOOKUP(A190,'Dungeon&amp;Framework'!DK:DV,10,FALSE),"")</f>
        <v>8188800</v>
      </c>
    </row>
    <row r="191" spans="1:11" x14ac:dyDescent="0.2">
      <c r="A191">
        <v>190</v>
      </c>
      <c r="D191">
        <v>27</v>
      </c>
      <c r="I191">
        <f t="shared" si="2"/>
        <v>26</v>
      </c>
      <c r="K191" t="str">
        <f>IFERROR(VLOOKUP(A191,'Dungeon&amp;Framework'!DK:DV,10,FALSE),"")</f>
        <v/>
      </c>
    </row>
    <row r="192" spans="1:11" x14ac:dyDescent="0.2">
      <c r="A192">
        <v>191</v>
      </c>
      <c r="D192">
        <v>27</v>
      </c>
      <c r="I192">
        <f t="shared" si="2"/>
        <v>26</v>
      </c>
      <c r="K192" t="str">
        <f>IFERROR(VLOOKUP(A192,'Dungeon&amp;Framework'!DK:DV,10,FALSE),"")</f>
        <v/>
      </c>
    </row>
    <row r="193" spans="1:11" x14ac:dyDescent="0.2">
      <c r="A193">
        <v>192</v>
      </c>
      <c r="D193">
        <v>27</v>
      </c>
      <c r="I193">
        <f t="shared" si="2"/>
        <v>26</v>
      </c>
      <c r="K193" t="str">
        <f>IFERROR(VLOOKUP(A193,'Dungeon&amp;Framework'!DK:DV,10,FALSE),"")</f>
        <v/>
      </c>
    </row>
    <row r="194" spans="1:11" x14ac:dyDescent="0.2">
      <c r="A194">
        <v>193</v>
      </c>
      <c r="D194">
        <v>27</v>
      </c>
      <c r="I194">
        <f t="shared" si="2"/>
        <v>26</v>
      </c>
      <c r="K194" t="str">
        <f>IFERROR(VLOOKUP(A194,'Dungeon&amp;Framework'!DK:DV,10,FALSE),"")</f>
        <v/>
      </c>
    </row>
    <row r="195" spans="1:11" x14ac:dyDescent="0.2">
      <c r="A195">
        <v>194</v>
      </c>
      <c r="D195">
        <v>27</v>
      </c>
      <c r="I195">
        <f t="shared" ref="I195:I258" si="3">D195-1</f>
        <v>26</v>
      </c>
      <c r="K195">
        <f>IFERROR(VLOOKUP(A195,'Dungeon&amp;Framework'!DK:DV,10,FALSE),"")</f>
        <v>8563200</v>
      </c>
    </row>
    <row r="196" spans="1:11" x14ac:dyDescent="0.2">
      <c r="A196">
        <v>195</v>
      </c>
      <c r="D196">
        <v>27</v>
      </c>
      <c r="I196">
        <f t="shared" si="3"/>
        <v>26</v>
      </c>
      <c r="K196" t="str">
        <f>IFERROR(VLOOKUP(A196,'Dungeon&amp;Framework'!DK:DV,10,FALSE),"")</f>
        <v/>
      </c>
    </row>
    <row r="197" spans="1:11" x14ac:dyDescent="0.2">
      <c r="A197">
        <v>196</v>
      </c>
      <c r="D197">
        <v>27</v>
      </c>
      <c r="I197">
        <f t="shared" si="3"/>
        <v>26</v>
      </c>
      <c r="K197" t="str">
        <f>IFERROR(VLOOKUP(A197,'Dungeon&amp;Framework'!DK:DV,10,FALSE),"")</f>
        <v/>
      </c>
    </row>
    <row r="198" spans="1:11" x14ac:dyDescent="0.2">
      <c r="A198">
        <v>197</v>
      </c>
      <c r="D198">
        <v>27</v>
      </c>
      <c r="I198">
        <f t="shared" si="3"/>
        <v>26</v>
      </c>
      <c r="K198" t="str">
        <f>IFERROR(VLOOKUP(A198,'Dungeon&amp;Framework'!DK:DV,10,FALSE),"")</f>
        <v/>
      </c>
    </row>
    <row r="199" spans="1:11" x14ac:dyDescent="0.2">
      <c r="A199">
        <v>198</v>
      </c>
      <c r="D199">
        <v>27</v>
      </c>
      <c r="I199">
        <f t="shared" si="3"/>
        <v>26</v>
      </c>
      <c r="K199" t="str">
        <f>IFERROR(VLOOKUP(A199,'Dungeon&amp;Framework'!DK:DV,10,FALSE),"")</f>
        <v/>
      </c>
    </row>
    <row r="200" spans="1:11" x14ac:dyDescent="0.2">
      <c r="A200">
        <v>199</v>
      </c>
      <c r="D200">
        <v>27</v>
      </c>
      <c r="I200">
        <f t="shared" si="3"/>
        <v>26</v>
      </c>
      <c r="K200">
        <f>IFERROR(VLOOKUP(A200,'Dungeon&amp;Framework'!DK:DV,10,FALSE),"")</f>
        <v>8937600</v>
      </c>
    </row>
    <row r="201" spans="1:11" x14ac:dyDescent="0.2">
      <c r="A201">
        <v>200</v>
      </c>
      <c r="D201">
        <v>27</v>
      </c>
      <c r="I201">
        <f t="shared" si="3"/>
        <v>26</v>
      </c>
      <c r="K201" t="str">
        <f>IFERROR(VLOOKUP(A201,'Dungeon&amp;Framework'!DK:DV,10,FALSE),"")</f>
        <v/>
      </c>
    </row>
    <row r="202" spans="1:11" x14ac:dyDescent="0.2">
      <c r="A202">
        <v>201</v>
      </c>
      <c r="D202">
        <v>27</v>
      </c>
      <c r="I202">
        <f t="shared" si="3"/>
        <v>26</v>
      </c>
      <c r="K202" t="str">
        <f>IFERROR(VLOOKUP(A202,'Dungeon&amp;Framework'!DK:DV,10,FALSE),"")</f>
        <v/>
      </c>
    </row>
    <row r="203" spans="1:11" x14ac:dyDescent="0.2">
      <c r="A203">
        <v>202</v>
      </c>
      <c r="D203">
        <v>27</v>
      </c>
      <c r="I203">
        <f t="shared" si="3"/>
        <v>26</v>
      </c>
      <c r="K203" t="str">
        <f>IFERROR(VLOOKUP(A203,'Dungeon&amp;Framework'!DK:DV,10,FALSE),"")</f>
        <v/>
      </c>
    </row>
    <row r="204" spans="1:11" x14ac:dyDescent="0.2">
      <c r="A204">
        <v>203</v>
      </c>
      <c r="D204">
        <v>27</v>
      </c>
      <c r="I204">
        <f t="shared" si="3"/>
        <v>26</v>
      </c>
      <c r="K204" t="str">
        <f>IFERROR(VLOOKUP(A204,'Dungeon&amp;Framework'!DK:DV,10,FALSE),"")</f>
        <v/>
      </c>
    </row>
    <row r="205" spans="1:11" x14ac:dyDescent="0.2">
      <c r="A205">
        <v>204</v>
      </c>
      <c r="D205">
        <v>27</v>
      </c>
      <c r="I205">
        <f t="shared" si="3"/>
        <v>26</v>
      </c>
      <c r="K205">
        <f>IFERROR(VLOOKUP(A205,'Dungeon&amp;Framework'!DK:DV,10,FALSE),"")</f>
        <v>9312000</v>
      </c>
    </row>
    <row r="206" spans="1:11" x14ac:dyDescent="0.2">
      <c r="A206">
        <v>205</v>
      </c>
      <c r="D206">
        <v>28</v>
      </c>
      <c r="I206">
        <f t="shared" si="3"/>
        <v>27</v>
      </c>
      <c r="K206" t="str">
        <f>IFERROR(VLOOKUP(A206,'Dungeon&amp;Framework'!DK:DV,10,FALSE),"")</f>
        <v/>
      </c>
    </row>
    <row r="207" spans="1:11" x14ac:dyDescent="0.2">
      <c r="A207">
        <v>206</v>
      </c>
      <c r="D207">
        <v>28</v>
      </c>
      <c r="I207">
        <f t="shared" si="3"/>
        <v>27</v>
      </c>
      <c r="K207" t="str">
        <f>IFERROR(VLOOKUP(A207,'Dungeon&amp;Framework'!DK:DV,10,FALSE),"")</f>
        <v/>
      </c>
    </row>
    <row r="208" spans="1:11" x14ac:dyDescent="0.2">
      <c r="A208">
        <v>207</v>
      </c>
      <c r="D208">
        <v>28</v>
      </c>
      <c r="I208">
        <f t="shared" si="3"/>
        <v>27</v>
      </c>
      <c r="K208" t="str">
        <f>IFERROR(VLOOKUP(A208,'Dungeon&amp;Framework'!DK:DV,10,FALSE),"")</f>
        <v/>
      </c>
    </row>
    <row r="209" spans="1:11" x14ac:dyDescent="0.2">
      <c r="A209">
        <v>208</v>
      </c>
      <c r="D209">
        <v>28</v>
      </c>
      <c r="I209">
        <f t="shared" si="3"/>
        <v>27</v>
      </c>
      <c r="K209">
        <f>IFERROR(VLOOKUP(A209,'Dungeon&amp;Framework'!DK:DV,10,FALSE),"")</f>
        <v>9571200</v>
      </c>
    </row>
    <row r="210" spans="1:11" x14ac:dyDescent="0.2">
      <c r="A210">
        <v>209</v>
      </c>
      <c r="D210">
        <v>28</v>
      </c>
      <c r="I210">
        <f t="shared" si="3"/>
        <v>27</v>
      </c>
      <c r="K210" t="str">
        <f>IFERROR(VLOOKUP(A210,'Dungeon&amp;Framework'!DK:DV,10,FALSE),"")</f>
        <v/>
      </c>
    </row>
    <row r="211" spans="1:11" x14ac:dyDescent="0.2">
      <c r="A211">
        <v>210</v>
      </c>
      <c r="D211">
        <v>28</v>
      </c>
      <c r="I211">
        <f t="shared" si="3"/>
        <v>27</v>
      </c>
      <c r="K211" t="str">
        <f>IFERROR(VLOOKUP(A211,'Dungeon&amp;Framework'!DK:DV,10,FALSE),"")</f>
        <v/>
      </c>
    </row>
    <row r="212" spans="1:11" x14ac:dyDescent="0.2">
      <c r="A212">
        <v>211</v>
      </c>
      <c r="D212">
        <v>28</v>
      </c>
      <c r="I212">
        <f t="shared" si="3"/>
        <v>27</v>
      </c>
      <c r="K212" t="str">
        <f>IFERROR(VLOOKUP(A212,'Dungeon&amp;Framework'!DK:DV,10,FALSE),"")</f>
        <v/>
      </c>
    </row>
    <row r="213" spans="1:11" x14ac:dyDescent="0.2">
      <c r="A213">
        <v>212</v>
      </c>
      <c r="D213">
        <v>28</v>
      </c>
      <c r="I213">
        <f t="shared" si="3"/>
        <v>27</v>
      </c>
      <c r="K213">
        <f>IFERROR(VLOOKUP(A213,'Dungeon&amp;Framework'!DK:DV,10,FALSE),"")</f>
        <v>9830400</v>
      </c>
    </row>
    <row r="214" spans="1:11" x14ac:dyDescent="0.2">
      <c r="A214">
        <v>213</v>
      </c>
      <c r="D214">
        <v>28</v>
      </c>
      <c r="I214">
        <f t="shared" si="3"/>
        <v>27</v>
      </c>
      <c r="K214" t="str">
        <f>IFERROR(VLOOKUP(A214,'Dungeon&amp;Framework'!DK:DV,10,FALSE),"")</f>
        <v/>
      </c>
    </row>
    <row r="215" spans="1:11" x14ac:dyDescent="0.2">
      <c r="A215">
        <v>214</v>
      </c>
      <c r="D215">
        <v>28</v>
      </c>
      <c r="I215">
        <f t="shared" si="3"/>
        <v>27</v>
      </c>
      <c r="K215" t="str">
        <f>IFERROR(VLOOKUP(A215,'Dungeon&amp;Framework'!DK:DV,10,FALSE),"")</f>
        <v/>
      </c>
    </row>
    <row r="216" spans="1:11" x14ac:dyDescent="0.2">
      <c r="A216">
        <v>215</v>
      </c>
      <c r="D216">
        <v>28</v>
      </c>
      <c r="I216">
        <f t="shared" si="3"/>
        <v>27</v>
      </c>
      <c r="K216" t="str">
        <f>IFERROR(VLOOKUP(A216,'Dungeon&amp;Framework'!DK:DV,10,FALSE),"")</f>
        <v/>
      </c>
    </row>
    <row r="217" spans="1:11" x14ac:dyDescent="0.2">
      <c r="A217">
        <v>216</v>
      </c>
      <c r="D217">
        <v>28</v>
      </c>
      <c r="I217">
        <f t="shared" si="3"/>
        <v>27</v>
      </c>
      <c r="K217" t="str">
        <f>IFERROR(VLOOKUP(A217,'Dungeon&amp;Framework'!DK:DV,10,FALSE),"")</f>
        <v/>
      </c>
    </row>
    <row r="218" spans="1:11" x14ac:dyDescent="0.2">
      <c r="A218">
        <v>217</v>
      </c>
      <c r="D218">
        <v>28</v>
      </c>
      <c r="I218">
        <f t="shared" si="3"/>
        <v>27</v>
      </c>
      <c r="K218" t="str">
        <f>IFERROR(VLOOKUP(A218,'Dungeon&amp;Framework'!DK:DV,10,FALSE),"")</f>
        <v/>
      </c>
    </row>
    <row r="219" spans="1:11" x14ac:dyDescent="0.2">
      <c r="A219">
        <v>218</v>
      </c>
      <c r="D219">
        <v>28</v>
      </c>
      <c r="I219">
        <f t="shared" si="3"/>
        <v>27</v>
      </c>
      <c r="K219" t="str">
        <f>IFERROR(VLOOKUP(A219,'Dungeon&amp;Framework'!DK:DV,10,FALSE),"")</f>
        <v/>
      </c>
    </row>
    <row r="220" spans="1:11" x14ac:dyDescent="0.2">
      <c r="A220">
        <v>219</v>
      </c>
      <c r="D220">
        <v>28</v>
      </c>
      <c r="I220">
        <f t="shared" si="3"/>
        <v>27</v>
      </c>
      <c r="K220">
        <f>IFERROR(VLOOKUP(A220,'Dungeon&amp;Framework'!DK:DV,10,FALSE),"")</f>
        <v>10089600</v>
      </c>
    </row>
    <row r="221" spans="1:11" x14ac:dyDescent="0.2">
      <c r="A221">
        <v>220</v>
      </c>
      <c r="D221">
        <v>29</v>
      </c>
      <c r="I221">
        <f t="shared" si="3"/>
        <v>28</v>
      </c>
      <c r="K221" t="str">
        <f>IFERROR(VLOOKUP(A221,'Dungeon&amp;Framework'!DK:DV,10,FALSE),"")</f>
        <v/>
      </c>
    </row>
    <row r="222" spans="1:11" x14ac:dyDescent="0.2">
      <c r="A222">
        <v>221</v>
      </c>
      <c r="D222">
        <v>29</v>
      </c>
      <c r="I222">
        <f t="shared" si="3"/>
        <v>28</v>
      </c>
      <c r="K222" t="str">
        <f>IFERROR(VLOOKUP(A222,'Dungeon&amp;Framework'!DK:DV,10,FALSE),"")</f>
        <v/>
      </c>
    </row>
    <row r="223" spans="1:11" x14ac:dyDescent="0.2">
      <c r="A223">
        <v>222</v>
      </c>
      <c r="D223">
        <v>29</v>
      </c>
      <c r="I223">
        <f t="shared" si="3"/>
        <v>28</v>
      </c>
      <c r="K223" t="str">
        <f>IFERROR(VLOOKUP(A223,'Dungeon&amp;Framework'!DK:DV,10,FALSE),"")</f>
        <v/>
      </c>
    </row>
    <row r="224" spans="1:11" x14ac:dyDescent="0.2">
      <c r="A224">
        <v>223</v>
      </c>
      <c r="D224">
        <v>29</v>
      </c>
      <c r="I224">
        <f t="shared" si="3"/>
        <v>28</v>
      </c>
      <c r="K224" t="str">
        <f>IFERROR(VLOOKUP(A224,'Dungeon&amp;Framework'!DK:DV,10,FALSE),"")</f>
        <v/>
      </c>
    </row>
    <row r="225" spans="1:11" x14ac:dyDescent="0.2">
      <c r="A225">
        <v>224</v>
      </c>
      <c r="D225">
        <v>29</v>
      </c>
      <c r="I225">
        <f t="shared" si="3"/>
        <v>28</v>
      </c>
      <c r="K225" t="str">
        <f>IFERROR(VLOOKUP(A225,'Dungeon&amp;Framework'!DK:DV,10,FALSE),"")</f>
        <v/>
      </c>
    </row>
    <row r="226" spans="1:11" x14ac:dyDescent="0.2">
      <c r="A226">
        <v>225</v>
      </c>
      <c r="D226">
        <v>29</v>
      </c>
      <c r="I226">
        <f t="shared" si="3"/>
        <v>28</v>
      </c>
      <c r="K226" t="str">
        <f>IFERROR(VLOOKUP(A226,'Dungeon&amp;Framework'!DK:DV,10,FALSE),"")</f>
        <v/>
      </c>
    </row>
    <row r="227" spans="1:11" x14ac:dyDescent="0.2">
      <c r="A227">
        <v>226</v>
      </c>
      <c r="D227">
        <v>29</v>
      </c>
      <c r="I227">
        <f t="shared" si="3"/>
        <v>28</v>
      </c>
      <c r="K227">
        <f>IFERROR(VLOOKUP(A227,'Dungeon&amp;Framework'!DK:DV,10,FALSE),"")</f>
        <v>10358400</v>
      </c>
    </row>
    <row r="228" spans="1:11" x14ac:dyDescent="0.2">
      <c r="A228">
        <v>227</v>
      </c>
      <c r="D228">
        <v>29</v>
      </c>
      <c r="I228">
        <f t="shared" si="3"/>
        <v>28</v>
      </c>
      <c r="K228" t="str">
        <f>IFERROR(VLOOKUP(A228,'Dungeon&amp;Framework'!DK:DV,10,FALSE),"")</f>
        <v/>
      </c>
    </row>
    <row r="229" spans="1:11" x14ac:dyDescent="0.2">
      <c r="A229">
        <v>228</v>
      </c>
      <c r="D229">
        <v>29</v>
      </c>
      <c r="I229">
        <f t="shared" si="3"/>
        <v>28</v>
      </c>
      <c r="K229" t="str">
        <f>IFERROR(VLOOKUP(A229,'Dungeon&amp;Framework'!DK:DV,10,FALSE),"")</f>
        <v/>
      </c>
    </row>
    <row r="230" spans="1:11" x14ac:dyDescent="0.2">
      <c r="A230">
        <v>229</v>
      </c>
      <c r="D230">
        <v>29</v>
      </c>
      <c r="I230">
        <f t="shared" si="3"/>
        <v>28</v>
      </c>
      <c r="K230" t="str">
        <f>IFERROR(VLOOKUP(A230,'Dungeon&amp;Framework'!DK:DV,10,FALSE),"")</f>
        <v/>
      </c>
    </row>
    <row r="231" spans="1:11" x14ac:dyDescent="0.2">
      <c r="A231">
        <v>230</v>
      </c>
      <c r="D231">
        <v>29</v>
      </c>
      <c r="I231">
        <f t="shared" si="3"/>
        <v>28</v>
      </c>
      <c r="K231" t="str">
        <f>IFERROR(VLOOKUP(A231,'Dungeon&amp;Framework'!DK:DV,10,FALSE),"")</f>
        <v/>
      </c>
    </row>
    <row r="232" spans="1:11" x14ac:dyDescent="0.2">
      <c r="A232">
        <v>231</v>
      </c>
      <c r="D232">
        <v>29</v>
      </c>
      <c r="I232">
        <f t="shared" si="3"/>
        <v>28</v>
      </c>
      <c r="K232" t="str">
        <f>IFERROR(VLOOKUP(A232,'Dungeon&amp;Framework'!DK:DV,10,FALSE),"")</f>
        <v/>
      </c>
    </row>
    <row r="233" spans="1:11" x14ac:dyDescent="0.2">
      <c r="A233">
        <v>232</v>
      </c>
      <c r="D233">
        <v>29</v>
      </c>
      <c r="I233">
        <f t="shared" si="3"/>
        <v>28</v>
      </c>
      <c r="K233" t="str">
        <f>IFERROR(VLOOKUP(A233,'Dungeon&amp;Framework'!DK:DV,10,FALSE),"")</f>
        <v/>
      </c>
    </row>
    <row r="234" spans="1:11" x14ac:dyDescent="0.2">
      <c r="A234">
        <v>233</v>
      </c>
      <c r="D234">
        <v>29</v>
      </c>
      <c r="I234">
        <f t="shared" si="3"/>
        <v>28</v>
      </c>
      <c r="K234">
        <f>IFERROR(VLOOKUP(A234,'Dungeon&amp;Framework'!DK:DV,10,FALSE),"")</f>
        <v>10627200</v>
      </c>
    </row>
    <row r="235" spans="1:11" x14ac:dyDescent="0.2">
      <c r="A235">
        <v>234</v>
      </c>
      <c r="D235">
        <v>29</v>
      </c>
      <c r="I235">
        <f t="shared" si="3"/>
        <v>28</v>
      </c>
      <c r="K235" t="str">
        <f>IFERROR(VLOOKUP(A235,'Dungeon&amp;Framework'!DK:DV,10,FALSE),"")</f>
        <v/>
      </c>
    </row>
    <row r="236" spans="1:11" x14ac:dyDescent="0.2">
      <c r="A236">
        <v>235</v>
      </c>
      <c r="D236">
        <v>30</v>
      </c>
      <c r="I236">
        <f t="shared" si="3"/>
        <v>29</v>
      </c>
      <c r="K236" t="str">
        <f>IFERROR(VLOOKUP(A236,'Dungeon&amp;Framework'!DK:DV,10,FALSE),"")</f>
        <v/>
      </c>
    </row>
    <row r="237" spans="1:11" x14ac:dyDescent="0.2">
      <c r="A237">
        <v>236</v>
      </c>
      <c r="D237">
        <v>30</v>
      </c>
      <c r="I237">
        <f t="shared" si="3"/>
        <v>29</v>
      </c>
      <c r="K237" t="str">
        <f>IFERROR(VLOOKUP(A237,'Dungeon&amp;Framework'!DK:DV,10,FALSE),"")</f>
        <v/>
      </c>
    </row>
    <row r="238" spans="1:11" x14ac:dyDescent="0.2">
      <c r="A238">
        <v>237</v>
      </c>
      <c r="D238">
        <v>30</v>
      </c>
      <c r="I238">
        <f t="shared" si="3"/>
        <v>29</v>
      </c>
      <c r="K238" t="str">
        <f>IFERROR(VLOOKUP(A238,'Dungeon&amp;Framework'!DK:DV,10,FALSE),"")</f>
        <v/>
      </c>
    </row>
    <row r="239" spans="1:11" x14ac:dyDescent="0.2">
      <c r="A239">
        <v>238</v>
      </c>
      <c r="D239">
        <v>30</v>
      </c>
      <c r="I239">
        <f t="shared" si="3"/>
        <v>29</v>
      </c>
      <c r="K239" t="str">
        <f>IFERROR(VLOOKUP(A239,'Dungeon&amp;Framework'!DK:DV,10,FALSE),"")</f>
        <v/>
      </c>
    </row>
    <row r="240" spans="1:11" x14ac:dyDescent="0.2">
      <c r="A240">
        <v>239</v>
      </c>
      <c r="D240">
        <v>30</v>
      </c>
      <c r="I240">
        <f t="shared" si="3"/>
        <v>29</v>
      </c>
      <c r="K240" t="str">
        <f>IFERROR(VLOOKUP(A240,'Dungeon&amp;Framework'!DK:DV,10,FALSE),"")</f>
        <v/>
      </c>
    </row>
    <row r="241" spans="1:11" x14ac:dyDescent="0.2">
      <c r="A241">
        <v>240</v>
      </c>
      <c r="D241">
        <v>30</v>
      </c>
      <c r="I241">
        <f t="shared" si="3"/>
        <v>29</v>
      </c>
      <c r="K241">
        <f>IFERROR(VLOOKUP(A241,'Dungeon&amp;Framework'!DK:DV,10,FALSE),"")</f>
        <v>10905600</v>
      </c>
    </row>
    <row r="242" spans="1:11" x14ac:dyDescent="0.2">
      <c r="A242">
        <v>241</v>
      </c>
      <c r="D242">
        <v>30</v>
      </c>
      <c r="I242">
        <f t="shared" si="3"/>
        <v>29</v>
      </c>
      <c r="K242" t="str">
        <f>IFERROR(VLOOKUP(A242,'Dungeon&amp;Framework'!DK:DV,10,FALSE),"")</f>
        <v/>
      </c>
    </row>
    <row r="243" spans="1:11" x14ac:dyDescent="0.2">
      <c r="A243">
        <v>242</v>
      </c>
      <c r="D243">
        <v>30</v>
      </c>
      <c r="I243">
        <f t="shared" si="3"/>
        <v>29</v>
      </c>
      <c r="K243" t="str">
        <f>IFERROR(VLOOKUP(A243,'Dungeon&amp;Framework'!DK:DV,10,FALSE),"")</f>
        <v/>
      </c>
    </row>
    <row r="244" spans="1:11" x14ac:dyDescent="0.2">
      <c r="A244">
        <v>243</v>
      </c>
      <c r="D244">
        <v>30</v>
      </c>
      <c r="I244">
        <f t="shared" si="3"/>
        <v>29</v>
      </c>
      <c r="K244" t="str">
        <f>IFERROR(VLOOKUP(A244,'Dungeon&amp;Framework'!DK:DV,10,FALSE),"")</f>
        <v/>
      </c>
    </row>
    <row r="245" spans="1:11" x14ac:dyDescent="0.2">
      <c r="A245">
        <v>244</v>
      </c>
      <c r="D245">
        <v>30</v>
      </c>
      <c r="I245">
        <f t="shared" si="3"/>
        <v>29</v>
      </c>
      <c r="K245" t="str">
        <f>IFERROR(VLOOKUP(A245,'Dungeon&amp;Framework'!DK:DV,10,FALSE),"")</f>
        <v/>
      </c>
    </row>
    <row r="246" spans="1:11" x14ac:dyDescent="0.2">
      <c r="A246">
        <v>245</v>
      </c>
      <c r="D246">
        <v>30</v>
      </c>
      <c r="I246">
        <f t="shared" si="3"/>
        <v>29</v>
      </c>
      <c r="K246" t="str">
        <f>IFERROR(VLOOKUP(A246,'Dungeon&amp;Framework'!DK:DV,10,FALSE),"")</f>
        <v/>
      </c>
    </row>
    <row r="247" spans="1:11" x14ac:dyDescent="0.2">
      <c r="A247">
        <v>246</v>
      </c>
      <c r="D247">
        <v>30</v>
      </c>
      <c r="I247">
        <f t="shared" si="3"/>
        <v>29</v>
      </c>
      <c r="K247" t="str">
        <f>IFERROR(VLOOKUP(A247,'Dungeon&amp;Framework'!DK:DV,10,FALSE),"")</f>
        <v/>
      </c>
    </row>
    <row r="248" spans="1:11" x14ac:dyDescent="0.2">
      <c r="A248">
        <v>247</v>
      </c>
      <c r="D248">
        <v>30</v>
      </c>
      <c r="I248">
        <f t="shared" si="3"/>
        <v>29</v>
      </c>
      <c r="K248" t="str">
        <f>IFERROR(VLOOKUP(A248,'Dungeon&amp;Framework'!DK:DV,10,FALSE),"")</f>
        <v/>
      </c>
    </row>
    <row r="249" spans="1:11" x14ac:dyDescent="0.2">
      <c r="A249">
        <v>248</v>
      </c>
      <c r="D249">
        <v>30</v>
      </c>
      <c r="I249">
        <f t="shared" si="3"/>
        <v>29</v>
      </c>
      <c r="K249" t="str">
        <f>IFERROR(VLOOKUP(A249,'Dungeon&amp;Framework'!DK:DV,10,FALSE),"")</f>
        <v/>
      </c>
    </row>
    <row r="250" spans="1:11" x14ac:dyDescent="0.2">
      <c r="A250">
        <v>249</v>
      </c>
      <c r="D250">
        <v>30</v>
      </c>
      <c r="I250">
        <f t="shared" si="3"/>
        <v>29</v>
      </c>
      <c r="K250" t="str">
        <f>IFERROR(VLOOKUP(A250,'Dungeon&amp;Framework'!DK:DV,10,FALSE),"")</f>
        <v/>
      </c>
    </row>
    <row r="251" spans="1:11" x14ac:dyDescent="0.2">
      <c r="A251">
        <v>250</v>
      </c>
      <c r="D251">
        <v>31</v>
      </c>
      <c r="I251">
        <f t="shared" si="3"/>
        <v>30</v>
      </c>
      <c r="K251" t="str">
        <f>IFERROR(VLOOKUP(A251,'Dungeon&amp;Framework'!DK:DV,10,FALSE),"")</f>
        <v/>
      </c>
    </row>
    <row r="252" spans="1:11" x14ac:dyDescent="0.2">
      <c r="A252">
        <v>251</v>
      </c>
      <c r="D252">
        <v>31</v>
      </c>
      <c r="I252">
        <f t="shared" si="3"/>
        <v>30</v>
      </c>
      <c r="K252" t="str">
        <f>IFERROR(VLOOKUP(A252,'Dungeon&amp;Framework'!DK:DV,10,FALSE),"")</f>
        <v/>
      </c>
    </row>
    <row r="253" spans="1:11" x14ac:dyDescent="0.2">
      <c r="A253">
        <v>252</v>
      </c>
      <c r="D253">
        <v>31</v>
      </c>
      <c r="I253">
        <f t="shared" si="3"/>
        <v>30</v>
      </c>
      <c r="K253" t="str">
        <f>IFERROR(VLOOKUP(A253,'Dungeon&amp;Framework'!DK:DV,10,FALSE),"")</f>
        <v/>
      </c>
    </row>
    <row r="254" spans="1:11" x14ac:dyDescent="0.2">
      <c r="A254">
        <v>253</v>
      </c>
      <c r="D254">
        <v>31</v>
      </c>
      <c r="I254">
        <f t="shared" si="3"/>
        <v>30</v>
      </c>
      <c r="K254" t="str">
        <f>IFERROR(VLOOKUP(A254,'Dungeon&amp;Framework'!DK:DV,10,FALSE),"")</f>
        <v/>
      </c>
    </row>
    <row r="255" spans="1:11" x14ac:dyDescent="0.2">
      <c r="A255">
        <v>254</v>
      </c>
      <c r="D255">
        <v>31</v>
      </c>
      <c r="I255">
        <f t="shared" si="3"/>
        <v>30</v>
      </c>
      <c r="K255" t="str">
        <f>IFERROR(VLOOKUP(A255,'Dungeon&amp;Framework'!DK:DV,10,FALSE),"")</f>
        <v/>
      </c>
    </row>
    <row r="256" spans="1:11" x14ac:dyDescent="0.2">
      <c r="A256">
        <v>255</v>
      </c>
      <c r="D256">
        <v>31</v>
      </c>
      <c r="I256">
        <f t="shared" si="3"/>
        <v>30</v>
      </c>
      <c r="K256" t="str">
        <f>IFERROR(VLOOKUP(A256,'Dungeon&amp;Framework'!DK:DV,10,FALSE),"")</f>
        <v/>
      </c>
    </row>
    <row r="257" spans="1:11" x14ac:dyDescent="0.2">
      <c r="A257">
        <v>256</v>
      </c>
      <c r="D257">
        <v>31</v>
      </c>
      <c r="I257">
        <f t="shared" si="3"/>
        <v>30</v>
      </c>
      <c r="K257" t="str">
        <f>IFERROR(VLOOKUP(A257,'Dungeon&amp;Framework'!DK:DV,10,FALSE),"")</f>
        <v/>
      </c>
    </row>
    <row r="258" spans="1:11" x14ac:dyDescent="0.2">
      <c r="A258">
        <v>257</v>
      </c>
      <c r="D258">
        <v>31</v>
      </c>
      <c r="I258">
        <f t="shared" si="3"/>
        <v>30</v>
      </c>
      <c r="K258" t="str">
        <f>IFERROR(VLOOKUP(A258,'Dungeon&amp;Framework'!DK:DV,10,FALSE),"")</f>
        <v/>
      </c>
    </row>
    <row r="259" spans="1:11" x14ac:dyDescent="0.2">
      <c r="A259">
        <v>258</v>
      </c>
      <c r="D259">
        <v>31</v>
      </c>
      <c r="I259">
        <f t="shared" ref="I259:I322" si="4">D259-1</f>
        <v>30</v>
      </c>
      <c r="K259" t="str">
        <f>IFERROR(VLOOKUP(A259,'Dungeon&amp;Framework'!DK:DV,10,FALSE),"")</f>
        <v/>
      </c>
    </row>
    <row r="260" spans="1:11" x14ac:dyDescent="0.2">
      <c r="A260">
        <v>259</v>
      </c>
      <c r="D260">
        <v>31</v>
      </c>
      <c r="I260">
        <f t="shared" si="4"/>
        <v>30</v>
      </c>
      <c r="K260" t="str">
        <f>IFERROR(VLOOKUP(A260,'Dungeon&amp;Framework'!DK:DV,10,FALSE),"")</f>
        <v/>
      </c>
    </row>
    <row r="261" spans="1:11" x14ac:dyDescent="0.2">
      <c r="A261">
        <v>260</v>
      </c>
      <c r="D261">
        <v>31</v>
      </c>
      <c r="I261">
        <f t="shared" si="4"/>
        <v>30</v>
      </c>
      <c r="K261" t="str">
        <f>IFERROR(VLOOKUP(A261,'Dungeon&amp;Framework'!DK:DV,10,FALSE),"")</f>
        <v/>
      </c>
    </row>
    <row r="262" spans="1:11" x14ac:dyDescent="0.2">
      <c r="A262">
        <v>261</v>
      </c>
      <c r="D262">
        <v>31</v>
      </c>
      <c r="I262">
        <f t="shared" si="4"/>
        <v>30</v>
      </c>
      <c r="K262" t="str">
        <f>IFERROR(VLOOKUP(A262,'Dungeon&amp;Framework'!DK:DV,10,FALSE),"")</f>
        <v/>
      </c>
    </row>
    <row r="263" spans="1:11" x14ac:dyDescent="0.2">
      <c r="A263">
        <v>262</v>
      </c>
      <c r="D263">
        <v>31</v>
      </c>
      <c r="I263">
        <f t="shared" si="4"/>
        <v>30</v>
      </c>
      <c r="K263" t="str">
        <f>IFERROR(VLOOKUP(A263,'Dungeon&amp;Framework'!DK:DV,10,FALSE),"")</f>
        <v/>
      </c>
    </row>
    <row r="264" spans="1:11" x14ac:dyDescent="0.2">
      <c r="A264">
        <v>263</v>
      </c>
      <c r="D264">
        <v>31</v>
      </c>
      <c r="I264">
        <f t="shared" si="4"/>
        <v>30</v>
      </c>
      <c r="K264" t="str">
        <f>IFERROR(VLOOKUP(A264,'Dungeon&amp;Framework'!DK:DV,10,FALSE),"")</f>
        <v/>
      </c>
    </row>
    <row r="265" spans="1:11" x14ac:dyDescent="0.2">
      <c r="A265">
        <v>264</v>
      </c>
      <c r="D265">
        <v>31</v>
      </c>
      <c r="I265">
        <f t="shared" si="4"/>
        <v>30</v>
      </c>
      <c r="K265" t="str">
        <f>IFERROR(VLOOKUP(A265,'Dungeon&amp;Framework'!DK:DV,10,FALSE),"")</f>
        <v/>
      </c>
    </row>
    <row r="266" spans="1:11" x14ac:dyDescent="0.2">
      <c r="A266">
        <v>265</v>
      </c>
      <c r="D266">
        <v>32</v>
      </c>
      <c r="I266">
        <f t="shared" si="4"/>
        <v>31</v>
      </c>
      <c r="K266" t="str">
        <f>IFERROR(VLOOKUP(A266,'Dungeon&amp;Framework'!DK:DV,10,FALSE),"")</f>
        <v/>
      </c>
    </row>
    <row r="267" spans="1:11" x14ac:dyDescent="0.2">
      <c r="A267">
        <v>266</v>
      </c>
      <c r="D267">
        <v>32</v>
      </c>
      <c r="I267">
        <f t="shared" si="4"/>
        <v>31</v>
      </c>
      <c r="K267" t="str">
        <f>IFERROR(VLOOKUP(A267,'Dungeon&amp;Framework'!DK:DV,10,FALSE),"")</f>
        <v/>
      </c>
    </row>
    <row r="268" spans="1:11" x14ac:dyDescent="0.2">
      <c r="A268">
        <v>267</v>
      </c>
      <c r="D268">
        <v>32</v>
      </c>
      <c r="I268">
        <f t="shared" si="4"/>
        <v>31</v>
      </c>
      <c r="K268" t="str">
        <f>IFERROR(VLOOKUP(A268,'Dungeon&amp;Framework'!DK:DV,10,FALSE),"")</f>
        <v/>
      </c>
    </row>
    <row r="269" spans="1:11" x14ac:dyDescent="0.2">
      <c r="A269">
        <v>268</v>
      </c>
      <c r="D269">
        <v>32</v>
      </c>
      <c r="I269">
        <f t="shared" si="4"/>
        <v>31</v>
      </c>
      <c r="K269" t="str">
        <f>IFERROR(VLOOKUP(A269,'Dungeon&amp;Framework'!DK:DV,10,FALSE),"")</f>
        <v/>
      </c>
    </row>
    <row r="270" spans="1:11" x14ac:dyDescent="0.2">
      <c r="A270">
        <v>269</v>
      </c>
      <c r="D270">
        <v>32</v>
      </c>
      <c r="I270">
        <f t="shared" si="4"/>
        <v>31</v>
      </c>
      <c r="K270" t="str">
        <f>IFERROR(VLOOKUP(A270,'Dungeon&amp;Framework'!DK:DV,10,FALSE),"")</f>
        <v/>
      </c>
    </row>
    <row r="271" spans="1:11" x14ac:dyDescent="0.2">
      <c r="A271">
        <v>270</v>
      </c>
      <c r="D271">
        <v>32</v>
      </c>
      <c r="I271">
        <f t="shared" si="4"/>
        <v>31</v>
      </c>
      <c r="K271" t="str">
        <f>IFERROR(VLOOKUP(A271,'Dungeon&amp;Framework'!DK:DV,10,FALSE),"")</f>
        <v/>
      </c>
    </row>
    <row r="272" spans="1:11" x14ac:dyDescent="0.2">
      <c r="A272">
        <v>271</v>
      </c>
      <c r="D272">
        <v>32</v>
      </c>
      <c r="I272">
        <f t="shared" si="4"/>
        <v>31</v>
      </c>
      <c r="K272" t="str">
        <f>IFERROR(VLOOKUP(A272,'Dungeon&amp;Framework'!DK:DV,10,FALSE),"")</f>
        <v/>
      </c>
    </row>
    <row r="273" spans="1:11" x14ac:dyDescent="0.2">
      <c r="A273">
        <v>272</v>
      </c>
      <c r="D273">
        <v>32</v>
      </c>
      <c r="I273">
        <f t="shared" si="4"/>
        <v>31</v>
      </c>
      <c r="K273" t="str">
        <f>IFERROR(VLOOKUP(A273,'Dungeon&amp;Framework'!DK:DV,10,FALSE),"")</f>
        <v/>
      </c>
    </row>
    <row r="274" spans="1:11" x14ac:dyDescent="0.2">
      <c r="A274">
        <v>273</v>
      </c>
      <c r="D274">
        <v>32</v>
      </c>
      <c r="I274">
        <f t="shared" si="4"/>
        <v>31</v>
      </c>
      <c r="K274" t="str">
        <f>IFERROR(VLOOKUP(A274,'Dungeon&amp;Framework'!DK:DV,10,FALSE),"")</f>
        <v/>
      </c>
    </row>
    <row r="275" spans="1:11" x14ac:dyDescent="0.2">
      <c r="A275">
        <v>274</v>
      </c>
      <c r="D275">
        <v>32</v>
      </c>
      <c r="I275">
        <f t="shared" si="4"/>
        <v>31</v>
      </c>
      <c r="K275" t="str">
        <f>IFERROR(VLOOKUP(A275,'Dungeon&amp;Framework'!DK:DV,10,FALSE),"")</f>
        <v/>
      </c>
    </row>
    <row r="276" spans="1:11" x14ac:dyDescent="0.2">
      <c r="A276">
        <v>275</v>
      </c>
      <c r="D276">
        <v>32</v>
      </c>
      <c r="I276">
        <f t="shared" si="4"/>
        <v>31</v>
      </c>
      <c r="K276" t="str">
        <f>IFERROR(VLOOKUP(A276,'Dungeon&amp;Framework'!DK:DV,10,FALSE),"")</f>
        <v/>
      </c>
    </row>
    <row r="277" spans="1:11" x14ac:dyDescent="0.2">
      <c r="A277">
        <v>276</v>
      </c>
      <c r="D277">
        <v>32</v>
      </c>
      <c r="I277">
        <f t="shared" si="4"/>
        <v>31</v>
      </c>
      <c r="K277" t="str">
        <f>IFERROR(VLOOKUP(A277,'Dungeon&amp;Framework'!DK:DV,10,FALSE),"")</f>
        <v/>
      </c>
    </row>
    <row r="278" spans="1:11" x14ac:dyDescent="0.2">
      <c r="A278">
        <v>277</v>
      </c>
      <c r="D278">
        <v>32</v>
      </c>
      <c r="I278">
        <f t="shared" si="4"/>
        <v>31</v>
      </c>
      <c r="K278" t="str">
        <f>IFERROR(VLOOKUP(A278,'Dungeon&amp;Framework'!DK:DV,10,FALSE),"")</f>
        <v/>
      </c>
    </row>
    <row r="279" spans="1:11" x14ac:dyDescent="0.2">
      <c r="A279">
        <v>278</v>
      </c>
      <c r="D279">
        <v>32</v>
      </c>
      <c r="I279">
        <f t="shared" si="4"/>
        <v>31</v>
      </c>
      <c r="K279" t="str">
        <f>IFERROR(VLOOKUP(A279,'Dungeon&amp;Framework'!DK:DV,10,FALSE),"")</f>
        <v/>
      </c>
    </row>
    <row r="280" spans="1:11" x14ac:dyDescent="0.2">
      <c r="A280">
        <v>279</v>
      </c>
      <c r="D280">
        <v>32</v>
      </c>
      <c r="I280">
        <f t="shared" si="4"/>
        <v>31</v>
      </c>
      <c r="K280" t="str">
        <f>IFERROR(VLOOKUP(A280,'Dungeon&amp;Framework'!DK:DV,10,FALSE),"")</f>
        <v/>
      </c>
    </row>
    <row r="281" spans="1:11" x14ac:dyDescent="0.2">
      <c r="A281">
        <v>280</v>
      </c>
      <c r="D281">
        <v>33</v>
      </c>
      <c r="I281">
        <f t="shared" si="4"/>
        <v>32</v>
      </c>
      <c r="K281" t="str">
        <f>IFERROR(VLOOKUP(A281,'Dungeon&amp;Framework'!DK:DV,10,FALSE),"")</f>
        <v/>
      </c>
    </row>
    <row r="282" spans="1:11" x14ac:dyDescent="0.2">
      <c r="A282">
        <v>281</v>
      </c>
      <c r="D282">
        <v>33</v>
      </c>
      <c r="I282">
        <f t="shared" si="4"/>
        <v>32</v>
      </c>
      <c r="K282" t="str">
        <f>IFERROR(VLOOKUP(A282,'Dungeon&amp;Framework'!DK:DV,10,FALSE),"")</f>
        <v/>
      </c>
    </row>
    <row r="283" spans="1:11" x14ac:dyDescent="0.2">
      <c r="A283">
        <v>282</v>
      </c>
      <c r="D283">
        <v>33</v>
      </c>
      <c r="I283">
        <f t="shared" si="4"/>
        <v>32</v>
      </c>
      <c r="K283" t="str">
        <f>IFERROR(VLOOKUP(A283,'Dungeon&amp;Framework'!DK:DV,10,FALSE),"")</f>
        <v/>
      </c>
    </row>
    <row r="284" spans="1:11" x14ac:dyDescent="0.2">
      <c r="A284">
        <v>283</v>
      </c>
      <c r="D284">
        <v>33</v>
      </c>
      <c r="I284">
        <f t="shared" si="4"/>
        <v>32</v>
      </c>
      <c r="K284" t="str">
        <f>IFERROR(VLOOKUP(A284,'Dungeon&amp;Framework'!DK:DV,10,FALSE),"")</f>
        <v/>
      </c>
    </row>
    <row r="285" spans="1:11" x14ac:dyDescent="0.2">
      <c r="A285">
        <v>284</v>
      </c>
      <c r="D285">
        <v>33</v>
      </c>
      <c r="I285">
        <f t="shared" si="4"/>
        <v>32</v>
      </c>
      <c r="K285" t="str">
        <f>IFERROR(VLOOKUP(A285,'Dungeon&amp;Framework'!DK:DV,10,FALSE),"")</f>
        <v/>
      </c>
    </row>
    <row r="286" spans="1:11" x14ac:dyDescent="0.2">
      <c r="A286">
        <v>285</v>
      </c>
      <c r="D286">
        <v>33</v>
      </c>
      <c r="I286">
        <f t="shared" si="4"/>
        <v>32</v>
      </c>
      <c r="K286" t="str">
        <f>IFERROR(VLOOKUP(A286,'Dungeon&amp;Framework'!DK:DV,10,FALSE),"")</f>
        <v/>
      </c>
    </row>
    <row r="287" spans="1:11" x14ac:dyDescent="0.2">
      <c r="A287">
        <v>286</v>
      </c>
      <c r="D287">
        <v>33</v>
      </c>
      <c r="I287">
        <f t="shared" si="4"/>
        <v>32</v>
      </c>
      <c r="K287" t="str">
        <f>IFERROR(VLOOKUP(A287,'Dungeon&amp;Framework'!DK:DV,10,FALSE),"")</f>
        <v/>
      </c>
    </row>
    <row r="288" spans="1:11" x14ac:dyDescent="0.2">
      <c r="A288">
        <v>287</v>
      </c>
      <c r="D288">
        <v>33</v>
      </c>
      <c r="I288">
        <f t="shared" si="4"/>
        <v>32</v>
      </c>
      <c r="K288" t="str">
        <f>IFERROR(VLOOKUP(A288,'Dungeon&amp;Framework'!DK:DV,10,FALSE),"")</f>
        <v/>
      </c>
    </row>
    <row r="289" spans="1:11" x14ac:dyDescent="0.2">
      <c r="A289">
        <v>288</v>
      </c>
      <c r="D289">
        <v>33</v>
      </c>
      <c r="I289">
        <f t="shared" si="4"/>
        <v>32</v>
      </c>
      <c r="K289" t="str">
        <f>IFERROR(VLOOKUP(A289,'Dungeon&amp;Framework'!DK:DV,10,FALSE),"")</f>
        <v/>
      </c>
    </row>
    <row r="290" spans="1:11" x14ac:dyDescent="0.2">
      <c r="A290">
        <v>289</v>
      </c>
      <c r="D290">
        <v>33</v>
      </c>
      <c r="I290">
        <f t="shared" si="4"/>
        <v>32</v>
      </c>
      <c r="K290" t="str">
        <f>IFERROR(VLOOKUP(A290,'Dungeon&amp;Framework'!DK:DV,10,FALSE),"")</f>
        <v/>
      </c>
    </row>
    <row r="291" spans="1:11" x14ac:dyDescent="0.2">
      <c r="A291">
        <v>290</v>
      </c>
      <c r="D291">
        <v>33</v>
      </c>
      <c r="I291">
        <f t="shared" si="4"/>
        <v>32</v>
      </c>
      <c r="K291" t="str">
        <f>IFERROR(VLOOKUP(A291,'Dungeon&amp;Framework'!DK:DV,10,FALSE),"")</f>
        <v/>
      </c>
    </row>
    <row r="292" spans="1:11" x14ac:dyDescent="0.2">
      <c r="A292">
        <v>291</v>
      </c>
      <c r="D292">
        <v>33</v>
      </c>
      <c r="I292">
        <f t="shared" si="4"/>
        <v>32</v>
      </c>
      <c r="K292" t="str">
        <f>IFERROR(VLOOKUP(A292,'Dungeon&amp;Framework'!DK:DV,10,FALSE),"")</f>
        <v/>
      </c>
    </row>
    <row r="293" spans="1:11" x14ac:dyDescent="0.2">
      <c r="A293">
        <v>292</v>
      </c>
      <c r="D293">
        <v>33</v>
      </c>
      <c r="I293">
        <f t="shared" si="4"/>
        <v>32</v>
      </c>
      <c r="K293" t="str">
        <f>IFERROR(VLOOKUP(A293,'Dungeon&amp;Framework'!DK:DV,10,FALSE),"")</f>
        <v/>
      </c>
    </row>
    <row r="294" spans="1:11" x14ac:dyDescent="0.2">
      <c r="A294">
        <v>293</v>
      </c>
      <c r="D294">
        <v>33</v>
      </c>
      <c r="I294">
        <f t="shared" si="4"/>
        <v>32</v>
      </c>
      <c r="K294" t="str">
        <f>IFERROR(VLOOKUP(A294,'Dungeon&amp;Framework'!DK:DV,10,FALSE),"")</f>
        <v/>
      </c>
    </row>
    <row r="295" spans="1:11" x14ac:dyDescent="0.2">
      <c r="A295">
        <v>294</v>
      </c>
      <c r="D295">
        <v>33</v>
      </c>
      <c r="I295">
        <f t="shared" si="4"/>
        <v>32</v>
      </c>
      <c r="K295" t="str">
        <f>IFERROR(VLOOKUP(A295,'Dungeon&amp;Framework'!DK:DV,10,FALSE),"")</f>
        <v/>
      </c>
    </row>
    <row r="296" spans="1:11" x14ac:dyDescent="0.2">
      <c r="A296">
        <v>295</v>
      </c>
      <c r="D296">
        <v>34</v>
      </c>
      <c r="I296">
        <f t="shared" si="4"/>
        <v>33</v>
      </c>
      <c r="K296" t="str">
        <f>IFERROR(VLOOKUP(A296,'Dungeon&amp;Framework'!DK:DV,10,FALSE),"")</f>
        <v/>
      </c>
    </row>
    <row r="297" spans="1:11" x14ac:dyDescent="0.2">
      <c r="A297">
        <v>296</v>
      </c>
      <c r="D297">
        <v>34</v>
      </c>
      <c r="I297">
        <f t="shared" si="4"/>
        <v>33</v>
      </c>
      <c r="K297" t="str">
        <f>IFERROR(VLOOKUP(A297,'Dungeon&amp;Framework'!DK:DV,10,FALSE),"")</f>
        <v/>
      </c>
    </row>
    <row r="298" spans="1:11" x14ac:dyDescent="0.2">
      <c r="A298">
        <v>297</v>
      </c>
      <c r="D298">
        <v>34</v>
      </c>
      <c r="I298">
        <f t="shared" si="4"/>
        <v>33</v>
      </c>
      <c r="K298" t="str">
        <f>IFERROR(VLOOKUP(A298,'Dungeon&amp;Framework'!DK:DV,10,FALSE),"")</f>
        <v/>
      </c>
    </row>
    <row r="299" spans="1:11" x14ac:dyDescent="0.2">
      <c r="A299">
        <v>298</v>
      </c>
      <c r="D299">
        <v>34</v>
      </c>
      <c r="I299">
        <f t="shared" si="4"/>
        <v>33</v>
      </c>
      <c r="K299" t="str">
        <f>IFERROR(VLOOKUP(A299,'Dungeon&amp;Framework'!DK:DV,10,FALSE),"")</f>
        <v/>
      </c>
    </row>
    <row r="300" spans="1:11" x14ac:dyDescent="0.2">
      <c r="A300">
        <v>299</v>
      </c>
      <c r="D300">
        <v>34</v>
      </c>
      <c r="I300">
        <f t="shared" si="4"/>
        <v>33</v>
      </c>
      <c r="K300" t="str">
        <f>IFERROR(VLOOKUP(A300,'Dungeon&amp;Framework'!DK:DV,10,FALSE),"")</f>
        <v/>
      </c>
    </row>
    <row r="301" spans="1:11" x14ac:dyDescent="0.2">
      <c r="A301">
        <v>300</v>
      </c>
      <c r="D301">
        <v>34</v>
      </c>
      <c r="I301">
        <f t="shared" si="4"/>
        <v>33</v>
      </c>
      <c r="K301" t="str">
        <f>IFERROR(VLOOKUP(A301,'Dungeon&amp;Framework'!DK:DV,10,FALSE),"")</f>
        <v/>
      </c>
    </row>
    <row r="302" spans="1:11" x14ac:dyDescent="0.2">
      <c r="A302">
        <v>301</v>
      </c>
      <c r="D302">
        <v>34</v>
      </c>
      <c r="I302">
        <f t="shared" si="4"/>
        <v>33</v>
      </c>
      <c r="K302" t="str">
        <f>IFERROR(VLOOKUP(A302,'Dungeon&amp;Framework'!DK:DV,10,FALSE),"")</f>
        <v/>
      </c>
    </row>
    <row r="303" spans="1:11" x14ac:dyDescent="0.2">
      <c r="A303">
        <v>302</v>
      </c>
      <c r="D303">
        <v>34</v>
      </c>
      <c r="I303">
        <f t="shared" si="4"/>
        <v>33</v>
      </c>
      <c r="K303" t="str">
        <f>IFERROR(VLOOKUP(A303,'Dungeon&amp;Framework'!DK:DV,10,FALSE),"")</f>
        <v/>
      </c>
    </row>
    <row r="304" spans="1:11" x14ac:dyDescent="0.2">
      <c r="A304">
        <v>303</v>
      </c>
      <c r="D304">
        <v>34</v>
      </c>
      <c r="I304">
        <f t="shared" si="4"/>
        <v>33</v>
      </c>
      <c r="K304" t="str">
        <f>IFERROR(VLOOKUP(A304,'Dungeon&amp;Framework'!DK:DV,10,FALSE),"")</f>
        <v/>
      </c>
    </row>
    <row r="305" spans="1:11" x14ac:dyDescent="0.2">
      <c r="A305">
        <v>304</v>
      </c>
      <c r="D305">
        <v>34</v>
      </c>
      <c r="I305">
        <f t="shared" si="4"/>
        <v>33</v>
      </c>
      <c r="K305" t="str">
        <f>IFERROR(VLOOKUP(A305,'Dungeon&amp;Framework'!DK:DV,10,FALSE),"")</f>
        <v/>
      </c>
    </row>
    <row r="306" spans="1:11" x14ac:dyDescent="0.2">
      <c r="A306">
        <v>305</v>
      </c>
      <c r="D306">
        <v>34</v>
      </c>
      <c r="I306">
        <f t="shared" si="4"/>
        <v>33</v>
      </c>
      <c r="K306" t="str">
        <f>IFERROR(VLOOKUP(A306,'Dungeon&amp;Framework'!DK:DV,10,FALSE),"")</f>
        <v/>
      </c>
    </row>
    <row r="307" spans="1:11" x14ac:dyDescent="0.2">
      <c r="A307">
        <v>306</v>
      </c>
      <c r="D307">
        <v>34</v>
      </c>
      <c r="I307">
        <f t="shared" si="4"/>
        <v>33</v>
      </c>
      <c r="K307" t="str">
        <f>IFERROR(VLOOKUP(A307,'Dungeon&amp;Framework'!DK:DV,10,FALSE),"")</f>
        <v/>
      </c>
    </row>
    <row r="308" spans="1:11" x14ac:dyDescent="0.2">
      <c r="A308">
        <v>307</v>
      </c>
      <c r="D308">
        <v>34</v>
      </c>
      <c r="I308">
        <f t="shared" si="4"/>
        <v>33</v>
      </c>
      <c r="K308" t="str">
        <f>IFERROR(VLOOKUP(A308,'Dungeon&amp;Framework'!DK:DV,10,FALSE),"")</f>
        <v/>
      </c>
    </row>
    <row r="309" spans="1:11" x14ac:dyDescent="0.2">
      <c r="A309">
        <v>308</v>
      </c>
      <c r="D309">
        <v>34</v>
      </c>
      <c r="I309">
        <f t="shared" si="4"/>
        <v>33</v>
      </c>
      <c r="K309" t="str">
        <f>IFERROR(VLOOKUP(A309,'Dungeon&amp;Framework'!DK:DV,10,FALSE),"")</f>
        <v/>
      </c>
    </row>
    <row r="310" spans="1:11" x14ac:dyDescent="0.2">
      <c r="A310">
        <v>309</v>
      </c>
      <c r="D310">
        <v>34</v>
      </c>
      <c r="I310">
        <f t="shared" si="4"/>
        <v>33</v>
      </c>
      <c r="K310" t="str">
        <f>IFERROR(VLOOKUP(A310,'Dungeon&amp;Framework'!DK:DV,10,FALSE),"")</f>
        <v/>
      </c>
    </row>
    <row r="311" spans="1:11" x14ac:dyDescent="0.2">
      <c r="A311">
        <v>310</v>
      </c>
      <c r="D311">
        <v>35</v>
      </c>
      <c r="I311">
        <f t="shared" si="4"/>
        <v>34</v>
      </c>
      <c r="K311" t="str">
        <f>IFERROR(VLOOKUP(A311,'Dungeon&amp;Framework'!DK:DV,10,FALSE),"")</f>
        <v/>
      </c>
    </row>
    <row r="312" spans="1:11" x14ac:dyDescent="0.2">
      <c r="A312">
        <v>311</v>
      </c>
      <c r="D312">
        <v>35</v>
      </c>
      <c r="I312">
        <f t="shared" si="4"/>
        <v>34</v>
      </c>
      <c r="K312" t="str">
        <f>IFERROR(VLOOKUP(A312,'Dungeon&amp;Framework'!DK:DV,10,FALSE),"")</f>
        <v/>
      </c>
    </row>
    <row r="313" spans="1:11" x14ac:dyDescent="0.2">
      <c r="A313">
        <v>312</v>
      </c>
      <c r="D313">
        <v>35</v>
      </c>
      <c r="I313">
        <f t="shared" si="4"/>
        <v>34</v>
      </c>
      <c r="K313" t="str">
        <f>IFERROR(VLOOKUP(A313,'Dungeon&amp;Framework'!DK:DV,10,FALSE),"")</f>
        <v/>
      </c>
    </row>
    <row r="314" spans="1:11" x14ac:dyDescent="0.2">
      <c r="A314">
        <v>313</v>
      </c>
      <c r="D314">
        <v>35</v>
      </c>
      <c r="I314">
        <f t="shared" si="4"/>
        <v>34</v>
      </c>
      <c r="K314" t="str">
        <f>IFERROR(VLOOKUP(A314,'Dungeon&amp;Framework'!DK:DV,10,FALSE),"")</f>
        <v/>
      </c>
    </row>
    <row r="315" spans="1:11" x14ac:dyDescent="0.2">
      <c r="A315">
        <v>314</v>
      </c>
      <c r="D315">
        <v>35</v>
      </c>
      <c r="I315">
        <f t="shared" si="4"/>
        <v>34</v>
      </c>
      <c r="K315" t="str">
        <f>IFERROR(VLOOKUP(A315,'Dungeon&amp;Framework'!DK:DV,10,FALSE),"")</f>
        <v/>
      </c>
    </row>
    <row r="316" spans="1:11" x14ac:dyDescent="0.2">
      <c r="A316">
        <v>315</v>
      </c>
      <c r="D316">
        <v>35</v>
      </c>
      <c r="I316">
        <f t="shared" si="4"/>
        <v>34</v>
      </c>
      <c r="K316" t="str">
        <f>IFERROR(VLOOKUP(A316,'Dungeon&amp;Framework'!DK:DV,10,FALSE),"")</f>
        <v/>
      </c>
    </row>
    <row r="317" spans="1:11" x14ac:dyDescent="0.2">
      <c r="A317">
        <v>316</v>
      </c>
      <c r="D317">
        <v>35</v>
      </c>
      <c r="I317">
        <f t="shared" si="4"/>
        <v>34</v>
      </c>
      <c r="K317" t="str">
        <f>IFERROR(VLOOKUP(A317,'Dungeon&amp;Framework'!DK:DV,10,FALSE),"")</f>
        <v/>
      </c>
    </row>
    <row r="318" spans="1:11" x14ac:dyDescent="0.2">
      <c r="A318">
        <v>317</v>
      </c>
      <c r="D318">
        <v>35</v>
      </c>
      <c r="I318">
        <f t="shared" si="4"/>
        <v>34</v>
      </c>
      <c r="K318" t="str">
        <f>IFERROR(VLOOKUP(A318,'Dungeon&amp;Framework'!DK:DV,10,FALSE),"")</f>
        <v/>
      </c>
    </row>
    <row r="319" spans="1:11" x14ac:dyDescent="0.2">
      <c r="A319">
        <v>318</v>
      </c>
      <c r="D319">
        <v>35</v>
      </c>
      <c r="I319">
        <f t="shared" si="4"/>
        <v>34</v>
      </c>
      <c r="K319" t="str">
        <f>IFERROR(VLOOKUP(A319,'Dungeon&amp;Framework'!DK:DV,10,FALSE),"")</f>
        <v/>
      </c>
    </row>
    <row r="320" spans="1:11" x14ac:dyDescent="0.2">
      <c r="A320">
        <v>319</v>
      </c>
      <c r="D320">
        <v>35</v>
      </c>
      <c r="I320">
        <f t="shared" si="4"/>
        <v>34</v>
      </c>
      <c r="K320" t="str">
        <f>IFERROR(VLOOKUP(A320,'Dungeon&amp;Framework'!DK:DV,10,FALSE),"")</f>
        <v/>
      </c>
    </row>
    <row r="321" spans="1:11" x14ac:dyDescent="0.2">
      <c r="A321">
        <v>320</v>
      </c>
      <c r="D321">
        <v>35</v>
      </c>
      <c r="I321">
        <f t="shared" si="4"/>
        <v>34</v>
      </c>
      <c r="K321" t="str">
        <f>IFERROR(VLOOKUP(A321,'Dungeon&amp;Framework'!DK:DV,10,FALSE),"")</f>
        <v/>
      </c>
    </row>
    <row r="322" spans="1:11" x14ac:dyDescent="0.2">
      <c r="A322">
        <v>321</v>
      </c>
      <c r="D322">
        <v>35</v>
      </c>
      <c r="I322">
        <f t="shared" si="4"/>
        <v>34</v>
      </c>
      <c r="K322" t="str">
        <f>IFERROR(VLOOKUP(A322,'Dungeon&amp;Framework'!DK:DV,10,FALSE),"")</f>
        <v/>
      </c>
    </row>
    <row r="323" spans="1:11" x14ac:dyDescent="0.2">
      <c r="A323">
        <v>322</v>
      </c>
      <c r="D323">
        <v>35</v>
      </c>
      <c r="I323">
        <f t="shared" ref="I323:I386" si="5">D323-1</f>
        <v>34</v>
      </c>
      <c r="K323" t="str">
        <f>IFERROR(VLOOKUP(A323,'Dungeon&amp;Framework'!DK:DV,10,FALSE),"")</f>
        <v/>
      </c>
    </row>
    <row r="324" spans="1:11" x14ac:dyDescent="0.2">
      <c r="A324">
        <v>323</v>
      </c>
      <c r="D324">
        <v>35</v>
      </c>
      <c r="I324">
        <f t="shared" si="5"/>
        <v>34</v>
      </c>
      <c r="K324" t="str">
        <f>IFERROR(VLOOKUP(A324,'Dungeon&amp;Framework'!DK:DV,10,FALSE),"")</f>
        <v/>
      </c>
    </row>
    <row r="325" spans="1:11" x14ac:dyDescent="0.2">
      <c r="A325">
        <v>324</v>
      </c>
      <c r="D325">
        <v>35</v>
      </c>
      <c r="I325">
        <f t="shared" si="5"/>
        <v>34</v>
      </c>
      <c r="K325" t="str">
        <f>IFERROR(VLOOKUP(A325,'Dungeon&amp;Framework'!DK:DV,10,FALSE),"")</f>
        <v/>
      </c>
    </row>
    <row r="326" spans="1:11" x14ac:dyDescent="0.2">
      <c r="A326">
        <v>325</v>
      </c>
      <c r="D326">
        <v>36</v>
      </c>
      <c r="I326">
        <f t="shared" si="5"/>
        <v>35</v>
      </c>
      <c r="K326" t="str">
        <f>IFERROR(VLOOKUP(A326,'Dungeon&amp;Framework'!DK:DV,10,FALSE),"")</f>
        <v/>
      </c>
    </row>
    <row r="327" spans="1:11" x14ac:dyDescent="0.2">
      <c r="A327">
        <v>326</v>
      </c>
      <c r="D327">
        <v>36</v>
      </c>
      <c r="I327">
        <f t="shared" si="5"/>
        <v>35</v>
      </c>
      <c r="K327" t="str">
        <f>IFERROR(VLOOKUP(A327,'Dungeon&amp;Framework'!DK:DV,10,FALSE),"")</f>
        <v/>
      </c>
    </row>
    <row r="328" spans="1:11" x14ac:dyDescent="0.2">
      <c r="A328">
        <v>327</v>
      </c>
      <c r="D328">
        <v>36</v>
      </c>
      <c r="I328">
        <f t="shared" si="5"/>
        <v>35</v>
      </c>
      <c r="K328" t="str">
        <f>IFERROR(VLOOKUP(A328,'Dungeon&amp;Framework'!DK:DV,10,FALSE),"")</f>
        <v/>
      </c>
    </row>
    <row r="329" spans="1:11" x14ac:dyDescent="0.2">
      <c r="A329">
        <v>328</v>
      </c>
      <c r="D329">
        <v>36</v>
      </c>
      <c r="I329">
        <f t="shared" si="5"/>
        <v>35</v>
      </c>
      <c r="K329" t="str">
        <f>IFERROR(VLOOKUP(A329,'Dungeon&amp;Framework'!DK:DV,10,FALSE),"")</f>
        <v/>
      </c>
    </row>
    <row r="330" spans="1:11" x14ac:dyDescent="0.2">
      <c r="A330">
        <v>329</v>
      </c>
      <c r="D330">
        <v>36</v>
      </c>
      <c r="I330">
        <f t="shared" si="5"/>
        <v>35</v>
      </c>
      <c r="K330" t="str">
        <f>IFERROR(VLOOKUP(A330,'Dungeon&amp;Framework'!DK:DV,10,FALSE),"")</f>
        <v/>
      </c>
    </row>
    <row r="331" spans="1:11" x14ac:dyDescent="0.2">
      <c r="A331">
        <v>330</v>
      </c>
      <c r="D331">
        <v>36</v>
      </c>
      <c r="I331">
        <f t="shared" si="5"/>
        <v>35</v>
      </c>
      <c r="K331" t="str">
        <f>IFERROR(VLOOKUP(A331,'Dungeon&amp;Framework'!DK:DV,10,FALSE),"")</f>
        <v/>
      </c>
    </row>
    <row r="332" spans="1:11" x14ac:dyDescent="0.2">
      <c r="A332">
        <v>331</v>
      </c>
      <c r="D332">
        <v>36</v>
      </c>
      <c r="I332">
        <f t="shared" si="5"/>
        <v>35</v>
      </c>
      <c r="K332" t="str">
        <f>IFERROR(VLOOKUP(A332,'Dungeon&amp;Framework'!DK:DV,10,FALSE),"")</f>
        <v/>
      </c>
    </row>
    <row r="333" spans="1:11" x14ac:dyDescent="0.2">
      <c r="A333">
        <v>332</v>
      </c>
      <c r="D333">
        <v>36</v>
      </c>
      <c r="I333">
        <f t="shared" si="5"/>
        <v>35</v>
      </c>
      <c r="K333" t="str">
        <f>IFERROR(VLOOKUP(A333,'Dungeon&amp;Framework'!DK:DV,10,FALSE),"")</f>
        <v/>
      </c>
    </row>
    <row r="334" spans="1:11" x14ac:dyDescent="0.2">
      <c r="A334">
        <v>333</v>
      </c>
      <c r="D334">
        <v>36</v>
      </c>
      <c r="I334">
        <f t="shared" si="5"/>
        <v>35</v>
      </c>
      <c r="K334" t="str">
        <f>IFERROR(VLOOKUP(A334,'Dungeon&amp;Framework'!DK:DV,10,FALSE),"")</f>
        <v/>
      </c>
    </row>
    <row r="335" spans="1:11" x14ac:dyDescent="0.2">
      <c r="A335">
        <v>334</v>
      </c>
      <c r="D335">
        <v>36</v>
      </c>
      <c r="I335">
        <f t="shared" si="5"/>
        <v>35</v>
      </c>
      <c r="K335" t="str">
        <f>IFERROR(VLOOKUP(A335,'Dungeon&amp;Framework'!DK:DV,10,FALSE),"")</f>
        <v/>
      </c>
    </row>
    <row r="336" spans="1:11" x14ac:dyDescent="0.2">
      <c r="A336">
        <v>335</v>
      </c>
      <c r="D336">
        <v>36</v>
      </c>
      <c r="I336">
        <f t="shared" si="5"/>
        <v>35</v>
      </c>
      <c r="K336" t="str">
        <f>IFERROR(VLOOKUP(A336,'Dungeon&amp;Framework'!DK:DV,10,FALSE),"")</f>
        <v/>
      </c>
    </row>
    <row r="337" spans="1:11" x14ac:dyDescent="0.2">
      <c r="A337">
        <v>336</v>
      </c>
      <c r="D337">
        <v>36</v>
      </c>
      <c r="I337">
        <f t="shared" si="5"/>
        <v>35</v>
      </c>
      <c r="K337" t="str">
        <f>IFERROR(VLOOKUP(A337,'Dungeon&amp;Framework'!DK:DV,10,FALSE),"")</f>
        <v/>
      </c>
    </row>
    <row r="338" spans="1:11" x14ac:dyDescent="0.2">
      <c r="A338">
        <v>337</v>
      </c>
      <c r="D338">
        <v>36</v>
      </c>
      <c r="I338">
        <f t="shared" si="5"/>
        <v>35</v>
      </c>
      <c r="K338" t="str">
        <f>IFERROR(VLOOKUP(A338,'Dungeon&amp;Framework'!DK:DV,10,FALSE),"")</f>
        <v/>
      </c>
    </row>
    <row r="339" spans="1:11" x14ac:dyDescent="0.2">
      <c r="A339">
        <v>338</v>
      </c>
      <c r="D339">
        <v>36</v>
      </c>
      <c r="I339">
        <f t="shared" si="5"/>
        <v>35</v>
      </c>
      <c r="K339" t="str">
        <f>IFERROR(VLOOKUP(A339,'Dungeon&amp;Framework'!DK:DV,10,FALSE),"")</f>
        <v/>
      </c>
    </row>
    <row r="340" spans="1:11" x14ac:dyDescent="0.2">
      <c r="A340">
        <v>339</v>
      </c>
      <c r="D340">
        <v>36</v>
      </c>
      <c r="I340">
        <f t="shared" si="5"/>
        <v>35</v>
      </c>
      <c r="K340" t="str">
        <f>IFERROR(VLOOKUP(A340,'Dungeon&amp;Framework'!DK:DV,10,FALSE),"")</f>
        <v/>
      </c>
    </row>
    <row r="341" spans="1:11" x14ac:dyDescent="0.2">
      <c r="A341">
        <v>340</v>
      </c>
      <c r="D341">
        <v>37</v>
      </c>
      <c r="I341">
        <f t="shared" si="5"/>
        <v>36</v>
      </c>
      <c r="K341" t="str">
        <f>IFERROR(VLOOKUP(A341,'Dungeon&amp;Framework'!DK:DV,10,FALSE),"")</f>
        <v/>
      </c>
    </row>
    <row r="342" spans="1:11" x14ac:dyDescent="0.2">
      <c r="A342">
        <v>341</v>
      </c>
      <c r="D342">
        <v>37</v>
      </c>
      <c r="I342">
        <f t="shared" si="5"/>
        <v>36</v>
      </c>
      <c r="K342" t="str">
        <f>IFERROR(VLOOKUP(A342,'Dungeon&amp;Framework'!DK:DV,10,FALSE),"")</f>
        <v/>
      </c>
    </row>
    <row r="343" spans="1:11" x14ac:dyDescent="0.2">
      <c r="A343">
        <v>342</v>
      </c>
      <c r="D343">
        <v>37</v>
      </c>
      <c r="I343">
        <f t="shared" si="5"/>
        <v>36</v>
      </c>
      <c r="K343" t="str">
        <f>IFERROR(VLOOKUP(A343,'Dungeon&amp;Framework'!DK:DV,10,FALSE),"")</f>
        <v/>
      </c>
    </row>
    <row r="344" spans="1:11" x14ac:dyDescent="0.2">
      <c r="A344">
        <v>343</v>
      </c>
      <c r="D344">
        <v>37</v>
      </c>
      <c r="I344">
        <f t="shared" si="5"/>
        <v>36</v>
      </c>
      <c r="K344" t="str">
        <f>IFERROR(VLOOKUP(A344,'Dungeon&amp;Framework'!DK:DV,10,FALSE),"")</f>
        <v/>
      </c>
    </row>
    <row r="345" spans="1:11" x14ac:dyDescent="0.2">
      <c r="A345">
        <v>344</v>
      </c>
      <c r="D345">
        <v>37</v>
      </c>
      <c r="I345">
        <f t="shared" si="5"/>
        <v>36</v>
      </c>
      <c r="K345" t="str">
        <f>IFERROR(VLOOKUP(A345,'Dungeon&amp;Framework'!DK:DV,10,FALSE),"")</f>
        <v/>
      </c>
    </row>
    <row r="346" spans="1:11" x14ac:dyDescent="0.2">
      <c r="A346">
        <v>345</v>
      </c>
      <c r="D346">
        <v>37</v>
      </c>
      <c r="I346">
        <f t="shared" si="5"/>
        <v>36</v>
      </c>
      <c r="K346" t="str">
        <f>IFERROR(VLOOKUP(A346,'Dungeon&amp;Framework'!DK:DV,10,FALSE),"")</f>
        <v/>
      </c>
    </row>
    <row r="347" spans="1:11" x14ac:dyDescent="0.2">
      <c r="A347">
        <v>346</v>
      </c>
      <c r="D347">
        <v>37</v>
      </c>
      <c r="I347">
        <f t="shared" si="5"/>
        <v>36</v>
      </c>
      <c r="K347" t="str">
        <f>IFERROR(VLOOKUP(A347,'Dungeon&amp;Framework'!DK:DV,10,FALSE),"")</f>
        <v/>
      </c>
    </row>
    <row r="348" spans="1:11" x14ac:dyDescent="0.2">
      <c r="A348">
        <v>347</v>
      </c>
      <c r="D348">
        <v>37</v>
      </c>
      <c r="I348">
        <f t="shared" si="5"/>
        <v>36</v>
      </c>
      <c r="K348" t="str">
        <f>IFERROR(VLOOKUP(A348,'Dungeon&amp;Framework'!DK:DV,10,FALSE),"")</f>
        <v/>
      </c>
    </row>
    <row r="349" spans="1:11" x14ac:dyDescent="0.2">
      <c r="A349">
        <v>348</v>
      </c>
      <c r="D349">
        <v>37</v>
      </c>
      <c r="I349">
        <f t="shared" si="5"/>
        <v>36</v>
      </c>
      <c r="K349" t="str">
        <f>IFERROR(VLOOKUP(A349,'Dungeon&amp;Framework'!DK:DV,10,FALSE),"")</f>
        <v/>
      </c>
    </row>
    <row r="350" spans="1:11" x14ac:dyDescent="0.2">
      <c r="A350">
        <v>349</v>
      </c>
      <c r="D350">
        <v>37</v>
      </c>
      <c r="I350">
        <f t="shared" si="5"/>
        <v>36</v>
      </c>
      <c r="K350" t="str">
        <f>IFERROR(VLOOKUP(A350,'Dungeon&amp;Framework'!DK:DV,10,FALSE),"")</f>
        <v/>
      </c>
    </row>
    <row r="351" spans="1:11" x14ac:dyDescent="0.2">
      <c r="A351">
        <v>350</v>
      </c>
      <c r="D351">
        <v>37</v>
      </c>
      <c r="I351">
        <f t="shared" si="5"/>
        <v>36</v>
      </c>
      <c r="K351" t="str">
        <f>IFERROR(VLOOKUP(A351,'Dungeon&amp;Framework'!DK:DV,10,FALSE),"")</f>
        <v/>
      </c>
    </row>
    <row r="352" spans="1:11" x14ac:dyDescent="0.2">
      <c r="A352">
        <v>351</v>
      </c>
      <c r="D352">
        <v>37</v>
      </c>
      <c r="I352">
        <f t="shared" si="5"/>
        <v>36</v>
      </c>
      <c r="K352" t="str">
        <f>IFERROR(VLOOKUP(A352,'Dungeon&amp;Framework'!DK:DV,10,FALSE),"")</f>
        <v/>
      </c>
    </row>
    <row r="353" spans="1:11" x14ac:dyDescent="0.2">
      <c r="A353">
        <v>352</v>
      </c>
      <c r="D353">
        <v>37</v>
      </c>
      <c r="I353">
        <f t="shared" si="5"/>
        <v>36</v>
      </c>
      <c r="K353" t="str">
        <f>IFERROR(VLOOKUP(A353,'Dungeon&amp;Framework'!DK:DV,10,FALSE),"")</f>
        <v/>
      </c>
    </row>
    <row r="354" spans="1:11" x14ac:dyDescent="0.2">
      <c r="A354">
        <v>353</v>
      </c>
      <c r="D354">
        <v>37</v>
      </c>
      <c r="I354">
        <f t="shared" si="5"/>
        <v>36</v>
      </c>
      <c r="K354" t="str">
        <f>IFERROR(VLOOKUP(A354,'Dungeon&amp;Framework'!DK:DV,10,FALSE),"")</f>
        <v/>
      </c>
    </row>
    <row r="355" spans="1:11" x14ac:dyDescent="0.2">
      <c r="A355">
        <v>354</v>
      </c>
      <c r="D355">
        <v>37</v>
      </c>
      <c r="I355">
        <f t="shared" si="5"/>
        <v>36</v>
      </c>
      <c r="K355" t="str">
        <f>IFERROR(VLOOKUP(A355,'Dungeon&amp;Framework'!DK:DV,10,FALSE),"")</f>
        <v/>
      </c>
    </row>
    <row r="356" spans="1:11" x14ac:dyDescent="0.2">
      <c r="A356">
        <v>355</v>
      </c>
      <c r="D356">
        <v>38</v>
      </c>
      <c r="I356">
        <f t="shared" si="5"/>
        <v>37</v>
      </c>
      <c r="K356" t="str">
        <f>IFERROR(VLOOKUP(A356,'Dungeon&amp;Framework'!DK:DV,10,FALSE),"")</f>
        <v/>
      </c>
    </row>
    <row r="357" spans="1:11" x14ac:dyDescent="0.2">
      <c r="A357">
        <v>356</v>
      </c>
      <c r="D357">
        <v>38</v>
      </c>
      <c r="I357">
        <f t="shared" si="5"/>
        <v>37</v>
      </c>
      <c r="K357" t="str">
        <f>IFERROR(VLOOKUP(A357,'Dungeon&amp;Framework'!DK:DV,10,FALSE),"")</f>
        <v/>
      </c>
    </row>
    <row r="358" spans="1:11" x14ac:dyDescent="0.2">
      <c r="A358">
        <v>357</v>
      </c>
      <c r="D358">
        <v>38</v>
      </c>
      <c r="I358">
        <f t="shared" si="5"/>
        <v>37</v>
      </c>
      <c r="K358" t="str">
        <f>IFERROR(VLOOKUP(A358,'Dungeon&amp;Framework'!DK:DV,10,FALSE),"")</f>
        <v/>
      </c>
    </row>
    <row r="359" spans="1:11" x14ac:dyDescent="0.2">
      <c r="A359">
        <v>358</v>
      </c>
      <c r="D359">
        <v>38</v>
      </c>
      <c r="I359">
        <f t="shared" si="5"/>
        <v>37</v>
      </c>
      <c r="K359" t="str">
        <f>IFERROR(VLOOKUP(A359,'Dungeon&amp;Framework'!DK:DV,10,FALSE),"")</f>
        <v/>
      </c>
    </row>
    <row r="360" spans="1:11" x14ac:dyDescent="0.2">
      <c r="A360">
        <v>359</v>
      </c>
      <c r="D360">
        <v>38</v>
      </c>
      <c r="I360">
        <f t="shared" si="5"/>
        <v>37</v>
      </c>
      <c r="K360" t="str">
        <f>IFERROR(VLOOKUP(A360,'Dungeon&amp;Framework'!DK:DV,10,FALSE),"")</f>
        <v/>
      </c>
    </row>
    <row r="361" spans="1:11" x14ac:dyDescent="0.2">
      <c r="A361">
        <v>360</v>
      </c>
      <c r="D361">
        <v>38</v>
      </c>
      <c r="I361">
        <f t="shared" si="5"/>
        <v>37</v>
      </c>
      <c r="K361" t="str">
        <f>IFERROR(VLOOKUP(A361,'Dungeon&amp;Framework'!DK:DV,10,FALSE),"")</f>
        <v/>
      </c>
    </row>
    <row r="362" spans="1:11" x14ac:dyDescent="0.2">
      <c r="A362">
        <v>361</v>
      </c>
      <c r="D362">
        <v>38</v>
      </c>
      <c r="I362">
        <f t="shared" si="5"/>
        <v>37</v>
      </c>
      <c r="K362" t="str">
        <f>IFERROR(VLOOKUP(A362,'Dungeon&amp;Framework'!DK:DV,10,FALSE),"")</f>
        <v/>
      </c>
    </row>
    <row r="363" spans="1:11" x14ac:dyDescent="0.2">
      <c r="A363">
        <v>362</v>
      </c>
      <c r="D363">
        <v>38</v>
      </c>
      <c r="I363">
        <f t="shared" si="5"/>
        <v>37</v>
      </c>
      <c r="K363" t="str">
        <f>IFERROR(VLOOKUP(A363,'Dungeon&amp;Framework'!DK:DV,10,FALSE),"")</f>
        <v/>
      </c>
    </row>
    <row r="364" spans="1:11" x14ac:dyDescent="0.2">
      <c r="A364">
        <v>363</v>
      </c>
      <c r="D364">
        <v>38</v>
      </c>
      <c r="I364">
        <f t="shared" si="5"/>
        <v>37</v>
      </c>
      <c r="K364" t="str">
        <f>IFERROR(VLOOKUP(A364,'Dungeon&amp;Framework'!DK:DV,10,FALSE),"")</f>
        <v/>
      </c>
    </row>
    <row r="365" spans="1:11" x14ac:dyDescent="0.2">
      <c r="A365">
        <v>364</v>
      </c>
      <c r="D365">
        <v>38</v>
      </c>
      <c r="I365">
        <f t="shared" si="5"/>
        <v>37</v>
      </c>
      <c r="K365" t="str">
        <f>IFERROR(VLOOKUP(A365,'Dungeon&amp;Framework'!DK:DV,10,FALSE),"")</f>
        <v/>
      </c>
    </row>
    <row r="366" spans="1:11" x14ac:dyDescent="0.2">
      <c r="A366">
        <v>365</v>
      </c>
      <c r="D366">
        <v>38</v>
      </c>
      <c r="I366">
        <f t="shared" si="5"/>
        <v>37</v>
      </c>
      <c r="K366" t="str">
        <f>IFERROR(VLOOKUP(A366,'Dungeon&amp;Framework'!DK:DV,10,FALSE),"")</f>
        <v/>
      </c>
    </row>
    <row r="367" spans="1:11" x14ac:dyDescent="0.2">
      <c r="A367">
        <v>366</v>
      </c>
      <c r="D367">
        <v>38</v>
      </c>
      <c r="I367">
        <f t="shared" si="5"/>
        <v>37</v>
      </c>
      <c r="K367" t="str">
        <f>IFERROR(VLOOKUP(A367,'Dungeon&amp;Framework'!DK:DV,10,FALSE),"")</f>
        <v/>
      </c>
    </row>
    <row r="368" spans="1:11" x14ac:dyDescent="0.2">
      <c r="A368">
        <v>367</v>
      </c>
      <c r="D368">
        <v>38</v>
      </c>
      <c r="I368">
        <f t="shared" si="5"/>
        <v>37</v>
      </c>
      <c r="K368" t="str">
        <f>IFERROR(VLOOKUP(A368,'Dungeon&amp;Framework'!DK:DV,10,FALSE),"")</f>
        <v/>
      </c>
    </row>
    <row r="369" spans="1:11" x14ac:dyDescent="0.2">
      <c r="A369">
        <v>368</v>
      </c>
      <c r="D369">
        <v>38</v>
      </c>
      <c r="I369">
        <f t="shared" si="5"/>
        <v>37</v>
      </c>
      <c r="K369" t="str">
        <f>IFERROR(VLOOKUP(A369,'Dungeon&amp;Framework'!DK:DV,10,FALSE),"")</f>
        <v/>
      </c>
    </row>
    <row r="370" spans="1:11" x14ac:dyDescent="0.2">
      <c r="A370">
        <v>369</v>
      </c>
      <c r="D370">
        <v>38</v>
      </c>
      <c r="I370">
        <f t="shared" si="5"/>
        <v>37</v>
      </c>
      <c r="K370" t="str">
        <f>IFERROR(VLOOKUP(A370,'Dungeon&amp;Framework'!DK:DV,10,FALSE),"")</f>
        <v/>
      </c>
    </row>
    <row r="371" spans="1:11" x14ac:dyDescent="0.2">
      <c r="A371">
        <v>370</v>
      </c>
      <c r="D371">
        <v>39</v>
      </c>
      <c r="I371">
        <f t="shared" si="5"/>
        <v>38</v>
      </c>
      <c r="K371" t="str">
        <f>IFERROR(VLOOKUP(A371,'Dungeon&amp;Framework'!DK:DV,10,FALSE),"")</f>
        <v/>
      </c>
    </row>
    <row r="372" spans="1:11" x14ac:dyDescent="0.2">
      <c r="A372">
        <v>371</v>
      </c>
      <c r="D372">
        <v>39</v>
      </c>
      <c r="I372">
        <f t="shared" si="5"/>
        <v>38</v>
      </c>
      <c r="K372" t="str">
        <f>IFERROR(VLOOKUP(A372,'Dungeon&amp;Framework'!DK:DV,10,FALSE),"")</f>
        <v/>
      </c>
    </row>
    <row r="373" spans="1:11" x14ac:dyDescent="0.2">
      <c r="A373">
        <v>372</v>
      </c>
      <c r="D373">
        <v>39</v>
      </c>
      <c r="I373">
        <f t="shared" si="5"/>
        <v>38</v>
      </c>
      <c r="K373" t="str">
        <f>IFERROR(VLOOKUP(A373,'Dungeon&amp;Framework'!DK:DV,10,FALSE),"")</f>
        <v/>
      </c>
    </row>
    <row r="374" spans="1:11" x14ac:dyDescent="0.2">
      <c r="A374">
        <v>373</v>
      </c>
      <c r="D374">
        <v>39</v>
      </c>
      <c r="I374">
        <f t="shared" si="5"/>
        <v>38</v>
      </c>
      <c r="K374" t="str">
        <f>IFERROR(VLOOKUP(A374,'Dungeon&amp;Framework'!DK:DV,10,FALSE),"")</f>
        <v/>
      </c>
    </row>
    <row r="375" spans="1:11" x14ac:dyDescent="0.2">
      <c r="A375">
        <v>374</v>
      </c>
      <c r="D375">
        <v>39</v>
      </c>
      <c r="I375">
        <f t="shared" si="5"/>
        <v>38</v>
      </c>
      <c r="K375" t="str">
        <f>IFERROR(VLOOKUP(A375,'Dungeon&amp;Framework'!DK:DV,10,FALSE),"")</f>
        <v/>
      </c>
    </row>
    <row r="376" spans="1:11" x14ac:dyDescent="0.2">
      <c r="A376">
        <v>375</v>
      </c>
      <c r="D376">
        <v>39</v>
      </c>
      <c r="I376">
        <f t="shared" si="5"/>
        <v>38</v>
      </c>
      <c r="K376" t="str">
        <f>IFERROR(VLOOKUP(A376,'Dungeon&amp;Framework'!DK:DV,10,FALSE),"")</f>
        <v/>
      </c>
    </row>
    <row r="377" spans="1:11" x14ac:dyDescent="0.2">
      <c r="A377">
        <v>376</v>
      </c>
      <c r="D377">
        <v>39</v>
      </c>
      <c r="I377">
        <f t="shared" si="5"/>
        <v>38</v>
      </c>
      <c r="K377" t="str">
        <f>IFERROR(VLOOKUP(A377,'Dungeon&amp;Framework'!DK:DV,10,FALSE),"")</f>
        <v/>
      </c>
    </row>
    <row r="378" spans="1:11" x14ac:dyDescent="0.2">
      <c r="A378">
        <v>377</v>
      </c>
      <c r="D378">
        <v>39</v>
      </c>
      <c r="I378">
        <f t="shared" si="5"/>
        <v>38</v>
      </c>
      <c r="K378" t="str">
        <f>IFERROR(VLOOKUP(A378,'Dungeon&amp;Framework'!DK:DV,10,FALSE),"")</f>
        <v/>
      </c>
    </row>
    <row r="379" spans="1:11" x14ac:dyDescent="0.2">
      <c r="A379">
        <v>378</v>
      </c>
      <c r="D379">
        <v>39</v>
      </c>
      <c r="I379">
        <f t="shared" si="5"/>
        <v>38</v>
      </c>
      <c r="K379" t="str">
        <f>IFERROR(VLOOKUP(A379,'Dungeon&amp;Framework'!DK:DV,10,FALSE),"")</f>
        <v/>
      </c>
    </row>
    <row r="380" spans="1:11" x14ac:dyDescent="0.2">
      <c r="A380">
        <v>379</v>
      </c>
      <c r="D380">
        <v>39</v>
      </c>
      <c r="I380">
        <f t="shared" si="5"/>
        <v>38</v>
      </c>
      <c r="K380" t="str">
        <f>IFERROR(VLOOKUP(A380,'Dungeon&amp;Framework'!DK:DV,10,FALSE),"")</f>
        <v/>
      </c>
    </row>
    <row r="381" spans="1:11" x14ac:dyDescent="0.2">
      <c r="A381">
        <v>380</v>
      </c>
      <c r="D381">
        <v>39</v>
      </c>
      <c r="I381">
        <f t="shared" si="5"/>
        <v>38</v>
      </c>
      <c r="K381" t="str">
        <f>IFERROR(VLOOKUP(A381,'Dungeon&amp;Framework'!DK:DV,10,FALSE),"")</f>
        <v/>
      </c>
    </row>
    <row r="382" spans="1:11" x14ac:dyDescent="0.2">
      <c r="A382">
        <v>381</v>
      </c>
      <c r="D382">
        <v>39</v>
      </c>
      <c r="I382">
        <f t="shared" si="5"/>
        <v>38</v>
      </c>
      <c r="K382" t="str">
        <f>IFERROR(VLOOKUP(A382,'Dungeon&amp;Framework'!DK:DV,10,FALSE),"")</f>
        <v/>
      </c>
    </row>
    <row r="383" spans="1:11" x14ac:dyDescent="0.2">
      <c r="A383">
        <v>382</v>
      </c>
      <c r="D383">
        <v>39</v>
      </c>
      <c r="I383">
        <f t="shared" si="5"/>
        <v>38</v>
      </c>
      <c r="K383" t="str">
        <f>IFERROR(VLOOKUP(A383,'Dungeon&amp;Framework'!DK:DV,10,FALSE),"")</f>
        <v/>
      </c>
    </row>
    <row r="384" spans="1:11" x14ac:dyDescent="0.2">
      <c r="A384">
        <v>383</v>
      </c>
      <c r="D384">
        <v>39</v>
      </c>
      <c r="I384">
        <f t="shared" si="5"/>
        <v>38</v>
      </c>
      <c r="K384" t="str">
        <f>IFERROR(VLOOKUP(A384,'Dungeon&amp;Framework'!DK:DV,10,FALSE),"")</f>
        <v/>
      </c>
    </row>
    <row r="385" spans="1:11" x14ac:dyDescent="0.2">
      <c r="A385">
        <v>384</v>
      </c>
      <c r="D385">
        <v>39</v>
      </c>
      <c r="I385">
        <f t="shared" si="5"/>
        <v>38</v>
      </c>
      <c r="K385" t="str">
        <f>IFERROR(VLOOKUP(A385,'Dungeon&amp;Framework'!DK:DV,10,FALSE),"")</f>
        <v/>
      </c>
    </row>
    <row r="386" spans="1:11" x14ac:dyDescent="0.2">
      <c r="A386">
        <v>385</v>
      </c>
      <c r="D386">
        <v>40</v>
      </c>
      <c r="I386">
        <f t="shared" si="5"/>
        <v>39</v>
      </c>
      <c r="K386" t="str">
        <f>IFERROR(VLOOKUP(A386,'Dungeon&amp;Framework'!DK:DV,10,FALSE),"")</f>
        <v/>
      </c>
    </row>
    <row r="387" spans="1:11" x14ac:dyDescent="0.2">
      <c r="A387">
        <v>386</v>
      </c>
      <c r="D387">
        <v>40</v>
      </c>
      <c r="I387">
        <f t="shared" ref="I387:I450" si="6">D387-1</f>
        <v>39</v>
      </c>
      <c r="K387" t="str">
        <f>IFERROR(VLOOKUP(A387,'Dungeon&amp;Framework'!DK:DV,10,FALSE),"")</f>
        <v/>
      </c>
    </row>
    <row r="388" spans="1:11" x14ac:dyDescent="0.2">
      <c r="A388">
        <v>387</v>
      </c>
      <c r="D388">
        <v>40</v>
      </c>
      <c r="I388">
        <f t="shared" si="6"/>
        <v>39</v>
      </c>
      <c r="K388" t="str">
        <f>IFERROR(VLOOKUP(A388,'Dungeon&amp;Framework'!DK:DV,10,FALSE),"")</f>
        <v/>
      </c>
    </row>
    <row r="389" spans="1:11" x14ac:dyDescent="0.2">
      <c r="A389">
        <v>388</v>
      </c>
      <c r="D389">
        <v>40</v>
      </c>
      <c r="I389">
        <f t="shared" si="6"/>
        <v>39</v>
      </c>
      <c r="K389" t="str">
        <f>IFERROR(VLOOKUP(A389,'Dungeon&amp;Framework'!DK:DV,10,FALSE),"")</f>
        <v/>
      </c>
    </row>
    <row r="390" spans="1:11" x14ac:dyDescent="0.2">
      <c r="A390">
        <v>389</v>
      </c>
      <c r="D390">
        <v>40</v>
      </c>
      <c r="I390">
        <f t="shared" si="6"/>
        <v>39</v>
      </c>
      <c r="K390" t="str">
        <f>IFERROR(VLOOKUP(A390,'Dungeon&amp;Framework'!DK:DV,10,FALSE),"")</f>
        <v/>
      </c>
    </row>
    <row r="391" spans="1:11" x14ac:dyDescent="0.2">
      <c r="A391">
        <v>390</v>
      </c>
      <c r="D391">
        <v>40</v>
      </c>
      <c r="I391">
        <f t="shared" si="6"/>
        <v>39</v>
      </c>
      <c r="K391" t="str">
        <f>IFERROR(VLOOKUP(A391,'Dungeon&amp;Framework'!DK:DV,10,FALSE),"")</f>
        <v/>
      </c>
    </row>
    <row r="392" spans="1:11" x14ac:dyDescent="0.2">
      <c r="A392">
        <v>391</v>
      </c>
      <c r="D392">
        <v>40</v>
      </c>
      <c r="I392">
        <f t="shared" si="6"/>
        <v>39</v>
      </c>
      <c r="K392" t="str">
        <f>IFERROR(VLOOKUP(A392,'Dungeon&amp;Framework'!DK:DV,10,FALSE),"")</f>
        <v/>
      </c>
    </row>
    <row r="393" spans="1:11" x14ac:dyDescent="0.2">
      <c r="A393">
        <v>392</v>
      </c>
      <c r="D393">
        <v>40</v>
      </c>
      <c r="I393">
        <f t="shared" si="6"/>
        <v>39</v>
      </c>
      <c r="K393" t="str">
        <f>IFERROR(VLOOKUP(A393,'Dungeon&amp;Framework'!DK:DV,10,FALSE),"")</f>
        <v/>
      </c>
    </row>
    <row r="394" spans="1:11" x14ac:dyDescent="0.2">
      <c r="A394">
        <v>393</v>
      </c>
      <c r="D394">
        <v>40</v>
      </c>
      <c r="I394">
        <f t="shared" si="6"/>
        <v>39</v>
      </c>
      <c r="K394" t="str">
        <f>IFERROR(VLOOKUP(A394,'Dungeon&amp;Framework'!DK:DV,10,FALSE),"")</f>
        <v/>
      </c>
    </row>
    <row r="395" spans="1:11" x14ac:dyDescent="0.2">
      <c r="A395">
        <v>394</v>
      </c>
      <c r="D395">
        <v>40</v>
      </c>
      <c r="I395">
        <f t="shared" si="6"/>
        <v>39</v>
      </c>
      <c r="K395" t="str">
        <f>IFERROR(VLOOKUP(A395,'Dungeon&amp;Framework'!DK:DV,10,FALSE),"")</f>
        <v/>
      </c>
    </row>
    <row r="396" spans="1:11" x14ac:dyDescent="0.2">
      <c r="A396">
        <v>395</v>
      </c>
      <c r="D396">
        <v>40</v>
      </c>
      <c r="I396">
        <f t="shared" si="6"/>
        <v>39</v>
      </c>
      <c r="K396" t="str">
        <f>IFERROR(VLOOKUP(A396,'Dungeon&amp;Framework'!DK:DV,10,FALSE),"")</f>
        <v/>
      </c>
    </row>
    <row r="397" spans="1:11" x14ac:dyDescent="0.2">
      <c r="A397">
        <v>396</v>
      </c>
      <c r="D397">
        <v>40</v>
      </c>
      <c r="I397">
        <f t="shared" si="6"/>
        <v>39</v>
      </c>
      <c r="K397" t="str">
        <f>IFERROR(VLOOKUP(A397,'Dungeon&amp;Framework'!DK:DV,10,FALSE),"")</f>
        <v/>
      </c>
    </row>
    <row r="398" spans="1:11" x14ac:dyDescent="0.2">
      <c r="A398">
        <v>397</v>
      </c>
      <c r="D398">
        <v>40</v>
      </c>
      <c r="I398">
        <f t="shared" si="6"/>
        <v>39</v>
      </c>
      <c r="K398" t="str">
        <f>IFERROR(VLOOKUP(A398,'Dungeon&amp;Framework'!DK:DV,10,FALSE),"")</f>
        <v/>
      </c>
    </row>
    <row r="399" spans="1:11" x14ac:dyDescent="0.2">
      <c r="A399">
        <v>398</v>
      </c>
      <c r="D399">
        <v>40</v>
      </c>
      <c r="I399">
        <f t="shared" si="6"/>
        <v>39</v>
      </c>
      <c r="K399" t="str">
        <f>IFERROR(VLOOKUP(A399,'Dungeon&amp;Framework'!DK:DV,10,FALSE),"")</f>
        <v/>
      </c>
    </row>
    <row r="400" spans="1:11" x14ac:dyDescent="0.2">
      <c r="A400">
        <v>399</v>
      </c>
      <c r="D400">
        <v>40</v>
      </c>
      <c r="I400">
        <f t="shared" si="6"/>
        <v>39</v>
      </c>
      <c r="K400" t="str">
        <f>IFERROR(VLOOKUP(A400,'Dungeon&amp;Framework'!DK:DV,10,FALSE),"")</f>
        <v/>
      </c>
    </row>
    <row r="401" spans="1:11" x14ac:dyDescent="0.2">
      <c r="A401">
        <v>400</v>
      </c>
      <c r="D401">
        <v>41</v>
      </c>
      <c r="I401">
        <f t="shared" si="6"/>
        <v>40</v>
      </c>
      <c r="K401" t="str">
        <f>IFERROR(VLOOKUP(A401,'Dungeon&amp;Framework'!DK:DV,10,FALSE),"")</f>
        <v/>
      </c>
    </row>
    <row r="402" spans="1:11" x14ac:dyDescent="0.2">
      <c r="A402">
        <v>401</v>
      </c>
      <c r="D402">
        <v>41</v>
      </c>
      <c r="I402">
        <f t="shared" si="6"/>
        <v>40</v>
      </c>
      <c r="K402" t="str">
        <f>IFERROR(VLOOKUP(A402,'Dungeon&amp;Framework'!DK:DV,10,FALSE),"")</f>
        <v/>
      </c>
    </row>
    <row r="403" spans="1:11" x14ac:dyDescent="0.2">
      <c r="A403">
        <v>402</v>
      </c>
      <c r="D403">
        <v>41</v>
      </c>
      <c r="I403">
        <f t="shared" si="6"/>
        <v>40</v>
      </c>
      <c r="K403" t="str">
        <f>IFERROR(VLOOKUP(A403,'Dungeon&amp;Framework'!DK:DV,10,FALSE),"")</f>
        <v/>
      </c>
    </row>
    <row r="404" spans="1:11" x14ac:dyDescent="0.2">
      <c r="A404">
        <v>403</v>
      </c>
      <c r="D404">
        <v>41</v>
      </c>
      <c r="I404">
        <f t="shared" si="6"/>
        <v>40</v>
      </c>
      <c r="K404" t="str">
        <f>IFERROR(VLOOKUP(A404,'Dungeon&amp;Framework'!DK:DV,10,FALSE),"")</f>
        <v/>
      </c>
    </row>
    <row r="405" spans="1:11" x14ac:dyDescent="0.2">
      <c r="A405">
        <v>404</v>
      </c>
      <c r="D405">
        <v>41</v>
      </c>
      <c r="I405">
        <f t="shared" si="6"/>
        <v>40</v>
      </c>
      <c r="K405" t="str">
        <f>IFERROR(VLOOKUP(A405,'Dungeon&amp;Framework'!DK:DV,10,FALSE),"")</f>
        <v/>
      </c>
    </row>
    <row r="406" spans="1:11" x14ac:dyDescent="0.2">
      <c r="A406">
        <v>405</v>
      </c>
      <c r="D406">
        <v>41</v>
      </c>
      <c r="I406">
        <f t="shared" si="6"/>
        <v>40</v>
      </c>
      <c r="K406" t="str">
        <f>IFERROR(VLOOKUP(A406,'Dungeon&amp;Framework'!DK:DV,10,FALSE),"")</f>
        <v/>
      </c>
    </row>
    <row r="407" spans="1:11" x14ac:dyDescent="0.2">
      <c r="A407">
        <v>406</v>
      </c>
      <c r="D407">
        <v>41</v>
      </c>
      <c r="I407">
        <f t="shared" si="6"/>
        <v>40</v>
      </c>
      <c r="K407" t="str">
        <f>IFERROR(VLOOKUP(A407,'Dungeon&amp;Framework'!DK:DV,10,FALSE),"")</f>
        <v/>
      </c>
    </row>
    <row r="408" spans="1:11" x14ac:dyDescent="0.2">
      <c r="A408">
        <v>407</v>
      </c>
      <c r="D408">
        <v>41</v>
      </c>
      <c r="I408">
        <f t="shared" si="6"/>
        <v>40</v>
      </c>
      <c r="K408" t="str">
        <f>IFERROR(VLOOKUP(A408,'Dungeon&amp;Framework'!DK:DV,10,FALSE),"")</f>
        <v/>
      </c>
    </row>
    <row r="409" spans="1:11" x14ac:dyDescent="0.2">
      <c r="A409">
        <v>408</v>
      </c>
      <c r="D409">
        <v>41</v>
      </c>
      <c r="I409">
        <f t="shared" si="6"/>
        <v>40</v>
      </c>
      <c r="K409" t="str">
        <f>IFERROR(VLOOKUP(A409,'Dungeon&amp;Framework'!DK:DV,10,FALSE),"")</f>
        <v/>
      </c>
    </row>
    <row r="410" spans="1:11" x14ac:dyDescent="0.2">
      <c r="A410">
        <v>409</v>
      </c>
      <c r="D410">
        <v>41</v>
      </c>
      <c r="I410">
        <f t="shared" si="6"/>
        <v>40</v>
      </c>
      <c r="K410" t="str">
        <f>IFERROR(VLOOKUP(A410,'Dungeon&amp;Framework'!DK:DV,10,FALSE),"")</f>
        <v/>
      </c>
    </row>
    <row r="411" spans="1:11" x14ac:dyDescent="0.2">
      <c r="A411">
        <v>410</v>
      </c>
      <c r="D411">
        <v>41</v>
      </c>
      <c r="I411">
        <f t="shared" si="6"/>
        <v>40</v>
      </c>
      <c r="K411" t="str">
        <f>IFERROR(VLOOKUP(A411,'Dungeon&amp;Framework'!DK:DV,10,FALSE),"")</f>
        <v/>
      </c>
    </row>
    <row r="412" spans="1:11" x14ac:dyDescent="0.2">
      <c r="A412">
        <v>411</v>
      </c>
      <c r="D412">
        <v>41</v>
      </c>
      <c r="I412">
        <f t="shared" si="6"/>
        <v>40</v>
      </c>
      <c r="K412" t="str">
        <f>IFERROR(VLOOKUP(A412,'Dungeon&amp;Framework'!DK:DV,10,FALSE),"")</f>
        <v/>
      </c>
    </row>
    <row r="413" spans="1:11" x14ac:dyDescent="0.2">
      <c r="A413">
        <v>412</v>
      </c>
      <c r="D413">
        <v>41</v>
      </c>
      <c r="I413">
        <f t="shared" si="6"/>
        <v>40</v>
      </c>
      <c r="K413" t="str">
        <f>IFERROR(VLOOKUP(A413,'Dungeon&amp;Framework'!DK:DV,10,FALSE),"")</f>
        <v/>
      </c>
    </row>
    <row r="414" spans="1:11" x14ac:dyDescent="0.2">
      <c r="A414">
        <v>413</v>
      </c>
      <c r="D414">
        <v>41</v>
      </c>
      <c r="I414">
        <f t="shared" si="6"/>
        <v>40</v>
      </c>
      <c r="K414" t="str">
        <f>IFERROR(VLOOKUP(A414,'Dungeon&amp;Framework'!DK:DV,10,FALSE),"")</f>
        <v/>
      </c>
    </row>
    <row r="415" spans="1:11" x14ac:dyDescent="0.2">
      <c r="A415">
        <v>414</v>
      </c>
      <c r="D415">
        <v>41</v>
      </c>
      <c r="I415">
        <f t="shared" si="6"/>
        <v>40</v>
      </c>
      <c r="K415" t="str">
        <f>IFERROR(VLOOKUP(A415,'Dungeon&amp;Framework'!DK:DV,10,FALSE),"")</f>
        <v/>
      </c>
    </row>
    <row r="416" spans="1:11" x14ac:dyDescent="0.2">
      <c r="A416">
        <v>415</v>
      </c>
      <c r="D416">
        <v>42</v>
      </c>
      <c r="I416">
        <f t="shared" si="6"/>
        <v>41</v>
      </c>
      <c r="K416" t="str">
        <f>IFERROR(VLOOKUP(A416,'Dungeon&amp;Framework'!DK:DV,10,FALSE),"")</f>
        <v/>
      </c>
    </row>
    <row r="417" spans="1:11" x14ac:dyDescent="0.2">
      <c r="A417">
        <v>416</v>
      </c>
      <c r="D417">
        <v>42</v>
      </c>
      <c r="I417">
        <f t="shared" si="6"/>
        <v>41</v>
      </c>
      <c r="K417" t="str">
        <f>IFERROR(VLOOKUP(A417,'Dungeon&amp;Framework'!DK:DV,10,FALSE),"")</f>
        <v/>
      </c>
    </row>
    <row r="418" spans="1:11" x14ac:dyDescent="0.2">
      <c r="A418">
        <v>417</v>
      </c>
      <c r="D418">
        <v>42</v>
      </c>
      <c r="I418">
        <f t="shared" si="6"/>
        <v>41</v>
      </c>
      <c r="K418" t="str">
        <f>IFERROR(VLOOKUP(A418,'Dungeon&amp;Framework'!DK:DV,10,FALSE),"")</f>
        <v/>
      </c>
    </row>
    <row r="419" spans="1:11" x14ac:dyDescent="0.2">
      <c r="A419">
        <v>418</v>
      </c>
      <c r="D419">
        <v>42</v>
      </c>
      <c r="I419">
        <f t="shared" si="6"/>
        <v>41</v>
      </c>
      <c r="K419" t="str">
        <f>IFERROR(VLOOKUP(A419,'Dungeon&amp;Framework'!DK:DV,10,FALSE),"")</f>
        <v/>
      </c>
    </row>
    <row r="420" spans="1:11" x14ac:dyDescent="0.2">
      <c r="A420">
        <v>419</v>
      </c>
      <c r="D420">
        <v>42</v>
      </c>
      <c r="I420">
        <f t="shared" si="6"/>
        <v>41</v>
      </c>
      <c r="K420" t="str">
        <f>IFERROR(VLOOKUP(A420,'Dungeon&amp;Framework'!DK:DV,10,FALSE),"")</f>
        <v/>
      </c>
    </row>
    <row r="421" spans="1:11" x14ac:dyDescent="0.2">
      <c r="A421">
        <v>420</v>
      </c>
      <c r="D421">
        <v>42</v>
      </c>
      <c r="I421">
        <f t="shared" si="6"/>
        <v>41</v>
      </c>
      <c r="K421" t="str">
        <f>IFERROR(VLOOKUP(A421,'Dungeon&amp;Framework'!DK:DV,10,FALSE),"")</f>
        <v/>
      </c>
    </row>
    <row r="422" spans="1:11" x14ac:dyDescent="0.2">
      <c r="A422">
        <v>421</v>
      </c>
      <c r="D422">
        <v>42</v>
      </c>
      <c r="I422">
        <f t="shared" si="6"/>
        <v>41</v>
      </c>
      <c r="K422" t="str">
        <f>IFERROR(VLOOKUP(A422,'Dungeon&amp;Framework'!DK:DV,10,FALSE),"")</f>
        <v/>
      </c>
    </row>
    <row r="423" spans="1:11" x14ac:dyDescent="0.2">
      <c r="A423">
        <v>422</v>
      </c>
      <c r="D423">
        <v>42</v>
      </c>
      <c r="I423">
        <f t="shared" si="6"/>
        <v>41</v>
      </c>
      <c r="K423" t="str">
        <f>IFERROR(VLOOKUP(A423,'Dungeon&amp;Framework'!DK:DV,10,FALSE),"")</f>
        <v/>
      </c>
    </row>
    <row r="424" spans="1:11" x14ac:dyDescent="0.2">
      <c r="A424">
        <v>423</v>
      </c>
      <c r="D424">
        <v>42</v>
      </c>
      <c r="I424">
        <f t="shared" si="6"/>
        <v>41</v>
      </c>
      <c r="K424" t="str">
        <f>IFERROR(VLOOKUP(A424,'Dungeon&amp;Framework'!DK:DV,10,FALSE),"")</f>
        <v/>
      </c>
    </row>
    <row r="425" spans="1:11" x14ac:dyDescent="0.2">
      <c r="A425">
        <v>424</v>
      </c>
      <c r="D425">
        <v>42</v>
      </c>
      <c r="I425">
        <f t="shared" si="6"/>
        <v>41</v>
      </c>
      <c r="K425" t="str">
        <f>IFERROR(VLOOKUP(A425,'Dungeon&amp;Framework'!DK:DV,10,FALSE),"")</f>
        <v/>
      </c>
    </row>
    <row r="426" spans="1:11" x14ac:dyDescent="0.2">
      <c r="A426">
        <v>425</v>
      </c>
      <c r="D426">
        <v>42</v>
      </c>
      <c r="I426">
        <f t="shared" si="6"/>
        <v>41</v>
      </c>
      <c r="K426" t="str">
        <f>IFERROR(VLOOKUP(A426,'Dungeon&amp;Framework'!DK:DV,10,FALSE),"")</f>
        <v/>
      </c>
    </row>
    <row r="427" spans="1:11" x14ac:dyDescent="0.2">
      <c r="A427">
        <v>426</v>
      </c>
      <c r="D427">
        <v>42</v>
      </c>
      <c r="I427">
        <f t="shared" si="6"/>
        <v>41</v>
      </c>
      <c r="K427" t="str">
        <f>IFERROR(VLOOKUP(A427,'Dungeon&amp;Framework'!DK:DV,10,FALSE),"")</f>
        <v/>
      </c>
    </row>
    <row r="428" spans="1:11" x14ac:dyDescent="0.2">
      <c r="A428">
        <v>427</v>
      </c>
      <c r="D428">
        <v>42</v>
      </c>
      <c r="I428">
        <f t="shared" si="6"/>
        <v>41</v>
      </c>
      <c r="K428" t="str">
        <f>IFERROR(VLOOKUP(A428,'Dungeon&amp;Framework'!DK:DV,10,FALSE),"")</f>
        <v/>
      </c>
    </row>
    <row r="429" spans="1:11" x14ac:dyDescent="0.2">
      <c r="A429">
        <v>428</v>
      </c>
      <c r="D429">
        <v>42</v>
      </c>
      <c r="I429">
        <f t="shared" si="6"/>
        <v>41</v>
      </c>
      <c r="K429" t="str">
        <f>IFERROR(VLOOKUP(A429,'Dungeon&amp;Framework'!DK:DV,10,FALSE),"")</f>
        <v/>
      </c>
    </row>
    <row r="430" spans="1:11" x14ac:dyDescent="0.2">
      <c r="A430">
        <v>429</v>
      </c>
      <c r="D430">
        <v>42</v>
      </c>
      <c r="I430">
        <f t="shared" si="6"/>
        <v>41</v>
      </c>
      <c r="K430" t="str">
        <f>IFERROR(VLOOKUP(A430,'Dungeon&amp;Framework'!DK:DV,10,FALSE),"")</f>
        <v/>
      </c>
    </row>
    <row r="431" spans="1:11" x14ac:dyDescent="0.2">
      <c r="A431">
        <v>430</v>
      </c>
      <c r="D431">
        <v>43</v>
      </c>
      <c r="I431">
        <f t="shared" si="6"/>
        <v>42</v>
      </c>
      <c r="K431" t="str">
        <f>IFERROR(VLOOKUP(A431,'Dungeon&amp;Framework'!DK:DV,10,FALSE),"")</f>
        <v/>
      </c>
    </row>
    <row r="432" spans="1:11" x14ac:dyDescent="0.2">
      <c r="A432">
        <v>431</v>
      </c>
      <c r="D432">
        <v>43</v>
      </c>
      <c r="I432">
        <f t="shared" si="6"/>
        <v>42</v>
      </c>
      <c r="K432" t="str">
        <f>IFERROR(VLOOKUP(A432,'Dungeon&amp;Framework'!DK:DV,10,FALSE),"")</f>
        <v/>
      </c>
    </row>
    <row r="433" spans="1:11" x14ac:dyDescent="0.2">
      <c r="A433">
        <v>432</v>
      </c>
      <c r="D433">
        <v>43</v>
      </c>
      <c r="I433">
        <f t="shared" si="6"/>
        <v>42</v>
      </c>
      <c r="K433" t="str">
        <f>IFERROR(VLOOKUP(A433,'Dungeon&amp;Framework'!DK:DV,10,FALSE),"")</f>
        <v/>
      </c>
    </row>
    <row r="434" spans="1:11" x14ac:dyDescent="0.2">
      <c r="A434">
        <v>433</v>
      </c>
      <c r="D434">
        <v>43</v>
      </c>
      <c r="I434">
        <f t="shared" si="6"/>
        <v>42</v>
      </c>
      <c r="K434" t="str">
        <f>IFERROR(VLOOKUP(A434,'Dungeon&amp;Framework'!DK:DV,10,FALSE),"")</f>
        <v/>
      </c>
    </row>
    <row r="435" spans="1:11" x14ac:dyDescent="0.2">
      <c r="A435">
        <v>434</v>
      </c>
      <c r="D435">
        <v>43</v>
      </c>
      <c r="I435">
        <f t="shared" si="6"/>
        <v>42</v>
      </c>
      <c r="K435" t="str">
        <f>IFERROR(VLOOKUP(A435,'Dungeon&amp;Framework'!DK:DV,10,FALSE),"")</f>
        <v/>
      </c>
    </row>
    <row r="436" spans="1:11" x14ac:dyDescent="0.2">
      <c r="A436">
        <v>435</v>
      </c>
      <c r="D436">
        <v>43</v>
      </c>
      <c r="I436">
        <f t="shared" si="6"/>
        <v>42</v>
      </c>
      <c r="K436" t="str">
        <f>IFERROR(VLOOKUP(A436,'Dungeon&amp;Framework'!DK:DV,10,FALSE),"")</f>
        <v/>
      </c>
    </row>
    <row r="437" spans="1:11" x14ac:dyDescent="0.2">
      <c r="A437">
        <v>436</v>
      </c>
      <c r="D437">
        <v>43</v>
      </c>
      <c r="I437">
        <f t="shared" si="6"/>
        <v>42</v>
      </c>
      <c r="K437" t="str">
        <f>IFERROR(VLOOKUP(A437,'Dungeon&amp;Framework'!DK:DV,10,FALSE),"")</f>
        <v/>
      </c>
    </row>
    <row r="438" spans="1:11" x14ac:dyDescent="0.2">
      <c r="A438">
        <v>437</v>
      </c>
      <c r="D438">
        <v>43</v>
      </c>
      <c r="I438">
        <f t="shared" si="6"/>
        <v>42</v>
      </c>
      <c r="K438" t="str">
        <f>IFERROR(VLOOKUP(A438,'Dungeon&amp;Framework'!DK:DV,10,FALSE),"")</f>
        <v/>
      </c>
    </row>
    <row r="439" spans="1:11" x14ac:dyDescent="0.2">
      <c r="A439">
        <v>438</v>
      </c>
      <c r="D439">
        <v>43</v>
      </c>
      <c r="I439">
        <f t="shared" si="6"/>
        <v>42</v>
      </c>
      <c r="K439" t="str">
        <f>IFERROR(VLOOKUP(A439,'Dungeon&amp;Framework'!DK:DV,10,FALSE),"")</f>
        <v/>
      </c>
    </row>
    <row r="440" spans="1:11" x14ac:dyDescent="0.2">
      <c r="A440">
        <v>439</v>
      </c>
      <c r="D440">
        <v>43</v>
      </c>
      <c r="I440">
        <f t="shared" si="6"/>
        <v>42</v>
      </c>
      <c r="K440" t="str">
        <f>IFERROR(VLOOKUP(A440,'Dungeon&amp;Framework'!DK:DV,10,FALSE),"")</f>
        <v/>
      </c>
    </row>
    <row r="441" spans="1:11" x14ac:dyDescent="0.2">
      <c r="A441">
        <v>440</v>
      </c>
      <c r="D441">
        <v>43</v>
      </c>
      <c r="I441">
        <f t="shared" si="6"/>
        <v>42</v>
      </c>
      <c r="K441" t="str">
        <f>IFERROR(VLOOKUP(A441,'Dungeon&amp;Framework'!DK:DV,10,FALSE),"")</f>
        <v/>
      </c>
    </row>
    <row r="442" spans="1:11" x14ac:dyDescent="0.2">
      <c r="A442">
        <v>441</v>
      </c>
      <c r="D442">
        <v>43</v>
      </c>
      <c r="I442">
        <f t="shared" si="6"/>
        <v>42</v>
      </c>
      <c r="K442" t="str">
        <f>IFERROR(VLOOKUP(A442,'Dungeon&amp;Framework'!DK:DV,10,FALSE),"")</f>
        <v/>
      </c>
    </row>
    <row r="443" spans="1:11" x14ac:dyDescent="0.2">
      <c r="A443">
        <v>442</v>
      </c>
      <c r="D443">
        <v>43</v>
      </c>
      <c r="I443">
        <f t="shared" si="6"/>
        <v>42</v>
      </c>
      <c r="K443" t="str">
        <f>IFERROR(VLOOKUP(A443,'Dungeon&amp;Framework'!DK:DV,10,FALSE),"")</f>
        <v/>
      </c>
    </row>
    <row r="444" spans="1:11" x14ac:dyDescent="0.2">
      <c r="A444">
        <v>443</v>
      </c>
      <c r="D444">
        <v>43</v>
      </c>
      <c r="I444">
        <f t="shared" si="6"/>
        <v>42</v>
      </c>
      <c r="K444" t="str">
        <f>IFERROR(VLOOKUP(A444,'Dungeon&amp;Framework'!DK:DV,10,FALSE),"")</f>
        <v/>
      </c>
    </row>
    <row r="445" spans="1:11" x14ac:dyDescent="0.2">
      <c r="A445">
        <v>444</v>
      </c>
      <c r="D445">
        <v>43</v>
      </c>
      <c r="I445">
        <f t="shared" si="6"/>
        <v>42</v>
      </c>
      <c r="K445" t="str">
        <f>IFERROR(VLOOKUP(A445,'Dungeon&amp;Framework'!DK:DV,10,FALSE),"")</f>
        <v/>
      </c>
    </row>
    <row r="446" spans="1:11" x14ac:dyDescent="0.2">
      <c r="A446">
        <v>445</v>
      </c>
      <c r="D446">
        <v>44</v>
      </c>
      <c r="I446">
        <f t="shared" si="6"/>
        <v>43</v>
      </c>
      <c r="K446" t="str">
        <f>IFERROR(VLOOKUP(A446,'Dungeon&amp;Framework'!DK:DV,10,FALSE),"")</f>
        <v/>
      </c>
    </row>
    <row r="447" spans="1:11" x14ac:dyDescent="0.2">
      <c r="A447">
        <v>446</v>
      </c>
      <c r="D447">
        <v>44</v>
      </c>
      <c r="I447">
        <f t="shared" si="6"/>
        <v>43</v>
      </c>
      <c r="K447" t="str">
        <f>IFERROR(VLOOKUP(A447,'Dungeon&amp;Framework'!DK:DV,10,FALSE),"")</f>
        <v/>
      </c>
    </row>
    <row r="448" spans="1:11" x14ac:dyDescent="0.2">
      <c r="A448">
        <v>447</v>
      </c>
      <c r="D448">
        <v>44</v>
      </c>
      <c r="I448">
        <f t="shared" si="6"/>
        <v>43</v>
      </c>
      <c r="K448" t="str">
        <f>IFERROR(VLOOKUP(A448,'Dungeon&amp;Framework'!DK:DV,10,FALSE),"")</f>
        <v/>
      </c>
    </row>
    <row r="449" spans="1:11" x14ac:dyDescent="0.2">
      <c r="A449">
        <v>448</v>
      </c>
      <c r="D449">
        <v>44</v>
      </c>
      <c r="I449">
        <f t="shared" si="6"/>
        <v>43</v>
      </c>
      <c r="K449" t="str">
        <f>IFERROR(VLOOKUP(A449,'Dungeon&amp;Framework'!DK:DV,10,FALSE),"")</f>
        <v/>
      </c>
    </row>
    <row r="450" spans="1:11" x14ac:dyDescent="0.2">
      <c r="A450">
        <v>449</v>
      </c>
      <c r="D450">
        <v>44</v>
      </c>
      <c r="I450">
        <f t="shared" si="6"/>
        <v>43</v>
      </c>
      <c r="K450" t="str">
        <f>IFERROR(VLOOKUP(A450,'Dungeon&amp;Framework'!DK:DV,10,FALSE),"")</f>
        <v/>
      </c>
    </row>
    <row r="451" spans="1:11" x14ac:dyDescent="0.2">
      <c r="A451">
        <v>450</v>
      </c>
      <c r="D451">
        <v>44</v>
      </c>
      <c r="I451">
        <f t="shared" ref="I451:I514" si="7">D451-1</f>
        <v>43</v>
      </c>
      <c r="K451" t="str">
        <f>IFERROR(VLOOKUP(A451,'Dungeon&amp;Framework'!DK:DV,10,FALSE),"")</f>
        <v/>
      </c>
    </row>
    <row r="452" spans="1:11" x14ac:dyDescent="0.2">
      <c r="A452">
        <v>451</v>
      </c>
      <c r="D452">
        <v>44</v>
      </c>
      <c r="I452">
        <f t="shared" si="7"/>
        <v>43</v>
      </c>
      <c r="K452" t="str">
        <f>IFERROR(VLOOKUP(A452,'Dungeon&amp;Framework'!DK:DV,10,FALSE),"")</f>
        <v/>
      </c>
    </row>
    <row r="453" spans="1:11" x14ac:dyDescent="0.2">
      <c r="A453">
        <v>452</v>
      </c>
      <c r="D453">
        <v>44</v>
      </c>
      <c r="I453">
        <f t="shared" si="7"/>
        <v>43</v>
      </c>
      <c r="K453" t="str">
        <f>IFERROR(VLOOKUP(A453,'Dungeon&amp;Framework'!DK:DV,10,FALSE),"")</f>
        <v/>
      </c>
    </row>
    <row r="454" spans="1:11" x14ac:dyDescent="0.2">
      <c r="A454">
        <v>453</v>
      </c>
      <c r="D454">
        <v>44</v>
      </c>
      <c r="I454">
        <f t="shared" si="7"/>
        <v>43</v>
      </c>
      <c r="K454" t="str">
        <f>IFERROR(VLOOKUP(A454,'Dungeon&amp;Framework'!DK:DV,10,FALSE),"")</f>
        <v/>
      </c>
    </row>
    <row r="455" spans="1:11" x14ac:dyDescent="0.2">
      <c r="A455">
        <v>454</v>
      </c>
      <c r="D455">
        <v>44</v>
      </c>
      <c r="I455">
        <f t="shared" si="7"/>
        <v>43</v>
      </c>
      <c r="K455" t="str">
        <f>IFERROR(VLOOKUP(A455,'Dungeon&amp;Framework'!DK:DV,10,FALSE),"")</f>
        <v/>
      </c>
    </row>
    <row r="456" spans="1:11" x14ac:dyDescent="0.2">
      <c r="A456">
        <v>455</v>
      </c>
      <c r="D456">
        <v>44</v>
      </c>
      <c r="I456">
        <f t="shared" si="7"/>
        <v>43</v>
      </c>
      <c r="K456" t="str">
        <f>IFERROR(VLOOKUP(A456,'Dungeon&amp;Framework'!DK:DV,10,FALSE),"")</f>
        <v/>
      </c>
    </row>
    <row r="457" spans="1:11" x14ac:dyDescent="0.2">
      <c r="A457">
        <v>456</v>
      </c>
      <c r="D457">
        <v>44</v>
      </c>
      <c r="I457">
        <f t="shared" si="7"/>
        <v>43</v>
      </c>
      <c r="K457" t="str">
        <f>IFERROR(VLOOKUP(A457,'Dungeon&amp;Framework'!DK:DV,10,FALSE),"")</f>
        <v/>
      </c>
    </row>
    <row r="458" spans="1:11" x14ac:dyDescent="0.2">
      <c r="A458">
        <v>457</v>
      </c>
      <c r="D458">
        <v>44</v>
      </c>
      <c r="I458">
        <f t="shared" si="7"/>
        <v>43</v>
      </c>
      <c r="K458" t="str">
        <f>IFERROR(VLOOKUP(A458,'Dungeon&amp;Framework'!DK:DV,10,FALSE),"")</f>
        <v/>
      </c>
    </row>
    <row r="459" spans="1:11" x14ac:dyDescent="0.2">
      <c r="A459">
        <v>458</v>
      </c>
      <c r="D459">
        <v>44</v>
      </c>
      <c r="I459">
        <f t="shared" si="7"/>
        <v>43</v>
      </c>
      <c r="K459" t="str">
        <f>IFERROR(VLOOKUP(A459,'Dungeon&amp;Framework'!DK:DV,10,FALSE),"")</f>
        <v/>
      </c>
    </row>
    <row r="460" spans="1:11" x14ac:dyDescent="0.2">
      <c r="A460">
        <v>459</v>
      </c>
      <c r="D460">
        <v>44</v>
      </c>
      <c r="I460">
        <f t="shared" si="7"/>
        <v>43</v>
      </c>
      <c r="K460" t="str">
        <f>IFERROR(VLOOKUP(A460,'Dungeon&amp;Framework'!DK:DV,10,FALSE),"")</f>
        <v/>
      </c>
    </row>
    <row r="461" spans="1:11" x14ac:dyDescent="0.2">
      <c r="A461">
        <v>460</v>
      </c>
      <c r="D461">
        <v>45</v>
      </c>
      <c r="I461">
        <f t="shared" si="7"/>
        <v>44</v>
      </c>
      <c r="K461" t="str">
        <f>IFERROR(VLOOKUP(A461,'Dungeon&amp;Framework'!DK:DV,10,FALSE),"")</f>
        <v/>
      </c>
    </row>
    <row r="462" spans="1:11" x14ac:dyDescent="0.2">
      <c r="A462">
        <v>461</v>
      </c>
      <c r="D462">
        <v>45</v>
      </c>
      <c r="I462">
        <f t="shared" si="7"/>
        <v>44</v>
      </c>
      <c r="K462" t="str">
        <f>IFERROR(VLOOKUP(A462,'Dungeon&amp;Framework'!DK:DV,10,FALSE),"")</f>
        <v/>
      </c>
    </row>
    <row r="463" spans="1:11" x14ac:dyDescent="0.2">
      <c r="A463">
        <v>462</v>
      </c>
      <c r="D463">
        <v>45</v>
      </c>
      <c r="I463">
        <f t="shared" si="7"/>
        <v>44</v>
      </c>
      <c r="K463" t="str">
        <f>IFERROR(VLOOKUP(A463,'Dungeon&amp;Framework'!DK:DV,10,FALSE),"")</f>
        <v/>
      </c>
    </row>
    <row r="464" spans="1:11" x14ac:dyDescent="0.2">
      <c r="A464">
        <v>463</v>
      </c>
      <c r="D464">
        <v>45</v>
      </c>
      <c r="I464">
        <f t="shared" si="7"/>
        <v>44</v>
      </c>
      <c r="K464" t="str">
        <f>IFERROR(VLOOKUP(A464,'Dungeon&amp;Framework'!DK:DV,10,FALSE),"")</f>
        <v/>
      </c>
    </row>
    <row r="465" spans="1:11" x14ac:dyDescent="0.2">
      <c r="A465">
        <v>464</v>
      </c>
      <c r="D465">
        <v>45</v>
      </c>
      <c r="I465">
        <f t="shared" si="7"/>
        <v>44</v>
      </c>
      <c r="K465" t="str">
        <f>IFERROR(VLOOKUP(A465,'Dungeon&amp;Framework'!DK:DV,10,FALSE),"")</f>
        <v/>
      </c>
    </row>
    <row r="466" spans="1:11" x14ac:dyDescent="0.2">
      <c r="A466">
        <v>465</v>
      </c>
      <c r="D466">
        <v>45</v>
      </c>
      <c r="I466">
        <f t="shared" si="7"/>
        <v>44</v>
      </c>
      <c r="K466" t="str">
        <f>IFERROR(VLOOKUP(A466,'Dungeon&amp;Framework'!DK:DV,10,FALSE),"")</f>
        <v/>
      </c>
    </row>
    <row r="467" spans="1:11" x14ac:dyDescent="0.2">
      <c r="A467">
        <v>466</v>
      </c>
      <c r="D467">
        <v>45</v>
      </c>
      <c r="I467">
        <f t="shared" si="7"/>
        <v>44</v>
      </c>
      <c r="K467" t="str">
        <f>IFERROR(VLOOKUP(A467,'Dungeon&amp;Framework'!DK:DV,10,FALSE),"")</f>
        <v/>
      </c>
    </row>
    <row r="468" spans="1:11" x14ac:dyDescent="0.2">
      <c r="A468">
        <v>467</v>
      </c>
      <c r="D468">
        <v>45</v>
      </c>
      <c r="I468">
        <f t="shared" si="7"/>
        <v>44</v>
      </c>
      <c r="K468" t="str">
        <f>IFERROR(VLOOKUP(A468,'Dungeon&amp;Framework'!DK:DV,10,FALSE),"")</f>
        <v/>
      </c>
    </row>
    <row r="469" spans="1:11" x14ac:dyDescent="0.2">
      <c r="A469">
        <v>468</v>
      </c>
      <c r="D469">
        <v>45</v>
      </c>
      <c r="I469">
        <f t="shared" si="7"/>
        <v>44</v>
      </c>
      <c r="K469" t="str">
        <f>IFERROR(VLOOKUP(A469,'Dungeon&amp;Framework'!DK:DV,10,FALSE),"")</f>
        <v/>
      </c>
    </row>
    <row r="470" spans="1:11" x14ac:dyDescent="0.2">
      <c r="A470">
        <v>469</v>
      </c>
      <c r="D470">
        <v>45</v>
      </c>
      <c r="I470">
        <f t="shared" si="7"/>
        <v>44</v>
      </c>
      <c r="K470" t="str">
        <f>IFERROR(VLOOKUP(A470,'Dungeon&amp;Framework'!DK:DV,10,FALSE),"")</f>
        <v/>
      </c>
    </row>
    <row r="471" spans="1:11" x14ac:dyDescent="0.2">
      <c r="A471">
        <v>470</v>
      </c>
      <c r="D471">
        <v>45</v>
      </c>
      <c r="I471">
        <f t="shared" si="7"/>
        <v>44</v>
      </c>
      <c r="K471" t="str">
        <f>IFERROR(VLOOKUP(A471,'Dungeon&amp;Framework'!DK:DV,10,FALSE),"")</f>
        <v/>
      </c>
    </row>
    <row r="472" spans="1:11" x14ac:dyDescent="0.2">
      <c r="A472">
        <v>471</v>
      </c>
      <c r="D472">
        <v>45</v>
      </c>
      <c r="I472">
        <f t="shared" si="7"/>
        <v>44</v>
      </c>
      <c r="K472" t="str">
        <f>IFERROR(VLOOKUP(A472,'Dungeon&amp;Framework'!DK:DV,10,FALSE),"")</f>
        <v/>
      </c>
    </row>
    <row r="473" spans="1:11" x14ac:dyDescent="0.2">
      <c r="A473">
        <v>472</v>
      </c>
      <c r="D473">
        <v>45</v>
      </c>
      <c r="I473">
        <f t="shared" si="7"/>
        <v>44</v>
      </c>
      <c r="K473" t="str">
        <f>IFERROR(VLOOKUP(A473,'Dungeon&amp;Framework'!DK:DV,10,FALSE),"")</f>
        <v/>
      </c>
    </row>
    <row r="474" spans="1:11" x14ac:dyDescent="0.2">
      <c r="A474">
        <v>473</v>
      </c>
      <c r="D474">
        <v>45</v>
      </c>
      <c r="I474">
        <f t="shared" si="7"/>
        <v>44</v>
      </c>
      <c r="K474" t="str">
        <f>IFERROR(VLOOKUP(A474,'Dungeon&amp;Framework'!DK:DV,10,FALSE),"")</f>
        <v/>
      </c>
    </row>
    <row r="475" spans="1:11" x14ac:dyDescent="0.2">
      <c r="A475">
        <v>474</v>
      </c>
      <c r="D475">
        <v>45</v>
      </c>
      <c r="I475">
        <f t="shared" si="7"/>
        <v>44</v>
      </c>
      <c r="K475" t="str">
        <f>IFERROR(VLOOKUP(A475,'Dungeon&amp;Framework'!DK:DV,10,FALSE),"")</f>
        <v/>
      </c>
    </row>
    <row r="476" spans="1:11" x14ac:dyDescent="0.2">
      <c r="A476">
        <v>475</v>
      </c>
      <c r="D476">
        <v>46</v>
      </c>
      <c r="I476">
        <f t="shared" si="7"/>
        <v>45</v>
      </c>
      <c r="K476" t="str">
        <f>IFERROR(VLOOKUP(A476,'Dungeon&amp;Framework'!DK:DV,10,FALSE),"")</f>
        <v/>
      </c>
    </row>
    <row r="477" spans="1:11" x14ac:dyDescent="0.2">
      <c r="A477">
        <v>476</v>
      </c>
      <c r="D477">
        <v>46</v>
      </c>
      <c r="I477">
        <f t="shared" si="7"/>
        <v>45</v>
      </c>
      <c r="K477" t="str">
        <f>IFERROR(VLOOKUP(A477,'Dungeon&amp;Framework'!DK:DV,10,FALSE),"")</f>
        <v/>
      </c>
    </row>
    <row r="478" spans="1:11" x14ac:dyDescent="0.2">
      <c r="A478">
        <v>477</v>
      </c>
      <c r="D478">
        <v>46</v>
      </c>
      <c r="I478">
        <f t="shared" si="7"/>
        <v>45</v>
      </c>
      <c r="K478" t="str">
        <f>IFERROR(VLOOKUP(A478,'Dungeon&amp;Framework'!DK:DV,10,FALSE),"")</f>
        <v/>
      </c>
    </row>
    <row r="479" spans="1:11" x14ac:dyDescent="0.2">
      <c r="A479">
        <v>478</v>
      </c>
      <c r="D479">
        <v>46</v>
      </c>
      <c r="I479">
        <f t="shared" si="7"/>
        <v>45</v>
      </c>
      <c r="K479" t="str">
        <f>IFERROR(VLOOKUP(A479,'Dungeon&amp;Framework'!DK:DV,10,FALSE),"")</f>
        <v/>
      </c>
    </row>
    <row r="480" spans="1:11" x14ac:dyDescent="0.2">
      <c r="A480">
        <v>479</v>
      </c>
      <c r="D480">
        <v>46</v>
      </c>
      <c r="I480">
        <f t="shared" si="7"/>
        <v>45</v>
      </c>
      <c r="K480" t="str">
        <f>IFERROR(VLOOKUP(A480,'Dungeon&amp;Framework'!DK:DV,10,FALSE),"")</f>
        <v/>
      </c>
    </row>
    <row r="481" spans="1:11" x14ac:dyDescent="0.2">
      <c r="A481">
        <v>480</v>
      </c>
      <c r="D481">
        <v>46</v>
      </c>
      <c r="I481">
        <f t="shared" si="7"/>
        <v>45</v>
      </c>
      <c r="K481" t="str">
        <f>IFERROR(VLOOKUP(A481,'Dungeon&amp;Framework'!DK:DV,10,FALSE),"")</f>
        <v/>
      </c>
    </row>
    <row r="482" spans="1:11" x14ac:dyDescent="0.2">
      <c r="A482">
        <v>481</v>
      </c>
      <c r="D482">
        <v>46</v>
      </c>
      <c r="I482">
        <f t="shared" si="7"/>
        <v>45</v>
      </c>
      <c r="K482" t="str">
        <f>IFERROR(VLOOKUP(A482,'Dungeon&amp;Framework'!DK:DV,10,FALSE),"")</f>
        <v/>
      </c>
    </row>
    <row r="483" spans="1:11" x14ac:dyDescent="0.2">
      <c r="A483">
        <v>482</v>
      </c>
      <c r="D483">
        <v>46</v>
      </c>
      <c r="I483">
        <f t="shared" si="7"/>
        <v>45</v>
      </c>
      <c r="K483" t="str">
        <f>IFERROR(VLOOKUP(A483,'Dungeon&amp;Framework'!DK:DV,10,FALSE),"")</f>
        <v/>
      </c>
    </row>
    <row r="484" spans="1:11" x14ac:dyDescent="0.2">
      <c r="A484">
        <v>483</v>
      </c>
      <c r="D484">
        <v>46</v>
      </c>
      <c r="I484">
        <f t="shared" si="7"/>
        <v>45</v>
      </c>
      <c r="K484" t="str">
        <f>IFERROR(VLOOKUP(A484,'Dungeon&amp;Framework'!DK:DV,10,FALSE),"")</f>
        <v/>
      </c>
    </row>
    <row r="485" spans="1:11" x14ac:dyDescent="0.2">
      <c r="A485">
        <v>484</v>
      </c>
      <c r="D485">
        <v>46</v>
      </c>
      <c r="I485">
        <f t="shared" si="7"/>
        <v>45</v>
      </c>
      <c r="K485" t="str">
        <f>IFERROR(VLOOKUP(A485,'Dungeon&amp;Framework'!DK:DV,10,FALSE),"")</f>
        <v/>
      </c>
    </row>
    <row r="486" spans="1:11" x14ac:dyDescent="0.2">
      <c r="A486">
        <v>485</v>
      </c>
      <c r="D486">
        <v>46</v>
      </c>
      <c r="I486">
        <f t="shared" si="7"/>
        <v>45</v>
      </c>
      <c r="K486" t="str">
        <f>IFERROR(VLOOKUP(A486,'Dungeon&amp;Framework'!DK:DV,10,FALSE),"")</f>
        <v/>
      </c>
    </row>
    <row r="487" spans="1:11" x14ac:dyDescent="0.2">
      <c r="A487">
        <v>486</v>
      </c>
      <c r="D487">
        <v>46</v>
      </c>
      <c r="I487">
        <f t="shared" si="7"/>
        <v>45</v>
      </c>
      <c r="K487" t="str">
        <f>IFERROR(VLOOKUP(A487,'Dungeon&amp;Framework'!DK:DV,10,FALSE),"")</f>
        <v/>
      </c>
    </row>
    <row r="488" spans="1:11" x14ac:dyDescent="0.2">
      <c r="A488">
        <v>487</v>
      </c>
      <c r="D488">
        <v>46</v>
      </c>
      <c r="I488">
        <f t="shared" si="7"/>
        <v>45</v>
      </c>
      <c r="K488" t="str">
        <f>IFERROR(VLOOKUP(A488,'Dungeon&amp;Framework'!DK:DV,10,FALSE),"")</f>
        <v/>
      </c>
    </row>
    <row r="489" spans="1:11" x14ac:dyDescent="0.2">
      <c r="A489">
        <v>488</v>
      </c>
      <c r="D489">
        <v>46</v>
      </c>
      <c r="I489">
        <f t="shared" si="7"/>
        <v>45</v>
      </c>
      <c r="K489" t="str">
        <f>IFERROR(VLOOKUP(A489,'Dungeon&amp;Framework'!DK:DV,10,FALSE),"")</f>
        <v/>
      </c>
    </row>
    <row r="490" spans="1:11" x14ac:dyDescent="0.2">
      <c r="A490">
        <v>489</v>
      </c>
      <c r="D490">
        <v>46</v>
      </c>
      <c r="I490">
        <f t="shared" si="7"/>
        <v>45</v>
      </c>
      <c r="K490" t="str">
        <f>IFERROR(VLOOKUP(A490,'Dungeon&amp;Framework'!DK:DV,10,FALSE),"")</f>
        <v/>
      </c>
    </row>
    <row r="491" spans="1:11" x14ac:dyDescent="0.2">
      <c r="A491">
        <v>490</v>
      </c>
      <c r="D491">
        <v>47</v>
      </c>
      <c r="I491">
        <f t="shared" si="7"/>
        <v>46</v>
      </c>
      <c r="K491" t="str">
        <f>IFERROR(VLOOKUP(A491,'Dungeon&amp;Framework'!DK:DV,10,FALSE),"")</f>
        <v/>
      </c>
    </row>
    <row r="492" spans="1:11" x14ac:dyDescent="0.2">
      <c r="A492">
        <v>491</v>
      </c>
      <c r="D492">
        <v>47</v>
      </c>
      <c r="I492">
        <f t="shared" si="7"/>
        <v>46</v>
      </c>
      <c r="K492" t="str">
        <f>IFERROR(VLOOKUP(A492,'Dungeon&amp;Framework'!DK:DV,10,FALSE),"")</f>
        <v/>
      </c>
    </row>
    <row r="493" spans="1:11" x14ac:dyDescent="0.2">
      <c r="A493">
        <v>492</v>
      </c>
      <c r="D493">
        <v>47</v>
      </c>
      <c r="I493">
        <f t="shared" si="7"/>
        <v>46</v>
      </c>
      <c r="K493" t="str">
        <f>IFERROR(VLOOKUP(A493,'Dungeon&amp;Framework'!DK:DV,10,FALSE),"")</f>
        <v/>
      </c>
    </row>
    <row r="494" spans="1:11" x14ac:dyDescent="0.2">
      <c r="A494">
        <v>493</v>
      </c>
      <c r="D494">
        <v>47</v>
      </c>
      <c r="I494">
        <f t="shared" si="7"/>
        <v>46</v>
      </c>
      <c r="K494" t="str">
        <f>IFERROR(VLOOKUP(A494,'Dungeon&amp;Framework'!DK:DV,10,FALSE),"")</f>
        <v/>
      </c>
    </row>
    <row r="495" spans="1:11" x14ac:dyDescent="0.2">
      <c r="A495">
        <v>494</v>
      </c>
      <c r="D495">
        <v>47</v>
      </c>
      <c r="I495">
        <f t="shared" si="7"/>
        <v>46</v>
      </c>
      <c r="K495" t="str">
        <f>IFERROR(VLOOKUP(A495,'Dungeon&amp;Framework'!DK:DV,10,FALSE),"")</f>
        <v/>
      </c>
    </row>
    <row r="496" spans="1:11" x14ac:dyDescent="0.2">
      <c r="A496">
        <v>495</v>
      </c>
      <c r="D496">
        <v>47</v>
      </c>
      <c r="I496">
        <f t="shared" si="7"/>
        <v>46</v>
      </c>
      <c r="K496" t="str">
        <f>IFERROR(VLOOKUP(A496,'Dungeon&amp;Framework'!DK:DV,10,FALSE),"")</f>
        <v/>
      </c>
    </row>
    <row r="497" spans="1:11" x14ac:dyDescent="0.2">
      <c r="A497">
        <v>496</v>
      </c>
      <c r="D497">
        <v>47</v>
      </c>
      <c r="I497">
        <f t="shared" si="7"/>
        <v>46</v>
      </c>
      <c r="K497" t="str">
        <f>IFERROR(VLOOKUP(A497,'Dungeon&amp;Framework'!DK:DV,10,FALSE),"")</f>
        <v/>
      </c>
    </row>
    <row r="498" spans="1:11" x14ac:dyDescent="0.2">
      <c r="A498">
        <v>497</v>
      </c>
      <c r="D498">
        <v>47</v>
      </c>
      <c r="I498">
        <f t="shared" si="7"/>
        <v>46</v>
      </c>
      <c r="K498" t="str">
        <f>IFERROR(VLOOKUP(A498,'Dungeon&amp;Framework'!DK:DV,10,FALSE),"")</f>
        <v/>
      </c>
    </row>
    <row r="499" spans="1:11" x14ac:dyDescent="0.2">
      <c r="A499">
        <v>498</v>
      </c>
      <c r="D499">
        <v>47</v>
      </c>
      <c r="I499">
        <f t="shared" si="7"/>
        <v>46</v>
      </c>
      <c r="K499" t="str">
        <f>IFERROR(VLOOKUP(A499,'Dungeon&amp;Framework'!DK:DV,10,FALSE),"")</f>
        <v/>
      </c>
    </row>
    <row r="500" spans="1:11" x14ac:dyDescent="0.2">
      <c r="A500">
        <v>499</v>
      </c>
      <c r="D500">
        <v>47</v>
      </c>
      <c r="I500">
        <f t="shared" si="7"/>
        <v>46</v>
      </c>
      <c r="K500" t="str">
        <f>IFERROR(VLOOKUP(A500,'Dungeon&amp;Framework'!DK:DV,10,FALSE),"")</f>
        <v/>
      </c>
    </row>
    <row r="501" spans="1:11" x14ac:dyDescent="0.2">
      <c r="A501">
        <v>500</v>
      </c>
      <c r="D501">
        <v>47</v>
      </c>
      <c r="I501">
        <f t="shared" si="7"/>
        <v>46</v>
      </c>
      <c r="K501" t="str">
        <f>IFERROR(VLOOKUP(A501,'Dungeon&amp;Framework'!DK:DV,10,FALSE),"")</f>
        <v/>
      </c>
    </row>
    <row r="502" spans="1:11" x14ac:dyDescent="0.2">
      <c r="A502">
        <v>501</v>
      </c>
      <c r="D502">
        <v>47</v>
      </c>
      <c r="I502">
        <f t="shared" si="7"/>
        <v>46</v>
      </c>
      <c r="K502" t="str">
        <f>IFERROR(VLOOKUP(A502,'Dungeon&amp;Framework'!DK:DV,10,FALSE),"")</f>
        <v/>
      </c>
    </row>
    <row r="503" spans="1:11" x14ac:dyDescent="0.2">
      <c r="A503">
        <v>502</v>
      </c>
      <c r="D503">
        <v>47</v>
      </c>
      <c r="I503">
        <f t="shared" si="7"/>
        <v>46</v>
      </c>
      <c r="K503" t="str">
        <f>IFERROR(VLOOKUP(A503,'Dungeon&amp;Framework'!DK:DV,10,FALSE),"")</f>
        <v/>
      </c>
    </row>
    <row r="504" spans="1:11" x14ac:dyDescent="0.2">
      <c r="A504">
        <v>503</v>
      </c>
      <c r="D504">
        <v>47</v>
      </c>
      <c r="I504">
        <f t="shared" si="7"/>
        <v>46</v>
      </c>
      <c r="K504" t="str">
        <f>IFERROR(VLOOKUP(A504,'Dungeon&amp;Framework'!DK:DV,10,FALSE),"")</f>
        <v/>
      </c>
    </row>
    <row r="505" spans="1:11" x14ac:dyDescent="0.2">
      <c r="A505">
        <v>504</v>
      </c>
      <c r="D505">
        <v>47</v>
      </c>
      <c r="I505">
        <f t="shared" si="7"/>
        <v>46</v>
      </c>
      <c r="K505" t="str">
        <f>IFERROR(VLOOKUP(A505,'Dungeon&amp;Framework'!DK:DV,10,FALSE),"")</f>
        <v/>
      </c>
    </row>
    <row r="506" spans="1:11" x14ac:dyDescent="0.2">
      <c r="A506">
        <v>505</v>
      </c>
      <c r="D506">
        <v>48</v>
      </c>
      <c r="I506">
        <f t="shared" si="7"/>
        <v>47</v>
      </c>
      <c r="K506" t="str">
        <f>IFERROR(VLOOKUP(A506,'Dungeon&amp;Framework'!DK:DV,10,FALSE),"")</f>
        <v/>
      </c>
    </row>
    <row r="507" spans="1:11" x14ac:dyDescent="0.2">
      <c r="A507">
        <v>506</v>
      </c>
      <c r="D507">
        <v>48</v>
      </c>
      <c r="I507">
        <f t="shared" si="7"/>
        <v>47</v>
      </c>
      <c r="K507" t="str">
        <f>IFERROR(VLOOKUP(A507,'Dungeon&amp;Framework'!DK:DV,10,FALSE),"")</f>
        <v/>
      </c>
    </row>
    <row r="508" spans="1:11" x14ac:dyDescent="0.2">
      <c r="A508">
        <v>507</v>
      </c>
      <c r="D508">
        <v>48</v>
      </c>
      <c r="I508">
        <f t="shared" si="7"/>
        <v>47</v>
      </c>
      <c r="K508" t="str">
        <f>IFERROR(VLOOKUP(A508,'Dungeon&amp;Framework'!DK:DV,10,FALSE),"")</f>
        <v/>
      </c>
    </row>
    <row r="509" spans="1:11" x14ac:dyDescent="0.2">
      <c r="A509">
        <v>508</v>
      </c>
      <c r="D509">
        <v>48</v>
      </c>
      <c r="I509">
        <f t="shared" si="7"/>
        <v>47</v>
      </c>
      <c r="K509" t="str">
        <f>IFERROR(VLOOKUP(A509,'Dungeon&amp;Framework'!DK:DV,10,FALSE),"")</f>
        <v/>
      </c>
    </row>
    <row r="510" spans="1:11" x14ac:dyDescent="0.2">
      <c r="A510">
        <v>509</v>
      </c>
      <c r="D510">
        <v>48</v>
      </c>
      <c r="I510">
        <f t="shared" si="7"/>
        <v>47</v>
      </c>
      <c r="K510" t="str">
        <f>IFERROR(VLOOKUP(A510,'Dungeon&amp;Framework'!DK:DV,10,FALSE),"")</f>
        <v/>
      </c>
    </row>
    <row r="511" spans="1:11" x14ac:dyDescent="0.2">
      <c r="A511">
        <v>510</v>
      </c>
      <c r="D511">
        <v>48</v>
      </c>
      <c r="I511">
        <f t="shared" si="7"/>
        <v>47</v>
      </c>
      <c r="K511" t="str">
        <f>IFERROR(VLOOKUP(A511,'Dungeon&amp;Framework'!DK:DV,10,FALSE),"")</f>
        <v/>
      </c>
    </row>
    <row r="512" spans="1:11" x14ac:dyDescent="0.2">
      <c r="A512">
        <v>511</v>
      </c>
      <c r="D512">
        <v>48</v>
      </c>
      <c r="I512">
        <f t="shared" si="7"/>
        <v>47</v>
      </c>
      <c r="K512" t="str">
        <f>IFERROR(VLOOKUP(A512,'Dungeon&amp;Framework'!DK:DV,10,FALSE),"")</f>
        <v/>
      </c>
    </row>
    <row r="513" spans="1:11" x14ac:dyDescent="0.2">
      <c r="A513">
        <v>512</v>
      </c>
      <c r="D513">
        <v>48</v>
      </c>
      <c r="I513">
        <f t="shared" si="7"/>
        <v>47</v>
      </c>
      <c r="K513" t="str">
        <f>IFERROR(VLOOKUP(A513,'Dungeon&amp;Framework'!DK:DV,10,FALSE),"")</f>
        <v/>
      </c>
    </row>
    <row r="514" spans="1:11" x14ac:dyDescent="0.2">
      <c r="A514">
        <v>513</v>
      </c>
      <c r="D514">
        <v>48</v>
      </c>
      <c r="I514">
        <f t="shared" si="7"/>
        <v>47</v>
      </c>
      <c r="K514" t="str">
        <f>IFERROR(VLOOKUP(A514,'Dungeon&amp;Framework'!DK:DV,10,FALSE),"")</f>
        <v/>
      </c>
    </row>
    <row r="515" spans="1:11" x14ac:dyDescent="0.2">
      <c r="A515">
        <v>514</v>
      </c>
      <c r="D515">
        <v>48</v>
      </c>
      <c r="I515">
        <f t="shared" ref="I515:I578" si="8">D515-1</f>
        <v>47</v>
      </c>
      <c r="K515" t="str">
        <f>IFERROR(VLOOKUP(A515,'Dungeon&amp;Framework'!DK:DV,10,FALSE),"")</f>
        <v/>
      </c>
    </row>
    <row r="516" spans="1:11" x14ac:dyDescent="0.2">
      <c r="A516">
        <v>515</v>
      </c>
      <c r="D516">
        <v>48</v>
      </c>
      <c r="I516">
        <f t="shared" si="8"/>
        <v>47</v>
      </c>
      <c r="K516" t="str">
        <f>IFERROR(VLOOKUP(A516,'Dungeon&amp;Framework'!DK:DV,10,FALSE),"")</f>
        <v/>
      </c>
    </row>
    <row r="517" spans="1:11" x14ac:dyDescent="0.2">
      <c r="A517">
        <v>516</v>
      </c>
      <c r="D517">
        <v>48</v>
      </c>
      <c r="I517">
        <f t="shared" si="8"/>
        <v>47</v>
      </c>
      <c r="K517" t="str">
        <f>IFERROR(VLOOKUP(A517,'Dungeon&amp;Framework'!DK:DV,10,FALSE),"")</f>
        <v/>
      </c>
    </row>
    <row r="518" spans="1:11" x14ac:dyDescent="0.2">
      <c r="A518">
        <v>517</v>
      </c>
      <c r="D518">
        <v>48</v>
      </c>
      <c r="I518">
        <f t="shared" si="8"/>
        <v>47</v>
      </c>
      <c r="K518" t="str">
        <f>IFERROR(VLOOKUP(A518,'Dungeon&amp;Framework'!DK:DV,10,FALSE),"")</f>
        <v/>
      </c>
    </row>
    <row r="519" spans="1:11" x14ac:dyDescent="0.2">
      <c r="A519">
        <v>518</v>
      </c>
      <c r="D519">
        <v>48</v>
      </c>
      <c r="I519">
        <f t="shared" si="8"/>
        <v>47</v>
      </c>
      <c r="K519" t="str">
        <f>IFERROR(VLOOKUP(A519,'Dungeon&amp;Framework'!DK:DV,10,FALSE),"")</f>
        <v/>
      </c>
    </row>
    <row r="520" spans="1:11" x14ac:dyDescent="0.2">
      <c r="A520">
        <v>519</v>
      </c>
      <c r="D520">
        <v>48</v>
      </c>
      <c r="I520">
        <f t="shared" si="8"/>
        <v>47</v>
      </c>
      <c r="K520" t="str">
        <f>IFERROR(VLOOKUP(A520,'Dungeon&amp;Framework'!DK:DV,10,FALSE),"")</f>
        <v/>
      </c>
    </row>
    <row r="521" spans="1:11" x14ac:dyDescent="0.2">
      <c r="A521">
        <v>520</v>
      </c>
      <c r="D521">
        <v>49</v>
      </c>
      <c r="I521">
        <f t="shared" si="8"/>
        <v>48</v>
      </c>
      <c r="K521" t="str">
        <f>IFERROR(VLOOKUP(A521,'Dungeon&amp;Framework'!DK:DV,10,FALSE),"")</f>
        <v/>
      </c>
    </row>
    <row r="522" spans="1:11" x14ac:dyDescent="0.2">
      <c r="A522">
        <v>521</v>
      </c>
      <c r="D522">
        <v>49</v>
      </c>
      <c r="I522">
        <f t="shared" si="8"/>
        <v>48</v>
      </c>
      <c r="K522" t="str">
        <f>IFERROR(VLOOKUP(A522,'Dungeon&amp;Framework'!DK:DV,10,FALSE),"")</f>
        <v/>
      </c>
    </row>
    <row r="523" spans="1:11" x14ac:dyDescent="0.2">
      <c r="A523">
        <v>522</v>
      </c>
      <c r="D523">
        <v>49</v>
      </c>
      <c r="I523">
        <f t="shared" si="8"/>
        <v>48</v>
      </c>
      <c r="K523" t="str">
        <f>IFERROR(VLOOKUP(A523,'Dungeon&amp;Framework'!DK:DV,10,FALSE),"")</f>
        <v/>
      </c>
    </row>
    <row r="524" spans="1:11" x14ac:dyDescent="0.2">
      <c r="A524">
        <v>523</v>
      </c>
      <c r="D524">
        <v>49</v>
      </c>
      <c r="I524">
        <f t="shared" si="8"/>
        <v>48</v>
      </c>
      <c r="K524" t="str">
        <f>IFERROR(VLOOKUP(A524,'Dungeon&amp;Framework'!DK:DV,10,FALSE),"")</f>
        <v/>
      </c>
    </row>
    <row r="525" spans="1:11" x14ac:dyDescent="0.2">
      <c r="A525">
        <v>524</v>
      </c>
      <c r="D525">
        <v>49</v>
      </c>
      <c r="I525">
        <f t="shared" si="8"/>
        <v>48</v>
      </c>
      <c r="K525" t="str">
        <f>IFERROR(VLOOKUP(A525,'Dungeon&amp;Framework'!DK:DV,10,FALSE),"")</f>
        <v/>
      </c>
    </row>
    <row r="526" spans="1:11" x14ac:dyDescent="0.2">
      <c r="A526">
        <v>525</v>
      </c>
      <c r="D526">
        <v>49</v>
      </c>
      <c r="I526">
        <f t="shared" si="8"/>
        <v>48</v>
      </c>
      <c r="K526" t="str">
        <f>IFERROR(VLOOKUP(A526,'Dungeon&amp;Framework'!DK:DV,10,FALSE),"")</f>
        <v/>
      </c>
    </row>
    <row r="527" spans="1:11" x14ac:dyDescent="0.2">
      <c r="A527">
        <v>526</v>
      </c>
      <c r="D527">
        <v>49</v>
      </c>
      <c r="I527">
        <f t="shared" si="8"/>
        <v>48</v>
      </c>
      <c r="K527" t="str">
        <f>IFERROR(VLOOKUP(A527,'Dungeon&amp;Framework'!DK:DV,10,FALSE),"")</f>
        <v/>
      </c>
    </row>
    <row r="528" spans="1:11" x14ac:dyDescent="0.2">
      <c r="A528">
        <v>527</v>
      </c>
      <c r="D528">
        <v>49</v>
      </c>
      <c r="I528">
        <f t="shared" si="8"/>
        <v>48</v>
      </c>
      <c r="K528" t="str">
        <f>IFERROR(VLOOKUP(A528,'Dungeon&amp;Framework'!DK:DV,10,FALSE),"")</f>
        <v/>
      </c>
    </row>
    <row r="529" spans="1:11" x14ac:dyDescent="0.2">
      <c r="A529">
        <v>528</v>
      </c>
      <c r="D529">
        <v>49</v>
      </c>
      <c r="I529">
        <f t="shared" si="8"/>
        <v>48</v>
      </c>
      <c r="K529" t="str">
        <f>IFERROR(VLOOKUP(A529,'Dungeon&amp;Framework'!DK:DV,10,FALSE),"")</f>
        <v/>
      </c>
    </row>
    <row r="530" spans="1:11" x14ac:dyDescent="0.2">
      <c r="A530">
        <v>529</v>
      </c>
      <c r="D530">
        <v>49</v>
      </c>
      <c r="I530">
        <f t="shared" si="8"/>
        <v>48</v>
      </c>
      <c r="K530" t="str">
        <f>IFERROR(VLOOKUP(A530,'Dungeon&amp;Framework'!DK:DV,10,FALSE),"")</f>
        <v/>
      </c>
    </row>
    <row r="531" spans="1:11" x14ac:dyDescent="0.2">
      <c r="A531">
        <v>530</v>
      </c>
      <c r="D531">
        <v>49</v>
      </c>
      <c r="I531">
        <f t="shared" si="8"/>
        <v>48</v>
      </c>
      <c r="K531" t="str">
        <f>IFERROR(VLOOKUP(A531,'Dungeon&amp;Framework'!DK:DV,10,FALSE),"")</f>
        <v/>
      </c>
    </row>
    <row r="532" spans="1:11" x14ac:dyDescent="0.2">
      <c r="A532">
        <v>531</v>
      </c>
      <c r="D532">
        <v>49</v>
      </c>
      <c r="I532">
        <f t="shared" si="8"/>
        <v>48</v>
      </c>
      <c r="K532" t="str">
        <f>IFERROR(VLOOKUP(A532,'Dungeon&amp;Framework'!DK:DV,10,FALSE),"")</f>
        <v/>
      </c>
    </row>
    <row r="533" spans="1:11" x14ac:dyDescent="0.2">
      <c r="A533">
        <v>532</v>
      </c>
      <c r="D533">
        <v>49</v>
      </c>
      <c r="I533">
        <f t="shared" si="8"/>
        <v>48</v>
      </c>
      <c r="K533" t="str">
        <f>IFERROR(VLOOKUP(A533,'Dungeon&amp;Framework'!DK:DV,10,FALSE),"")</f>
        <v/>
      </c>
    </row>
    <row r="534" spans="1:11" x14ac:dyDescent="0.2">
      <c r="A534">
        <v>533</v>
      </c>
      <c r="D534">
        <v>49</v>
      </c>
      <c r="I534">
        <f t="shared" si="8"/>
        <v>48</v>
      </c>
      <c r="K534" t="str">
        <f>IFERROR(VLOOKUP(A534,'Dungeon&amp;Framework'!DK:DV,10,FALSE),"")</f>
        <v/>
      </c>
    </row>
    <row r="535" spans="1:11" x14ac:dyDescent="0.2">
      <c r="A535">
        <v>534</v>
      </c>
      <c r="D535">
        <v>49</v>
      </c>
      <c r="I535">
        <f t="shared" si="8"/>
        <v>48</v>
      </c>
      <c r="K535" t="str">
        <f>IFERROR(VLOOKUP(A535,'Dungeon&amp;Framework'!DK:DV,10,FALSE),"")</f>
        <v/>
      </c>
    </row>
    <row r="536" spans="1:11" x14ac:dyDescent="0.2">
      <c r="A536">
        <v>535</v>
      </c>
      <c r="D536">
        <v>50</v>
      </c>
      <c r="I536">
        <f t="shared" si="8"/>
        <v>49</v>
      </c>
      <c r="K536" t="str">
        <f>IFERROR(VLOOKUP(A536,'Dungeon&amp;Framework'!DK:DV,10,FALSE),"")</f>
        <v/>
      </c>
    </row>
    <row r="537" spans="1:11" x14ac:dyDescent="0.2">
      <c r="A537">
        <v>536</v>
      </c>
      <c r="D537">
        <v>50</v>
      </c>
      <c r="I537">
        <f t="shared" si="8"/>
        <v>49</v>
      </c>
      <c r="K537" t="str">
        <f>IFERROR(VLOOKUP(A537,'Dungeon&amp;Framework'!DK:DV,10,FALSE),"")</f>
        <v/>
      </c>
    </row>
    <row r="538" spans="1:11" x14ac:dyDescent="0.2">
      <c r="A538">
        <v>537</v>
      </c>
      <c r="D538">
        <v>50</v>
      </c>
      <c r="I538">
        <f t="shared" si="8"/>
        <v>49</v>
      </c>
      <c r="K538" t="str">
        <f>IFERROR(VLOOKUP(A538,'Dungeon&amp;Framework'!DK:DV,10,FALSE),"")</f>
        <v/>
      </c>
    </row>
    <row r="539" spans="1:11" x14ac:dyDescent="0.2">
      <c r="A539">
        <v>538</v>
      </c>
      <c r="D539">
        <v>50</v>
      </c>
      <c r="I539">
        <f t="shared" si="8"/>
        <v>49</v>
      </c>
      <c r="K539" t="str">
        <f>IFERROR(VLOOKUP(A539,'Dungeon&amp;Framework'!DK:DV,10,FALSE),"")</f>
        <v/>
      </c>
    </row>
    <row r="540" spans="1:11" x14ac:dyDescent="0.2">
      <c r="A540">
        <v>539</v>
      </c>
      <c r="D540">
        <v>50</v>
      </c>
      <c r="I540">
        <f t="shared" si="8"/>
        <v>49</v>
      </c>
      <c r="K540" t="str">
        <f>IFERROR(VLOOKUP(A540,'Dungeon&amp;Framework'!DK:DV,10,FALSE),"")</f>
        <v/>
      </c>
    </row>
    <row r="541" spans="1:11" x14ac:dyDescent="0.2">
      <c r="A541">
        <v>540</v>
      </c>
      <c r="D541">
        <v>50</v>
      </c>
      <c r="I541">
        <f t="shared" si="8"/>
        <v>49</v>
      </c>
      <c r="K541" t="str">
        <f>IFERROR(VLOOKUP(A541,'Dungeon&amp;Framework'!DK:DV,10,FALSE),"")</f>
        <v/>
      </c>
    </row>
    <row r="542" spans="1:11" x14ac:dyDescent="0.2">
      <c r="A542">
        <v>541</v>
      </c>
      <c r="D542">
        <v>50</v>
      </c>
      <c r="I542">
        <f t="shared" si="8"/>
        <v>49</v>
      </c>
      <c r="K542" t="str">
        <f>IFERROR(VLOOKUP(A542,'Dungeon&amp;Framework'!DK:DV,10,FALSE),"")</f>
        <v/>
      </c>
    </row>
    <row r="543" spans="1:11" x14ac:dyDescent="0.2">
      <c r="A543">
        <v>542</v>
      </c>
      <c r="D543">
        <v>50</v>
      </c>
      <c r="I543">
        <f t="shared" si="8"/>
        <v>49</v>
      </c>
      <c r="K543" t="str">
        <f>IFERROR(VLOOKUP(A543,'Dungeon&amp;Framework'!DK:DV,10,FALSE),"")</f>
        <v/>
      </c>
    </row>
    <row r="544" spans="1:11" x14ac:dyDescent="0.2">
      <c r="A544">
        <v>543</v>
      </c>
      <c r="D544">
        <v>50</v>
      </c>
      <c r="I544">
        <f t="shared" si="8"/>
        <v>49</v>
      </c>
      <c r="K544" t="str">
        <f>IFERROR(VLOOKUP(A544,'Dungeon&amp;Framework'!DK:DV,10,FALSE),"")</f>
        <v/>
      </c>
    </row>
    <row r="545" spans="1:11" x14ac:dyDescent="0.2">
      <c r="A545">
        <v>544</v>
      </c>
      <c r="D545">
        <v>50</v>
      </c>
      <c r="I545">
        <f t="shared" si="8"/>
        <v>49</v>
      </c>
      <c r="K545" t="str">
        <f>IFERROR(VLOOKUP(A545,'Dungeon&amp;Framework'!DK:DV,10,FALSE),"")</f>
        <v/>
      </c>
    </row>
    <row r="546" spans="1:11" x14ac:dyDescent="0.2">
      <c r="A546">
        <v>545</v>
      </c>
      <c r="D546">
        <v>50</v>
      </c>
      <c r="I546">
        <f t="shared" si="8"/>
        <v>49</v>
      </c>
      <c r="K546" t="str">
        <f>IFERROR(VLOOKUP(A546,'Dungeon&amp;Framework'!DK:DV,10,FALSE),"")</f>
        <v/>
      </c>
    </row>
    <row r="547" spans="1:11" x14ac:dyDescent="0.2">
      <c r="A547">
        <v>546</v>
      </c>
      <c r="D547">
        <v>50</v>
      </c>
      <c r="I547">
        <f t="shared" si="8"/>
        <v>49</v>
      </c>
      <c r="K547" t="str">
        <f>IFERROR(VLOOKUP(A547,'Dungeon&amp;Framework'!DK:DV,10,FALSE),"")</f>
        <v/>
      </c>
    </row>
    <row r="548" spans="1:11" x14ac:dyDescent="0.2">
      <c r="A548">
        <v>547</v>
      </c>
      <c r="D548">
        <v>50</v>
      </c>
      <c r="I548">
        <f t="shared" si="8"/>
        <v>49</v>
      </c>
      <c r="K548" t="str">
        <f>IFERROR(VLOOKUP(A548,'Dungeon&amp;Framework'!DK:DV,10,FALSE),"")</f>
        <v/>
      </c>
    </row>
    <row r="549" spans="1:11" x14ac:dyDescent="0.2">
      <c r="A549">
        <v>548</v>
      </c>
      <c r="D549">
        <v>50</v>
      </c>
      <c r="I549">
        <f t="shared" si="8"/>
        <v>49</v>
      </c>
      <c r="K549" t="str">
        <f>IFERROR(VLOOKUP(A549,'Dungeon&amp;Framework'!DK:DV,10,FALSE),"")</f>
        <v/>
      </c>
    </row>
    <row r="550" spans="1:11" x14ac:dyDescent="0.2">
      <c r="A550">
        <v>549</v>
      </c>
      <c r="D550">
        <v>50</v>
      </c>
      <c r="I550">
        <f t="shared" si="8"/>
        <v>49</v>
      </c>
      <c r="K550" t="str">
        <f>IFERROR(VLOOKUP(A550,'Dungeon&amp;Framework'!DK:DV,10,FALSE),"")</f>
        <v/>
      </c>
    </row>
    <row r="551" spans="1:11" x14ac:dyDescent="0.2">
      <c r="A551">
        <v>550</v>
      </c>
      <c r="D551">
        <v>51</v>
      </c>
      <c r="I551">
        <f t="shared" si="8"/>
        <v>50</v>
      </c>
      <c r="K551" t="str">
        <f>IFERROR(VLOOKUP(A551,'Dungeon&amp;Framework'!DK:DV,10,FALSE),"")</f>
        <v/>
      </c>
    </row>
    <row r="552" spans="1:11" x14ac:dyDescent="0.2">
      <c r="A552">
        <v>551</v>
      </c>
      <c r="D552">
        <v>51</v>
      </c>
      <c r="I552">
        <f t="shared" si="8"/>
        <v>50</v>
      </c>
      <c r="K552" t="str">
        <f>IFERROR(VLOOKUP(A552,'Dungeon&amp;Framework'!DK:DV,10,FALSE),"")</f>
        <v/>
      </c>
    </row>
    <row r="553" spans="1:11" x14ac:dyDescent="0.2">
      <c r="A553">
        <v>552</v>
      </c>
      <c r="D553">
        <v>51</v>
      </c>
      <c r="I553">
        <f t="shared" si="8"/>
        <v>50</v>
      </c>
      <c r="K553" t="str">
        <f>IFERROR(VLOOKUP(A553,'Dungeon&amp;Framework'!DK:DV,10,FALSE),"")</f>
        <v/>
      </c>
    </row>
    <row r="554" spans="1:11" x14ac:dyDescent="0.2">
      <c r="A554">
        <v>553</v>
      </c>
      <c r="D554">
        <v>51</v>
      </c>
      <c r="I554">
        <f t="shared" si="8"/>
        <v>50</v>
      </c>
      <c r="K554" t="str">
        <f>IFERROR(VLOOKUP(A554,'Dungeon&amp;Framework'!DK:DV,10,FALSE),"")</f>
        <v/>
      </c>
    </row>
    <row r="555" spans="1:11" x14ac:dyDescent="0.2">
      <c r="A555">
        <v>554</v>
      </c>
      <c r="D555">
        <v>51</v>
      </c>
      <c r="I555">
        <f t="shared" si="8"/>
        <v>50</v>
      </c>
      <c r="K555" t="str">
        <f>IFERROR(VLOOKUP(A555,'Dungeon&amp;Framework'!DK:DV,10,FALSE),"")</f>
        <v/>
      </c>
    </row>
    <row r="556" spans="1:11" x14ac:dyDescent="0.2">
      <c r="A556">
        <v>555</v>
      </c>
      <c r="D556">
        <v>51</v>
      </c>
      <c r="I556">
        <f t="shared" si="8"/>
        <v>50</v>
      </c>
      <c r="K556" t="str">
        <f>IFERROR(VLOOKUP(A556,'Dungeon&amp;Framework'!DK:DV,10,FALSE),"")</f>
        <v/>
      </c>
    </row>
    <row r="557" spans="1:11" x14ac:dyDescent="0.2">
      <c r="A557">
        <v>556</v>
      </c>
      <c r="D557">
        <v>51</v>
      </c>
      <c r="I557">
        <f t="shared" si="8"/>
        <v>50</v>
      </c>
      <c r="K557" t="str">
        <f>IFERROR(VLOOKUP(A557,'Dungeon&amp;Framework'!DK:DV,10,FALSE),"")</f>
        <v/>
      </c>
    </row>
    <row r="558" spans="1:11" x14ac:dyDescent="0.2">
      <c r="A558">
        <v>557</v>
      </c>
      <c r="D558">
        <v>51</v>
      </c>
      <c r="I558">
        <f t="shared" si="8"/>
        <v>50</v>
      </c>
      <c r="K558" t="str">
        <f>IFERROR(VLOOKUP(A558,'Dungeon&amp;Framework'!DK:DV,10,FALSE),"")</f>
        <v/>
      </c>
    </row>
    <row r="559" spans="1:11" x14ac:dyDescent="0.2">
      <c r="A559">
        <v>558</v>
      </c>
      <c r="D559">
        <v>51</v>
      </c>
      <c r="I559">
        <f t="shared" si="8"/>
        <v>50</v>
      </c>
      <c r="K559" t="str">
        <f>IFERROR(VLOOKUP(A559,'Dungeon&amp;Framework'!DK:DV,10,FALSE),"")</f>
        <v/>
      </c>
    </row>
    <row r="560" spans="1:11" x14ac:dyDescent="0.2">
      <c r="A560">
        <v>559</v>
      </c>
      <c r="D560">
        <v>51</v>
      </c>
      <c r="I560">
        <f t="shared" si="8"/>
        <v>50</v>
      </c>
      <c r="K560" t="str">
        <f>IFERROR(VLOOKUP(A560,'Dungeon&amp;Framework'!DK:DV,10,FALSE),"")</f>
        <v/>
      </c>
    </row>
    <row r="561" spans="1:11" x14ac:dyDescent="0.2">
      <c r="A561">
        <v>560</v>
      </c>
      <c r="D561">
        <v>51</v>
      </c>
      <c r="I561">
        <f t="shared" si="8"/>
        <v>50</v>
      </c>
      <c r="K561" t="str">
        <f>IFERROR(VLOOKUP(A561,'Dungeon&amp;Framework'!DK:DV,10,FALSE),"")</f>
        <v/>
      </c>
    </row>
    <row r="562" spans="1:11" x14ac:dyDescent="0.2">
      <c r="A562">
        <v>561</v>
      </c>
      <c r="D562">
        <v>51</v>
      </c>
      <c r="I562">
        <f t="shared" si="8"/>
        <v>50</v>
      </c>
      <c r="K562" t="str">
        <f>IFERROR(VLOOKUP(A562,'Dungeon&amp;Framework'!DK:DV,10,FALSE),"")</f>
        <v/>
      </c>
    </row>
    <row r="563" spans="1:11" x14ac:dyDescent="0.2">
      <c r="A563">
        <v>562</v>
      </c>
      <c r="D563">
        <v>51</v>
      </c>
      <c r="I563">
        <f t="shared" si="8"/>
        <v>50</v>
      </c>
      <c r="K563" t="str">
        <f>IFERROR(VLOOKUP(A563,'Dungeon&amp;Framework'!DK:DV,10,FALSE),"")</f>
        <v/>
      </c>
    </row>
    <row r="564" spans="1:11" x14ac:dyDescent="0.2">
      <c r="A564">
        <v>563</v>
      </c>
      <c r="D564">
        <v>51</v>
      </c>
      <c r="I564">
        <f t="shared" si="8"/>
        <v>50</v>
      </c>
      <c r="K564" t="str">
        <f>IFERROR(VLOOKUP(A564,'Dungeon&amp;Framework'!DK:DV,10,FALSE),"")</f>
        <v/>
      </c>
    </row>
    <row r="565" spans="1:11" x14ac:dyDescent="0.2">
      <c r="A565">
        <v>564</v>
      </c>
      <c r="D565">
        <v>51</v>
      </c>
      <c r="I565">
        <f t="shared" si="8"/>
        <v>50</v>
      </c>
      <c r="K565" t="str">
        <f>IFERROR(VLOOKUP(A565,'Dungeon&amp;Framework'!DK:DV,10,FALSE),"")</f>
        <v/>
      </c>
    </row>
    <row r="566" spans="1:11" x14ac:dyDescent="0.2">
      <c r="A566">
        <v>565</v>
      </c>
      <c r="D566">
        <v>52</v>
      </c>
      <c r="I566">
        <f t="shared" si="8"/>
        <v>51</v>
      </c>
      <c r="K566" t="str">
        <f>IFERROR(VLOOKUP(A566,'Dungeon&amp;Framework'!DK:DV,10,FALSE),"")</f>
        <v/>
      </c>
    </row>
    <row r="567" spans="1:11" x14ac:dyDescent="0.2">
      <c r="A567">
        <v>566</v>
      </c>
      <c r="D567">
        <v>52</v>
      </c>
      <c r="I567">
        <f t="shared" si="8"/>
        <v>51</v>
      </c>
      <c r="K567" t="str">
        <f>IFERROR(VLOOKUP(A567,'Dungeon&amp;Framework'!DK:DV,10,FALSE),"")</f>
        <v/>
      </c>
    </row>
    <row r="568" spans="1:11" x14ac:dyDescent="0.2">
      <c r="A568">
        <v>567</v>
      </c>
      <c r="D568">
        <v>52</v>
      </c>
      <c r="I568">
        <f t="shared" si="8"/>
        <v>51</v>
      </c>
      <c r="K568" t="str">
        <f>IFERROR(VLOOKUP(A568,'Dungeon&amp;Framework'!DK:DV,10,FALSE),"")</f>
        <v/>
      </c>
    </row>
    <row r="569" spans="1:11" x14ac:dyDescent="0.2">
      <c r="A569">
        <v>568</v>
      </c>
      <c r="D569">
        <v>52</v>
      </c>
      <c r="I569">
        <f t="shared" si="8"/>
        <v>51</v>
      </c>
      <c r="K569" t="str">
        <f>IFERROR(VLOOKUP(A569,'Dungeon&amp;Framework'!DK:DV,10,FALSE),"")</f>
        <v/>
      </c>
    </row>
    <row r="570" spans="1:11" x14ac:dyDescent="0.2">
      <c r="A570">
        <v>569</v>
      </c>
      <c r="D570">
        <v>52</v>
      </c>
      <c r="I570">
        <f t="shared" si="8"/>
        <v>51</v>
      </c>
      <c r="K570" t="str">
        <f>IFERROR(VLOOKUP(A570,'Dungeon&amp;Framework'!DK:DV,10,FALSE),"")</f>
        <v/>
      </c>
    </row>
    <row r="571" spans="1:11" x14ac:dyDescent="0.2">
      <c r="A571">
        <v>570</v>
      </c>
      <c r="D571">
        <v>52</v>
      </c>
      <c r="I571">
        <f t="shared" si="8"/>
        <v>51</v>
      </c>
      <c r="K571" t="str">
        <f>IFERROR(VLOOKUP(A571,'Dungeon&amp;Framework'!DK:DV,10,FALSE),"")</f>
        <v/>
      </c>
    </row>
    <row r="572" spans="1:11" x14ac:dyDescent="0.2">
      <c r="A572">
        <v>571</v>
      </c>
      <c r="D572">
        <v>52</v>
      </c>
      <c r="I572">
        <f t="shared" si="8"/>
        <v>51</v>
      </c>
      <c r="K572" t="str">
        <f>IFERROR(VLOOKUP(A572,'Dungeon&amp;Framework'!DK:DV,10,FALSE),"")</f>
        <v/>
      </c>
    </row>
    <row r="573" spans="1:11" x14ac:dyDescent="0.2">
      <c r="A573">
        <v>572</v>
      </c>
      <c r="D573">
        <v>52</v>
      </c>
      <c r="I573">
        <f t="shared" si="8"/>
        <v>51</v>
      </c>
      <c r="K573" t="str">
        <f>IFERROR(VLOOKUP(A573,'Dungeon&amp;Framework'!DK:DV,10,FALSE),"")</f>
        <v/>
      </c>
    </row>
    <row r="574" spans="1:11" x14ac:dyDescent="0.2">
      <c r="A574">
        <v>573</v>
      </c>
      <c r="D574">
        <v>52</v>
      </c>
      <c r="I574">
        <f t="shared" si="8"/>
        <v>51</v>
      </c>
      <c r="K574" t="str">
        <f>IFERROR(VLOOKUP(A574,'Dungeon&amp;Framework'!DK:DV,10,FALSE),"")</f>
        <v/>
      </c>
    </row>
    <row r="575" spans="1:11" x14ac:dyDescent="0.2">
      <c r="A575">
        <v>574</v>
      </c>
      <c r="D575">
        <v>52</v>
      </c>
      <c r="I575">
        <f t="shared" si="8"/>
        <v>51</v>
      </c>
      <c r="K575" t="str">
        <f>IFERROR(VLOOKUP(A575,'Dungeon&amp;Framework'!DK:DV,10,FALSE),"")</f>
        <v/>
      </c>
    </row>
    <row r="576" spans="1:11" x14ac:dyDescent="0.2">
      <c r="A576">
        <v>575</v>
      </c>
      <c r="D576">
        <v>52</v>
      </c>
      <c r="I576">
        <f t="shared" si="8"/>
        <v>51</v>
      </c>
      <c r="K576" t="str">
        <f>IFERROR(VLOOKUP(A576,'Dungeon&amp;Framework'!DK:DV,10,FALSE),"")</f>
        <v/>
      </c>
    </row>
    <row r="577" spans="1:11" x14ac:dyDescent="0.2">
      <c r="A577">
        <v>576</v>
      </c>
      <c r="D577">
        <v>52</v>
      </c>
      <c r="I577">
        <f t="shared" si="8"/>
        <v>51</v>
      </c>
      <c r="K577" t="str">
        <f>IFERROR(VLOOKUP(A577,'Dungeon&amp;Framework'!DK:DV,10,FALSE),"")</f>
        <v/>
      </c>
    </row>
    <row r="578" spans="1:11" x14ac:dyDescent="0.2">
      <c r="A578">
        <v>577</v>
      </c>
      <c r="D578">
        <v>52</v>
      </c>
      <c r="I578">
        <f t="shared" si="8"/>
        <v>51</v>
      </c>
      <c r="K578" t="str">
        <f>IFERROR(VLOOKUP(A578,'Dungeon&amp;Framework'!DK:DV,10,FALSE),"")</f>
        <v/>
      </c>
    </row>
    <row r="579" spans="1:11" x14ac:dyDescent="0.2">
      <c r="A579">
        <v>578</v>
      </c>
      <c r="D579">
        <v>52</v>
      </c>
      <c r="I579">
        <f t="shared" ref="I579:I642" si="9">D579-1</f>
        <v>51</v>
      </c>
      <c r="K579" t="str">
        <f>IFERROR(VLOOKUP(A579,'Dungeon&amp;Framework'!DK:DV,10,FALSE),"")</f>
        <v/>
      </c>
    </row>
    <row r="580" spans="1:11" x14ac:dyDescent="0.2">
      <c r="A580">
        <v>579</v>
      </c>
      <c r="D580">
        <v>52</v>
      </c>
      <c r="I580">
        <f t="shared" si="9"/>
        <v>51</v>
      </c>
      <c r="K580" t="str">
        <f>IFERROR(VLOOKUP(A580,'Dungeon&amp;Framework'!DK:DV,10,FALSE),"")</f>
        <v/>
      </c>
    </row>
    <row r="581" spans="1:11" x14ac:dyDescent="0.2">
      <c r="A581">
        <v>580</v>
      </c>
      <c r="D581">
        <v>53</v>
      </c>
      <c r="I581">
        <f t="shared" si="9"/>
        <v>52</v>
      </c>
      <c r="K581" t="str">
        <f>IFERROR(VLOOKUP(A581,'Dungeon&amp;Framework'!DK:DV,10,FALSE),"")</f>
        <v/>
      </c>
    </row>
    <row r="582" spans="1:11" x14ac:dyDescent="0.2">
      <c r="A582">
        <v>581</v>
      </c>
      <c r="D582">
        <v>53</v>
      </c>
      <c r="I582">
        <f t="shared" si="9"/>
        <v>52</v>
      </c>
      <c r="K582" t="str">
        <f>IFERROR(VLOOKUP(A582,'Dungeon&amp;Framework'!DK:DV,10,FALSE),"")</f>
        <v/>
      </c>
    </row>
    <row r="583" spans="1:11" x14ac:dyDescent="0.2">
      <c r="A583">
        <v>582</v>
      </c>
      <c r="D583">
        <v>53</v>
      </c>
      <c r="I583">
        <f t="shared" si="9"/>
        <v>52</v>
      </c>
      <c r="K583" t="str">
        <f>IFERROR(VLOOKUP(A583,'Dungeon&amp;Framework'!DK:DV,10,FALSE),"")</f>
        <v/>
      </c>
    </row>
    <row r="584" spans="1:11" x14ac:dyDescent="0.2">
      <c r="A584">
        <v>583</v>
      </c>
      <c r="D584">
        <v>53</v>
      </c>
      <c r="I584">
        <f t="shared" si="9"/>
        <v>52</v>
      </c>
      <c r="K584" t="str">
        <f>IFERROR(VLOOKUP(A584,'Dungeon&amp;Framework'!DK:DV,10,FALSE),"")</f>
        <v/>
      </c>
    </row>
    <row r="585" spans="1:11" x14ac:dyDescent="0.2">
      <c r="A585">
        <v>584</v>
      </c>
      <c r="D585">
        <v>53</v>
      </c>
      <c r="I585">
        <f t="shared" si="9"/>
        <v>52</v>
      </c>
      <c r="K585" t="str">
        <f>IFERROR(VLOOKUP(A585,'Dungeon&amp;Framework'!DK:DV,10,FALSE),"")</f>
        <v/>
      </c>
    </row>
    <row r="586" spans="1:11" x14ac:dyDescent="0.2">
      <c r="A586">
        <v>585</v>
      </c>
      <c r="D586">
        <v>53</v>
      </c>
      <c r="I586">
        <f t="shared" si="9"/>
        <v>52</v>
      </c>
      <c r="K586" t="str">
        <f>IFERROR(VLOOKUP(A586,'Dungeon&amp;Framework'!DK:DV,10,FALSE),"")</f>
        <v/>
      </c>
    </row>
    <row r="587" spans="1:11" x14ac:dyDescent="0.2">
      <c r="A587">
        <v>586</v>
      </c>
      <c r="D587">
        <v>53</v>
      </c>
      <c r="I587">
        <f t="shared" si="9"/>
        <v>52</v>
      </c>
      <c r="K587" t="str">
        <f>IFERROR(VLOOKUP(A587,'Dungeon&amp;Framework'!DK:DV,10,FALSE),"")</f>
        <v/>
      </c>
    </row>
    <row r="588" spans="1:11" x14ac:dyDescent="0.2">
      <c r="A588">
        <v>587</v>
      </c>
      <c r="D588">
        <v>53</v>
      </c>
      <c r="I588">
        <f t="shared" si="9"/>
        <v>52</v>
      </c>
      <c r="K588" t="str">
        <f>IFERROR(VLOOKUP(A588,'Dungeon&amp;Framework'!DK:DV,10,FALSE),"")</f>
        <v/>
      </c>
    </row>
    <row r="589" spans="1:11" x14ac:dyDescent="0.2">
      <c r="A589">
        <v>588</v>
      </c>
      <c r="D589">
        <v>53</v>
      </c>
      <c r="I589">
        <f t="shared" si="9"/>
        <v>52</v>
      </c>
      <c r="K589" t="str">
        <f>IFERROR(VLOOKUP(A589,'Dungeon&amp;Framework'!DK:DV,10,FALSE),"")</f>
        <v/>
      </c>
    </row>
    <row r="590" spans="1:11" x14ac:dyDescent="0.2">
      <c r="A590">
        <v>589</v>
      </c>
      <c r="D590">
        <v>53</v>
      </c>
      <c r="I590">
        <f t="shared" si="9"/>
        <v>52</v>
      </c>
      <c r="K590" t="str">
        <f>IFERROR(VLOOKUP(A590,'Dungeon&amp;Framework'!DK:DV,10,FALSE),"")</f>
        <v/>
      </c>
    </row>
    <row r="591" spans="1:11" x14ac:dyDescent="0.2">
      <c r="A591">
        <v>590</v>
      </c>
      <c r="D591">
        <v>53</v>
      </c>
      <c r="I591">
        <f t="shared" si="9"/>
        <v>52</v>
      </c>
      <c r="K591" t="str">
        <f>IFERROR(VLOOKUP(A591,'Dungeon&amp;Framework'!DK:DV,10,FALSE),"")</f>
        <v/>
      </c>
    </row>
    <row r="592" spans="1:11" x14ac:dyDescent="0.2">
      <c r="A592">
        <v>591</v>
      </c>
      <c r="D592">
        <v>53</v>
      </c>
      <c r="I592">
        <f t="shared" si="9"/>
        <v>52</v>
      </c>
      <c r="K592" t="str">
        <f>IFERROR(VLOOKUP(A592,'Dungeon&amp;Framework'!DK:DV,10,FALSE),"")</f>
        <v/>
      </c>
    </row>
    <row r="593" spans="1:11" x14ac:dyDescent="0.2">
      <c r="A593">
        <v>592</v>
      </c>
      <c r="D593">
        <v>53</v>
      </c>
      <c r="I593">
        <f t="shared" si="9"/>
        <v>52</v>
      </c>
      <c r="K593" t="str">
        <f>IFERROR(VLOOKUP(A593,'Dungeon&amp;Framework'!DK:DV,10,FALSE),"")</f>
        <v/>
      </c>
    </row>
    <row r="594" spans="1:11" x14ac:dyDescent="0.2">
      <c r="A594">
        <v>593</v>
      </c>
      <c r="D594">
        <v>53</v>
      </c>
      <c r="I594">
        <f t="shared" si="9"/>
        <v>52</v>
      </c>
      <c r="K594" t="str">
        <f>IFERROR(VLOOKUP(A594,'Dungeon&amp;Framework'!DK:DV,10,FALSE),"")</f>
        <v/>
      </c>
    </row>
    <row r="595" spans="1:11" x14ac:dyDescent="0.2">
      <c r="A595">
        <v>594</v>
      </c>
      <c r="D595">
        <v>53</v>
      </c>
      <c r="I595">
        <f t="shared" si="9"/>
        <v>52</v>
      </c>
      <c r="K595" t="str">
        <f>IFERROR(VLOOKUP(A595,'Dungeon&amp;Framework'!DK:DV,10,FALSE),"")</f>
        <v/>
      </c>
    </row>
    <row r="596" spans="1:11" x14ac:dyDescent="0.2">
      <c r="A596">
        <v>595</v>
      </c>
      <c r="D596">
        <v>54</v>
      </c>
      <c r="I596">
        <f t="shared" si="9"/>
        <v>53</v>
      </c>
      <c r="K596" t="str">
        <f>IFERROR(VLOOKUP(A596,'Dungeon&amp;Framework'!DK:DV,10,FALSE),"")</f>
        <v/>
      </c>
    </row>
    <row r="597" spans="1:11" x14ac:dyDescent="0.2">
      <c r="A597">
        <v>596</v>
      </c>
      <c r="D597">
        <v>54</v>
      </c>
      <c r="I597">
        <f t="shared" si="9"/>
        <v>53</v>
      </c>
      <c r="K597" t="str">
        <f>IFERROR(VLOOKUP(A597,'Dungeon&amp;Framework'!DK:DV,10,FALSE),"")</f>
        <v/>
      </c>
    </row>
    <row r="598" spans="1:11" x14ac:dyDescent="0.2">
      <c r="A598">
        <v>597</v>
      </c>
      <c r="D598">
        <v>54</v>
      </c>
      <c r="I598">
        <f t="shared" si="9"/>
        <v>53</v>
      </c>
      <c r="K598" t="str">
        <f>IFERROR(VLOOKUP(A598,'Dungeon&amp;Framework'!DK:DV,10,FALSE),"")</f>
        <v/>
      </c>
    </row>
    <row r="599" spans="1:11" x14ac:dyDescent="0.2">
      <c r="A599">
        <v>598</v>
      </c>
      <c r="D599">
        <v>54</v>
      </c>
      <c r="I599">
        <f t="shared" si="9"/>
        <v>53</v>
      </c>
      <c r="K599" t="str">
        <f>IFERROR(VLOOKUP(A599,'Dungeon&amp;Framework'!DK:DV,10,FALSE),"")</f>
        <v/>
      </c>
    </row>
    <row r="600" spans="1:11" x14ac:dyDescent="0.2">
      <c r="A600">
        <v>599</v>
      </c>
      <c r="D600">
        <v>54</v>
      </c>
      <c r="I600">
        <f t="shared" si="9"/>
        <v>53</v>
      </c>
      <c r="K600" t="str">
        <f>IFERROR(VLOOKUP(A600,'Dungeon&amp;Framework'!DK:DV,10,FALSE),"")</f>
        <v/>
      </c>
    </row>
    <row r="601" spans="1:11" x14ac:dyDescent="0.2">
      <c r="A601">
        <v>600</v>
      </c>
      <c r="D601">
        <v>54</v>
      </c>
      <c r="I601">
        <f t="shared" si="9"/>
        <v>53</v>
      </c>
      <c r="K601" t="str">
        <f>IFERROR(VLOOKUP(A601,'Dungeon&amp;Framework'!DK:DV,10,FALSE),"")</f>
        <v/>
      </c>
    </row>
    <row r="602" spans="1:11" x14ac:dyDescent="0.2">
      <c r="A602">
        <v>601</v>
      </c>
      <c r="D602">
        <v>54</v>
      </c>
      <c r="I602">
        <f t="shared" si="9"/>
        <v>53</v>
      </c>
      <c r="K602" t="str">
        <f>IFERROR(VLOOKUP(A602,'Dungeon&amp;Framework'!DK:DV,10,FALSE),"")</f>
        <v/>
      </c>
    </row>
    <row r="603" spans="1:11" x14ac:dyDescent="0.2">
      <c r="A603">
        <v>602</v>
      </c>
      <c r="D603">
        <v>54</v>
      </c>
      <c r="I603">
        <f t="shared" si="9"/>
        <v>53</v>
      </c>
      <c r="K603" t="str">
        <f>IFERROR(VLOOKUP(A603,'Dungeon&amp;Framework'!DK:DV,10,FALSE),"")</f>
        <v/>
      </c>
    </row>
    <row r="604" spans="1:11" x14ac:dyDescent="0.2">
      <c r="A604">
        <v>603</v>
      </c>
      <c r="D604">
        <v>54</v>
      </c>
      <c r="I604">
        <f t="shared" si="9"/>
        <v>53</v>
      </c>
      <c r="K604" t="str">
        <f>IFERROR(VLOOKUP(A604,'Dungeon&amp;Framework'!DK:DV,10,FALSE),"")</f>
        <v/>
      </c>
    </row>
    <row r="605" spans="1:11" x14ac:dyDescent="0.2">
      <c r="A605">
        <v>604</v>
      </c>
      <c r="D605">
        <v>54</v>
      </c>
      <c r="I605">
        <f t="shared" si="9"/>
        <v>53</v>
      </c>
      <c r="K605" t="str">
        <f>IFERROR(VLOOKUP(A605,'Dungeon&amp;Framework'!DK:DV,10,FALSE),"")</f>
        <v/>
      </c>
    </row>
    <row r="606" spans="1:11" x14ac:dyDescent="0.2">
      <c r="A606">
        <v>605</v>
      </c>
      <c r="D606">
        <v>54</v>
      </c>
      <c r="I606">
        <f t="shared" si="9"/>
        <v>53</v>
      </c>
      <c r="K606" t="str">
        <f>IFERROR(VLOOKUP(A606,'Dungeon&amp;Framework'!DK:DV,10,FALSE),"")</f>
        <v/>
      </c>
    </row>
    <row r="607" spans="1:11" x14ac:dyDescent="0.2">
      <c r="A607">
        <v>606</v>
      </c>
      <c r="D607">
        <v>54</v>
      </c>
      <c r="I607">
        <f t="shared" si="9"/>
        <v>53</v>
      </c>
      <c r="K607" t="str">
        <f>IFERROR(VLOOKUP(A607,'Dungeon&amp;Framework'!DK:DV,10,FALSE),"")</f>
        <v/>
      </c>
    </row>
    <row r="608" spans="1:11" x14ac:dyDescent="0.2">
      <c r="A608">
        <v>607</v>
      </c>
      <c r="D608">
        <v>54</v>
      </c>
      <c r="I608">
        <f t="shared" si="9"/>
        <v>53</v>
      </c>
      <c r="K608" t="str">
        <f>IFERROR(VLOOKUP(A608,'Dungeon&amp;Framework'!DK:DV,10,FALSE),"")</f>
        <v/>
      </c>
    </row>
    <row r="609" spans="1:11" x14ac:dyDescent="0.2">
      <c r="A609">
        <v>608</v>
      </c>
      <c r="D609">
        <v>54</v>
      </c>
      <c r="I609">
        <f t="shared" si="9"/>
        <v>53</v>
      </c>
      <c r="K609" t="str">
        <f>IFERROR(VLOOKUP(A609,'Dungeon&amp;Framework'!DK:DV,10,FALSE),"")</f>
        <v/>
      </c>
    </row>
    <row r="610" spans="1:11" x14ac:dyDescent="0.2">
      <c r="A610">
        <v>609</v>
      </c>
      <c r="D610">
        <v>54</v>
      </c>
      <c r="I610">
        <f t="shared" si="9"/>
        <v>53</v>
      </c>
      <c r="K610" t="str">
        <f>IFERROR(VLOOKUP(A610,'Dungeon&amp;Framework'!DK:DV,10,FALSE),"")</f>
        <v/>
      </c>
    </row>
    <row r="611" spans="1:11" x14ac:dyDescent="0.2">
      <c r="A611">
        <v>610</v>
      </c>
      <c r="D611">
        <v>55</v>
      </c>
      <c r="I611">
        <f t="shared" si="9"/>
        <v>54</v>
      </c>
      <c r="K611" t="str">
        <f>IFERROR(VLOOKUP(A611,'Dungeon&amp;Framework'!DK:DV,10,FALSE),"")</f>
        <v/>
      </c>
    </row>
    <row r="612" spans="1:11" x14ac:dyDescent="0.2">
      <c r="A612">
        <v>611</v>
      </c>
      <c r="D612">
        <v>55</v>
      </c>
      <c r="I612">
        <f t="shared" si="9"/>
        <v>54</v>
      </c>
      <c r="K612" t="str">
        <f>IFERROR(VLOOKUP(A612,'Dungeon&amp;Framework'!DK:DV,10,FALSE),"")</f>
        <v/>
      </c>
    </row>
    <row r="613" spans="1:11" x14ac:dyDescent="0.2">
      <c r="A613">
        <v>612</v>
      </c>
      <c r="D613">
        <v>55</v>
      </c>
      <c r="I613">
        <f t="shared" si="9"/>
        <v>54</v>
      </c>
      <c r="K613" t="str">
        <f>IFERROR(VLOOKUP(A613,'Dungeon&amp;Framework'!DK:DV,10,FALSE),"")</f>
        <v/>
      </c>
    </row>
    <row r="614" spans="1:11" x14ac:dyDescent="0.2">
      <c r="A614">
        <v>613</v>
      </c>
      <c r="D614">
        <v>55</v>
      </c>
      <c r="I614">
        <f t="shared" si="9"/>
        <v>54</v>
      </c>
      <c r="K614" t="str">
        <f>IFERROR(VLOOKUP(A614,'Dungeon&amp;Framework'!DK:DV,10,FALSE),"")</f>
        <v/>
      </c>
    </row>
    <row r="615" spans="1:11" x14ac:dyDescent="0.2">
      <c r="A615">
        <v>614</v>
      </c>
      <c r="D615">
        <v>55</v>
      </c>
      <c r="I615">
        <f t="shared" si="9"/>
        <v>54</v>
      </c>
      <c r="K615" t="str">
        <f>IFERROR(VLOOKUP(A615,'Dungeon&amp;Framework'!DK:DV,10,FALSE),"")</f>
        <v/>
      </c>
    </row>
    <row r="616" spans="1:11" x14ac:dyDescent="0.2">
      <c r="A616">
        <v>615</v>
      </c>
      <c r="D616">
        <v>55</v>
      </c>
      <c r="I616">
        <f t="shared" si="9"/>
        <v>54</v>
      </c>
      <c r="K616" t="str">
        <f>IFERROR(VLOOKUP(A616,'Dungeon&amp;Framework'!DK:DV,10,FALSE),"")</f>
        <v/>
      </c>
    </row>
    <row r="617" spans="1:11" x14ac:dyDescent="0.2">
      <c r="A617">
        <v>616</v>
      </c>
      <c r="D617">
        <v>55</v>
      </c>
      <c r="I617">
        <f t="shared" si="9"/>
        <v>54</v>
      </c>
      <c r="K617" t="str">
        <f>IFERROR(VLOOKUP(A617,'Dungeon&amp;Framework'!DK:DV,10,FALSE),"")</f>
        <v/>
      </c>
    </row>
    <row r="618" spans="1:11" x14ac:dyDescent="0.2">
      <c r="A618">
        <v>617</v>
      </c>
      <c r="D618">
        <v>55</v>
      </c>
      <c r="I618">
        <f t="shared" si="9"/>
        <v>54</v>
      </c>
      <c r="K618" t="str">
        <f>IFERROR(VLOOKUP(A618,'Dungeon&amp;Framework'!DK:DV,10,FALSE),"")</f>
        <v/>
      </c>
    </row>
    <row r="619" spans="1:11" x14ac:dyDescent="0.2">
      <c r="A619">
        <v>618</v>
      </c>
      <c r="D619">
        <v>55</v>
      </c>
      <c r="I619">
        <f t="shared" si="9"/>
        <v>54</v>
      </c>
      <c r="K619" t="str">
        <f>IFERROR(VLOOKUP(A619,'Dungeon&amp;Framework'!DK:DV,10,FALSE),"")</f>
        <v/>
      </c>
    </row>
    <row r="620" spans="1:11" x14ac:dyDescent="0.2">
      <c r="A620">
        <v>619</v>
      </c>
      <c r="D620">
        <v>55</v>
      </c>
      <c r="I620">
        <f t="shared" si="9"/>
        <v>54</v>
      </c>
      <c r="K620" t="str">
        <f>IFERROR(VLOOKUP(A620,'Dungeon&amp;Framework'!DK:DV,10,FALSE),"")</f>
        <v/>
      </c>
    </row>
    <row r="621" spans="1:11" x14ac:dyDescent="0.2">
      <c r="A621">
        <v>620</v>
      </c>
      <c r="D621">
        <v>55</v>
      </c>
      <c r="I621">
        <f t="shared" si="9"/>
        <v>54</v>
      </c>
      <c r="K621" t="str">
        <f>IFERROR(VLOOKUP(A621,'Dungeon&amp;Framework'!DK:DV,10,FALSE),"")</f>
        <v/>
      </c>
    </row>
    <row r="622" spans="1:11" x14ac:dyDescent="0.2">
      <c r="A622">
        <v>621</v>
      </c>
      <c r="D622">
        <v>55</v>
      </c>
      <c r="I622">
        <f t="shared" si="9"/>
        <v>54</v>
      </c>
      <c r="K622" t="str">
        <f>IFERROR(VLOOKUP(A622,'Dungeon&amp;Framework'!DK:DV,10,FALSE),"")</f>
        <v/>
      </c>
    </row>
    <row r="623" spans="1:11" x14ac:dyDescent="0.2">
      <c r="A623">
        <v>622</v>
      </c>
      <c r="D623">
        <v>55</v>
      </c>
      <c r="I623">
        <f t="shared" si="9"/>
        <v>54</v>
      </c>
      <c r="K623" t="str">
        <f>IFERROR(VLOOKUP(A623,'Dungeon&amp;Framework'!DK:DV,10,FALSE),"")</f>
        <v/>
      </c>
    </row>
    <row r="624" spans="1:11" x14ac:dyDescent="0.2">
      <c r="A624">
        <v>623</v>
      </c>
      <c r="D624">
        <v>55</v>
      </c>
      <c r="I624">
        <f t="shared" si="9"/>
        <v>54</v>
      </c>
      <c r="K624" t="str">
        <f>IFERROR(VLOOKUP(A624,'Dungeon&amp;Framework'!DK:DV,10,FALSE),"")</f>
        <v/>
      </c>
    </row>
    <row r="625" spans="1:11" x14ac:dyDescent="0.2">
      <c r="A625">
        <v>624</v>
      </c>
      <c r="D625">
        <v>55</v>
      </c>
      <c r="I625">
        <f t="shared" si="9"/>
        <v>54</v>
      </c>
      <c r="K625" t="str">
        <f>IFERROR(VLOOKUP(A625,'Dungeon&amp;Framework'!DK:DV,10,FALSE),"")</f>
        <v/>
      </c>
    </row>
    <row r="626" spans="1:11" x14ac:dyDescent="0.2">
      <c r="A626">
        <v>625</v>
      </c>
      <c r="D626">
        <v>56</v>
      </c>
      <c r="I626">
        <f t="shared" si="9"/>
        <v>55</v>
      </c>
      <c r="K626" t="str">
        <f>IFERROR(VLOOKUP(A626,'Dungeon&amp;Framework'!DK:DV,10,FALSE),"")</f>
        <v/>
      </c>
    </row>
    <row r="627" spans="1:11" x14ac:dyDescent="0.2">
      <c r="A627">
        <v>626</v>
      </c>
      <c r="D627">
        <v>56</v>
      </c>
      <c r="I627">
        <f t="shared" si="9"/>
        <v>55</v>
      </c>
      <c r="K627" t="str">
        <f>IFERROR(VLOOKUP(A627,'Dungeon&amp;Framework'!DK:DV,10,FALSE),"")</f>
        <v/>
      </c>
    </row>
    <row r="628" spans="1:11" x14ac:dyDescent="0.2">
      <c r="A628">
        <v>627</v>
      </c>
      <c r="D628">
        <v>56</v>
      </c>
      <c r="I628">
        <f t="shared" si="9"/>
        <v>55</v>
      </c>
      <c r="K628" t="str">
        <f>IFERROR(VLOOKUP(A628,'Dungeon&amp;Framework'!DK:DV,10,FALSE),"")</f>
        <v/>
      </c>
    </row>
    <row r="629" spans="1:11" x14ac:dyDescent="0.2">
      <c r="A629">
        <v>628</v>
      </c>
      <c r="D629">
        <v>56</v>
      </c>
      <c r="I629">
        <f t="shared" si="9"/>
        <v>55</v>
      </c>
      <c r="K629" t="str">
        <f>IFERROR(VLOOKUP(A629,'Dungeon&amp;Framework'!DK:DV,10,FALSE),"")</f>
        <v/>
      </c>
    </row>
    <row r="630" spans="1:11" x14ac:dyDescent="0.2">
      <c r="A630">
        <v>629</v>
      </c>
      <c r="D630">
        <v>56</v>
      </c>
      <c r="I630">
        <f t="shared" si="9"/>
        <v>55</v>
      </c>
      <c r="K630" t="str">
        <f>IFERROR(VLOOKUP(A630,'Dungeon&amp;Framework'!DK:DV,10,FALSE),"")</f>
        <v/>
      </c>
    </row>
    <row r="631" spans="1:11" x14ac:dyDescent="0.2">
      <c r="A631">
        <v>630</v>
      </c>
      <c r="D631">
        <v>56</v>
      </c>
      <c r="I631">
        <f t="shared" si="9"/>
        <v>55</v>
      </c>
      <c r="K631" t="str">
        <f>IFERROR(VLOOKUP(A631,'Dungeon&amp;Framework'!DK:DV,10,FALSE),"")</f>
        <v/>
      </c>
    </row>
    <row r="632" spans="1:11" x14ac:dyDescent="0.2">
      <c r="A632">
        <v>631</v>
      </c>
      <c r="D632">
        <v>56</v>
      </c>
      <c r="I632">
        <f t="shared" si="9"/>
        <v>55</v>
      </c>
      <c r="K632" t="str">
        <f>IFERROR(VLOOKUP(A632,'Dungeon&amp;Framework'!DK:DV,10,FALSE),"")</f>
        <v/>
      </c>
    </row>
    <row r="633" spans="1:11" x14ac:dyDescent="0.2">
      <c r="A633">
        <v>632</v>
      </c>
      <c r="D633">
        <v>56</v>
      </c>
      <c r="I633">
        <f t="shared" si="9"/>
        <v>55</v>
      </c>
      <c r="K633" t="str">
        <f>IFERROR(VLOOKUP(A633,'Dungeon&amp;Framework'!DK:DV,10,FALSE),"")</f>
        <v/>
      </c>
    </row>
    <row r="634" spans="1:11" x14ac:dyDescent="0.2">
      <c r="A634">
        <v>633</v>
      </c>
      <c r="D634">
        <v>56</v>
      </c>
      <c r="I634">
        <f t="shared" si="9"/>
        <v>55</v>
      </c>
      <c r="K634" t="str">
        <f>IFERROR(VLOOKUP(A634,'Dungeon&amp;Framework'!DK:DV,10,FALSE),"")</f>
        <v/>
      </c>
    </row>
    <row r="635" spans="1:11" x14ac:dyDescent="0.2">
      <c r="A635">
        <v>634</v>
      </c>
      <c r="D635">
        <v>56</v>
      </c>
      <c r="I635">
        <f t="shared" si="9"/>
        <v>55</v>
      </c>
      <c r="K635" t="str">
        <f>IFERROR(VLOOKUP(A635,'Dungeon&amp;Framework'!DK:DV,10,FALSE),"")</f>
        <v/>
      </c>
    </row>
    <row r="636" spans="1:11" x14ac:dyDescent="0.2">
      <c r="A636">
        <v>635</v>
      </c>
      <c r="D636">
        <v>56</v>
      </c>
      <c r="I636">
        <f t="shared" si="9"/>
        <v>55</v>
      </c>
      <c r="K636" t="str">
        <f>IFERROR(VLOOKUP(A636,'Dungeon&amp;Framework'!DK:DV,10,FALSE),"")</f>
        <v/>
      </c>
    </row>
    <row r="637" spans="1:11" x14ac:dyDescent="0.2">
      <c r="A637">
        <v>636</v>
      </c>
      <c r="D637">
        <v>56</v>
      </c>
      <c r="I637">
        <f t="shared" si="9"/>
        <v>55</v>
      </c>
      <c r="K637" t="str">
        <f>IFERROR(VLOOKUP(A637,'Dungeon&amp;Framework'!DK:DV,10,FALSE),"")</f>
        <v/>
      </c>
    </row>
    <row r="638" spans="1:11" x14ac:dyDescent="0.2">
      <c r="A638">
        <v>637</v>
      </c>
      <c r="D638">
        <v>56</v>
      </c>
      <c r="I638">
        <f t="shared" si="9"/>
        <v>55</v>
      </c>
      <c r="K638" t="str">
        <f>IFERROR(VLOOKUP(A638,'Dungeon&amp;Framework'!DK:DV,10,FALSE),"")</f>
        <v/>
      </c>
    </row>
    <row r="639" spans="1:11" x14ac:dyDescent="0.2">
      <c r="A639">
        <v>638</v>
      </c>
      <c r="D639">
        <v>56</v>
      </c>
      <c r="I639">
        <f t="shared" si="9"/>
        <v>55</v>
      </c>
      <c r="K639" t="str">
        <f>IFERROR(VLOOKUP(A639,'Dungeon&amp;Framework'!DK:DV,10,FALSE),"")</f>
        <v/>
      </c>
    </row>
    <row r="640" spans="1:11" x14ac:dyDescent="0.2">
      <c r="A640">
        <v>639</v>
      </c>
      <c r="D640">
        <v>56</v>
      </c>
      <c r="I640">
        <f t="shared" si="9"/>
        <v>55</v>
      </c>
      <c r="K640" t="str">
        <f>IFERROR(VLOOKUP(A640,'Dungeon&amp;Framework'!DK:DV,10,FALSE),"")</f>
        <v/>
      </c>
    </row>
    <row r="641" spans="1:11" x14ac:dyDescent="0.2">
      <c r="A641">
        <v>640</v>
      </c>
      <c r="D641">
        <v>57</v>
      </c>
      <c r="I641">
        <f t="shared" si="9"/>
        <v>56</v>
      </c>
      <c r="K641" t="str">
        <f>IFERROR(VLOOKUP(A641,'Dungeon&amp;Framework'!DK:DV,10,FALSE),"")</f>
        <v/>
      </c>
    </row>
    <row r="642" spans="1:11" x14ac:dyDescent="0.2">
      <c r="A642">
        <v>641</v>
      </c>
      <c r="D642">
        <v>57</v>
      </c>
      <c r="I642">
        <f t="shared" si="9"/>
        <v>56</v>
      </c>
      <c r="K642" t="str">
        <f>IFERROR(VLOOKUP(A642,'Dungeon&amp;Framework'!DK:DV,10,FALSE),"")</f>
        <v/>
      </c>
    </row>
    <row r="643" spans="1:11" x14ac:dyDescent="0.2">
      <c r="A643">
        <v>642</v>
      </c>
      <c r="D643">
        <v>57</v>
      </c>
      <c r="I643">
        <f t="shared" ref="I643:I706" si="10">D643-1</f>
        <v>56</v>
      </c>
      <c r="K643" t="str">
        <f>IFERROR(VLOOKUP(A643,'Dungeon&amp;Framework'!DK:DV,10,FALSE),"")</f>
        <v/>
      </c>
    </row>
    <row r="644" spans="1:11" x14ac:dyDescent="0.2">
      <c r="A644">
        <v>643</v>
      </c>
      <c r="D644">
        <v>57</v>
      </c>
      <c r="I644">
        <f t="shared" si="10"/>
        <v>56</v>
      </c>
      <c r="K644" t="str">
        <f>IFERROR(VLOOKUP(A644,'Dungeon&amp;Framework'!DK:DV,10,FALSE),"")</f>
        <v/>
      </c>
    </row>
    <row r="645" spans="1:11" x14ac:dyDescent="0.2">
      <c r="A645">
        <v>644</v>
      </c>
      <c r="D645">
        <v>57</v>
      </c>
      <c r="I645">
        <f t="shared" si="10"/>
        <v>56</v>
      </c>
      <c r="K645" t="str">
        <f>IFERROR(VLOOKUP(A645,'Dungeon&amp;Framework'!DK:DV,10,FALSE),"")</f>
        <v/>
      </c>
    </row>
    <row r="646" spans="1:11" x14ac:dyDescent="0.2">
      <c r="A646">
        <v>645</v>
      </c>
      <c r="D646">
        <v>57</v>
      </c>
      <c r="I646">
        <f t="shared" si="10"/>
        <v>56</v>
      </c>
      <c r="K646" t="str">
        <f>IFERROR(VLOOKUP(A646,'Dungeon&amp;Framework'!DK:DV,10,FALSE),"")</f>
        <v/>
      </c>
    </row>
    <row r="647" spans="1:11" x14ac:dyDescent="0.2">
      <c r="A647">
        <v>646</v>
      </c>
      <c r="D647">
        <v>57</v>
      </c>
      <c r="I647">
        <f t="shared" si="10"/>
        <v>56</v>
      </c>
      <c r="K647" t="str">
        <f>IFERROR(VLOOKUP(A647,'Dungeon&amp;Framework'!DK:DV,10,FALSE),"")</f>
        <v/>
      </c>
    </row>
    <row r="648" spans="1:11" x14ac:dyDescent="0.2">
      <c r="A648">
        <v>647</v>
      </c>
      <c r="D648">
        <v>57</v>
      </c>
      <c r="I648">
        <f t="shared" si="10"/>
        <v>56</v>
      </c>
      <c r="K648" t="str">
        <f>IFERROR(VLOOKUP(A648,'Dungeon&amp;Framework'!DK:DV,10,FALSE),"")</f>
        <v/>
      </c>
    </row>
    <row r="649" spans="1:11" x14ac:dyDescent="0.2">
      <c r="A649">
        <v>648</v>
      </c>
      <c r="D649">
        <v>57</v>
      </c>
      <c r="I649">
        <f t="shared" si="10"/>
        <v>56</v>
      </c>
      <c r="K649" t="str">
        <f>IFERROR(VLOOKUP(A649,'Dungeon&amp;Framework'!DK:DV,10,FALSE),"")</f>
        <v/>
      </c>
    </row>
    <row r="650" spans="1:11" x14ac:dyDescent="0.2">
      <c r="A650">
        <v>649</v>
      </c>
      <c r="D650">
        <v>57</v>
      </c>
      <c r="I650">
        <f t="shared" si="10"/>
        <v>56</v>
      </c>
      <c r="K650" t="str">
        <f>IFERROR(VLOOKUP(A650,'Dungeon&amp;Framework'!DK:DV,10,FALSE),"")</f>
        <v/>
      </c>
    </row>
    <row r="651" spans="1:11" x14ac:dyDescent="0.2">
      <c r="A651">
        <v>650</v>
      </c>
      <c r="D651">
        <v>57</v>
      </c>
      <c r="I651">
        <f t="shared" si="10"/>
        <v>56</v>
      </c>
      <c r="K651" t="str">
        <f>IFERROR(VLOOKUP(A651,'Dungeon&amp;Framework'!DK:DV,10,FALSE),"")</f>
        <v/>
      </c>
    </row>
    <row r="652" spans="1:11" x14ac:dyDescent="0.2">
      <c r="A652">
        <v>651</v>
      </c>
      <c r="D652">
        <v>57</v>
      </c>
      <c r="I652">
        <f t="shared" si="10"/>
        <v>56</v>
      </c>
      <c r="K652" t="str">
        <f>IFERROR(VLOOKUP(A652,'Dungeon&amp;Framework'!DK:DV,10,FALSE),"")</f>
        <v/>
      </c>
    </row>
    <row r="653" spans="1:11" x14ac:dyDescent="0.2">
      <c r="A653">
        <v>652</v>
      </c>
      <c r="D653">
        <v>57</v>
      </c>
      <c r="I653">
        <f t="shared" si="10"/>
        <v>56</v>
      </c>
      <c r="K653" t="str">
        <f>IFERROR(VLOOKUP(A653,'Dungeon&amp;Framework'!DK:DV,10,FALSE),"")</f>
        <v/>
      </c>
    </row>
    <row r="654" spans="1:11" x14ac:dyDescent="0.2">
      <c r="A654">
        <v>653</v>
      </c>
      <c r="D654">
        <v>57</v>
      </c>
      <c r="I654">
        <f t="shared" si="10"/>
        <v>56</v>
      </c>
      <c r="K654" t="str">
        <f>IFERROR(VLOOKUP(A654,'Dungeon&amp;Framework'!DK:DV,10,FALSE),"")</f>
        <v/>
      </c>
    </row>
    <row r="655" spans="1:11" x14ac:dyDescent="0.2">
      <c r="A655">
        <v>654</v>
      </c>
      <c r="D655">
        <v>57</v>
      </c>
      <c r="I655">
        <f t="shared" si="10"/>
        <v>56</v>
      </c>
      <c r="K655" t="str">
        <f>IFERROR(VLOOKUP(A655,'Dungeon&amp;Framework'!DK:DV,10,FALSE),"")</f>
        <v/>
      </c>
    </row>
    <row r="656" spans="1:11" x14ac:dyDescent="0.2">
      <c r="A656">
        <v>655</v>
      </c>
      <c r="D656">
        <v>58</v>
      </c>
      <c r="I656">
        <f t="shared" si="10"/>
        <v>57</v>
      </c>
      <c r="K656" t="str">
        <f>IFERROR(VLOOKUP(A656,'Dungeon&amp;Framework'!DK:DV,10,FALSE),"")</f>
        <v/>
      </c>
    </row>
    <row r="657" spans="1:11" x14ac:dyDescent="0.2">
      <c r="A657">
        <v>656</v>
      </c>
      <c r="D657">
        <v>58</v>
      </c>
      <c r="I657">
        <f t="shared" si="10"/>
        <v>57</v>
      </c>
      <c r="K657" t="str">
        <f>IFERROR(VLOOKUP(A657,'Dungeon&amp;Framework'!DK:DV,10,FALSE),"")</f>
        <v/>
      </c>
    </row>
    <row r="658" spans="1:11" x14ac:dyDescent="0.2">
      <c r="A658">
        <v>657</v>
      </c>
      <c r="D658">
        <v>58</v>
      </c>
      <c r="I658">
        <f t="shared" si="10"/>
        <v>57</v>
      </c>
      <c r="K658" t="str">
        <f>IFERROR(VLOOKUP(A658,'Dungeon&amp;Framework'!DK:DV,10,FALSE),"")</f>
        <v/>
      </c>
    </row>
    <row r="659" spans="1:11" x14ac:dyDescent="0.2">
      <c r="A659">
        <v>658</v>
      </c>
      <c r="D659">
        <v>58</v>
      </c>
      <c r="I659">
        <f t="shared" si="10"/>
        <v>57</v>
      </c>
      <c r="K659" t="str">
        <f>IFERROR(VLOOKUP(A659,'Dungeon&amp;Framework'!DK:DV,10,FALSE),"")</f>
        <v/>
      </c>
    </row>
    <row r="660" spans="1:11" x14ac:dyDescent="0.2">
      <c r="A660">
        <v>659</v>
      </c>
      <c r="D660">
        <v>58</v>
      </c>
      <c r="I660">
        <f t="shared" si="10"/>
        <v>57</v>
      </c>
      <c r="K660" t="str">
        <f>IFERROR(VLOOKUP(A660,'Dungeon&amp;Framework'!DK:DV,10,FALSE),"")</f>
        <v/>
      </c>
    </row>
    <row r="661" spans="1:11" x14ac:dyDescent="0.2">
      <c r="A661">
        <v>660</v>
      </c>
      <c r="D661">
        <v>58</v>
      </c>
      <c r="I661">
        <f t="shared" si="10"/>
        <v>57</v>
      </c>
      <c r="K661" t="str">
        <f>IFERROR(VLOOKUP(A661,'Dungeon&amp;Framework'!DK:DV,10,FALSE),"")</f>
        <v/>
      </c>
    </row>
    <row r="662" spans="1:11" x14ac:dyDescent="0.2">
      <c r="A662">
        <v>661</v>
      </c>
      <c r="D662">
        <v>58</v>
      </c>
      <c r="I662">
        <f t="shared" si="10"/>
        <v>57</v>
      </c>
      <c r="K662" t="str">
        <f>IFERROR(VLOOKUP(A662,'Dungeon&amp;Framework'!DK:DV,10,FALSE),"")</f>
        <v/>
      </c>
    </row>
    <row r="663" spans="1:11" x14ac:dyDescent="0.2">
      <c r="A663">
        <v>662</v>
      </c>
      <c r="D663">
        <v>58</v>
      </c>
      <c r="I663">
        <f t="shared" si="10"/>
        <v>57</v>
      </c>
      <c r="K663" t="str">
        <f>IFERROR(VLOOKUP(A663,'Dungeon&amp;Framework'!DK:DV,10,FALSE),"")</f>
        <v/>
      </c>
    </row>
    <row r="664" spans="1:11" x14ac:dyDescent="0.2">
      <c r="A664">
        <v>663</v>
      </c>
      <c r="D664">
        <v>58</v>
      </c>
      <c r="I664">
        <f t="shared" si="10"/>
        <v>57</v>
      </c>
      <c r="K664" t="str">
        <f>IFERROR(VLOOKUP(A664,'Dungeon&amp;Framework'!DK:DV,10,FALSE),"")</f>
        <v/>
      </c>
    </row>
    <row r="665" spans="1:11" x14ac:dyDescent="0.2">
      <c r="A665">
        <v>664</v>
      </c>
      <c r="D665">
        <v>58</v>
      </c>
      <c r="I665">
        <f t="shared" si="10"/>
        <v>57</v>
      </c>
      <c r="K665" t="str">
        <f>IFERROR(VLOOKUP(A665,'Dungeon&amp;Framework'!DK:DV,10,FALSE),"")</f>
        <v/>
      </c>
    </row>
    <row r="666" spans="1:11" x14ac:dyDescent="0.2">
      <c r="A666">
        <v>665</v>
      </c>
      <c r="D666">
        <v>58</v>
      </c>
      <c r="I666">
        <f t="shared" si="10"/>
        <v>57</v>
      </c>
      <c r="K666" t="str">
        <f>IFERROR(VLOOKUP(A666,'Dungeon&amp;Framework'!DK:DV,10,FALSE),"")</f>
        <v/>
      </c>
    </row>
    <row r="667" spans="1:11" x14ac:dyDescent="0.2">
      <c r="A667">
        <v>666</v>
      </c>
      <c r="D667">
        <v>58</v>
      </c>
      <c r="I667">
        <f t="shared" si="10"/>
        <v>57</v>
      </c>
      <c r="K667" t="str">
        <f>IFERROR(VLOOKUP(A667,'Dungeon&amp;Framework'!DK:DV,10,FALSE),"")</f>
        <v/>
      </c>
    </row>
    <row r="668" spans="1:11" x14ac:dyDescent="0.2">
      <c r="A668">
        <v>667</v>
      </c>
      <c r="D668">
        <v>58</v>
      </c>
      <c r="I668">
        <f t="shared" si="10"/>
        <v>57</v>
      </c>
      <c r="K668" t="str">
        <f>IFERROR(VLOOKUP(A668,'Dungeon&amp;Framework'!DK:DV,10,FALSE),"")</f>
        <v/>
      </c>
    </row>
    <row r="669" spans="1:11" x14ac:dyDescent="0.2">
      <c r="A669">
        <v>668</v>
      </c>
      <c r="D669">
        <v>58</v>
      </c>
      <c r="I669">
        <f t="shared" si="10"/>
        <v>57</v>
      </c>
      <c r="K669" t="str">
        <f>IFERROR(VLOOKUP(A669,'Dungeon&amp;Framework'!DK:DV,10,FALSE),"")</f>
        <v/>
      </c>
    </row>
    <row r="670" spans="1:11" x14ac:dyDescent="0.2">
      <c r="A670">
        <v>669</v>
      </c>
      <c r="D670">
        <v>58</v>
      </c>
      <c r="I670">
        <f t="shared" si="10"/>
        <v>57</v>
      </c>
      <c r="K670" t="str">
        <f>IFERROR(VLOOKUP(A670,'Dungeon&amp;Framework'!DK:DV,10,FALSE),"")</f>
        <v/>
      </c>
    </row>
    <row r="671" spans="1:11" x14ac:dyDescent="0.2">
      <c r="A671">
        <v>670</v>
      </c>
      <c r="D671">
        <v>59</v>
      </c>
      <c r="I671">
        <f t="shared" si="10"/>
        <v>58</v>
      </c>
      <c r="K671" t="str">
        <f>IFERROR(VLOOKUP(A671,'Dungeon&amp;Framework'!DK:DV,10,FALSE),"")</f>
        <v/>
      </c>
    </row>
    <row r="672" spans="1:11" x14ac:dyDescent="0.2">
      <c r="A672">
        <v>671</v>
      </c>
      <c r="D672">
        <v>59</v>
      </c>
      <c r="I672">
        <f t="shared" si="10"/>
        <v>58</v>
      </c>
      <c r="K672" t="str">
        <f>IFERROR(VLOOKUP(A672,'Dungeon&amp;Framework'!DK:DV,10,FALSE),"")</f>
        <v/>
      </c>
    </row>
    <row r="673" spans="1:11" x14ac:dyDescent="0.2">
      <c r="A673">
        <v>672</v>
      </c>
      <c r="D673">
        <v>59</v>
      </c>
      <c r="I673">
        <f t="shared" si="10"/>
        <v>58</v>
      </c>
      <c r="K673" t="str">
        <f>IFERROR(VLOOKUP(A673,'Dungeon&amp;Framework'!DK:DV,10,FALSE),"")</f>
        <v/>
      </c>
    </row>
    <row r="674" spans="1:11" x14ac:dyDescent="0.2">
      <c r="A674">
        <v>673</v>
      </c>
      <c r="D674">
        <v>59</v>
      </c>
      <c r="I674">
        <f t="shared" si="10"/>
        <v>58</v>
      </c>
      <c r="K674" t="str">
        <f>IFERROR(VLOOKUP(A674,'Dungeon&amp;Framework'!DK:DV,10,FALSE),"")</f>
        <v/>
      </c>
    </row>
    <row r="675" spans="1:11" x14ac:dyDescent="0.2">
      <c r="A675">
        <v>674</v>
      </c>
      <c r="D675">
        <v>59</v>
      </c>
      <c r="I675">
        <f t="shared" si="10"/>
        <v>58</v>
      </c>
      <c r="K675" t="str">
        <f>IFERROR(VLOOKUP(A675,'Dungeon&amp;Framework'!DK:DV,10,FALSE),"")</f>
        <v/>
      </c>
    </row>
    <row r="676" spans="1:11" x14ac:dyDescent="0.2">
      <c r="A676">
        <v>675</v>
      </c>
      <c r="D676">
        <v>59</v>
      </c>
      <c r="I676">
        <f t="shared" si="10"/>
        <v>58</v>
      </c>
      <c r="K676" t="str">
        <f>IFERROR(VLOOKUP(A676,'Dungeon&amp;Framework'!DK:DV,10,FALSE),"")</f>
        <v/>
      </c>
    </row>
    <row r="677" spans="1:11" x14ac:dyDescent="0.2">
      <c r="A677">
        <v>676</v>
      </c>
      <c r="D677">
        <v>59</v>
      </c>
      <c r="I677">
        <f t="shared" si="10"/>
        <v>58</v>
      </c>
      <c r="K677" t="str">
        <f>IFERROR(VLOOKUP(A677,'Dungeon&amp;Framework'!DK:DV,10,FALSE),"")</f>
        <v/>
      </c>
    </row>
    <row r="678" spans="1:11" x14ac:dyDescent="0.2">
      <c r="A678">
        <v>677</v>
      </c>
      <c r="D678">
        <v>59</v>
      </c>
      <c r="I678">
        <f t="shared" si="10"/>
        <v>58</v>
      </c>
      <c r="K678" t="str">
        <f>IFERROR(VLOOKUP(A678,'Dungeon&amp;Framework'!DK:DV,10,FALSE),"")</f>
        <v/>
      </c>
    </row>
    <row r="679" spans="1:11" x14ac:dyDescent="0.2">
      <c r="A679">
        <v>678</v>
      </c>
      <c r="D679">
        <v>59</v>
      </c>
      <c r="I679">
        <f t="shared" si="10"/>
        <v>58</v>
      </c>
      <c r="K679" t="str">
        <f>IFERROR(VLOOKUP(A679,'Dungeon&amp;Framework'!DK:DV,10,FALSE),"")</f>
        <v/>
      </c>
    </row>
    <row r="680" spans="1:11" x14ac:dyDescent="0.2">
      <c r="A680">
        <v>679</v>
      </c>
      <c r="D680">
        <v>59</v>
      </c>
      <c r="I680">
        <f t="shared" si="10"/>
        <v>58</v>
      </c>
      <c r="K680" t="str">
        <f>IFERROR(VLOOKUP(A680,'Dungeon&amp;Framework'!DK:DV,10,FALSE),"")</f>
        <v/>
      </c>
    </row>
    <row r="681" spans="1:11" x14ac:dyDescent="0.2">
      <c r="A681">
        <v>680</v>
      </c>
      <c r="D681">
        <v>59</v>
      </c>
      <c r="I681">
        <f t="shared" si="10"/>
        <v>58</v>
      </c>
      <c r="K681" t="str">
        <f>IFERROR(VLOOKUP(A681,'Dungeon&amp;Framework'!DK:DV,10,FALSE),"")</f>
        <v/>
      </c>
    </row>
    <row r="682" spans="1:11" x14ac:dyDescent="0.2">
      <c r="A682">
        <v>681</v>
      </c>
      <c r="D682">
        <v>59</v>
      </c>
      <c r="I682">
        <f t="shared" si="10"/>
        <v>58</v>
      </c>
      <c r="K682" t="str">
        <f>IFERROR(VLOOKUP(A682,'Dungeon&amp;Framework'!DK:DV,10,FALSE),"")</f>
        <v/>
      </c>
    </row>
    <row r="683" spans="1:11" x14ac:dyDescent="0.2">
      <c r="A683">
        <v>682</v>
      </c>
      <c r="D683">
        <v>59</v>
      </c>
      <c r="I683">
        <f t="shared" si="10"/>
        <v>58</v>
      </c>
      <c r="K683" t="str">
        <f>IFERROR(VLOOKUP(A683,'Dungeon&amp;Framework'!DK:DV,10,FALSE),"")</f>
        <v/>
      </c>
    </row>
    <row r="684" spans="1:11" x14ac:dyDescent="0.2">
      <c r="A684">
        <v>683</v>
      </c>
      <c r="D684">
        <v>59</v>
      </c>
      <c r="I684">
        <f t="shared" si="10"/>
        <v>58</v>
      </c>
      <c r="K684" t="str">
        <f>IFERROR(VLOOKUP(A684,'Dungeon&amp;Framework'!DK:DV,10,FALSE),"")</f>
        <v/>
      </c>
    </row>
    <row r="685" spans="1:11" x14ac:dyDescent="0.2">
      <c r="A685">
        <v>684</v>
      </c>
      <c r="D685">
        <v>59</v>
      </c>
      <c r="I685">
        <f t="shared" si="10"/>
        <v>58</v>
      </c>
      <c r="K685" t="str">
        <f>IFERROR(VLOOKUP(A685,'Dungeon&amp;Framework'!DK:DV,10,FALSE),"")</f>
        <v/>
      </c>
    </row>
    <row r="686" spans="1:11" x14ac:dyDescent="0.2">
      <c r="A686">
        <v>685</v>
      </c>
      <c r="D686">
        <v>60</v>
      </c>
      <c r="I686">
        <f t="shared" si="10"/>
        <v>59</v>
      </c>
      <c r="K686" t="str">
        <f>IFERROR(VLOOKUP(A686,'Dungeon&amp;Framework'!DK:DV,10,FALSE),"")</f>
        <v/>
      </c>
    </row>
    <row r="687" spans="1:11" x14ac:dyDescent="0.2">
      <c r="A687">
        <v>686</v>
      </c>
      <c r="D687">
        <v>60</v>
      </c>
      <c r="I687">
        <f t="shared" si="10"/>
        <v>59</v>
      </c>
      <c r="K687" t="str">
        <f>IFERROR(VLOOKUP(A687,'Dungeon&amp;Framework'!DK:DV,10,FALSE),"")</f>
        <v/>
      </c>
    </row>
    <row r="688" spans="1:11" x14ac:dyDescent="0.2">
      <c r="A688">
        <v>687</v>
      </c>
      <c r="D688">
        <v>60</v>
      </c>
      <c r="I688">
        <f t="shared" si="10"/>
        <v>59</v>
      </c>
      <c r="K688" t="str">
        <f>IFERROR(VLOOKUP(A688,'Dungeon&amp;Framework'!DK:DV,10,FALSE),"")</f>
        <v/>
      </c>
    </row>
    <row r="689" spans="1:11" x14ac:dyDescent="0.2">
      <c r="A689">
        <v>688</v>
      </c>
      <c r="D689">
        <v>60</v>
      </c>
      <c r="I689">
        <f t="shared" si="10"/>
        <v>59</v>
      </c>
      <c r="K689" t="str">
        <f>IFERROR(VLOOKUP(A689,'Dungeon&amp;Framework'!DK:DV,10,FALSE),"")</f>
        <v/>
      </c>
    </row>
    <row r="690" spans="1:11" x14ac:dyDescent="0.2">
      <c r="A690">
        <v>689</v>
      </c>
      <c r="D690">
        <v>60</v>
      </c>
      <c r="I690">
        <f t="shared" si="10"/>
        <v>59</v>
      </c>
      <c r="K690" t="str">
        <f>IFERROR(VLOOKUP(A690,'Dungeon&amp;Framework'!DK:DV,10,FALSE),"")</f>
        <v/>
      </c>
    </row>
    <row r="691" spans="1:11" x14ac:dyDescent="0.2">
      <c r="A691">
        <v>690</v>
      </c>
      <c r="D691">
        <v>60</v>
      </c>
      <c r="I691">
        <f t="shared" si="10"/>
        <v>59</v>
      </c>
      <c r="K691" t="str">
        <f>IFERROR(VLOOKUP(A691,'Dungeon&amp;Framework'!DK:DV,10,FALSE),"")</f>
        <v/>
      </c>
    </row>
    <row r="692" spans="1:11" x14ac:dyDescent="0.2">
      <c r="A692">
        <v>691</v>
      </c>
      <c r="D692">
        <v>60</v>
      </c>
      <c r="I692">
        <f t="shared" si="10"/>
        <v>59</v>
      </c>
      <c r="K692" t="str">
        <f>IFERROR(VLOOKUP(A692,'Dungeon&amp;Framework'!DK:DV,10,FALSE),"")</f>
        <v/>
      </c>
    </row>
    <row r="693" spans="1:11" x14ac:dyDescent="0.2">
      <c r="A693">
        <v>692</v>
      </c>
      <c r="D693">
        <v>60</v>
      </c>
      <c r="I693">
        <f t="shared" si="10"/>
        <v>59</v>
      </c>
      <c r="K693" t="str">
        <f>IFERROR(VLOOKUP(A693,'Dungeon&amp;Framework'!DK:DV,10,FALSE),"")</f>
        <v/>
      </c>
    </row>
    <row r="694" spans="1:11" x14ac:dyDescent="0.2">
      <c r="A694">
        <v>693</v>
      </c>
      <c r="D694">
        <v>60</v>
      </c>
      <c r="I694">
        <f t="shared" si="10"/>
        <v>59</v>
      </c>
      <c r="K694" t="str">
        <f>IFERROR(VLOOKUP(A694,'Dungeon&amp;Framework'!DK:DV,10,FALSE),"")</f>
        <v/>
      </c>
    </row>
    <row r="695" spans="1:11" x14ac:dyDescent="0.2">
      <c r="A695">
        <v>694</v>
      </c>
      <c r="D695">
        <v>60</v>
      </c>
      <c r="I695">
        <f t="shared" si="10"/>
        <v>59</v>
      </c>
      <c r="K695" t="str">
        <f>IFERROR(VLOOKUP(A695,'Dungeon&amp;Framework'!DK:DV,10,FALSE),"")</f>
        <v/>
      </c>
    </row>
    <row r="696" spans="1:11" x14ac:dyDescent="0.2">
      <c r="A696">
        <v>695</v>
      </c>
      <c r="D696">
        <v>60</v>
      </c>
      <c r="I696">
        <f t="shared" si="10"/>
        <v>59</v>
      </c>
      <c r="K696" t="str">
        <f>IFERROR(VLOOKUP(A696,'Dungeon&amp;Framework'!DK:DV,10,FALSE),"")</f>
        <v/>
      </c>
    </row>
    <row r="697" spans="1:11" x14ac:dyDescent="0.2">
      <c r="A697">
        <v>696</v>
      </c>
      <c r="D697">
        <v>60</v>
      </c>
      <c r="I697">
        <f t="shared" si="10"/>
        <v>59</v>
      </c>
      <c r="K697" t="str">
        <f>IFERROR(VLOOKUP(A697,'Dungeon&amp;Framework'!DK:DV,10,FALSE),"")</f>
        <v/>
      </c>
    </row>
    <row r="698" spans="1:11" x14ac:dyDescent="0.2">
      <c r="A698">
        <v>697</v>
      </c>
      <c r="D698">
        <v>60</v>
      </c>
      <c r="I698">
        <f t="shared" si="10"/>
        <v>59</v>
      </c>
      <c r="K698" t="str">
        <f>IFERROR(VLOOKUP(A698,'Dungeon&amp;Framework'!DK:DV,10,FALSE),"")</f>
        <v/>
      </c>
    </row>
    <row r="699" spans="1:11" x14ac:dyDescent="0.2">
      <c r="A699">
        <v>698</v>
      </c>
      <c r="D699">
        <v>60</v>
      </c>
      <c r="I699">
        <f t="shared" si="10"/>
        <v>59</v>
      </c>
      <c r="K699" t="str">
        <f>IFERROR(VLOOKUP(A699,'Dungeon&amp;Framework'!DK:DV,10,FALSE),"")</f>
        <v/>
      </c>
    </row>
    <row r="700" spans="1:11" x14ac:dyDescent="0.2">
      <c r="A700">
        <v>699</v>
      </c>
      <c r="D700">
        <v>60</v>
      </c>
      <c r="I700">
        <f t="shared" si="10"/>
        <v>59</v>
      </c>
      <c r="K700" t="str">
        <f>IFERROR(VLOOKUP(A700,'Dungeon&amp;Framework'!DK:DV,10,FALSE),"")</f>
        <v/>
      </c>
    </row>
    <row r="701" spans="1:11" x14ac:dyDescent="0.2">
      <c r="A701">
        <v>700</v>
      </c>
      <c r="D701">
        <v>61</v>
      </c>
      <c r="I701">
        <f t="shared" si="10"/>
        <v>60</v>
      </c>
      <c r="K701" t="str">
        <f>IFERROR(VLOOKUP(A701,'Dungeon&amp;Framework'!DK:DV,10,FALSE),"")</f>
        <v/>
      </c>
    </row>
    <row r="702" spans="1:11" x14ac:dyDescent="0.2">
      <c r="A702">
        <v>701</v>
      </c>
      <c r="D702">
        <v>61</v>
      </c>
      <c r="I702">
        <f t="shared" si="10"/>
        <v>60</v>
      </c>
      <c r="K702" t="str">
        <f>IFERROR(VLOOKUP(A702,'Dungeon&amp;Framework'!DK:DV,10,FALSE),"")</f>
        <v/>
      </c>
    </row>
    <row r="703" spans="1:11" x14ac:dyDescent="0.2">
      <c r="A703">
        <v>702</v>
      </c>
      <c r="D703">
        <v>61</v>
      </c>
      <c r="I703">
        <f t="shared" si="10"/>
        <v>60</v>
      </c>
      <c r="K703" t="str">
        <f>IFERROR(VLOOKUP(A703,'Dungeon&amp;Framework'!DK:DV,10,FALSE),"")</f>
        <v/>
      </c>
    </row>
    <row r="704" spans="1:11" x14ac:dyDescent="0.2">
      <c r="A704">
        <v>703</v>
      </c>
      <c r="D704">
        <v>61</v>
      </c>
      <c r="I704">
        <f t="shared" si="10"/>
        <v>60</v>
      </c>
      <c r="K704" t="str">
        <f>IFERROR(VLOOKUP(A704,'Dungeon&amp;Framework'!DK:DV,10,FALSE),"")</f>
        <v/>
      </c>
    </row>
    <row r="705" spans="1:11" x14ac:dyDescent="0.2">
      <c r="A705">
        <v>704</v>
      </c>
      <c r="D705">
        <v>61</v>
      </c>
      <c r="I705">
        <f t="shared" si="10"/>
        <v>60</v>
      </c>
      <c r="K705" t="str">
        <f>IFERROR(VLOOKUP(A705,'Dungeon&amp;Framework'!DK:DV,10,FALSE),"")</f>
        <v/>
      </c>
    </row>
    <row r="706" spans="1:11" x14ac:dyDescent="0.2">
      <c r="A706">
        <v>705</v>
      </c>
      <c r="D706">
        <v>61</v>
      </c>
      <c r="I706">
        <f t="shared" si="10"/>
        <v>60</v>
      </c>
      <c r="K706" t="str">
        <f>IFERROR(VLOOKUP(A706,'Dungeon&amp;Framework'!DK:DV,10,FALSE),"")</f>
        <v/>
      </c>
    </row>
    <row r="707" spans="1:11" x14ac:dyDescent="0.2">
      <c r="A707">
        <v>706</v>
      </c>
      <c r="D707">
        <v>61</v>
      </c>
      <c r="I707">
        <f t="shared" ref="I707:I770" si="11">D707-1</f>
        <v>60</v>
      </c>
      <c r="K707" t="str">
        <f>IFERROR(VLOOKUP(A707,'Dungeon&amp;Framework'!DK:DV,10,FALSE),"")</f>
        <v/>
      </c>
    </row>
    <row r="708" spans="1:11" x14ac:dyDescent="0.2">
      <c r="A708">
        <v>707</v>
      </c>
      <c r="D708">
        <v>61</v>
      </c>
      <c r="I708">
        <f t="shared" si="11"/>
        <v>60</v>
      </c>
      <c r="K708" t="str">
        <f>IFERROR(VLOOKUP(A708,'Dungeon&amp;Framework'!DK:DV,10,FALSE),"")</f>
        <v/>
      </c>
    </row>
    <row r="709" spans="1:11" x14ac:dyDescent="0.2">
      <c r="A709">
        <v>708</v>
      </c>
      <c r="D709">
        <v>61</v>
      </c>
      <c r="I709">
        <f t="shared" si="11"/>
        <v>60</v>
      </c>
      <c r="K709" t="str">
        <f>IFERROR(VLOOKUP(A709,'Dungeon&amp;Framework'!DK:DV,10,FALSE),"")</f>
        <v/>
      </c>
    </row>
    <row r="710" spans="1:11" x14ac:dyDescent="0.2">
      <c r="A710">
        <v>709</v>
      </c>
      <c r="D710">
        <v>61</v>
      </c>
      <c r="I710">
        <f t="shared" si="11"/>
        <v>60</v>
      </c>
      <c r="K710" t="str">
        <f>IFERROR(VLOOKUP(A710,'Dungeon&amp;Framework'!DK:DV,10,FALSE),"")</f>
        <v/>
      </c>
    </row>
    <row r="711" spans="1:11" x14ac:dyDescent="0.2">
      <c r="A711">
        <v>710</v>
      </c>
      <c r="D711">
        <v>61</v>
      </c>
      <c r="I711">
        <f t="shared" si="11"/>
        <v>60</v>
      </c>
      <c r="K711" t="str">
        <f>IFERROR(VLOOKUP(A711,'Dungeon&amp;Framework'!DK:DV,10,FALSE),"")</f>
        <v/>
      </c>
    </row>
    <row r="712" spans="1:11" x14ac:dyDescent="0.2">
      <c r="A712">
        <v>711</v>
      </c>
      <c r="D712">
        <v>61</v>
      </c>
      <c r="I712">
        <f t="shared" si="11"/>
        <v>60</v>
      </c>
      <c r="K712" t="str">
        <f>IFERROR(VLOOKUP(A712,'Dungeon&amp;Framework'!DK:DV,10,FALSE),"")</f>
        <v/>
      </c>
    </row>
    <row r="713" spans="1:11" x14ac:dyDescent="0.2">
      <c r="A713">
        <v>712</v>
      </c>
      <c r="D713">
        <v>61</v>
      </c>
      <c r="I713">
        <f t="shared" si="11"/>
        <v>60</v>
      </c>
      <c r="K713" t="str">
        <f>IFERROR(VLOOKUP(A713,'Dungeon&amp;Framework'!DK:DV,10,FALSE),"")</f>
        <v/>
      </c>
    </row>
    <row r="714" spans="1:11" x14ac:dyDescent="0.2">
      <c r="A714">
        <v>713</v>
      </c>
      <c r="D714">
        <v>61</v>
      </c>
      <c r="I714">
        <f t="shared" si="11"/>
        <v>60</v>
      </c>
      <c r="K714" t="str">
        <f>IFERROR(VLOOKUP(A714,'Dungeon&amp;Framework'!DK:DV,10,FALSE),"")</f>
        <v/>
      </c>
    </row>
    <row r="715" spans="1:11" x14ac:dyDescent="0.2">
      <c r="A715">
        <v>714</v>
      </c>
      <c r="D715">
        <v>61</v>
      </c>
      <c r="I715">
        <f t="shared" si="11"/>
        <v>60</v>
      </c>
      <c r="K715" t="str">
        <f>IFERROR(VLOOKUP(A715,'Dungeon&amp;Framework'!DK:DV,10,FALSE),"")</f>
        <v/>
      </c>
    </row>
    <row r="716" spans="1:11" x14ac:dyDescent="0.2">
      <c r="A716">
        <v>715</v>
      </c>
      <c r="D716">
        <v>62</v>
      </c>
      <c r="I716">
        <f t="shared" si="11"/>
        <v>61</v>
      </c>
      <c r="K716" t="str">
        <f>IFERROR(VLOOKUP(A716,'Dungeon&amp;Framework'!DK:DV,10,FALSE),"")</f>
        <v/>
      </c>
    </row>
    <row r="717" spans="1:11" x14ac:dyDescent="0.2">
      <c r="A717">
        <v>716</v>
      </c>
      <c r="D717">
        <v>62</v>
      </c>
      <c r="I717">
        <f t="shared" si="11"/>
        <v>61</v>
      </c>
      <c r="K717" t="str">
        <f>IFERROR(VLOOKUP(A717,'Dungeon&amp;Framework'!DK:DV,10,FALSE),"")</f>
        <v/>
      </c>
    </row>
    <row r="718" spans="1:11" x14ac:dyDescent="0.2">
      <c r="A718">
        <v>717</v>
      </c>
      <c r="D718">
        <v>62</v>
      </c>
      <c r="I718">
        <f t="shared" si="11"/>
        <v>61</v>
      </c>
      <c r="K718" t="str">
        <f>IFERROR(VLOOKUP(A718,'Dungeon&amp;Framework'!DK:DV,10,FALSE),"")</f>
        <v/>
      </c>
    </row>
    <row r="719" spans="1:11" x14ac:dyDescent="0.2">
      <c r="A719">
        <v>718</v>
      </c>
      <c r="D719">
        <v>62</v>
      </c>
      <c r="I719">
        <f t="shared" si="11"/>
        <v>61</v>
      </c>
      <c r="K719" t="str">
        <f>IFERROR(VLOOKUP(A719,'Dungeon&amp;Framework'!DK:DV,10,FALSE),"")</f>
        <v/>
      </c>
    </row>
    <row r="720" spans="1:11" x14ac:dyDescent="0.2">
      <c r="A720">
        <v>719</v>
      </c>
      <c r="D720">
        <v>62</v>
      </c>
      <c r="I720">
        <f t="shared" si="11"/>
        <v>61</v>
      </c>
      <c r="K720" t="str">
        <f>IFERROR(VLOOKUP(A720,'Dungeon&amp;Framework'!DK:DV,10,FALSE),"")</f>
        <v/>
      </c>
    </row>
    <row r="721" spans="1:11" x14ac:dyDescent="0.2">
      <c r="A721">
        <v>720</v>
      </c>
      <c r="D721">
        <v>62</v>
      </c>
      <c r="I721">
        <f t="shared" si="11"/>
        <v>61</v>
      </c>
      <c r="K721" t="str">
        <f>IFERROR(VLOOKUP(A721,'Dungeon&amp;Framework'!DK:DV,10,FALSE),"")</f>
        <v/>
      </c>
    </row>
    <row r="722" spans="1:11" x14ac:dyDescent="0.2">
      <c r="A722">
        <v>721</v>
      </c>
      <c r="D722">
        <v>62</v>
      </c>
      <c r="I722">
        <f t="shared" si="11"/>
        <v>61</v>
      </c>
      <c r="K722" t="str">
        <f>IFERROR(VLOOKUP(A722,'Dungeon&amp;Framework'!DK:DV,10,FALSE),"")</f>
        <v/>
      </c>
    </row>
    <row r="723" spans="1:11" x14ac:dyDescent="0.2">
      <c r="A723">
        <v>722</v>
      </c>
      <c r="D723">
        <v>62</v>
      </c>
      <c r="I723">
        <f t="shared" si="11"/>
        <v>61</v>
      </c>
      <c r="K723" t="str">
        <f>IFERROR(VLOOKUP(A723,'Dungeon&amp;Framework'!DK:DV,10,FALSE),"")</f>
        <v/>
      </c>
    </row>
    <row r="724" spans="1:11" x14ac:dyDescent="0.2">
      <c r="A724">
        <v>723</v>
      </c>
      <c r="D724">
        <v>62</v>
      </c>
      <c r="I724">
        <f t="shared" si="11"/>
        <v>61</v>
      </c>
      <c r="K724" t="str">
        <f>IFERROR(VLOOKUP(A724,'Dungeon&amp;Framework'!DK:DV,10,FALSE),"")</f>
        <v/>
      </c>
    </row>
    <row r="725" spans="1:11" x14ac:dyDescent="0.2">
      <c r="A725">
        <v>724</v>
      </c>
      <c r="D725">
        <v>62</v>
      </c>
      <c r="I725">
        <f t="shared" si="11"/>
        <v>61</v>
      </c>
      <c r="K725" t="str">
        <f>IFERROR(VLOOKUP(A725,'Dungeon&amp;Framework'!DK:DV,10,FALSE),"")</f>
        <v/>
      </c>
    </row>
    <row r="726" spans="1:11" x14ac:dyDescent="0.2">
      <c r="A726">
        <v>725</v>
      </c>
      <c r="D726">
        <v>62</v>
      </c>
      <c r="I726">
        <f t="shared" si="11"/>
        <v>61</v>
      </c>
      <c r="K726" t="str">
        <f>IFERROR(VLOOKUP(A726,'Dungeon&amp;Framework'!DK:DV,10,FALSE),"")</f>
        <v/>
      </c>
    </row>
    <row r="727" spans="1:11" x14ac:dyDescent="0.2">
      <c r="A727">
        <v>726</v>
      </c>
      <c r="D727">
        <v>62</v>
      </c>
      <c r="I727">
        <f t="shared" si="11"/>
        <v>61</v>
      </c>
      <c r="K727" t="str">
        <f>IFERROR(VLOOKUP(A727,'Dungeon&amp;Framework'!DK:DV,10,FALSE),"")</f>
        <v/>
      </c>
    </row>
    <row r="728" spans="1:11" x14ac:dyDescent="0.2">
      <c r="A728">
        <v>727</v>
      </c>
      <c r="D728">
        <v>62</v>
      </c>
      <c r="I728">
        <f t="shared" si="11"/>
        <v>61</v>
      </c>
      <c r="K728" t="str">
        <f>IFERROR(VLOOKUP(A728,'Dungeon&amp;Framework'!DK:DV,10,FALSE),"")</f>
        <v/>
      </c>
    </row>
    <row r="729" spans="1:11" x14ac:dyDescent="0.2">
      <c r="A729">
        <v>728</v>
      </c>
      <c r="D729">
        <v>62</v>
      </c>
      <c r="I729">
        <f t="shared" si="11"/>
        <v>61</v>
      </c>
      <c r="K729" t="str">
        <f>IFERROR(VLOOKUP(A729,'Dungeon&amp;Framework'!DK:DV,10,FALSE),"")</f>
        <v/>
      </c>
    </row>
    <row r="730" spans="1:11" x14ac:dyDescent="0.2">
      <c r="A730">
        <v>729</v>
      </c>
      <c r="D730">
        <v>62</v>
      </c>
      <c r="I730">
        <f t="shared" si="11"/>
        <v>61</v>
      </c>
      <c r="K730" t="str">
        <f>IFERROR(VLOOKUP(A730,'Dungeon&amp;Framework'!DK:DV,10,FALSE),"")</f>
        <v/>
      </c>
    </row>
    <row r="731" spans="1:11" x14ac:dyDescent="0.2">
      <c r="A731">
        <v>730</v>
      </c>
      <c r="D731">
        <v>63</v>
      </c>
      <c r="I731">
        <f t="shared" si="11"/>
        <v>62</v>
      </c>
      <c r="K731" t="str">
        <f>IFERROR(VLOOKUP(A731,'Dungeon&amp;Framework'!DK:DV,10,FALSE),"")</f>
        <v/>
      </c>
    </row>
    <row r="732" spans="1:11" x14ac:dyDescent="0.2">
      <c r="A732">
        <v>731</v>
      </c>
      <c r="D732">
        <v>63</v>
      </c>
      <c r="I732">
        <f t="shared" si="11"/>
        <v>62</v>
      </c>
      <c r="K732" t="str">
        <f>IFERROR(VLOOKUP(A732,'Dungeon&amp;Framework'!DK:DV,10,FALSE),"")</f>
        <v/>
      </c>
    </row>
    <row r="733" spans="1:11" x14ac:dyDescent="0.2">
      <c r="A733">
        <v>732</v>
      </c>
      <c r="D733">
        <v>63</v>
      </c>
      <c r="I733">
        <f t="shared" si="11"/>
        <v>62</v>
      </c>
      <c r="K733" t="str">
        <f>IFERROR(VLOOKUP(A733,'Dungeon&amp;Framework'!DK:DV,10,FALSE),"")</f>
        <v/>
      </c>
    </row>
    <row r="734" spans="1:11" x14ac:dyDescent="0.2">
      <c r="A734">
        <v>733</v>
      </c>
      <c r="D734">
        <v>63</v>
      </c>
      <c r="I734">
        <f t="shared" si="11"/>
        <v>62</v>
      </c>
      <c r="K734" t="str">
        <f>IFERROR(VLOOKUP(A734,'Dungeon&amp;Framework'!DK:DV,10,FALSE),"")</f>
        <v/>
      </c>
    </row>
    <row r="735" spans="1:11" x14ac:dyDescent="0.2">
      <c r="A735">
        <v>734</v>
      </c>
      <c r="D735">
        <v>63</v>
      </c>
      <c r="I735">
        <f t="shared" si="11"/>
        <v>62</v>
      </c>
      <c r="K735" t="str">
        <f>IFERROR(VLOOKUP(A735,'Dungeon&amp;Framework'!DK:DV,10,FALSE),"")</f>
        <v/>
      </c>
    </row>
    <row r="736" spans="1:11" x14ac:dyDescent="0.2">
      <c r="A736">
        <v>735</v>
      </c>
      <c r="D736">
        <v>63</v>
      </c>
      <c r="I736">
        <f t="shared" si="11"/>
        <v>62</v>
      </c>
      <c r="K736" t="str">
        <f>IFERROR(VLOOKUP(A736,'Dungeon&amp;Framework'!DK:DV,10,FALSE),"")</f>
        <v/>
      </c>
    </row>
    <row r="737" spans="1:11" x14ac:dyDescent="0.2">
      <c r="A737">
        <v>736</v>
      </c>
      <c r="D737">
        <v>63</v>
      </c>
      <c r="I737">
        <f t="shared" si="11"/>
        <v>62</v>
      </c>
      <c r="K737" t="str">
        <f>IFERROR(VLOOKUP(A737,'Dungeon&amp;Framework'!DK:DV,10,FALSE),"")</f>
        <v/>
      </c>
    </row>
    <row r="738" spans="1:11" x14ac:dyDescent="0.2">
      <c r="A738">
        <v>737</v>
      </c>
      <c r="D738">
        <v>63</v>
      </c>
      <c r="I738">
        <f t="shared" si="11"/>
        <v>62</v>
      </c>
      <c r="K738" t="str">
        <f>IFERROR(VLOOKUP(A738,'Dungeon&amp;Framework'!DK:DV,10,FALSE),"")</f>
        <v/>
      </c>
    </row>
    <row r="739" spans="1:11" x14ac:dyDescent="0.2">
      <c r="A739">
        <v>738</v>
      </c>
      <c r="D739">
        <v>63</v>
      </c>
      <c r="I739">
        <f t="shared" si="11"/>
        <v>62</v>
      </c>
      <c r="K739" t="str">
        <f>IFERROR(VLOOKUP(A739,'Dungeon&amp;Framework'!DK:DV,10,FALSE),"")</f>
        <v/>
      </c>
    </row>
    <row r="740" spans="1:11" x14ac:dyDescent="0.2">
      <c r="A740">
        <v>739</v>
      </c>
      <c r="D740">
        <v>63</v>
      </c>
      <c r="I740">
        <f t="shared" si="11"/>
        <v>62</v>
      </c>
      <c r="K740" t="str">
        <f>IFERROR(VLOOKUP(A740,'Dungeon&amp;Framework'!DK:DV,10,FALSE),"")</f>
        <v/>
      </c>
    </row>
    <row r="741" spans="1:11" x14ac:dyDescent="0.2">
      <c r="A741">
        <v>740</v>
      </c>
      <c r="D741">
        <v>63</v>
      </c>
      <c r="I741">
        <f t="shared" si="11"/>
        <v>62</v>
      </c>
      <c r="K741" t="str">
        <f>IFERROR(VLOOKUP(A741,'Dungeon&amp;Framework'!DK:DV,10,FALSE),"")</f>
        <v/>
      </c>
    </row>
    <row r="742" spans="1:11" x14ac:dyDescent="0.2">
      <c r="A742">
        <v>741</v>
      </c>
      <c r="D742">
        <v>63</v>
      </c>
      <c r="I742">
        <f t="shared" si="11"/>
        <v>62</v>
      </c>
      <c r="K742" t="str">
        <f>IFERROR(VLOOKUP(A742,'Dungeon&amp;Framework'!DK:DV,10,FALSE),"")</f>
        <v/>
      </c>
    </row>
    <row r="743" spans="1:11" x14ac:dyDescent="0.2">
      <c r="A743">
        <v>742</v>
      </c>
      <c r="D743">
        <v>63</v>
      </c>
      <c r="I743">
        <f t="shared" si="11"/>
        <v>62</v>
      </c>
      <c r="K743" t="str">
        <f>IFERROR(VLOOKUP(A743,'Dungeon&amp;Framework'!DK:DV,10,FALSE),"")</f>
        <v/>
      </c>
    </row>
    <row r="744" spans="1:11" x14ac:dyDescent="0.2">
      <c r="A744">
        <v>743</v>
      </c>
      <c r="D744">
        <v>63</v>
      </c>
      <c r="I744">
        <f t="shared" si="11"/>
        <v>62</v>
      </c>
      <c r="K744" t="str">
        <f>IFERROR(VLOOKUP(A744,'Dungeon&amp;Framework'!DK:DV,10,FALSE),"")</f>
        <v/>
      </c>
    </row>
    <row r="745" spans="1:11" x14ac:dyDescent="0.2">
      <c r="A745">
        <v>744</v>
      </c>
      <c r="D745">
        <v>63</v>
      </c>
      <c r="I745">
        <f t="shared" si="11"/>
        <v>62</v>
      </c>
      <c r="K745" t="str">
        <f>IFERROR(VLOOKUP(A745,'Dungeon&amp;Framework'!DK:DV,10,FALSE),"")</f>
        <v/>
      </c>
    </row>
    <row r="746" spans="1:11" x14ac:dyDescent="0.2">
      <c r="A746">
        <v>745</v>
      </c>
      <c r="D746">
        <v>64</v>
      </c>
      <c r="I746">
        <f t="shared" si="11"/>
        <v>63</v>
      </c>
      <c r="K746" t="str">
        <f>IFERROR(VLOOKUP(A746,'Dungeon&amp;Framework'!DK:DV,10,FALSE),"")</f>
        <v/>
      </c>
    </row>
    <row r="747" spans="1:11" x14ac:dyDescent="0.2">
      <c r="A747">
        <v>746</v>
      </c>
      <c r="D747">
        <v>64</v>
      </c>
      <c r="I747">
        <f t="shared" si="11"/>
        <v>63</v>
      </c>
      <c r="K747" t="str">
        <f>IFERROR(VLOOKUP(A747,'Dungeon&amp;Framework'!DK:DV,10,FALSE),"")</f>
        <v/>
      </c>
    </row>
    <row r="748" spans="1:11" x14ac:dyDescent="0.2">
      <c r="A748">
        <v>747</v>
      </c>
      <c r="D748">
        <v>64</v>
      </c>
      <c r="I748">
        <f t="shared" si="11"/>
        <v>63</v>
      </c>
      <c r="K748" t="str">
        <f>IFERROR(VLOOKUP(A748,'Dungeon&amp;Framework'!DK:DV,10,FALSE),"")</f>
        <v/>
      </c>
    </row>
    <row r="749" spans="1:11" x14ac:dyDescent="0.2">
      <c r="A749">
        <v>748</v>
      </c>
      <c r="D749">
        <v>64</v>
      </c>
      <c r="I749">
        <f t="shared" si="11"/>
        <v>63</v>
      </c>
      <c r="K749" t="str">
        <f>IFERROR(VLOOKUP(A749,'Dungeon&amp;Framework'!DK:DV,10,FALSE),"")</f>
        <v/>
      </c>
    </row>
    <row r="750" spans="1:11" x14ac:dyDescent="0.2">
      <c r="A750">
        <v>749</v>
      </c>
      <c r="D750">
        <v>64</v>
      </c>
      <c r="I750">
        <f t="shared" si="11"/>
        <v>63</v>
      </c>
      <c r="K750" t="str">
        <f>IFERROR(VLOOKUP(A750,'Dungeon&amp;Framework'!DK:DV,10,FALSE),"")</f>
        <v/>
      </c>
    </row>
    <row r="751" spans="1:11" x14ac:dyDescent="0.2">
      <c r="A751">
        <v>750</v>
      </c>
      <c r="D751">
        <v>64</v>
      </c>
      <c r="I751">
        <f t="shared" si="11"/>
        <v>63</v>
      </c>
      <c r="K751" t="str">
        <f>IFERROR(VLOOKUP(A751,'Dungeon&amp;Framework'!DK:DV,10,FALSE),"")</f>
        <v/>
      </c>
    </row>
    <row r="752" spans="1:11" x14ac:dyDescent="0.2">
      <c r="A752">
        <v>751</v>
      </c>
      <c r="D752">
        <v>64</v>
      </c>
      <c r="I752">
        <f t="shared" si="11"/>
        <v>63</v>
      </c>
      <c r="K752" t="str">
        <f>IFERROR(VLOOKUP(A752,'Dungeon&amp;Framework'!DK:DV,10,FALSE),"")</f>
        <v/>
      </c>
    </row>
    <row r="753" spans="1:11" x14ac:dyDescent="0.2">
      <c r="A753">
        <v>752</v>
      </c>
      <c r="D753">
        <v>64</v>
      </c>
      <c r="I753">
        <f t="shared" si="11"/>
        <v>63</v>
      </c>
      <c r="K753" t="str">
        <f>IFERROR(VLOOKUP(A753,'Dungeon&amp;Framework'!DK:DV,10,FALSE),"")</f>
        <v/>
      </c>
    </row>
    <row r="754" spans="1:11" x14ac:dyDescent="0.2">
      <c r="A754">
        <v>753</v>
      </c>
      <c r="D754">
        <v>64</v>
      </c>
      <c r="I754">
        <f t="shared" si="11"/>
        <v>63</v>
      </c>
      <c r="K754" t="str">
        <f>IFERROR(VLOOKUP(A754,'Dungeon&amp;Framework'!DK:DV,10,FALSE),"")</f>
        <v/>
      </c>
    </row>
    <row r="755" spans="1:11" x14ac:dyDescent="0.2">
      <c r="A755">
        <v>754</v>
      </c>
      <c r="D755">
        <v>64</v>
      </c>
      <c r="I755">
        <f t="shared" si="11"/>
        <v>63</v>
      </c>
      <c r="K755" t="str">
        <f>IFERROR(VLOOKUP(A755,'Dungeon&amp;Framework'!DK:DV,10,FALSE),"")</f>
        <v/>
      </c>
    </row>
    <row r="756" spans="1:11" x14ac:dyDescent="0.2">
      <c r="A756">
        <v>755</v>
      </c>
      <c r="D756">
        <v>64</v>
      </c>
      <c r="I756">
        <f t="shared" si="11"/>
        <v>63</v>
      </c>
      <c r="K756" t="str">
        <f>IFERROR(VLOOKUP(A756,'Dungeon&amp;Framework'!DK:DV,10,FALSE),"")</f>
        <v/>
      </c>
    </row>
    <row r="757" spans="1:11" x14ac:dyDescent="0.2">
      <c r="A757">
        <v>756</v>
      </c>
      <c r="D757">
        <v>64</v>
      </c>
      <c r="I757">
        <f t="shared" si="11"/>
        <v>63</v>
      </c>
      <c r="K757" t="str">
        <f>IFERROR(VLOOKUP(A757,'Dungeon&amp;Framework'!DK:DV,10,FALSE),"")</f>
        <v/>
      </c>
    </row>
    <row r="758" spans="1:11" x14ac:dyDescent="0.2">
      <c r="A758">
        <v>757</v>
      </c>
      <c r="D758">
        <v>64</v>
      </c>
      <c r="I758">
        <f t="shared" si="11"/>
        <v>63</v>
      </c>
      <c r="K758" t="str">
        <f>IFERROR(VLOOKUP(A758,'Dungeon&amp;Framework'!DK:DV,10,FALSE),"")</f>
        <v/>
      </c>
    </row>
    <row r="759" spans="1:11" x14ac:dyDescent="0.2">
      <c r="A759">
        <v>758</v>
      </c>
      <c r="D759">
        <v>64</v>
      </c>
      <c r="I759">
        <f t="shared" si="11"/>
        <v>63</v>
      </c>
      <c r="K759" t="str">
        <f>IFERROR(VLOOKUP(A759,'Dungeon&amp;Framework'!DK:DV,10,FALSE),"")</f>
        <v/>
      </c>
    </row>
    <row r="760" spans="1:11" x14ac:dyDescent="0.2">
      <c r="A760">
        <v>759</v>
      </c>
      <c r="D760">
        <v>64</v>
      </c>
      <c r="I760">
        <f t="shared" si="11"/>
        <v>63</v>
      </c>
      <c r="K760" t="str">
        <f>IFERROR(VLOOKUP(A760,'Dungeon&amp;Framework'!DK:DV,10,FALSE),"")</f>
        <v/>
      </c>
    </row>
    <row r="761" spans="1:11" x14ac:dyDescent="0.2">
      <c r="A761">
        <v>760</v>
      </c>
      <c r="D761">
        <v>65</v>
      </c>
      <c r="I761">
        <f t="shared" si="11"/>
        <v>64</v>
      </c>
      <c r="K761" t="str">
        <f>IFERROR(VLOOKUP(A761,'Dungeon&amp;Framework'!DK:DV,10,FALSE),"")</f>
        <v/>
      </c>
    </row>
    <row r="762" spans="1:11" x14ac:dyDescent="0.2">
      <c r="A762">
        <v>761</v>
      </c>
      <c r="D762">
        <v>65</v>
      </c>
      <c r="I762">
        <f t="shared" si="11"/>
        <v>64</v>
      </c>
      <c r="K762" t="str">
        <f>IFERROR(VLOOKUP(A762,'Dungeon&amp;Framework'!DK:DV,10,FALSE),"")</f>
        <v/>
      </c>
    </row>
    <row r="763" spans="1:11" x14ac:dyDescent="0.2">
      <c r="A763">
        <v>762</v>
      </c>
      <c r="D763">
        <v>65</v>
      </c>
      <c r="I763">
        <f t="shared" si="11"/>
        <v>64</v>
      </c>
      <c r="K763" t="str">
        <f>IFERROR(VLOOKUP(A763,'Dungeon&amp;Framework'!DK:DV,10,FALSE),"")</f>
        <v/>
      </c>
    </row>
    <row r="764" spans="1:11" x14ac:dyDescent="0.2">
      <c r="A764">
        <v>763</v>
      </c>
      <c r="D764">
        <v>65</v>
      </c>
      <c r="I764">
        <f t="shared" si="11"/>
        <v>64</v>
      </c>
      <c r="K764" t="str">
        <f>IFERROR(VLOOKUP(A764,'Dungeon&amp;Framework'!DK:DV,10,FALSE),"")</f>
        <v/>
      </c>
    </row>
    <row r="765" spans="1:11" x14ac:dyDescent="0.2">
      <c r="A765">
        <v>764</v>
      </c>
      <c r="D765">
        <v>65</v>
      </c>
      <c r="I765">
        <f t="shared" si="11"/>
        <v>64</v>
      </c>
      <c r="K765" t="str">
        <f>IFERROR(VLOOKUP(A765,'Dungeon&amp;Framework'!DK:DV,10,FALSE),"")</f>
        <v/>
      </c>
    </row>
    <row r="766" spans="1:11" x14ac:dyDescent="0.2">
      <c r="A766">
        <v>765</v>
      </c>
      <c r="D766">
        <v>65</v>
      </c>
      <c r="I766">
        <f t="shared" si="11"/>
        <v>64</v>
      </c>
      <c r="K766" t="str">
        <f>IFERROR(VLOOKUP(A766,'Dungeon&amp;Framework'!DK:DV,10,FALSE),"")</f>
        <v/>
      </c>
    </row>
    <row r="767" spans="1:11" x14ac:dyDescent="0.2">
      <c r="A767">
        <v>766</v>
      </c>
      <c r="D767">
        <v>65</v>
      </c>
      <c r="I767">
        <f t="shared" si="11"/>
        <v>64</v>
      </c>
      <c r="K767" t="str">
        <f>IFERROR(VLOOKUP(A767,'Dungeon&amp;Framework'!DK:DV,10,FALSE),"")</f>
        <v/>
      </c>
    </row>
    <row r="768" spans="1:11" x14ac:dyDescent="0.2">
      <c r="A768">
        <v>767</v>
      </c>
      <c r="D768">
        <v>65</v>
      </c>
      <c r="I768">
        <f t="shared" si="11"/>
        <v>64</v>
      </c>
      <c r="K768" t="str">
        <f>IFERROR(VLOOKUP(A768,'Dungeon&amp;Framework'!DK:DV,10,FALSE),"")</f>
        <v/>
      </c>
    </row>
    <row r="769" spans="1:11" x14ac:dyDescent="0.2">
      <c r="A769">
        <v>768</v>
      </c>
      <c r="D769">
        <v>65</v>
      </c>
      <c r="I769">
        <f t="shared" si="11"/>
        <v>64</v>
      </c>
      <c r="K769" t="str">
        <f>IFERROR(VLOOKUP(A769,'Dungeon&amp;Framework'!DK:DV,10,FALSE),"")</f>
        <v/>
      </c>
    </row>
    <row r="770" spans="1:11" x14ac:dyDescent="0.2">
      <c r="A770">
        <v>769</v>
      </c>
      <c r="D770">
        <v>65</v>
      </c>
      <c r="I770">
        <f t="shared" si="11"/>
        <v>64</v>
      </c>
      <c r="K770" t="str">
        <f>IFERROR(VLOOKUP(A770,'Dungeon&amp;Framework'!DK:DV,10,FALSE),"")</f>
        <v/>
      </c>
    </row>
    <row r="771" spans="1:11" x14ac:dyDescent="0.2">
      <c r="A771">
        <v>770</v>
      </c>
      <c r="D771">
        <v>65</v>
      </c>
      <c r="I771">
        <f t="shared" ref="I771:I800" si="12">D771-1</f>
        <v>64</v>
      </c>
      <c r="K771" t="str">
        <f>IFERROR(VLOOKUP(A771,'Dungeon&amp;Framework'!DK:DV,10,FALSE),"")</f>
        <v/>
      </c>
    </row>
    <row r="772" spans="1:11" x14ac:dyDescent="0.2">
      <c r="A772">
        <v>771</v>
      </c>
      <c r="D772">
        <v>65</v>
      </c>
      <c r="I772">
        <f t="shared" si="12"/>
        <v>64</v>
      </c>
      <c r="K772" t="str">
        <f>IFERROR(VLOOKUP(A772,'Dungeon&amp;Framework'!DK:DV,10,FALSE),"")</f>
        <v/>
      </c>
    </row>
    <row r="773" spans="1:11" x14ac:dyDescent="0.2">
      <c r="A773">
        <v>772</v>
      </c>
      <c r="D773">
        <v>65</v>
      </c>
      <c r="I773">
        <f t="shared" si="12"/>
        <v>64</v>
      </c>
      <c r="K773" t="str">
        <f>IFERROR(VLOOKUP(A773,'Dungeon&amp;Framework'!DK:DV,10,FALSE),"")</f>
        <v/>
      </c>
    </row>
    <row r="774" spans="1:11" x14ac:dyDescent="0.2">
      <c r="A774">
        <v>773</v>
      </c>
      <c r="D774">
        <v>65</v>
      </c>
      <c r="I774">
        <f t="shared" si="12"/>
        <v>64</v>
      </c>
      <c r="K774" t="str">
        <f>IFERROR(VLOOKUP(A774,'Dungeon&amp;Framework'!DK:DV,10,FALSE),"")</f>
        <v/>
      </c>
    </row>
    <row r="775" spans="1:11" x14ac:dyDescent="0.2">
      <c r="A775">
        <v>774</v>
      </c>
      <c r="D775">
        <v>65</v>
      </c>
      <c r="I775">
        <f t="shared" si="12"/>
        <v>64</v>
      </c>
      <c r="K775" t="str">
        <f>IFERROR(VLOOKUP(A775,'Dungeon&amp;Framework'!DK:DV,10,FALSE),"")</f>
        <v/>
      </c>
    </row>
    <row r="776" spans="1:11" x14ac:dyDescent="0.2">
      <c r="A776">
        <v>775</v>
      </c>
      <c r="D776">
        <v>66</v>
      </c>
      <c r="I776">
        <f t="shared" si="12"/>
        <v>65</v>
      </c>
      <c r="K776" t="str">
        <f>IFERROR(VLOOKUP(A776,'Dungeon&amp;Framework'!DK:DV,10,FALSE),"")</f>
        <v/>
      </c>
    </row>
    <row r="777" spans="1:11" x14ac:dyDescent="0.2">
      <c r="A777">
        <v>776</v>
      </c>
      <c r="D777">
        <v>66</v>
      </c>
      <c r="I777">
        <f t="shared" si="12"/>
        <v>65</v>
      </c>
      <c r="K777" t="str">
        <f>IFERROR(VLOOKUP(A777,'Dungeon&amp;Framework'!DK:DV,10,FALSE),"")</f>
        <v/>
      </c>
    </row>
    <row r="778" spans="1:11" x14ac:dyDescent="0.2">
      <c r="A778">
        <v>777</v>
      </c>
      <c r="D778">
        <v>66</v>
      </c>
      <c r="I778">
        <f t="shared" si="12"/>
        <v>65</v>
      </c>
      <c r="K778" t="str">
        <f>IFERROR(VLOOKUP(A778,'Dungeon&amp;Framework'!DK:DV,10,FALSE),"")</f>
        <v/>
      </c>
    </row>
    <row r="779" spans="1:11" x14ac:dyDescent="0.2">
      <c r="A779">
        <v>778</v>
      </c>
      <c r="D779">
        <v>66</v>
      </c>
      <c r="I779">
        <f t="shared" si="12"/>
        <v>65</v>
      </c>
      <c r="K779" t="str">
        <f>IFERROR(VLOOKUP(A779,'Dungeon&amp;Framework'!DK:DV,10,FALSE),"")</f>
        <v/>
      </c>
    </row>
    <row r="780" spans="1:11" x14ac:dyDescent="0.2">
      <c r="A780">
        <v>779</v>
      </c>
      <c r="D780">
        <v>66</v>
      </c>
      <c r="I780">
        <f t="shared" si="12"/>
        <v>65</v>
      </c>
      <c r="K780" t="str">
        <f>IFERROR(VLOOKUP(A780,'Dungeon&amp;Framework'!DK:DV,10,FALSE),"")</f>
        <v/>
      </c>
    </row>
    <row r="781" spans="1:11" x14ac:dyDescent="0.2">
      <c r="A781">
        <v>780</v>
      </c>
      <c r="D781">
        <v>66</v>
      </c>
      <c r="I781">
        <f t="shared" si="12"/>
        <v>65</v>
      </c>
      <c r="K781" t="str">
        <f>IFERROR(VLOOKUP(A781,'Dungeon&amp;Framework'!DK:DV,10,FALSE),"")</f>
        <v/>
      </c>
    </row>
    <row r="782" spans="1:11" x14ac:dyDescent="0.2">
      <c r="A782">
        <v>781</v>
      </c>
      <c r="D782">
        <v>66</v>
      </c>
      <c r="I782">
        <f t="shared" si="12"/>
        <v>65</v>
      </c>
      <c r="K782" t="str">
        <f>IFERROR(VLOOKUP(A782,'Dungeon&amp;Framework'!DK:DV,10,FALSE),"")</f>
        <v/>
      </c>
    </row>
    <row r="783" spans="1:11" x14ac:dyDescent="0.2">
      <c r="A783">
        <v>782</v>
      </c>
      <c r="D783">
        <v>66</v>
      </c>
      <c r="I783">
        <f t="shared" si="12"/>
        <v>65</v>
      </c>
      <c r="K783" t="str">
        <f>IFERROR(VLOOKUP(A783,'Dungeon&amp;Framework'!DK:DV,10,FALSE),"")</f>
        <v/>
      </c>
    </row>
    <row r="784" spans="1:11" x14ac:dyDescent="0.2">
      <c r="A784">
        <v>783</v>
      </c>
      <c r="D784">
        <v>66</v>
      </c>
      <c r="I784">
        <f t="shared" si="12"/>
        <v>65</v>
      </c>
      <c r="K784" t="str">
        <f>IFERROR(VLOOKUP(A784,'Dungeon&amp;Framework'!DK:DV,10,FALSE),"")</f>
        <v/>
      </c>
    </row>
    <row r="785" spans="1:11" x14ac:dyDescent="0.2">
      <c r="A785">
        <v>784</v>
      </c>
      <c r="D785">
        <v>66</v>
      </c>
      <c r="I785">
        <f t="shared" si="12"/>
        <v>65</v>
      </c>
      <c r="K785" t="str">
        <f>IFERROR(VLOOKUP(A785,'Dungeon&amp;Framework'!DK:DV,10,FALSE),"")</f>
        <v/>
      </c>
    </row>
    <row r="786" spans="1:11" x14ac:dyDescent="0.2">
      <c r="A786">
        <v>785</v>
      </c>
      <c r="D786">
        <v>66</v>
      </c>
      <c r="I786">
        <f t="shared" si="12"/>
        <v>65</v>
      </c>
      <c r="K786" t="str">
        <f>IFERROR(VLOOKUP(A786,'Dungeon&amp;Framework'!DK:DV,10,FALSE),"")</f>
        <v/>
      </c>
    </row>
    <row r="787" spans="1:11" x14ac:dyDescent="0.2">
      <c r="A787">
        <v>786</v>
      </c>
      <c r="D787">
        <v>66</v>
      </c>
      <c r="I787">
        <f t="shared" si="12"/>
        <v>65</v>
      </c>
      <c r="K787" t="str">
        <f>IFERROR(VLOOKUP(A787,'Dungeon&amp;Framework'!DK:DV,10,FALSE),"")</f>
        <v/>
      </c>
    </row>
    <row r="788" spans="1:11" x14ac:dyDescent="0.2">
      <c r="A788">
        <v>787</v>
      </c>
      <c r="D788">
        <v>66</v>
      </c>
      <c r="I788">
        <f t="shared" si="12"/>
        <v>65</v>
      </c>
      <c r="K788" t="str">
        <f>IFERROR(VLOOKUP(A788,'Dungeon&amp;Framework'!DK:DV,10,FALSE),"")</f>
        <v/>
      </c>
    </row>
    <row r="789" spans="1:11" x14ac:dyDescent="0.2">
      <c r="A789">
        <v>788</v>
      </c>
      <c r="D789">
        <v>66</v>
      </c>
      <c r="I789">
        <f t="shared" si="12"/>
        <v>65</v>
      </c>
      <c r="K789" t="str">
        <f>IFERROR(VLOOKUP(A789,'Dungeon&amp;Framework'!DK:DV,10,FALSE),"")</f>
        <v/>
      </c>
    </row>
    <row r="790" spans="1:11" x14ac:dyDescent="0.2">
      <c r="A790">
        <v>789</v>
      </c>
      <c r="D790">
        <v>66</v>
      </c>
      <c r="I790">
        <f t="shared" si="12"/>
        <v>65</v>
      </c>
      <c r="K790" t="str">
        <f>IFERROR(VLOOKUP(A790,'Dungeon&amp;Framework'!DK:DV,10,FALSE),"")</f>
        <v/>
      </c>
    </row>
    <row r="791" spans="1:11" x14ac:dyDescent="0.2">
      <c r="A791">
        <v>790</v>
      </c>
      <c r="D791">
        <v>67</v>
      </c>
      <c r="I791">
        <f t="shared" si="12"/>
        <v>66</v>
      </c>
      <c r="K791" t="str">
        <f>IFERROR(VLOOKUP(A791,'Dungeon&amp;Framework'!DK:DV,10,FALSE),"")</f>
        <v/>
      </c>
    </row>
    <row r="792" spans="1:11" x14ac:dyDescent="0.2">
      <c r="A792">
        <v>791</v>
      </c>
      <c r="D792">
        <v>67</v>
      </c>
      <c r="I792">
        <f t="shared" si="12"/>
        <v>66</v>
      </c>
      <c r="K792" t="str">
        <f>IFERROR(VLOOKUP(A792,'Dungeon&amp;Framework'!DK:DV,10,FALSE),"")</f>
        <v/>
      </c>
    </row>
    <row r="793" spans="1:11" x14ac:dyDescent="0.2">
      <c r="A793">
        <v>792</v>
      </c>
      <c r="D793">
        <v>67</v>
      </c>
      <c r="I793">
        <f t="shared" si="12"/>
        <v>66</v>
      </c>
      <c r="K793" t="str">
        <f>IFERROR(VLOOKUP(A793,'Dungeon&amp;Framework'!DK:DV,10,FALSE),"")</f>
        <v/>
      </c>
    </row>
    <row r="794" spans="1:11" x14ac:dyDescent="0.2">
      <c r="A794">
        <v>793</v>
      </c>
      <c r="D794">
        <v>67</v>
      </c>
      <c r="I794">
        <f t="shared" si="12"/>
        <v>66</v>
      </c>
      <c r="K794" t="str">
        <f>IFERROR(VLOOKUP(A794,'Dungeon&amp;Framework'!DK:DV,10,FALSE),"")</f>
        <v/>
      </c>
    </row>
    <row r="795" spans="1:11" x14ac:dyDescent="0.2">
      <c r="A795">
        <v>794</v>
      </c>
      <c r="D795">
        <v>67</v>
      </c>
      <c r="I795">
        <f t="shared" si="12"/>
        <v>66</v>
      </c>
      <c r="K795" t="str">
        <f>IFERROR(VLOOKUP(A795,'Dungeon&amp;Framework'!DK:DV,10,FALSE),"")</f>
        <v/>
      </c>
    </row>
    <row r="796" spans="1:11" x14ac:dyDescent="0.2">
      <c r="A796">
        <v>795</v>
      </c>
      <c r="D796">
        <v>67</v>
      </c>
      <c r="I796">
        <f t="shared" si="12"/>
        <v>66</v>
      </c>
      <c r="K796" t="str">
        <f>IFERROR(VLOOKUP(A796,'Dungeon&amp;Framework'!DK:DV,10,FALSE),"")</f>
        <v/>
      </c>
    </row>
    <row r="797" spans="1:11" x14ac:dyDescent="0.2">
      <c r="A797">
        <v>796</v>
      </c>
      <c r="D797">
        <v>67</v>
      </c>
      <c r="I797">
        <f t="shared" si="12"/>
        <v>66</v>
      </c>
      <c r="K797" t="str">
        <f>IFERROR(VLOOKUP(A797,'Dungeon&amp;Framework'!DK:DV,10,FALSE),"")</f>
        <v/>
      </c>
    </row>
    <row r="798" spans="1:11" x14ac:dyDescent="0.2">
      <c r="A798">
        <v>797</v>
      </c>
      <c r="D798">
        <v>67</v>
      </c>
      <c r="I798">
        <f t="shared" si="12"/>
        <v>66</v>
      </c>
      <c r="K798" t="str">
        <f>IFERROR(VLOOKUP(A798,'Dungeon&amp;Framework'!DK:DV,10,FALSE),"")</f>
        <v/>
      </c>
    </row>
    <row r="799" spans="1:11" x14ac:dyDescent="0.2">
      <c r="A799">
        <v>798</v>
      </c>
      <c r="D799">
        <v>67</v>
      </c>
      <c r="I799">
        <f t="shared" si="12"/>
        <v>66</v>
      </c>
      <c r="K799" t="str">
        <f>IFERROR(VLOOKUP(A799,'Dungeon&amp;Framework'!DK:DV,10,FALSE),"")</f>
        <v/>
      </c>
    </row>
    <row r="800" spans="1:11" x14ac:dyDescent="0.2">
      <c r="A800">
        <v>799</v>
      </c>
      <c r="D800">
        <v>67</v>
      </c>
      <c r="I800">
        <f t="shared" si="12"/>
        <v>66</v>
      </c>
      <c r="K800" t="str">
        <f>IFERROR(VLOOKUP(A800,'Dungeon&amp;Framework'!DK:DV,10,FALSE),"")</f>
        <v/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4:AF63"/>
  <sheetViews>
    <sheetView zoomScale="134" workbookViewId="0">
      <selection activeCell="C8" sqref="C8:G20"/>
    </sheetView>
  </sheetViews>
  <sheetFormatPr baseColWidth="10" defaultRowHeight="16" x14ac:dyDescent="0.2"/>
  <cols>
    <col min="20" max="20" width="17.5" customWidth="1"/>
    <col min="21" max="21" width="15.33203125" customWidth="1"/>
    <col min="22" max="22" width="18.1640625" customWidth="1"/>
    <col min="23" max="23" width="15.1640625" customWidth="1"/>
  </cols>
  <sheetData>
    <row r="4" spans="1:32" x14ac:dyDescent="0.2">
      <c r="A4" s="28"/>
      <c r="B4" s="28"/>
      <c r="C4" s="28"/>
      <c r="D4" s="28"/>
      <c r="E4" s="28"/>
      <c r="F4" s="28" t="s">
        <v>606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T4" s="55" t="s">
        <v>265</v>
      </c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7"/>
    </row>
    <row r="5" spans="1:32" x14ac:dyDescent="0.2">
      <c r="T5" s="58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60"/>
    </row>
    <row r="6" spans="1:32" ht="18" x14ac:dyDescent="0.2">
      <c r="T6" s="61" t="s">
        <v>47</v>
      </c>
      <c r="U6" s="62" t="s">
        <v>258</v>
      </c>
      <c r="V6" s="59"/>
      <c r="W6" s="59"/>
      <c r="X6" s="59"/>
      <c r="Y6" s="59"/>
      <c r="Z6" s="59"/>
      <c r="AA6" s="59"/>
      <c r="AB6" s="59"/>
      <c r="AC6" s="59"/>
      <c r="AD6" s="59"/>
      <c r="AE6" s="59"/>
      <c r="AF6" s="60"/>
    </row>
    <row r="7" spans="1:32" ht="18" x14ac:dyDescent="0.2">
      <c r="T7" s="63" t="s">
        <v>259</v>
      </c>
      <c r="U7" s="64" t="s">
        <v>260</v>
      </c>
      <c r="V7" s="65" t="s">
        <v>261</v>
      </c>
      <c r="W7" s="66" t="s">
        <v>219</v>
      </c>
      <c r="X7" s="59"/>
      <c r="Y7" s="59"/>
      <c r="Z7" s="59"/>
      <c r="AA7" s="59"/>
      <c r="AB7" s="59"/>
      <c r="AC7" s="59"/>
      <c r="AD7" s="59"/>
      <c r="AE7" s="59"/>
      <c r="AF7" s="60"/>
    </row>
    <row r="8" spans="1:32" ht="18" x14ac:dyDescent="0.2">
      <c r="E8" s="94" t="s">
        <v>222</v>
      </c>
      <c r="F8" s="94"/>
      <c r="G8" s="94"/>
      <c r="H8" s="1"/>
      <c r="I8" s="1"/>
      <c r="K8" s="94" t="s">
        <v>513</v>
      </c>
      <c r="L8" s="94"/>
      <c r="M8" s="94"/>
      <c r="O8" s="1"/>
      <c r="P8" s="94" t="s">
        <v>514</v>
      </c>
      <c r="Q8" s="94"/>
      <c r="R8" s="94"/>
      <c r="T8" s="61" t="s">
        <v>262</v>
      </c>
      <c r="U8" s="62">
        <v>1</v>
      </c>
      <c r="V8" s="62">
        <v>1</v>
      </c>
      <c r="W8" s="62">
        <v>1</v>
      </c>
      <c r="X8" s="62">
        <v>1</v>
      </c>
      <c r="Y8" s="59"/>
      <c r="Z8" s="59"/>
      <c r="AA8" s="59"/>
      <c r="AB8" s="59"/>
      <c r="AC8" s="59"/>
      <c r="AD8" s="59"/>
      <c r="AE8" s="59"/>
      <c r="AF8" s="60"/>
    </row>
    <row r="9" spans="1:32" ht="18" x14ac:dyDescent="0.2">
      <c r="C9" t="s">
        <v>221</v>
      </c>
      <c r="E9" s="1" t="s">
        <v>217</v>
      </c>
      <c r="F9" s="1" t="s">
        <v>218</v>
      </c>
      <c r="G9" s="1" t="s">
        <v>220</v>
      </c>
      <c r="H9" s="1"/>
      <c r="I9" s="1" t="s">
        <v>286</v>
      </c>
      <c r="K9" s="1" t="s">
        <v>102</v>
      </c>
      <c r="L9" s="1" t="s">
        <v>103</v>
      </c>
      <c r="M9" s="1" t="s">
        <v>219</v>
      </c>
      <c r="O9" s="1" t="s">
        <v>47</v>
      </c>
      <c r="P9" s="1" t="s">
        <v>102</v>
      </c>
      <c r="Q9" s="1" t="s">
        <v>103</v>
      </c>
      <c r="R9" s="1" t="s">
        <v>219</v>
      </c>
      <c r="T9" s="61">
        <v>2</v>
      </c>
      <c r="U9" s="62">
        <v>2</v>
      </c>
      <c r="V9" s="62">
        <v>2</v>
      </c>
      <c r="W9" s="62">
        <v>2</v>
      </c>
      <c r="X9" s="62">
        <v>2</v>
      </c>
      <c r="Y9" s="59"/>
      <c r="Z9" s="59"/>
      <c r="AA9" s="59"/>
      <c r="AB9" s="59"/>
      <c r="AC9" s="59"/>
      <c r="AD9" s="59"/>
      <c r="AE9" s="59"/>
      <c r="AF9" s="60"/>
    </row>
    <row r="10" spans="1:32" ht="18" x14ac:dyDescent="0.2">
      <c r="C10">
        <v>0</v>
      </c>
      <c r="E10" s="1">
        <v>0</v>
      </c>
      <c r="F10" s="1">
        <v>0</v>
      </c>
      <c r="G10" s="1">
        <v>0</v>
      </c>
      <c r="H10" s="1"/>
      <c r="I10" s="1">
        <v>0</v>
      </c>
      <c r="K10" s="1">
        <f>K25</f>
        <v>0</v>
      </c>
      <c r="L10" s="1">
        <f t="shared" ref="L10:M10" si="0">L25</f>
        <v>0</v>
      </c>
      <c r="M10" s="1">
        <f t="shared" si="0"/>
        <v>0</v>
      </c>
      <c r="O10" s="1">
        <f>C10</f>
        <v>0</v>
      </c>
      <c r="P10" s="1">
        <f>SUM($K$10:K10)</f>
        <v>0</v>
      </c>
      <c r="Q10" s="1">
        <f>SUM($K$10:L10)</f>
        <v>0</v>
      </c>
      <c r="R10" s="1">
        <f>SUM($K$10:M10)</f>
        <v>0</v>
      </c>
      <c r="T10" s="61">
        <v>3</v>
      </c>
      <c r="U10" s="62">
        <v>4</v>
      </c>
      <c r="V10" s="62">
        <v>4</v>
      </c>
      <c r="W10" s="62">
        <v>4</v>
      </c>
      <c r="X10" s="62">
        <v>4</v>
      </c>
      <c r="Y10" s="59"/>
      <c r="Z10" s="59"/>
      <c r="AA10" s="59"/>
      <c r="AB10" s="59"/>
      <c r="AC10" s="59"/>
      <c r="AD10" s="59"/>
      <c r="AE10" s="59"/>
      <c r="AF10" s="60"/>
    </row>
    <row r="11" spans="1:32" ht="18" x14ac:dyDescent="0.2">
      <c r="C11">
        <v>1</v>
      </c>
      <c r="E11" s="1">
        <v>1</v>
      </c>
      <c r="F11" s="1">
        <v>1</v>
      </c>
      <c r="G11" s="1">
        <v>1</v>
      </c>
      <c r="H11" s="1"/>
      <c r="I11" s="1">
        <f>SUM($G$11:G11)</f>
        <v>1</v>
      </c>
      <c r="K11" s="1">
        <f t="shared" ref="K11:M11" si="1">K26</f>
        <v>15000</v>
      </c>
      <c r="L11" s="1">
        <f t="shared" si="1"/>
        <v>30000</v>
      </c>
      <c r="M11" s="1">
        <f t="shared" si="1"/>
        <v>60000</v>
      </c>
      <c r="O11" s="1">
        <f t="shared" ref="O11:O20" si="2">C11</f>
        <v>1</v>
      </c>
      <c r="P11" s="1">
        <f>SUM($K$10:K11)</f>
        <v>15000</v>
      </c>
      <c r="Q11" s="1">
        <f>SUM($K$10:L11)</f>
        <v>45000</v>
      </c>
      <c r="R11" s="1">
        <f>SUM($K$10:M11)</f>
        <v>105000</v>
      </c>
      <c r="T11" s="61">
        <v>4</v>
      </c>
      <c r="U11" s="62">
        <v>10</v>
      </c>
      <c r="V11" s="62">
        <v>10</v>
      </c>
      <c r="W11" s="62">
        <v>10</v>
      </c>
      <c r="X11" s="62">
        <v>10</v>
      </c>
      <c r="Y11" s="59"/>
      <c r="Z11" s="59"/>
      <c r="AA11" s="59"/>
      <c r="AB11" s="59"/>
      <c r="AC11" s="59"/>
      <c r="AD11" s="59"/>
      <c r="AE11" s="59"/>
      <c r="AF11" s="60"/>
    </row>
    <row r="12" spans="1:32" ht="18" x14ac:dyDescent="0.2">
      <c r="C12">
        <v>2</v>
      </c>
      <c r="E12" s="74">
        <v>5</v>
      </c>
      <c r="F12" s="74">
        <v>5</v>
      </c>
      <c r="G12" s="74">
        <v>5</v>
      </c>
      <c r="H12" s="1"/>
      <c r="I12" s="1">
        <f>SUM($G$11:G12)</f>
        <v>6</v>
      </c>
      <c r="K12" s="1">
        <f t="shared" ref="K12:M12" si="3">K27</f>
        <v>30000</v>
      </c>
      <c r="L12" s="1">
        <f t="shared" si="3"/>
        <v>60000</v>
      </c>
      <c r="M12" s="1">
        <f t="shared" si="3"/>
        <v>120000</v>
      </c>
      <c r="O12" s="1">
        <f t="shared" si="2"/>
        <v>2</v>
      </c>
      <c r="P12" s="1">
        <f>SUM($K$10:K12)</f>
        <v>45000</v>
      </c>
      <c r="Q12" s="1">
        <f>SUM($K$10:L12)</f>
        <v>135000</v>
      </c>
      <c r="R12" s="1">
        <f>SUM($K$10:M12)</f>
        <v>315000</v>
      </c>
      <c r="T12" s="61">
        <v>5</v>
      </c>
      <c r="U12" s="62">
        <v>20</v>
      </c>
      <c r="V12" s="62">
        <v>20</v>
      </c>
      <c r="W12" s="62">
        <v>20</v>
      </c>
      <c r="X12" s="62">
        <v>20</v>
      </c>
      <c r="Y12" s="59"/>
      <c r="Z12" s="59"/>
      <c r="AA12" s="59"/>
      <c r="AB12" s="59"/>
      <c r="AC12" s="59"/>
      <c r="AD12" s="59"/>
      <c r="AE12" s="59"/>
      <c r="AF12" s="60"/>
    </row>
    <row r="13" spans="1:32" ht="18" x14ac:dyDescent="0.2">
      <c r="C13">
        <v>3</v>
      </c>
      <c r="E13" s="74">
        <v>10</v>
      </c>
      <c r="F13" s="74">
        <v>10</v>
      </c>
      <c r="G13" s="74">
        <v>10</v>
      </c>
      <c r="H13" s="1"/>
      <c r="I13" s="1">
        <f>SUM($G$11:G13)</f>
        <v>16</v>
      </c>
      <c r="K13" s="1">
        <f t="shared" ref="K13:M13" si="4">K28</f>
        <v>60000</v>
      </c>
      <c r="L13" s="1">
        <f t="shared" si="4"/>
        <v>120000</v>
      </c>
      <c r="M13" s="1">
        <f t="shared" si="4"/>
        <v>150000</v>
      </c>
      <c r="O13" s="1">
        <f t="shared" si="2"/>
        <v>3</v>
      </c>
      <c r="P13" s="1">
        <f>SUM($K$10:K13)</f>
        <v>105000</v>
      </c>
      <c r="Q13" s="1">
        <f>SUM($K$10:L13)</f>
        <v>315000</v>
      </c>
      <c r="R13" s="1">
        <f>SUM($K$10:M13)</f>
        <v>645000</v>
      </c>
      <c r="T13" s="61">
        <v>6</v>
      </c>
      <c r="U13" s="62">
        <v>50</v>
      </c>
      <c r="V13" s="62">
        <v>50</v>
      </c>
      <c r="W13" s="62">
        <v>50</v>
      </c>
      <c r="X13" s="62" t="s">
        <v>18</v>
      </c>
      <c r="Y13" s="59"/>
      <c r="Z13" s="59"/>
      <c r="AA13" s="59"/>
      <c r="AB13" s="59"/>
      <c r="AC13" s="59"/>
      <c r="AD13" s="59"/>
      <c r="AE13" s="59"/>
      <c r="AF13" s="60"/>
    </row>
    <row r="14" spans="1:32" ht="18" x14ac:dyDescent="0.2">
      <c r="C14">
        <v>4</v>
      </c>
      <c r="E14" s="74">
        <v>20</v>
      </c>
      <c r="F14" s="74">
        <v>20</v>
      </c>
      <c r="G14" s="74">
        <v>20</v>
      </c>
      <c r="H14" s="1"/>
      <c r="I14" s="1">
        <f>SUM($G$11:G14)</f>
        <v>36</v>
      </c>
      <c r="K14" s="1">
        <f t="shared" ref="K14:M14" si="5">K29</f>
        <v>120000</v>
      </c>
      <c r="L14" s="1">
        <f t="shared" si="5"/>
        <v>150000</v>
      </c>
      <c r="M14" s="1">
        <f t="shared" si="5"/>
        <v>200000</v>
      </c>
      <c r="O14" s="1">
        <f t="shared" si="2"/>
        <v>4</v>
      </c>
      <c r="P14" s="1">
        <f>SUM($K$10:K14)</f>
        <v>225000</v>
      </c>
      <c r="Q14" s="1">
        <f>SUM($K$10:L14)</f>
        <v>585000</v>
      </c>
      <c r="R14" s="1">
        <f>SUM($K$10:M14)</f>
        <v>1115000</v>
      </c>
      <c r="T14" s="61">
        <v>7</v>
      </c>
      <c r="U14" s="62">
        <v>100</v>
      </c>
      <c r="V14" s="62">
        <v>100</v>
      </c>
      <c r="W14" s="62">
        <v>100</v>
      </c>
      <c r="X14" s="62" t="s">
        <v>263</v>
      </c>
      <c r="Y14" s="59"/>
      <c r="Z14" s="59"/>
      <c r="AA14" s="59"/>
      <c r="AB14" s="59"/>
      <c r="AC14" s="59"/>
      <c r="AD14" s="59"/>
      <c r="AE14" s="59"/>
      <c r="AF14" s="60"/>
    </row>
    <row r="15" spans="1:32" ht="18" x14ac:dyDescent="0.2">
      <c r="C15">
        <v>5</v>
      </c>
      <c r="E15" s="74">
        <v>30</v>
      </c>
      <c r="F15" s="74">
        <v>30</v>
      </c>
      <c r="G15" s="74">
        <v>30</v>
      </c>
      <c r="H15" s="1"/>
      <c r="I15" s="1">
        <f>SUM($G$11:G15)</f>
        <v>66</v>
      </c>
      <c r="K15" s="1">
        <f t="shared" ref="K15:M15" si="6">K30</f>
        <v>150000</v>
      </c>
      <c r="L15" s="1">
        <f t="shared" si="6"/>
        <v>200000</v>
      </c>
      <c r="M15" s="1">
        <f t="shared" si="6"/>
        <v>400000</v>
      </c>
      <c r="O15" s="1">
        <f t="shared" si="2"/>
        <v>5</v>
      </c>
      <c r="P15" s="1">
        <f>SUM($K$10:K16)</f>
        <v>575000</v>
      </c>
      <c r="Q15" s="1">
        <f>SUM($K$10:L15)</f>
        <v>935000</v>
      </c>
      <c r="R15" s="1">
        <f>SUM($K$10:M15)</f>
        <v>1865000</v>
      </c>
      <c r="T15" s="61">
        <v>8</v>
      </c>
      <c r="U15" s="62">
        <v>200</v>
      </c>
      <c r="V15" s="62">
        <v>200</v>
      </c>
      <c r="W15" s="62">
        <v>200</v>
      </c>
      <c r="X15" s="62" t="s">
        <v>263</v>
      </c>
      <c r="Y15" s="59"/>
      <c r="Z15" s="59"/>
      <c r="AA15" s="59"/>
      <c r="AB15" s="59"/>
      <c r="AC15" s="59"/>
      <c r="AD15" s="59"/>
      <c r="AE15" s="59"/>
      <c r="AF15" s="60"/>
    </row>
    <row r="16" spans="1:32" ht="18" x14ac:dyDescent="0.2">
      <c r="C16">
        <v>6</v>
      </c>
      <c r="E16" s="74">
        <v>50</v>
      </c>
      <c r="F16" s="74">
        <v>50</v>
      </c>
      <c r="G16" s="74">
        <v>50</v>
      </c>
      <c r="H16" s="1"/>
      <c r="I16" s="1">
        <f>SUM($G$11:G16)</f>
        <v>116</v>
      </c>
      <c r="K16" s="1">
        <f t="shared" ref="K16:M16" si="7">K31</f>
        <v>200000</v>
      </c>
      <c r="L16" s="1">
        <f t="shared" si="7"/>
        <v>400000</v>
      </c>
      <c r="M16" s="1">
        <f t="shared" si="7"/>
        <v>800000</v>
      </c>
      <c r="O16" s="1">
        <f t="shared" si="2"/>
        <v>6</v>
      </c>
      <c r="P16" s="1">
        <f>SUM($K$10:K17)</f>
        <v>975000</v>
      </c>
      <c r="Q16" s="1">
        <f>SUM($K$10:L16)</f>
        <v>1535000</v>
      </c>
      <c r="R16" s="1">
        <f>SUM($K$10:M16)</f>
        <v>3265000</v>
      </c>
      <c r="T16" s="61">
        <v>9</v>
      </c>
      <c r="U16" s="62">
        <v>400</v>
      </c>
      <c r="V16" s="62">
        <v>400</v>
      </c>
      <c r="W16" s="62" t="s">
        <v>263</v>
      </c>
      <c r="X16" s="62" t="s">
        <v>263</v>
      </c>
      <c r="Y16" s="59"/>
      <c r="Z16" s="59"/>
      <c r="AA16" s="59"/>
      <c r="AB16" s="59"/>
      <c r="AC16" s="59"/>
      <c r="AD16" s="59"/>
      <c r="AE16" s="59"/>
      <c r="AF16" s="60"/>
    </row>
    <row r="17" spans="3:32" ht="18" x14ac:dyDescent="0.2">
      <c r="C17">
        <v>7</v>
      </c>
      <c r="E17" s="74">
        <v>80</v>
      </c>
      <c r="F17" s="74">
        <v>80</v>
      </c>
      <c r="G17" s="74">
        <v>80</v>
      </c>
      <c r="H17" s="1"/>
      <c r="I17" s="1">
        <f>SUM($G$11:G17)</f>
        <v>196</v>
      </c>
      <c r="K17" s="1">
        <f t="shared" ref="K17:M17" si="8">K32</f>
        <v>400000</v>
      </c>
      <c r="L17" s="1">
        <f t="shared" si="8"/>
        <v>800000</v>
      </c>
      <c r="M17" s="1">
        <f t="shared" si="8"/>
        <v>1000000</v>
      </c>
      <c r="O17" s="1">
        <f t="shared" si="2"/>
        <v>7</v>
      </c>
      <c r="P17" s="1">
        <f>SUM($K$10:K18)</f>
        <v>1775000</v>
      </c>
      <c r="Q17" s="1">
        <f>SUM($K$10:L17)</f>
        <v>2735000</v>
      </c>
      <c r="R17" s="1">
        <f>SUM($K$10:M17)</f>
        <v>5465000</v>
      </c>
      <c r="T17" s="61">
        <v>10</v>
      </c>
      <c r="U17" s="62">
        <v>800</v>
      </c>
      <c r="V17" s="62">
        <v>800</v>
      </c>
      <c r="W17" s="62" t="s">
        <v>263</v>
      </c>
      <c r="X17" s="62" t="s">
        <v>263</v>
      </c>
      <c r="Y17" s="59"/>
      <c r="Z17" s="59"/>
      <c r="AA17" s="59"/>
      <c r="AB17" s="59"/>
      <c r="AC17" s="59"/>
      <c r="AD17" s="59"/>
      <c r="AE17" s="59"/>
      <c r="AF17" s="60"/>
    </row>
    <row r="18" spans="3:32" ht="18" x14ac:dyDescent="0.2">
      <c r="C18">
        <v>8</v>
      </c>
      <c r="E18" s="74">
        <v>120</v>
      </c>
      <c r="F18" s="74">
        <v>120</v>
      </c>
      <c r="G18" s="74">
        <v>120</v>
      </c>
      <c r="H18" s="1"/>
      <c r="I18" s="1">
        <f>SUM($G$11:G18)</f>
        <v>316</v>
      </c>
      <c r="K18" s="1">
        <f t="shared" ref="K18:M18" si="9">K33</f>
        <v>800000</v>
      </c>
      <c r="L18" s="1">
        <f t="shared" si="9"/>
        <v>1000000</v>
      </c>
      <c r="M18" s="1">
        <f t="shared" si="9"/>
        <v>1200000</v>
      </c>
      <c r="O18" s="1">
        <f t="shared" si="2"/>
        <v>8</v>
      </c>
      <c r="P18" s="1">
        <f>SUM($K$10:K18)</f>
        <v>1775000</v>
      </c>
      <c r="Q18" s="1">
        <f>SUM($K$10:L18)</f>
        <v>4535000</v>
      </c>
      <c r="R18" s="1">
        <f>SUM($K$10:M18)</f>
        <v>8465000</v>
      </c>
      <c r="T18" s="61">
        <v>11</v>
      </c>
      <c r="U18" s="62">
        <v>1000</v>
      </c>
      <c r="V18" s="62">
        <v>1000</v>
      </c>
      <c r="W18" s="62" t="s">
        <v>263</v>
      </c>
      <c r="X18" s="62" t="s">
        <v>263</v>
      </c>
      <c r="Y18" s="59"/>
      <c r="Z18" s="59"/>
      <c r="AA18" s="59"/>
      <c r="AB18" s="59"/>
      <c r="AC18" s="59"/>
      <c r="AD18" s="59"/>
      <c r="AE18" s="59"/>
      <c r="AF18" s="60"/>
    </row>
    <row r="19" spans="3:32" ht="18" x14ac:dyDescent="0.2">
      <c r="C19">
        <v>9</v>
      </c>
      <c r="E19" s="74">
        <v>170</v>
      </c>
      <c r="F19" s="74">
        <v>170</v>
      </c>
      <c r="G19" s="74">
        <v>170</v>
      </c>
      <c r="H19" s="1"/>
      <c r="I19" s="1">
        <f>SUM($G$11:G19)</f>
        <v>486</v>
      </c>
      <c r="K19" s="1">
        <f t="shared" ref="K19:M19" si="10">K34</f>
        <v>1000000</v>
      </c>
      <c r="L19" s="1">
        <f t="shared" si="10"/>
        <v>1200000</v>
      </c>
      <c r="M19" s="1">
        <f t="shared" si="10"/>
        <v>1500000</v>
      </c>
      <c r="O19" s="1">
        <f t="shared" si="2"/>
        <v>9</v>
      </c>
      <c r="P19" s="1">
        <f>SUM($K$10:K19)</f>
        <v>2775000</v>
      </c>
      <c r="Q19" s="1">
        <f>SUM($K$10:L19)</f>
        <v>6735000</v>
      </c>
      <c r="R19" s="1">
        <f>SUM($K$10:M19)</f>
        <v>12165000</v>
      </c>
      <c r="T19" s="61">
        <v>12</v>
      </c>
      <c r="U19" s="62">
        <v>2000</v>
      </c>
      <c r="V19" s="62" t="s">
        <v>263</v>
      </c>
      <c r="W19" s="62" t="s">
        <v>263</v>
      </c>
      <c r="X19" s="62" t="s">
        <v>263</v>
      </c>
      <c r="Y19" s="59"/>
      <c r="Z19" s="59"/>
      <c r="AA19" s="59"/>
      <c r="AB19" s="59"/>
      <c r="AC19" s="59"/>
      <c r="AD19" s="59"/>
      <c r="AE19" s="59"/>
      <c r="AF19" s="60"/>
    </row>
    <row r="20" spans="3:32" ht="18" x14ac:dyDescent="0.2">
      <c r="C20">
        <v>10</v>
      </c>
      <c r="E20" s="74">
        <v>230</v>
      </c>
      <c r="F20" s="74">
        <v>230</v>
      </c>
      <c r="G20" s="74">
        <v>230</v>
      </c>
      <c r="H20" s="1"/>
      <c r="I20" s="1">
        <f>SUM($G$11:G20)</f>
        <v>716</v>
      </c>
      <c r="K20" s="1">
        <f t="shared" ref="K20:M20" si="11">K35</f>
        <v>1200000</v>
      </c>
      <c r="L20" s="1">
        <f t="shared" si="11"/>
        <v>1500000</v>
      </c>
      <c r="M20" s="1">
        <f t="shared" si="11"/>
        <v>1800000</v>
      </c>
      <c r="O20" s="1">
        <f t="shared" si="2"/>
        <v>10</v>
      </c>
      <c r="P20" s="1">
        <f>SUM($K$10:K20)</f>
        <v>3975000</v>
      </c>
      <c r="Q20" s="1">
        <f>SUM($K$10:L20)</f>
        <v>9435000</v>
      </c>
      <c r="R20" s="1">
        <f>SUM($K$10:M20)</f>
        <v>16665000</v>
      </c>
      <c r="T20" s="61">
        <v>13</v>
      </c>
      <c r="U20" s="62">
        <v>5000</v>
      </c>
      <c r="V20" s="62" t="s">
        <v>263</v>
      </c>
      <c r="W20" s="62" t="s">
        <v>263</v>
      </c>
      <c r="X20" s="62" t="s">
        <v>263</v>
      </c>
      <c r="Y20" s="59"/>
      <c r="Z20" s="59"/>
      <c r="AA20" s="59"/>
      <c r="AB20" s="59"/>
      <c r="AC20" s="59"/>
      <c r="AD20" s="59"/>
      <c r="AE20" s="59"/>
      <c r="AF20" s="60"/>
    </row>
    <row r="21" spans="3:32" ht="18" x14ac:dyDescent="0.2">
      <c r="T21" s="61" t="s">
        <v>264</v>
      </c>
      <c r="U21" s="62">
        <v>9586</v>
      </c>
      <c r="V21" s="62">
        <v>2586</v>
      </c>
      <c r="W21" s="62">
        <v>386</v>
      </c>
      <c r="X21" s="62">
        <v>36</v>
      </c>
      <c r="Y21" s="59"/>
      <c r="Z21" s="59"/>
      <c r="AA21" s="59"/>
      <c r="AB21" s="59"/>
      <c r="AC21" s="59"/>
      <c r="AD21" s="59"/>
      <c r="AE21" s="59"/>
      <c r="AF21" s="60"/>
    </row>
    <row r="22" spans="3:32" x14ac:dyDescent="0.2">
      <c r="H22" s="59"/>
      <c r="I22" s="59"/>
      <c r="T22" s="58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60"/>
    </row>
    <row r="23" spans="3:32" x14ac:dyDescent="0.2">
      <c r="E23" t="s">
        <v>611</v>
      </c>
      <c r="H23" s="59"/>
      <c r="I23" s="59"/>
      <c r="T23" s="58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60"/>
    </row>
    <row r="24" spans="3:32" x14ac:dyDescent="0.2">
      <c r="E24" s="1" t="s">
        <v>217</v>
      </c>
      <c r="F24" s="1" t="s">
        <v>218</v>
      </c>
      <c r="G24" s="1" t="s">
        <v>220</v>
      </c>
      <c r="H24" s="59"/>
      <c r="I24" s="59"/>
      <c r="K24" s="1" t="s">
        <v>102</v>
      </c>
      <c r="L24" s="1" t="s">
        <v>103</v>
      </c>
      <c r="M24" s="1" t="s">
        <v>219</v>
      </c>
      <c r="T24" s="58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60"/>
    </row>
    <row r="25" spans="3:32" ht="18" x14ac:dyDescent="0.2">
      <c r="E25" s="1">
        <f>E10*'Chest&amp;Cards&amp;Offer'!$N$3</f>
        <v>0</v>
      </c>
      <c r="F25" s="1">
        <f>F10*'Chest&amp;Cards&amp;Offer'!$N$4</f>
        <v>0</v>
      </c>
      <c r="G25" s="1">
        <f>G10*'Chest&amp;Cards&amp;Offer'!$N$5</f>
        <v>0</v>
      </c>
      <c r="H25" s="59"/>
      <c r="I25" s="59"/>
      <c r="K25" s="1">
        <v>0</v>
      </c>
      <c r="L25" s="1">
        <v>0</v>
      </c>
      <c r="M25" s="1">
        <v>0</v>
      </c>
      <c r="T25" s="61" t="s">
        <v>47</v>
      </c>
      <c r="U25" s="62" t="s">
        <v>266</v>
      </c>
      <c r="V25" s="59"/>
      <c r="W25" s="59"/>
      <c r="X25" s="59"/>
      <c r="Y25" s="59"/>
      <c r="Z25" s="59" t="s">
        <v>267</v>
      </c>
      <c r="AA25" s="59"/>
      <c r="AB25" s="62" t="s">
        <v>47</v>
      </c>
      <c r="AC25" s="62" t="s">
        <v>266</v>
      </c>
      <c r="AD25" s="59"/>
      <c r="AE25" s="59"/>
      <c r="AF25" s="60"/>
    </row>
    <row r="26" spans="3:32" ht="18" x14ac:dyDescent="0.2">
      <c r="E26" s="1">
        <f>E11*'Chest&amp;Cards&amp;Offer'!$N$3</f>
        <v>1200</v>
      </c>
      <c r="F26" s="1">
        <f>F11*'Chest&amp;Cards&amp;Offer'!$N$4</f>
        <v>12000</v>
      </c>
      <c r="G26" s="1">
        <f>G11*'Chest&amp;Cards&amp;Offer'!$N$5</f>
        <v>120000</v>
      </c>
      <c r="I26" s="59"/>
      <c r="K26" s="1">
        <v>15000</v>
      </c>
      <c r="L26" s="1">
        <v>30000</v>
      </c>
      <c r="M26" s="1">
        <v>60000</v>
      </c>
      <c r="T26" s="63" t="s">
        <v>259</v>
      </c>
      <c r="U26" s="64" t="s">
        <v>260</v>
      </c>
      <c r="V26" s="65" t="s">
        <v>261</v>
      </c>
      <c r="W26" s="66" t="s">
        <v>219</v>
      </c>
      <c r="X26" s="59"/>
      <c r="Y26" s="59"/>
      <c r="Z26" s="59"/>
      <c r="AA26" s="59"/>
      <c r="AB26" s="67" t="s">
        <v>259</v>
      </c>
      <c r="AC26" s="64" t="s">
        <v>260</v>
      </c>
      <c r="AD26" s="65" t="s">
        <v>261</v>
      </c>
      <c r="AE26" s="66" t="s">
        <v>219</v>
      </c>
      <c r="AF26" s="60"/>
    </row>
    <row r="27" spans="3:32" ht="18" x14ac:dyDescent="0.2">
      <c r="E27" s="1">
        <f>E12*'Chest&amp;Cards&amp;Offer'!$N$3</f>
        <v>6000</v>
      </c>
      <c r="F27" s="1">
        <f>F12*'Chest&amp;Cards&amp;Offer'!$N$4</f>
        <v>60000</v>
      </c>
      <c r="G27" s="1">
        <f>G12*'Chest&amp;Cards&amp;Offer'!$N$5</f>
        <v>600000</v>
      </c>
      <c r="I27" s="59"/>
      <c r="K27" s="1">
        <v>30000</v>
      </c>
      <c r="L27" s="1">
        <v>60000</v>
      </c>
      <c r="M27" s="1">
        <v>120000</v>
      </c>
      <c r="T27" s="61" t="s">
        <v>262</v>
      </c>
      <c r="U27" s="62" t="s">
        <v>263</v>
      </c>
      <c r="V27" s="62" t="s">
        <v>263</v>
      </c>
      <c r="W27" s="62" t="s">
        <v>263</v>
      </c>
      <c r="X27" s="62" t="s">
        <v>263</v>
      </c>
      <c r="Y27" s="59"/>
      <c r="Z27" s="59"/>
      <c r="AA27" s="59"/>
      <c r="AB27" s="62" t="s">
        <v>262</v>
      </c>
      <c r="AC27" s="62" t="s">
        <v>263</v>
      </c>
      <c r="AD27" s="62" t="s">
        <v>263</v>
      </c>
      <c r="AE27" s="62" t="s">
        <v>263</v>
      </c>
      <c r="AF27" s="68" t="s">
        <v>263</v>
      </c>
    </row>
    <row r="28" spans="3:32" ht="18" x14ac:dyDescent="0.2">
      <c r="E28" s="1">
        <f>E13*'Chest&amp;Cards&amp;Offer'!$N$3</f>
        <v>12000</v>
      </c>
      <c r="F28" s="1">
        <f>F13*'Chest&amp;Cards&amp;Offer'!$N$4</f>
        <v>120000</v>
      </c>
      <c r="G28" s="1">
        <f>G13*'Chest&amp;Cards&amp;Offer'!$N$5</f>
        <v>1200000</v>
      </c>
      <c r="I28" s="59"/>
      <c r="K28" s="1">
        <v>60000</v>
      </c>
      <c r="L28" s="1">
        <v>120000</v>
      </c>
      <c r="M28" s="1">
        <v>150000</v>
      </c>
      <c r="T28" s="61">
        <v>2</v>
      </c>
      <c r="U28" s="62">
        <v>5</v>
      </c>
      <c r="V28" s="62">
        <v>50</v>
      </c>
      <c r="W28" s="62">
        <v>400</v>
      </c>
      <c r="X28" s="69">
        <v>5000</v>
      </c>
      <c r="Y28" s="59"/>
      <c r="Z28" s="59"/>
      <c r="AA28" s="59"/>
      <c r="AB28" s="62">
        <v>2</v>
      </c>
      <c r="AC28" s="62"/>
      <c r="AD28" s="62"/>
      <c r="AE28" s="62"/>
      <c r="AF28" s="70"/>
    </row>
    <row r="29" spans="3:32" ht="18" x14ac:dyDescent="0.2">
      <c r="E29" s="1">
        <f>E14*'Chest&amp;Cards&amp;Offer'!$N$3</f>
        <v>24000</v>
      </c>
      <c r="F29" s="1">
        <f>F14*'Chest&amp;Cards&amp;Offer'!$N$4</f>
        <v>240000</v>
      </c>
      <c r="G29" s="1">
        <f>G14*'Chest&amp;Cards&amp;Offer'!$N$5</f>
        <v>2400000</v>
      </c>
      <c r="I29" s="59"/>
      <c r="K29" s="1">
        <v>120000</v>
      </c>
      <c r="L29" s="1">
        <v>150000</v>
      </c>
      <c r="M29" s="1">
        <v>200000</v>
      </c>
      <c r="T29" s="61">
        <v>3</v>
      </c>
      <c r="U29" s="62">
        <v>20</v>
      </c>
      <c r="V29" s="62">
        <v>150</v>
      </c>
      <c r="W29" s="69">
        <v>2000</v>
      </c>
      <c r="X29" s="69">
        <v>20000</v>
      </c>
      <c r="Y29" s="59"/>
      <c r="Z29" s="59"/>
      <c r="AA29" s="59"/>
      <c r="AB29" s="62">
        <v>3</v>
      </c>
      <c r="AC29" s="62"/>
      <c r="AD29" s="62"/>
      <c r="AE29" s="69"/>
      <c r="AF29" s="70"/>
    </row>
    <row r="30" spans="3:32" ht="18" x14ac:dyDescent="0.2">
      <c r="E30" s="1">
        <f>E15*'Chest&amp;Cards&amp;Offer'!$N$3</f>
        <v>36000</v>
      </c>
      <c r="F30" s="1">
        <f>F15*'Chest&amp;Cards&amp;Offer'!$N$4</f>
        <v>360000</v>
      </c>
      <c r="G30" s="1">
        <f>G15*'Chest&amp;Cards&amp;Offer'!$N$5</f>
        <v>3600000</v>
      </c>
      <c r="I30" s="59"/>
      <c r="K30" s="1">
        <v>150000</v>
      </c>
      <c r="L30" s="1">
        <v>200000</v>
      </c>
      <c r="M30" s="1">
        <v>400000</v>
      </c>
      <c r="T30" s="61">
        <v>4</v>
      </c>
      <c r="U30" s="62">
        <v>50</v>
      </c>
      <c r="V30" s="62">
        <v>400</v>
      </c>
      <c r="W30" s="69">
        <v>4000</v>
      </c>
      <c r="X30" s="69">
        <v>50000</v>
      </c>
      <c r="Y30" s="59"/>
      <c r="Z30" s="59"/>
      <c r="AA30" s="59"/>
      <c r="AB30" s="62">
        <v>4</v>
      </c>
      <c r="AC30" s="62"/>
      <c r="AD30" s="62"/>
      <c r="AE30" s="69"/>
      <c r="AF30" s="70"/>
    </row>
    <row r="31" spans="3:32" ht="18" x14ac:dyDescent="0.2">
      <c r="E31" s="1">
        <f>E16*'Chest&amp;Cards&amp;Offer'!$N$3</f>
        <v>60000</v>
      </c>
      <c r="F31" s="1">
        <f>F16*'Chest&amp;Cards&amp;Offer'!$N$4</f>
        <v>600000</v>
      </c>
      <c r="G31" s="1">
        <f>G16*'Chest&amp;Cards&amp;Offer'!$N$5</f>
        <v>6000000</v>
      </c>
      <c r="I31" s="59"/>
      <c r="K31" s="1">
        <v>200000</v>
      </c>
      <c r="L31" s="1">
        <v>400000</v>
      </c>
      <c r="M31" s="1">
        <v>800000</v>
      </c>
      <c r="T31" s="61">
        <v>5</v>
      </c>
      <c r="U31" s="62">
        <v>150</v>
      </c>
      <c r="V31" s="69">
        <v>1000</v>
      </c>
      <c r="W31" s="69">
        <v>8000</v>
      </c>
      <c r="X31" s="69">
        <v>100000</v>
      </c>
      <c r="Y31" s="59"/>
      <c r="Z31" s="59"/>
      <c r="AA31" s="59"/>
      <c r="AB31" s="62">
        <v>5</v>
      </c>
      <c r="AC31" s="62"/>
      <c r="AD31" s="69"/>
      <c r="AE31" s="69"/>
      <c r="AF31" s="70"/>
    </row>
    <row r="32" spans="3:32" ht="18" x14ac:dyDescent="0.2">
      <c r="E32" s="1">
        <f>E17*'Chest&amp;Cards&amp;Offer'!$N$3</f>
        <v>96000</v>
      </c>
      <c r="F32" s="1">
        <f>F17*'Chest&amp;Cards&amp;Offer'!$N$4</f>
        <v>960000</v>
      </c>
      <c r="G32" s="1">
        <f>G17*'Chest&amp;Cards&amp;Offer'!$N$5</f>
        <v>9600000</v>
      </c>
      <c r="I32" s="59"/>
      <c r="J32" s="34"/>
      <c r="K32" s="1">
        <v>400000</v>
      </c>
      <c r="L32" s="1">
        <v>800000</v>
      </c>
      <c r="M32" s="1">
        <v>1000000</v>
      </c>
      <c r="T32" s="61">
        <v>6</v>
      </c>
      <c r="U32" s="62">
        <v>400</v>
      </c>
      <c r="V32" s="69">
        <v>2000</v>
      </c>
      <c r="W32" s="69">
        <v>20000</v>
      </c>
      <c r="X32" s="62" t="s">
        <v>18</v>
      </c>
      <c r="Y32" s="59"/>
      <c r="Z32" s="59"/>
      <c r="AA32" s="59"/>
      <c r="AB32" s="62">
        <v>6</v>
      </c>
      <c r="AC32" s="62"/>
      <c r="AD32" s="69"/>
      <c r="AE32" s="69"/>
      <c r="AF32" s="68"/>
    </row>
    <row r="33" spans="1:32" ht="18" x14ac:dyDescent="0.2">
      <c r="E33" s="1">
        <f>E18*'Chest&amp;Cards&amp;Offer'!$N$3</f>
        <v>144000</v>
      </c>
      <c r="F33" s="1">
        <f>F18*'Chest&amp;Cards&amp;Offer'!$N$4</f>
        <v>1440000</v>
      </c>
      <c r="G33" s="1">
        <f>G18*'Chest&amp;Cards&amp;Offer'!$N$5</f>
        <v>14400000</v>
      </c>
      <c r="I33" s="59"/>
      <c r="J33" s="34"/>
      <c r="K33" s="1">
        <v>800000</v>
      </c>
      <c r="L33" s="1">
        <v>1000000</v>
      </c>
      <c r="M33" s="1">
        <v>1200000</v>
      </c>
      <c r="T33" s="61">
        <v>7</v>
      </c>
      <c r="U33" s="69">
        <v>1000</v>
      </c>
      <c r="V33" s="69">
        <v>4000</v>
      </c>
      <c r="W33" s="69">
        <v>50000</v>
      </c>
      <c r="X33" s="62" t="s">
        <v>263</v>
      </c>
      <c r="Y33" s="59"/>
      <c r="Z33" s="59"/>
      <c r="AA33" s="59"/>
      <c r="AB33" s="62">
        <v>7</v>
      </c>
      <c r="AC33" s="69"/>
      <c r="AD33" s="69"/>
      <c r="AE33" s="69"/>
      <c r="AF33" s="68"/>
    </row>
    <row r="34" spans="1:32" ht="18" x14ac:dyDescent="0.2">
      <c r="E34" s="1">
        <f>E19*'Chest&amp;Cards&amp;Offer'!$N$3</f>
        <v>204000</v>
      </c>
      <c r="F34" s="1">
        <f>F19*'Chest&amp;Cards&amp;Offer'!$N$4</f>
        <v>2040000</v>
      </c>
      <c r="G34" s="1">
        <f>G19*'Chest&amp;Cards&amp;Offer'!$N$5</f>
        <v>20400000</v>
      </c>
      <c r="I34" s="59"/>
      <c r="J34" s="34"/>
      <c r="K34" s="1">
        <v>1000000</v>
      </c>
      <c r="L34" s="1">
        <v>1200000</v>
      </c>
      <c r="M34" s="1">
        <v>1500000</v>
      </c>
      <c r="T34" s="61">
        <v>8</v>
      </c>
      <c r="U34" s="69">
        <v>2000</v>
      </c>
      <c r="V34" s="69">
        <v>8000</v>
      </c>
      <c r="W34" s="69">
        <v>100000</v>
      </c>
      <c r="X34" s="62" t="s">
        <v>263</v>
      </c>
      <c r="Y34" s="59"/>
      <c r="Z34" s="59"/>
      <c r="AA34" s="59"/>
      <c r="AB34" s="62">
        <v>8</v>
      </c>
      <c r="AC34" s="69"/>
      <c r="AD34" s="69"/>
      <c r="AE34" s="69"/>
      <c r="AF34" s="68"/>
    </row>
    <row r="35" spans="1:32" ht="18" x14ac:dyDescent="0.2">
      <c r="E35" s="1">
        <f>E20*'Chest&amp;Cards&amp;Offer'!$N$3</f>
        <v>276000</v>
      </c>
      <c r="F35" s="1">
        <f>F20*'Chest&amp;Cards&amp;Offer'!$N$4</f>
        <v>2760000</v>
      </c>
      <c r="G35" s="1">
        <f>G20*'Chest&amp;Cards&amp;Offer'!$N$5</f>
        <v>27600000</v>
      </c>
      <c r="I35" s="59"/>
      <c r="J35" s="34"/>
      <c r="K35" s="1">
        <v>1200000</v>
      </c>
      <c r="L35" s="1">
        <v>1500000</v>
      </c>
      <c r="M35" s="1">
        <v>1800000</v>
      </c>
      <c r="T35" s="61">
        <v>9</v>
      </c>
      <c r="U35" s="69">
        <v>4000</v>
      </c>
      <c r="V35" s="69">
        <v>20000</v>
      </c>
      <c r="W35" s="62" t="s">
        <v>263</v>
      </c>
      <c r="X35" s="62" t="s">
        <v>263</v>
      </c>
      <c r="Y35" s="59"/>
      <c r="Z35" s="59"/>
      <c r="AA35" s="59"/>
      <c r="AB35" s="62">
        <v>9</v>
      </c>
      <c r="AC35" s="69"/>
      <c r="AD35" s="69"/>
      <c r="AE35" s="62"/>
      <c r="AF35" s="68"/>
    </row>
    <row r="36" spans="1:32" ht="18" x14ac:dyDescent="0.2">
      <c r="T36" s="61">
        <v>10</v>
      </c>
      <c r="U36" s="69">
        <v>8000</v>
      </c>
      <c r="V36" s="69">
        <v>50000</v>
      </c>
      <c r="W36" s="62" t="s">
        <v>263</v>
      </c>
      <c r="X36" s="62" t="s">
        <v>263</v>
      </c>
      <c r="Y36" s="59"/>
      <c r="Z36" s="59"/>
      <c r="AA36" s="59"/>
      <c r="AB36" s="62">
        <v>10</v>
      </c>
      <c r="AC36" s="69"/>
      <c r="AD36" s="69"/>
      <c r="AE36" s="62"/>
      <c r="AF36" s="68"/>
    </row>
    <row r="37" spans="1:32" ht="18" x14ac:dyDescent="0.2">
      <c r="T37" s="61">
        <v>11</v>
      </c>
      <c r="U37" s="69">
        <v>20000</v>
      </c>
      <c r="V37" s="69">
        <v>100000</v>
      </c>
      <c r="W37" s="62" t="s">
        <v>263</v>
      </c>
      <c r="X37" s="62" t="s">
        <v>263</v>
      </c>
      <c r="Y37" s="59"/>
      <c r="Z37" s="59"/>
      <c r="AA37" s="59"/>
      <c r="AB37" s="62">
        <v>11</v>
      </c>
      <c r="AC37" s="69"/>
      <c r="AD37" s="69"/>
      <c r="AE37" s="62"/>
      <c r="AF37" s="68"/>
    </row>
    <row r="38" spans="1:32" ht="18" x14ac:dyDescent="0.2">
      <c r="T38" s="61">
        <v>12</v>
      </c>
      <c r="U38" s="69">
        <v>50000</v>
      </c>
      <c r="V38" s="62" t="s">
        <v>263</v>
      </c>
      <c r="W38" s="62" t="s">
        <v>263</v>
      </c>
      <c r="X38" s="62" t="s">
        <v>263</v>
      </c>
      <c r="Y38" s="59"/>
      <c r="Z38" s="59"/>
      <c r="AA38" s="59"/>
      <c r="AB38" s="62">
        <v>12</v>
      </c>
      <c r="AC38" s="69"/>
      <c r="AD38" s="62"/>
      <c r="AE38" s="62"/>
      <c r="AF38" s="68"/>
    </row>
    <row r="39" spans="1:32" ht="18" x14ac:dyDescent="0.2">
      <c r="T39" s="61">
        <v>13</v>
      </c>
      <c r="U39" s="69">
        <v>100000</v>
      </c>
      <c r="V39" s="62" t="s">
        <v>263</v>
      </c>
      <c r="W39" s="62" t="s">
        <v>263</v>
      </c>
      <c r="X39" s="62" t="s">
        <v>263</v>
      </c>
      <c r="Y39" s="59"/>
      <c r="Z39" s="59"/>
      <c r="AA39" s="59"/>
      <c r="AB39" s="62">
        <v>13</v>
      </c>
      <c r="AC39" s="69"/>
      <c r="AD39" s="62"/>
      <c r="AE39" s="62"/>
      <c r="AF39" s="68"/>
    </row>
    <row r="40" spans="1:32" ht="18" x14ac:dyDescent="0.2">
      <c r="T40" s="61" t="s">
        <v>264</v>
      </c>
      <c r="U40" s="69">
        <v>185625</v>
      </c>
      <c r="V40" s="69">
        <v>185600</v>
      </c>
      <c r="W40" s="69">
        <v>184400</v>
      </c>
      <c r="X40" s="69">
        <v>175000</v>
      </c>
      <c r="Y40" s="59"/>
      <c r="Z40" s="59"/>
      <c r="AA40" s="59"/>
      <c r="AB40" s="62" t="s">
        <v>264</v>
      </c>
      <c r="AC40" s="69"/>
      <c r="AD40" s="69"/>
      <c r="AE40" s="69"/>
      <c r="AF40" s="70"/>
    </row>
    <row r="41" spans="1:32" x14ac:dyDescent="0.2">
      <c r="T41" s="58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60"/>
    </row>
    <row r="42" spans="1:32" x14ac:dyDescent="0.2">
      <c r="T42" s="58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60"/>
    </row>
    <row r="43" spans="1:32" x14ac:dyDescent="0.2">
      <c r="T43" s="71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3"/>
    </row>
    <row r="45" spans="1:32" x14ac:dyDescent="0.2">
      <c r="A45" s="28"/>
      <c r="B45" s="28"/>
      <c r="C45" s="28"/>
      <c r="D45" s="28"/>
      <c r="E45" s="28"/>
      <c r="F45" s="28" t="s">
        <v>607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51" spans="3:12" x14ac:dyDescent="0.2">
      <c r="C51" s="1"/>
      <c r="D51" s="1"/>
      <c r="E51" s="94" t="s">
        <v>584</v>
      </c>
      <c r="F51" s="94"/>
      <c r="G51" s="94"/>
      <c r="I51" s="1"/>
      <c r="J51" s="94" t="s">
        <v>585</v>
      </c>
      <c r="K51" s="94"/>
      <c r="L51" s="94"/>
    </row>
    <row r="52" spans="3:12" x14ac:dyDescent="0.2">
      <c r="C52" s="1" t="s">
        <v>221</v>
      </c>
      <c r="D52" s="1"/>
      <c r="E52" s="1" t="s">
        <v>217</v>
      </c>
      <c r="F52" s="1" t="s">
        <v>218</v>
      </c>
      <c r="G52" s="1" t="s">
        <v>220</v>
      </c>
      <c r="I52" s="1" t="s">
        <v>221</v>
      </c>
      <c r="J52" s="1" t="s">
        <v>217</v>
      </c>
      <c r="K52" s="1" t="s">
        <v>218</v>
      </c>
      <c r="L52" s="1" t="s">
        <v>220</v>
      </c>
    </row>
    <row r="53" spans="3:12" x14ac:dyDescent="0.2">
      <c r="C53" s="1">
        <v>0</v>
      </c>
      <c r="D53" s="1"/>
      <c r="E53" s="1">
        <v>0</v>
      </c>
      <c r="F53" s="1">
        <v>0</v>
      </c>
      <c r="G53" s="1">
        <f>F53*2</f>
        <v>0</v>
      </c>
      <c r="I53" s="1">
        <v>0</v>
      </c>
      <c r="J53" s="1">
        <f>SUM($E$53:E53)</f>
        <v>0</v>
      </c>
      <c r="K53" s="1">
        <f>SUM($E$53:F53)</f>
        <v>0</v>
      </c>
      <c r="L53" s="1">
        <f>SUM($E$53:G53)</f>
        <v>0</v>
      </c>
    </row>
    <row r="54" spans="3:12" x14ac:dyDescent="0.2">
      <c r="C54" s="1">
        <v>1</v>
      </c>
      <c r="D54" s="1"/>
      <c r="E54" s="1">
        <v>1</v>
      </c>
      <c r="F54" s="1">
        <f>ROUND(E54*5,100)</f>
        <v>5</v>
      </c>
      <c r="G54" s="1">
        <f t="shared" ref="G54:G63" si="12">F54*2</f>
        <v>10</v>
      </c>
      <c r="I54" s="1">
        <v>1</v>
      </c>
      <c r="J54" s="1">
        <f>SUM($E$53:E54)</f>
        <v>1</v>
      </c>
      <c r="K54" s="1">
        <f>SUM($E$53:F54)</f>
        <v>6</v>
      </c>
      <c r="L54" s="1">
        <f>SUM($E$53:G54)</f>
        <v>16</v>
      </c>
    </row>
    <row r="55" spans="3:12" ht="18" x14ac:dyDescent="0.2">
      <c r="C55" s="1">
        <v>2</v>
      </c>
      <c r="D55" s="1"/>
      <c r="E55" s="74">
        <v>5</v>
      </c>
      <c r="F55" s="1">
        <f t="shared" ref="F55:F63" si="13">ROUND(E55*5,100)</f>
        <v>25</v>
      </c>
      <c r="G55" s="1">
        <f t="shared" si="12"/>
        <v>50</v>
      </c>
      <c r="I55" s="1">
        <v>2</v>
      </c>
      <c r="J55" s="1">
        <f>SUM($E$53:E55)</f>
        <v>6</v>
      </c>
      <c r="K55" s="1">
        <f>SUM($E$53:F55)</f>
        <v>36</v>
      </c>
      <c r="L55" s="1">
        <f>SUM($E$53:G55)</f>
        <v>96</v>
      </c>
    </row>
    <row r="56" spans="3:12" ht="18" x14ac:dyDescent="0.2">
      <c r="C56" s="1">
        <v>3</v>
      </c>
      <c r="D56" s="1"/>
      <c r="E56" s="74">
        <v>10</v>
      </c>
      <c r="F56" s="1">
        <f t="shared" si="13"/>
        <v>50</v>
      </c>
      <c r="G56" s="1">
        <f t="shared" si="12"/>
        <v>100</v>
      </c>
      <c r="I56" s="1">
        <v>3</v>
      </c>
      <c r="J56" s="1">
        <f>SUM($E$53:E56)</f>
        <v>16</v>
      </c>
      <c r="K56" s="1">
        <f>SUM($E$53:F56)</f>
        <v>96</v>
      </c>
      <c r="L56" s="1">
        <f>SUM($E$53:G56)</f>
        <v>256</v>
      </c>
    </row>
    <row r="57" spans="3:12" ht="18" x14ac:dyDescent="0.2">
      <c r="C57" s="1">
        <v>4</v>
      </c>
      <c r="D57" s="1"/>
      <c r="E57" s="74">
        <v>20</v>
      </c>
      <c r="F57" s="1">
        <f t="shared" si="13"/>
        <v>100</v>
      </c>
      <c r="G57" s="1">
        <f t="shared" si="12"/>
        <v>200</v>
      </c>
      <c r="I57" s="1">
        <v>4</v>
      </c>
      <c r="J57" s="1">
        <f>SUM($E$53:E57)</f>
        <v>36</v>
      </c>
      <c r="K57" s="1">
        <f>SUM($E$53:F57)</f>
        <v>216</v>
      </c>
      <c r="L57" s="1">
        <f>SUM($E$53:G57)</f>
        <v>576</v>
      </c>
    </row>
    <row r="58" spans="3:12" ht="18" x14ac:dyDescent="0.2">
      <c r="C58" s="1">
        <v>5</v>
      </c>
      <c r="D58" s="1"/>
      <c r="E58" s="74">
        <v>30</v>
      </c>
      <c r="F58" s="1">
        <f t="shared" si="13"/>
        <v>150</v>
      </c>
      <c r="G58" s="1">
        <f t="shared" si="12"/>
        <v>300</v>
      </c>
      <c r="I58" s="1">
        <v>5</v>
      </c>
      <c r="J58" s="1">
        <f>SUM($E$53:E58)</f>
        <v>66</v>
      </c>
      <c r="K58" s="1">
        <f>SUM($E$53:F58)</f>
        <v>396</v>
      </c>
      <c r="L58" s="1">
        <f>SUM($E$53:G58)</f>
        <v>1056</v>
      </c>
    </row>
    <row r="59" spans="3:12" ht="18" x14ac:dyDescent="0.2">
      <c r="C59" s="1">
        <v>6</v>
      </c>
      <c r="D59" s="1"/>
      <c r="E59" s="74">
        <v>50</v>
      </c>
      <c r="F59" s="1">
        <f t="shared" si="13"/>
        <v>250</v>
      </c>
      <c r="G59" s="1">
        <f t="shared" si="12"/>
        <v>500</v>
      </c>
      <c r="I59" s="1">
        <v>6</v>
      </c>
      <c r="J59" s="1">
        <f>SUM($E$53:E59)</f>
        <v>116</v>
      </c>
      <c r="K59" s="1">
        <f>SUM($E$53:F59)</f>
        <v>696</v>
      </c>
      <c r="L59" s="1">
        <f>SUM($E$53:G59)</f>
        <v>1856</v>
      </c>
    </row>
    <row r="60" spans="3:12" ht="18" x14ac:dyDescent="0.2">
      <c r="C60" s="1">
        <v>7</v>
      </c>
      <c r="D60" s="1"/>
      <c r="E60" s="74">
        <v>80</v>
      </c>
      <c r="F60" s="1">
        <f t="shared" si="13"/>
        <v>400</v>
      </c>
      <c r="G60" s="1">
        <f t="shared" si="12"/>
        <v>800</v>
      </c>
      <c r="I60" s="1">
        <v>7</v>
      </c>
      <c r="J60" s="1">
        <f>SUM($E$53:E60)</f>
        <v>196</v>
      </c>
      <c r="K60" s="1">
        <f>SUM($E$53:F60)</f>
        <v>1176</v>
      </c>
      <c r="L60" s="1">
        <f>SUM($E$53:G60)</f>
        <v>3136</v>
      </c>
    </row>
    <row r="61" spans="3:12" ht="18" x14ac:dyDescent="0.2">
      <c r="C61" s="1">
        <v>8</v>
      </c>
      <c r="D61" s="1"/>
      <c r="E61" s="74">
        <v>120</v>
      </c>
      <c r="F61" s="1">
        <f t="shared" si="13"/>
        <v>600</v>
      </c>
      <c r="G61" s="1">
        <f t="shared" si="12"/>
        <v>1200</v>
      </c>
      <c r="I61" s="1">
        <v>8</v>
      </c>
      <c r="J61" s="1">
        <f>SUM($E$53:E61)</f>
        <v>316</v>
      </c>
      <c r="K61" s="1">
        <f>SUM($E$53:F61)</f>
        <v>1896</v>
      </c>
      <c r="L61" s="1">
        <f>SUM($E$53:G61)</f>
        <v>5056</v>
      </c>
    </row>
    <row r="62" spans="3:12" ht="18" x14ac:dyDescent="0.2">
      <c r="C62" s="1">
        <v>9</v>
      </c>
      <c r="D62" s="1"/>
      <c r="E62" s="74">
        <v>170</v>
      </c>
      <c r="F62" s="1">
        <f t="shared" si="13"/>
        <v>850</v>
      </c>
      <c r="G62" s="1">
        <f t="shared" si="12"/>
        <v>1700</v>
      </c>
      <c r="I62" s="1">
        <v>9</v>
      </c>
      <c r="J62" s="1">
        <f>SUM($E$53:E62)</f>
        <v>486</v>
      </c>
      <c r="K62" s="1">
        <f>SUM($E$53:F62)</f>
        <v>2916</v>
      </c>
      <c r="L62" s="1">
        <f>SUM($E$53:G62)</f>
        <v>7776</v>
      </c>
    </row>
    <row r="63" spans="3:12" ht="18" x14ac:dyDescent="0.2">
      <c r="C63" s="1">
        <v>10</v>
      </c>
      <c r="D63" s="1"/>
      <c r="E63" s="74">
        <v>230</v>
      </c>
      <c r="F63" s="1">
        <f t="shared" si="13"/>
        <v>1150</v>
      </c>
      <c r="G63" s="1">
        <f t="shared" si="12"/>
        <v>2300</v>
      </c>
      <c r="I63" s="1">
        <v>10</v>
      </c>
      <c r="J63" s="1">
        <f>SUM($E$53:E63)</f>
        <v>716</v>
      </c>
      <c r="K63" s="1">
        <f>SUM($E$53:F63)</f>
        <v>4296</v>
      </c>
      <c r="L63" s="1">
        <f>SUM($E$53:G63)</f>
        <v>11456</v>
      </c>
    </row>
  </sheetData>
  <mergeCells count="5">
    <mergeCell ref="E8:G8"/>
    <mergeCell ref="K8:M8"/>
    <mergeCell ref="P8:R8"/>
    <mergeCell ref="E51:G51"/>
    <mergeCell ref="J51:L51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FC03-683B-1A46-8C34-AF9ABF160F30}">
  <sheetPr filterMode="1"/>
  <dimension ref="A1:O426"/>
  <sheetViews>
    <sheetView workbookViewId="0">
      <pane ySplit="1" topLeftCell="A3" activePane="bottomLeft" state="frozen"/>
      <selection pane="bottomLeft" activeCell="G288" sqref="G288"/>
    </sheetView>
  </sheetViews>
  <sheetFormatPr baseColWidth="10" defaultRowHeight="16" x14ac:dyDescent="0.2"/>
  <cols>
    <col min="3" max="5" width="14.83203125" customWidth="1"/>
    <col min="6" max="6" width="29.83203125" customWidth="1"/>
    <col min="7" max="7" width="36.83203125" customWidth="1"/>
    <col min="8" max="8" width="42.83203125" customWidth="1"/>
    <col min="9" max="10" width="14.33203125" customWidth="1"/>
    <col min="11" max="11" width="14.6640625" customWidth="1"/>
    <col min="12" max="13" width="15.33203125" customWidth="1"/>
    <col min="14" max="14" width="13.83203125" customWidth="1"/>
  </cols>
  <sheetData>
    <row r="1" spans="1:15" x14ac:dyDescent="0.2">
      <c r="A1" t="s">
        <v>454</v>
      </c>
      <c r="C1" t="s">
        <v>449</v>
      </c>
      <c r="D1" t="s">
        <v>473</v>
      </c>
      <c r="E1" t="s">
        <v>450</v>
      </c>
      <c r="F1" t="s">
        <v>451</v>
      </c>
      <c r="G1" t="s">
        <v>605</v>
      </c>
      <c r="H1" t="s">
        <v>475</v>
      </c>
      <c r="I1" t="s">
        <v>54</v>
      </c>
      <c r="J1" t="s">
        <v>434</v>
      </c>
      <c r="K1" t="s">
        <v>452</v>
      </c>
      <c r="L1" t="s">
        <v>453</v>
      </c>
      <c r="M1" t="s">
        <v>509</v>
      </c>
      <c r="N1" t="s">
        <v>433</v>
      </c>
      <c r="O1" t="s">
        <v>474</v>
      </c>
    </row>
    <row r="2" spans="1:15" hidden="1" x14ac:dyDescent="0.2">
      <c r="C2">
        <v>1</v>
      </c>
      <c r="D2" t="str">
        <f>IF(IFERROR(VLOOKUP(C2,'Dungeon&amp;Framework'!CG:CL,3,FALSE),"") = 0,"",IFERROR(VLOOKUP(C2,'Dungeon&amp;Framework'!CG:CL,3,FALSE),"") )</f>
        <v/>
      </c>
      <c r="G2" t="str">
        <f>IF( IFERROR(VLOOKUP(C2,'Dungeon&amp;Framework'!CG:CN,8,FALSE),"") = 0, "",IFERROR(VLOOKUP(C2,'Dungeon&amp;Framework'!CG:CN,8,FALSE),""))</f>
        <v/>
      </c>
      <c r="L2">
        <f>SUM($I$2:I2)</f>
        <v>0</v>
      </c>
      <c r="M2">
        <f>L2/100</f>
        <v>0</v>
      </c>
      <c r="O2">
        <f>SUM(F2:F417)</f>
        <v>23</v>
      </c>
    </row>
    <row r="3" spans="1:15" x14ac:dyDescent="0.2">
      <c r="C3">
        <v>2</v>
      </c>
      <c r="D3" t="str">
        <f>IF(IFERROR(VLOOKUP(C3,'Dungeon&amp;Framework'!CG:CL,3,FALSE),"") = 0,"",IFERROR(VLOOKUP(C3,'Dungeon&amp;Framework'!CG:CL,3,FALSE),"") )</f>
        <v/>
      </c>
      <c r="G3" t="str">
        <f>IF( IFERROR(VLOOKUP(C3,'Dungeon&amp;Framework'!CG:CN,8,FALSE),"") = 0, "",IFERROR(VLOOKUP(C3,'Dungeon&amp;Framework'!CG:CN,8,FALSE),""))</f>
        <v/>
      </c>
      <c r="H3" t="s">
        <v>553</v>
      </c>
      <c r="I3">
        <v>100</v>
      </c>
      <c r="L3">
        <f>SUM($I$2:I3)</f>
        <v>100</v>
      </c>
      <c r="M3">
        <f t="shared" ref="M3:M66" si="0">L3/100</f>
        <v>1</v>
      </c>
    </row>
    <row r="4" spans="1:15" hidden="1" x14ac:dyDescent="0.2">
      <c r="C4">
        <v>3</v>
      </c>
      <c r="D4">
        <f>IF(IFERROR(VLOOKUP(C4,'Dungeon&amp;Framework'!CG:CL,3,FALSE),"") = 0,"",IFERROR(VLOOKUP(C4,'Dungeon&amp;Framework'!CG:CL,3,FALSE),"") )</f>
        <v>1</v>
      </c>
      <c r="G4" t="str">
        <f>IF( IFERROR(VLOOKUP(C4,'Dungeon&amp;Framework'!CG:CN,8,FALSE),"") = 0, "",IFERROR(VLOOKUP(C4,'Dungeon&amp;Framework'!CG:CN,8,FALSE),""))</f>
        <v/>
      </c>
      <c r="L4">
        <f>SUM($I$2:I4)</f>
        <v>100</v>
      </c>
      <c r="M4">
        <f t="shared" si="0"/>
        <v>1</v>
      </c>
    </row>
    <row r="5" spans="1:15" hidden="1" x14ac:dyDescent="0.2">
      <c r="C5">
        <v>4</v>
      </c>
      <c r="D5" t="str">
        <f>IF(IFERROR(VLOOKUP(C5,'Dungeon&amp;Framework'!CG:CL,3,FALSE),"") = 0,"",IFERROR(VLOOKUP(C5,'Dungeon&amp;Framework'!CG:CL,3,FALSE),"") )</f>
        <v/>
      </c>
      <c r="G5" t="str">
        <f>IF( IFERROR(VLOOKUP(C5,'Dungeon&amp;Framework'!CG:CN,8,FALSE),"") = 0, "",IFERROR(VLOOKUP(C5,'Dungeon&amp;Framework'!CG:CN,8,FALSE),""))</f>
        <v/>
      </c>
      <c r="L5">
        <f>SUM($I$2:I5)</f>
        <v>100</v>
      </c>
      <c r="M5">
        <f t="shared" si="0"/>
        <v>1</v>
      </c>
    </row>
    <row r="6" spans="1:15" hidden="1" x14ac:dyDescent="0.2">
      <c r="C6">
        <v>5</v>
      </c>
      <c r="D6" t="str">
        <f>IF(IFERROR(VLOOKUP(C6,'Dungeon&amp;Framework'!CG:CL,3,FALSE),"") = 0,"",IFERROR(VLOOKUP(C6,'Dungeon&amp;Framework'!CG:CL,3,FALSE),"") )</f>
        <v/>
      </c>
      <c r="G6" t="str">
        <f>IF( IFERROR(VLOOKUP(C6,'Dungeon&amp;Framework'!CG:CN,8,FALSE),"") = 0, "",IFERROR(VLOOKUP(C6,'Dungeon&amp;Framework'!CG:CN,8,FALSE),""))</f>
        <v/>
      </c>
      <c r="L6">
        <f>SUM($I$2:I6)</f>
        <v>100</v>
      </c>
      <c r="M6">
        <f t="shared" si="0"/>
        <v>1</v>
      </c>
    </row>
    <row r="7" spans="1:15" x14ac:dyDescent="0.2">
      <c r="C7">
        <v>6</v>
      </c>
      <c r="D7">
        <f>IF(IFERROR(VLOOKUP(C7,'Dungeon&amp;Framework'!CG:CL,3,FALSE),"") = 0,"",IFERROR(VLOOKUP(C7,'Dungeon&amp;Framework'!CG:CL,3,FALSE),"") )</f>
        <v>2</v>
      </c>
      <c r="G7" t="str">
        <f>IF( IFERROR(VLOOKUP(C7,'Dungeon&amp;Framework'!CG:CN,8,FALSE),"") = 0, "",IFERROR(VLOOKUP(C7,'Dungeon&amp;Framework'!CG:CN,8,FALSE),""))</f>
        <v/>
      </c>
      <c r="H7" t="s">
        <v>554</v>
      </c>
      <c r="I7">
        <v>120</v>
      </c>
      <c r="L7">
        <f>SUM($I$2:I7)</f>
        <v>220</v>
      </c>
      <c r="M7">
        <f t="shared" si="0"/>
        <v>2.2000000000000002</v>
      </c>
    </row>
    <row r="8" spans="1:15" hidden="1" x14ac:dyDescent="0.2">
      <c r="C8">
        <v>7</v>
      </c>
      <c r="D8" t="str">
        <f>IF(IFERROR(VLOOKUP(C8,'Dungeon&amp;Framework'!CG:CL,3,FALSE),"") = 0,"",IFERROR(VLOOKUP(C8,'Dungeon&amp;Framework'!CG:CL,3,FALSE),"") )</f>
        <v/>
      </c>
      <c r="G8" t="str">
        <f>IF( IFERROR(VLOOKUP(C8,'Dungeon&amp;Framework'!CG:CN,8,FALSE),"") = 0, "",IFERROR(VLOOKUP(C8,'Dungeon&amp;Framework'!CG:CN,8,FALSE),""))</f>
        <v/>
      </c>
      <c r="L8">
        <f>SUM($I$2:I8)</f>
        <v>220</v>
      </c>
      <c r="M8">
        <f t="shared" si="0"/>
        <v>2.2000000000000002</v>
      </c>
    </row>
    <row r="9" spans="1:15" hidden="1" x14ac:dyDescent="0.2">
      <c r="C9">
        <v>8</v>
      </c>
      <c r="D9" t="str">
        <f>IF(IFERROR(VLOOKUP(C9,'Dungeon&amp;Framework'!CG:CL,3,FALSE),"") = 0,"",IFERROR(VLOOKUP(C9,'Dungeon&amp;Framework'!CG:CL,3,FALSE),"") )</f>
        <v/>
      </c>
      <c r="G9" t="str">
        <f>IF( IFERROR(VLOOKUP(C9,'Dungeon&amp;Framework'!CG:CN,8,FALSE),"") = 0, "",IFERROR(VLOOKUP(C9,'Dungeon&amp;Framework'!CG:CN,8,FALSE),""))</f>
        <v/>
      </c>
      <c r="L9">
        <f>SUM($I$2:I9)</f>
        <v>220</v>
      </c>
      <c r="M9">
        <f t="shared" si="0"/>
        <v>2.2000000000000002</v>
      </c>
    </row>
    <row r="10" spans="1:15" hidden="1" x14ac:dyDescent="0.2">
      <c r="C10">
        <v>9</v>
      </c>
      <c r="D10">
        <f>IF(IFERROR(VLOOKUP(C10,'Dungeon&amp;Framework'!CG:CL,3,FALSE),"") = 0,"",IFERROR(VLOOKUP(C10,'Dungeon&amp;Framework'!CG:CL,3,FALSE),"") )</f>
        <v>3</v>
      </c>
      <c r="G10" t="str">
        <f>IF( IFERROR(VLOOKUP(C10,'Dungeon&amp;Framework'!CG:CN,8,FALSE),"") = 0, "",IFERROR(VLOOKUP(C10,'Dungeon&amp;Framework'!CG:CN,8,FALSE),""))</f>
        <v/>
      </c>
      <c r="L10">
        <f>SUM($I$2:I10)</f>
        <v>220</v>
      </c>
      <c r="M10">
        <f t="shared" si="0"/>
        <v>2.2000000000000002</v>
      </c>
    </row>
    <row r="11" spans="1:15" hidden="1" x14ac:dyDescent="0.2">
      <c r="C11">
        <v>10</v>
      </c>
      <c r="D11" t="str">
        <f>IF(IFERROR(VLOOKUP(C11,'Dungeon&amp;Framework'!CG:CL,3,FALSE),"") = 0,"",IFERROR(VLOOKUP(C11,'Dungeon&amp;Framework'!CG:CL,3,FALSE),"") )</f>
        <v/>
      </c>
      <c r="G11" t="str">
        <f>IF( IFERROR(VLOOKUP(C11,'Dungeon&amp;Framework'!CG:CN,8,FALSE),"") = 0, "",IFERROR(VLOOKUP(C11,'Dungeon&amp;Framework'!CG:CN,8,FALSE),""))</f>
        <v/>
      </c>
      <c r="L11">
        <f>SUM($I$2:I11)</f>
        <v>220</v>
      </c>
      <c r="M11">
        <f t="shared" si="0"/>
        <v>2.2000000000000002</v>
      </c>
    </row>
    <row r="12" spans="1:15" x14ac:dyDescent="0.2">
      <c r="C12">
        <v>11</v>
      </c>
      <c r="D12" t="str">
        <f>IF(IFERROR(VLOOKUP(C12,'Dungeon&amp;Framework'!CG:CL,3,FALSE),"") = 0,"",IFERROR(VLOOKUP(C12,'Dungeon&amp;Framework'!CG:CL,3,FALSE),"") )</f>
        <v/>
      </c>
      <c r="G12" t="str">
        <f>IF( IFERROR(VLOOKUP(C12,'Dungeon&amp;Framework'!CG:CN,8,FALSE),"") = 0, "",IFERROR(VLOOKUP(C12,'Dungeon&amp;Framework'!CG:CN,8,FALSE),""))</f>
        <v/>
      </c>
      <c r="H12" t="s">
        <v>555</v>
      </c>
      <c r="I12">
        <v>60</v>
      </c>
      <c r="L12">
        <f>SUM($I$2:I12)</f>
        <v>280</v>
      </c>
      <c r="M12">
        <f t="shared" si="0"/>
        <v>2.8</v>
      </c>
    </row>
    <row r="13" spans="1:15" x14ac:dyDescent="0.2">
      <c r="C13">
        <v>12</v>
      </c>
      <c r="D13">
        <f>IF(IFERROR(VLOOKUP(C13,'Dungeon&amp;Framework'!CG:CL,3,FALSE),"") = 0,"",IFERROR(VLOOKUP(C13,'Dungeon&amp;Framework'!CG:CL,3,FALSE),"") )</f>
        <v>4</v>
      </c>
      <c r="F13">
        <v>1</v>
      </c>
      <c r="G13" t="str">
        <f>IF( IFERROR(VLOOKUP(C13,'Dungeon&amp;Framework'!CG:CN,8,FALSE),"") = 0, "",IFERROR(VLOOKUP(C13,'Dungeon&amp;Framework'!CG:CN,8,FALSE),""))</f>
        <v/>
      </c>
      <c r="H13" t="s">
        <v>490</v>
      </c>
      <c r="I13">
        <v>300</v>
      </c>
      <c r="L13">
        <f>SUM($I$2:I13)</f>
        <v>580</v>
      </c>
      <c r="M13">
        <f t="shared" si="0"/>
        <v>5.8</v>
      </c>
    </row>
    <row r="14" spans="1:15" hidden="1" x14ac:dyDescent="0.2">
      <c r="C14">
        <v>13</v>
      </c>
      <c r="D14" t="str">
        <f>IF(IFERROR(VLOOKUP(C14,'Dungeon&amp;Framework'!CG:CL,3,FALSE),"") = 0,"",IFERROR(VLOOKUP(C14,'Dungeon&amp;Framework'!CG:CL,3,FALSE),"") )</f>
        <v/>
      </c>
      <c r="G14" t="str">
        <f>IF( IFERROR(VLOOKUP(C14,'Dungeon&amp;Framework'!CG:CN,8,FALSE),"") = 0, "",IFERROR(VLOOKUP(C14,'Dungeon&amp;Framework'!CG:CN,8,FALSE),""))</f>
        <v/>
      </c>
      <c r="L14">
        <f>SUM($I$2:I14)</f>
        <v>580</v>
      </c>
      <c r="M14">
        <f t="shared" si="0"/>
        <v>5.8</v>
      </c>
    </row>
    <row r="15" spans="1:15" hidden="1" x14ac:dyDescent="0.2">
      <c r="C15">
        <v>14</v>
      </c>
      <c r="D15" t="str">
        <f>IF(IFERROR(VLOOKUP(C15,'Dungeon&amp;Framework'!CG:CL,3,FALSE),"") = 0,"",IFERROR(VLOOKUP(C15,'Dungeon&amp;Framework'!CG:CL,3,FALSE),"") )</f>
        <v/>
      </c>
      <c r="G15" t="str">
        <f>IF( IFERROR(VLOOKUP(C15,'Dungeon&amp;Framework'!CG:CN,8,FALSE),"") = 0, "",IFERROR(VLOOKUP(C15,'Dungeon&amp;Framework'!CG:CN,8,FALSE),""))</f>
        <v/>
      </c>
      <c r="L15">
        <f>SUM($I$2:I15)</f>
        <v>580</v>
      </c>
      <c r="M15">
        <f t="shared" si="0"/>
        <v>5.8</v>
      </c>
    </row>
    <row r="16" spans="1:15" hidden="1" x14ac:dyDescent="0.2">
      <c r="C16">
        <v>15</v>
      </c>
      <c r="D16">
        <f>IF(IFERROR(VLOOKUP(C16,'Dungeon&amp;Framework'!CG:CL,3,FALSE),"") = 0,"",IFERROR(VLOOKUP(C16,'Dungeon&amp;Framework'!CG:CL,3,FALSE),"") )</f>
        <v>5</v>
      </c>
      <c r="G16" t="str">
        <f>IF( IFERROR(VLOOKUP(C16,'Dungeon&amp;Framework'!CG:CN,8,FALSE),"") = 0, "",IFERROR(VLOOKUP(C16,'Dungeon&amp;Framework'!CG:CN,8,FALSE),""))</f>
        <v/>
      </c>
      <c r="L16">
        <f>SUM($I$2:I16)</f>
        <v>580</v>
      </c>
      <c r="M16">
        <f t="shared" si="0"/>
        <v>5.8</v>
      </c>
    </row>
    <row r="17" spans="3:13" hidden="1" x14ac:dyDescent="0.2">
      <c r="C17">
        <v>16</v>
      </c>
      <c r="D17" t="str">
        <f>IF(IFERROR(VLOOKUP(C17,'Dungeon&amp;Framework'!CG:CL,3,FALSE),"") = 0,"",IFERROR(VLOOKUP(C17,'Dungeon&amp;Framework'!CG:CL,3,FALSE),"") )</f>
        <v/>
      </c>
      <c r="G17" t="str">
        <f>IF( IFERROR(VLOOKUP(C17,'Dungeon&amp;Framework'!CG:CN,8,FALSE),"") = 0, "",IFERROR(VLOOKUP(C17,'Dungeon&amp;Framework'!CG:CN,8,FALSE),""))</f>
        <v/>
      </c>
      <c r="L17">
        <f>SUM($I$2:I17)</f>
        <v>580</v>
      </c>
      <c r="M17">
        <f t="shared" si="0"/>
        <v>5.8</v>
      </c>
    </row>
    <row r="18" spans="3:13" hidden="1" x14ac:dyDescent="0.2">
      <c r="C18">
        <v>17</v>
      </c>
      <c r="D18" t="str">
        <f>IF(IFERROR(VLOOKUP(C18,'Dungeon&amp;Framework'!CG:CL,3,FALSE),"") = 0,"",IFERROR(VLOOKUP(C18,'Dungeon&amp;Framework'!CG:CL,3,FALSE),"") )</f>
        <v/>
      </c>
      <c r="G18" t="str">
        <f>IF( IFERROR(VLOOKUP(C18,'Dungeon&amp;Framework'!CG:CN,8,FALSE),"") = 0, "",IFERROR(VLOOKUP(C18,'Dungeon&amp;Framework'!CG:CN,8,FALSE),""))</f>
        <v/>
      </c>
      <c r="L18">
        <f>SUM($I$2:I18)</f>
        <v>580</v>
      </c>
      <c r="M18">
        <f t="shared" si="0"/>
        <v>5.8</v>
      </c>
    </row>
    <row r="19" spans="3:13" x14ac:dyDescent="0.2">
      <c r="C19">
        <v>18</v>
      </c>
      <c r="D19">
        <f>IF(IFERROR(VLOOKUP(C19,'Dungeon&amp;Framework'!CG:CL,3,FALSE),"") = 0,"",IFERROR(VLOOKUP(C19,'Dungeon&amp;Framework'!CG:CL,3,FALSE),"") )</f>
        <v>6</v>
      </c>
      <c r="G19" t="str">
        <f>IF( IFERROR(VLOOKUP(C19,'Dungeon&amp;Framework'!CG:CN,8,FALSE),"") = 0, "",IFERROR(VLOOKUP(C19,'Dungeon&amp;Framework'!CG:CN,8,FALSE),""))</f>
        <v/>
      </c>
      <c r="H19" t="s">
        <v>493</v>
      </c>
      <c r="I19">
        <v>270</v>
      </c>
      <c r="L19">
        <f>SUM($I$2:I19)</f>
        <v>850</v>
      </c>
      <c r="M19">
        <f t="shared" si="0"/>
        <v>8.5</v>
      </c>
    </row>
    <row r="20" spans="3:13" hidden="1" x14ac:dyDescent="0.2">
      <c r="C20">
        <v>19</v>
      </c>
      <c r="D20" t="str">
        <f>IF(IFERROR(VLOOKUP(C20,'Dungeon&amp;Framework'!CG:CL,3,FALSE),"") = 0,"",IFERROR(VLOOKUP(C20,'Dungeon&amp;Framework'!CG:CL,3,FALSE),"") )</f>
        <v/>
      </c>
      <c r="G20" t="str">
        <f>IF( IFERROR(VLOOKUP(C20,'Dungeon&amp;Framework'!CG:CN,8,FALSE),"") = 0, "",IFERROR(VLOOKUP(C20,'Dungeon&amp;Framework'!CG:CN,8,FALSE),""))</f>
        <v/>
      </c>
      <c r="L20">
        <f>SUM($I$2:I20)</f>
        <v>850</v>
      </c>
      <c r="M20">
        <f t="shared" si="0"/>
        <v>8.5</v>
      </c>
    </row>
    <row r="21" spans="3:13" hidden="1" x14ac:dyDescent="0.2">
      <c r="C21">
        <v>20</v>
      </c>
      <c r="D21" t="str">
        <f>IF(IFERROR(VLOOKUP(C21,'Dungeon&amp;Framework'!CG:CL,3,FALSE),"") = 0,"",IFERROR(VLOOKUP(C21,'Dungeon&amp;Framework'!CG:CL,3,FALSE),"") )</f>
        <v/>
      </c>
      <c r="G21" t="str">
        <f>IF( IFERROR(VLOOKUP(C21,'Dungeon&amp;Framework'!CG:CN,8,FALSE),"") = 0, "",IFERROR(VLOOKUP(C21,'Dungeon&amp;Framework'!CG:CN,8,FALSE),""))</f>
        <v/>
      </c>
      <c r="L21">
        <f>SUM($I$2:I21)</f>
        <v>850</v>
      </c>
      <c r="M21">
        <f t="shared" si="0"/>
        <v>8.5</v>
      </c>
    </row>
    <row r="22" spans="3:13" hidden="1" x14ac:dyDescent="0.2">
      <c r="C22">
        <v>21</v>
      </c>
      <c r="D22">
        <f>IF(IFERROR(VLOOKUP(C22,'Dungeon&amp;Framework'!CG:CL,3,FALSE),"") = 0,"",IFERROR(VLOOKUP(C22,'Dungeon&amp;Framework'!CG:CL,3,FALSE),"") )</f>
        <v>7</v>
      </c>
      <c r="G22" t="str">
        <f>IF( IFERROR(VLOOKUP(C22,'Dungeon&amp;Framework'!CG:CN,8,FALSE),"") = 0, "",IFERROR(VLOOKUP(C22,'Dungeon&amp;Framework'!CG:CN,8,FALSE),""))</f>
        <v/>
      </c>
      <c r="L22">
        <f>SUM($I$2:I22)</f>
        <v>850</v>
      </c>
      <c r="M22">
        <f t="shared" si="0"/>
        <v>8.5</v>
      </c>
    </row>
    <row r="23" spans="3:13" hidden="1" x14ac:dyDescent="0.2">
      <c r="C23">
        <v>22</v>
      </c>
      <c r="D23" t="str">
        <f>IF(IFERROR(VLOOKUP(C23,'Dungeon&amp;Framework'!CG:CL,3,FALSE),"") = 0,"",IFERROR(VLOOKUP(C23,'Dungeon&amp;Framework'!CG:CL,3,FALSE),"") )</f>
        <v/>
      </c>
      <c r="G23" t="str">
        <f>IF( IFERROR(VLOOKUP(C23,'Dungeon&amp;Framework'!CG:CN,8,FALSE),"") = 0, "",IFERROR(VLOOKUP(C23,'Dungeon&amp;Framework'!CG:CN,8,FALSE),""))</f>
        <v/>
      </c>
      <c r="L23">
        <f>SUM($I$2:I23)</f>
        <v>850</v>
      </c>
      <c r="M23">
        <f t="shared" si="0"/>
        <v>8.5</v>
      </c>
    </row>
    <row r="24" spans="3:13" hidden="1" x14ac:dyDescent="0.2">
      <c r="C24">
        <v>23</v>
      </c>
      <c r="D24" t="str">
        <f>IF(IFERROR(VLOOKUP(C24,'Dungeon&amp;Framework'!CG:CL,3,FALSE),"") = 0,"",IFERROR(VLOOKUP(C24,'Dungeon&amp;Framework'!CG:CL,3,FALSE),"") )</f>
        <v/>
      </c>
      <c r="G24" t="str">
        <f>IF( IFERROR(VLOOKUP(C24,'Dungeon&amp;Framework'!CG:CN,8,FALSE),"") = 0, "",IFERROR(VLOOKUP(C24,'Dungeon&amp;Framework'!CG:CN,8,FALSE),""))</f>
        <v/>
      </c>
      <c r="L24">
        <f>SUM($I$2:I24)</f>
        <v>850</v>
      </c>
      <c r="M24">
        <f t="shared" si="0"/>
        <v>8.5</v>
      </c>
    </row>
    <row r="25" spans="3:13" x14ac:dyDescent="0.2">
      <c r="C25">
        <v>24</v>
      </c>
      <c r="D25">
        <f>IF(IFERROR(VLOOKUP(C25,'Dungeon&amp;Framework'!CG:CL,3,FALSE),"") = 0,"",IFERROR(VLOOKUP(C25,'Dungeon&amp;Framework'!CG:CL,3,FALSE),"") )</f>
        <v>8</v>
      </c>
      <c r="G25" t="str">
        <f>IF( IFERROR(VLOOKUP(C25,'Dungeon&amp;Framework'!CG:CN,8,FALSE),"") = 0, "",IFERROR(VLOOKUP(C25,'Dungeon&amp;Framework'!CG:CN,8,FALSE),""))</f>
        <v/>
      </c>
      <c r="H25" t="s">
        <v>488</v>
      </c>
      <c r="I25">
        <v>720</v>
      </c>
      <c r="L25">
        <f>SUM($I$2:I25)</f>
        <v>1570</v>
      </c>
      <c r="M25">
        <f t="shared" si="0"/>
        <v>15.7</v>
      </c>
    </row>
    <row r="26" spans="3:13" hidden="1" x14ac:dyDescent="0.2">
      <c r="C26">
        <v>25</v>
      </c>
      <c r="D26" t="str">
        <f>IF(IFERROR(VLOOKUP(C26,'Dungeon&amp;Framework'!CG:CL,3,FALSE),"") = 0,"",IFERROR(VLOOKUP(C26,'Dungeon&amp;Framework'!CG:CL,3,FALSE),"") )</f>
        <v/>
      </c>
      <c r="G26" t="str">
        <f>IF( IFERROR(VLOOKUP(C26,'Dungeon&amp;Framework'!CG:CN,8,FALSE),"") = 0, "",IFERROR(VLOOKUP(C26,'Dungeon&amp;Framework'!CG:CN,8,FALSE),""))</f>
        <v/>
      </c>
      <c r="L26">
        <f>SUM($I$2:I26)</f>
        <v>1570</v>
      </c>
      <c r="M26">
        <f t="shared" si="0"/>
        <v>15.7</v>
      </c>
    </row>
    <row r="27" spans="3:13" hidden="1" x14ac:dyDescent="0.2">
      <c r="C27">
        <v>26</v>
      </c>
      <c r="D27" t="str">
        <f>IF(IFERROR(VLOOKUP(C27,'Dungeon&amp;Framework'!CG:CL,3,FALSE),"") = 0,"",IFERROR(VLOOKUP(C27,'Dungeon&amp;Framework'!CG:CL,3,FALSE),"") )</f>
        <v/>
      </c>
      <c r="G27" t="str">
        <f>IF( IFERROR(VLOOKUP(C27,'Dungeon&amp;Framework'!CG:CN,8,FALSE),"") = 0, "",IFERROR(VLOOKUP(C27,'Dungeon&amp;Framework'!CG:CN,8,FALSE),""))</f>
        <v/>
      </c>
      <c r="L27">
        <f>SUM($I$2:I27)</f>
        <v>1570</v>
      </c>
      <c r="M27">
        <f t="shared" si="0"/>
        <v>15.7</v>
      </c>
    </row>
    <row r="28" spans="3:13" hidden="1" x14ac:dyDescent="0.2">
      <c r="C28">
        <v>27</v>
      </c>
      <c r="D28">
        <f>IF(IFERROR(VLOOKUP(C28,'Dungeon&amp;Framework'!CG:CL,3,FALSE),"") = 0,"",IFERROR(VLOOKUP(C28,'Dungeon&amp;Framework'!CG:CL,3,FALSE),"") )</f>
        <v>9</v>
      </c>
      <c r="G28" t="str">
        <f>IF( IFERROR(VLOOKUP(C28,'Dungeon&amp;Framework'!CG:CN,8,FALSE),"") = 0, "",IFERROR(VLOOKUP(C28,'Dungeon&amp;Framework'!CG:CN,8,FALSE),""))</f>
        <v/>
      </c>
      <c r="L28">
        <f>SUM($I$2:I28)</f>
        <v>1570</v>
      </c>
      <c r="M28">
        <f t="shared" si="0"/>
        <v>15.7</v>
      </c>
    </row>
    <row r="29" spans="3:13" hidden="1" x14ac:dyDescent="0.2">
      <c r="C29">
        <v>28</v>
      </c>
      <c r="D29" t="str">
        <f>IF(IFERROR(VLOOKUP(C29,'Dungeon&amp;Framework'!CG:CL,3,FALSE),"") = 0,"",IFERROR(VLOOKUP(C29,'Dungeon&amp;Framework'!CG:CL,3,FALSE),"") )</f>
        <v/>
      </c>
      <c r="G29" t="str">
        <f>IF( IFERROR(VLOOKUP(C29,'Dungeon&amp;Framework'!CG:CN,8,FALSE),"") = 0, "",IFERROR(VLOOKUP(C29,'Dungeon&amp;Framework'!CG:CN,8,FALSE),""))</f>
        <v/>
      </c>
      <c r="L29">
        <f>SUM($I$2:I29)</f>
        <v>1570</v>
      </c>
      <c r="M29">
        <f t="shared" si="0"/>
        <v>15.7</v>
      </c>
    </row>
    <row r="30" spans="3:13" x14ac:dyDescent="0.2">
      <c r="C30">
        <v>29</v>
      </c>
      <c r="D30" t="str">
        <f>IF(IFERROR(VLOOKUP(C30,'Dungeon&amp;Framework'!CG:CL,3,FALSE),"") = 0,"",IFERROR(VLOOKUP(C30,'Dungeon&amp;Framework'!CG:CL,3,FALSE),"") )</f>
        <v/>
      </c>
      <c r="G30" t="str">
        <f>IF( IFERROR(VLOOKUP(C30,'Dungeon&amp;Framework'!CG:CN,8,FALSE),"") = 0, "",IFERROR(VLOOKUP(C30,'Dungeon&amp;Framework'!CG:CN,8,FALSE),""))</f>
        <v/>
      </c>
      <c r="H30" t="s">
        <v>492</v>
      </c>
      <c r="I30">
        <v>120</v>
      </c>
      <c r="L30">
        <f>SUM($I$2:I30)</f>
        <v>1690</v>
      </c>
      <c r="M30">
        <f t="shared" si="0"/>
        <v>16.899999999999999</v>
      </c>
    </row>
    <row r="31" spans="3:13" x14ac:dyDescent="0.2">
      <c r="C31">
        <v>30</v>
      </c>
      <c r="D31">
        <f>IF(IFERROR(VLOOKUP(C31,'Dungeon&amp;Framework'!CG:CL,3,FALSE),"") = 0,"",IFERROR(VLOOKUP(C31,'Dungeon&amp;Framework'!CG:CL,3,FALSE),"") )</f>
        <v>10</v>
      </c>
      <c r="F31">
        <v>1</v>
      </c>
      <c r="G31" t="str">
        <f>IF( IFERROR(VLOOKUP(C31,'Dungeon&amp;Framework'!CG:CN,8,FALSE),"") = 0, "",IFERROR(VLOOKUP(C31,'Dungeon&amp;Framework'!CG:CN,8,FALSE),""))</f>
        <v/>
      </c>
      <c r="H31" t="s">
        <v>487</v>
      </c>
      <c r="I31">
        <v>500</v>
      </c>
      <c r="L31">
        <f>SUM($I$2:I31)</f>
        <v>2190</v>
      </c>
      <c r="M31">
        <f t="shared" si="0"/>
        <v>21.9</v>
      </c>
    </row>
    <row r="32" spans="3:13" hidden="1" x14ac:dyDescent="0.2">
      <c r="C32">
        <v>31</v>
      </c>
      <c r="D32" t="str">
        <f>IF(IFERROR(VLOOKUP(C32,'Dungeon&amp;Framework'!CG:CL,3,FALSE),"") = 0,"",IFERROR(VLOOKUP(C32,'Dungeon&amp;Framework'!CG:CL,3,FALSE),"") )</f>
        <v/>
      </c>
      <c r="G32" t="str">
        <f>IF( IFERROR(VLOOKUP(C32,'Dungeon&amp;Framework'!CG:CN,8,FALSE),"") = 0, "",IFERROR(VLOOKUP(C32,'Dungeon&amp;Framework'!CG:CN,8,FALSE),""))</f>
        <v/>
      </c>
      <c r="L32">
        <f>SUM($I$2:I32)</f>
        <v>2190</v>
      </c>
      <c r="M32">
        <f t="shared" si="0"/>
        <v>21.9</v>
      </c>
    </row>
    <row r="33" spans="3:13" hidden="1" x14ac:dyDescent="0.2">
      <c r="C33">
        <v>32</v>
      </c>
      <c r="D33" t="str">
        <f>IF(IFERROR(VLOOKUP(C33,'Dungeon&amp;Framework'!CG:CL,3,FALSE),"") = 0,"",IFERROR(VLOOKUP(C33,'Dungeon&amp;Framework'!CG:CL,3,FALSE),"") )</f>
        <v/>
      </c>
      <c r="G33" t="str">
        <f>IF( IFERROR(VLOOKUP(C33,'Dungeon&amp;Framework'!CG:CN,8,FALSE),"") = 0, "",IFERROR(VLOOKUP(C33,'Dungeon&amp;Framework'!CG:CN,8,FALSE),""))</f>
        <v/>
      </c>
      <c r="L33">
        <f>SUM($I$2:I33)</f>
        <v>2190</v>
      </c>
      <c r="M33">
        <f t="shared" si="0"/>
        <v>21.9</v>
      </c>
    </row>
    <row r="34" spans="3:13" hidden="1" x14ac:dyDescent="0.2">
      <c r="C34">
        <v>33</v>
      </c>
      <c r="D34">
        <f>IF(IFERROR(VLOOKUP(C34,'Dungeon&amp;Framework'!CG:CL,3,FALSE),"") = 0,"",IFERROR(VLOOKUP(C34,'Dungeon&amp;Framework'!CG:CL,3,FALSE),"") )</f>
        <v>11</v>
      </c>
      <c r="G34" t="str">
        <f>IF( IFERROR(VLOOKUP(C34,'Dungeon&amp;Framework'!CG:CN,8,FALSE),"") = 0, "",IFERROR(VLOOKUP(C34,'Dungeon&amp;Framework'!CG:CN,8,FALSE),""))</f>
        <v/>
      </c>
      <c r="L34">
        <f>SUM($I$2:I34)</f>
        <v>2190</v>
      </c>
      <c r="M34">
        <f t="shared" si="0"/>
        <v>21.9</v>
      </c>
    </row>
    <row r="35" spans="3:13" hidden="1" x14ac:dyDescent="0.2">
      <c r="C35">
        <v>34</v>
      </c>
      <c r="D35" t="str">
        <f>IF(IFERROR(VLOOKUP(C35,'Dungeon&amp;Framework'!CG:CL,3,FALSE),"") = 0,"",IFERROR(VLOOKUP(C35,'Dungeon&amp;Framework'!CG:CL,3,FALSE),"") )</f>
        <v/>
      </c>
      <c r="G35" t="str">
        <f>IF( IFERROR(VLOOKUP(C35,'Dungeon&amp;Framework'!CG:CN,8,FALSE),"") = 0, "",IFERROR(VLOOKUP(C35,'Dungeon&amp;Framework'!CG:CN,8,FALSE),""))</f>
        <v/>
      </c>
      <c r="L35">
        <f>SUM($I$2:I35)</f>
        <v>2190</v>
      </c>
      <c r="M35">
        <f t="shared" si="0"/>
        <v>21.9</v>
      </c>
    </row>
    <row r="36" spans="3:13" hidden="1" x14ac:dyDescent="0.2">
      <c r="C36">
        <v>35</v>
      </c>
      <c r="D36" t="str">
        <f>IF(IFERROR(VLOOKUP(C36,'Dungeon&amp;Framework'!CG:CL,3,FALSE),"") = 0,"",IFERROR(VLOOKUP(C36,'Dungeon&amp;Framework'!CG:CL,3,FALSE),"") )</f>
        <v/>
      </c>
      <c r="G36" t="str">
        <f>IF( IFERROR(VLOOKUP(C36,'Dungeon&amp;Framework'!CG:CN,8,FALSE),"") = 0, "",IFERROR(VLOOKUP(C36,'Dungeon&amp;Framework'!CG:CN,8,FALSE),""))</f>
        <v/>
      </c>
      <c r="L36">
        <f>SUM($I$2:I36)</f>
        <v>2190</v>
      </c>
      <c r="M36">
        <f t="shared" si="0"/>
        <v>21.9</v>
      </c>
    </row>
    <row r="37" spans="3:13" x14ac:dyDescent="0.2">
      <c r="C37">
        <v>36</v>
      </c>
      <c r="D37">
        <f>IF(IFERROR(VLOOKUP(C37,'Dungeon&amp;Framework'!CG:CL,3,FALSE),"") = 0,"",IFERROR(VLOOKUP(C37,'Dungeon&amp;Framework'!CG:CL,3,FALSE),"") )</f>
        <v>12</v>
      </c>
      <c r="G37" t="str">
        <f>IF( IFERROR(VLOOKUP(C37,'Dungeon&amp;Framework'!CG:CN,8,FALSE),"") = 0, "",IFERROR(VLOOKUP(C37,'Dungeon&amp;Framework'!CG:CN,8,FALSE),""))</f>
        <v/>
      </c>
      <c r="H37" t="s">
        <v>488</v>
      </c>
      <c r="I37">
        <v>720</v>
      </c>
      <c r="L37">
        <f>SUM($I$2:I37)</f>
        <v>2910</v>
      </c>
      <c r="M37">
        <f t="shared" si="0"/>
        <v>29.1</v>
      </c>
    </row>
    <row r="38" spans="3:13" hidden="1" x14ac:dyDescent="0.2">
      <c r="C38">
        <v>37</v>
      </c>
      <c r="D38" t="str">
        <f>IF(IFERROR(VLOOKUP(C38,'Dungeon&amp;Framework'!CG:CL,3,FALSE),"") = 0,"",IFERROR(VLOOKUP(C38,'Dungeon&amp;Framework'!CG:CL,3,FALSE),"") )</f>
        <v/>
      </c>
      <c r="G38" t="str">
        <f>IF( IFERROR(VLOOKUP(C38,'Dungeon&amp;Framework'!CG:CN,8,FALSE),"") = 0, "",IFERROR(VLOOKUP(C38,'Dungeon&amp;Framework'!CG:CN,8,FALSE),""))</f>
        <v/>
      </c>
      <c r="L38">
        <f>SUM($I$2:I38)</f>
        <v>2910</v>
      </c>
      <c r="M38">
        <f t="shared" si="0"/>
        <v>29.1</v>
      </c>
    </row>
    <row r="39" spans="3:13" hidden="1" x14ac:dyDescent="0.2">
      <c r="C39">
        <v>38</v>
      </c>
      <c r="D39" t="str">
        <f>IF(IFERROR(VLOOKUP(C39,'Dungeon&amp;Framework'!CG:CL,3,FALSE),"") = 0,"",IFERROR(VLOOKUP(C39,'Dungeon&amp;Framework'!CG:CL,3,FALSE),"") )</f>
        <v/>
      </c>
      <c r="G39" t="str">
        <f>IF( IFERROR(VLOOKUP(C39,'Dungeon&amp;Framework'!CG:CN,8,FALSE),"") = 0, "",IFERROR(VLOOKUP(C39,'Dungeon&amp;Framework'!CG:CN,8,FALSE),""))</f>
        <v/>
      </c>
      <c r="L39">
        <f>SUM($I$2:I39)</f>
        <v>2910</v>
      </c>
      <c r="M39">
        <f t="shared" si="0"/>
        <v>29.1</v>
      </c>
    </row>
    <row r="40" spans="3:13" hidden="1" x14ac:dyDescent="0.2">
      <c r="C40">
        <v>39</v>
      </c>
      <c r="D40">
        <f>IF(IFERROR(VLOOKUP(C40,'Dungeon&amp;Framework'!CG:CL,3,FALSE),"") = 0,"",IFERROR(VLOOKUP(C40,'Dungeon&amp;Framework'!CG:CL,3,FALSE),"") )</f>
        <v>13</v>
      </c>
      <c r="G40" t="str">
        <f>IF( IFERROR(VLOOKUP(C40,'Dungeon&amp;Framework'!CG:CN,8,FALSE),"") = 0, "",IFERROR(VLOOKUP(C40,'Dungeon&amp;Framework'!CG:CN,8,FALSE),""))</f>
        <v/>
      </c>
      <c r="L40">
        <f>SUM($I$2:I40)</f>
        <v>2910</v>
      </c>
      <c r="M40">
        <f t="shared" si="0"/>
        <v>29.1</v>
      </c>
    </row>
    <row r="41" spans="3:13" hidden="1" x14ac:dyDescent="0.2">
      <c r="C41">
        <v>40</v>
      </c>
      <c r="D41" t="str">
        <f>IF(IFERROR(VLOOKUP(C41,'Dungeon&amp;Framework'!CG:CL,3,FALSE),"") = 0,"",IFERROR(VLOOKUP(C41,'Dungeon&amp;Framework'!CG:CL,3,FALSE),"") )</f>
        <v/>
      </c>
      <c r="G41" t="str">
        <f>IF( IFERROR(VLOOKUP(C41,'Dungeon&amp;Framework'!CG:CN,8,FALSE),"") = 0, "",IFERROR(VLOOKUP(C41,'Dungeon&amp;Framework'!CG:CN,8,FALSE),""))</f>
        <v/>
      </c>
      <c r="L41">
        <f>SUM($I$2:I41)</f>
        <v>2910</v>
      </c>
      <c r="M41">
        <f t="shared" si="0"/>
        <v>29.1</v>
      </c>
    </row>
    <row r="42" spans="3:13" hidden="1" x14ac:dyDescent="0.2">
      <c r="C42">
        <v>41</v>
      </c>
      <c r="D42" t="str">
        <f>IF(IFERROR(VLOOKUP(C42,'Dungeon&amp;Framework'!CG:CL,3,FALSE),"") = 0,"",IFERROR(VLOOKUP(C42,'Dungeon&amp;Framework'!CG:CL,3,FALSE),"") )</f>
        <v/>
      </c>
      <c r="L42">
        <f>SUM($I$2:I42)</f>
        <v>2910</v>
      </c>
      <c r="M42">
        <f t="shared" si="0"/>
        <v>29.1</v>
      </c>
    </row>
    <row r="43" spans="3:13" hidden="1" x14ac:dyDescent="0.2">
      <c r="C43">
        <v>42</v>
      </c>
      <c r="D43">
        <f>IF(IFERROR(VLOOKUP(C43,'Dungeon&amp;Framework'!CG:CL,3,FALSE),"") = 0,"",IFERROR(VLOOKUP(C43,'Dungeon&amp;Framework'!CG:CL,3,FALSE),"") )</f>
        <v>14</v>
      </c>
      <c r="G43" t="str">
        <f>IF( IFERROR(VLOOKUP(C43,'Dungeon&amp;Framework'!CG:CN,8,FALSE),"") = 0, "",IFERROR(VLOOKUP(C43,'Dungeon&amp;Framework'!CG:CN,8,FALSE),""))</f>
        <v/>
      </c>
      <c r="L43">
        <f>SUM($I$2:I43)</f>
        <v>2910</v>
      </c>
      <c r="M43">
        <f t="shared" si="0"/>
        <v>29.1</v>
      </c>
    </row>
    <row r="44" spans="3:13" hidden="1" x14ac:dyDescent="0.2">
      <c r="C44">
        <v>43</v>
      </c>
      <c r="D44" t="str">
        <f>IF(IFERROR(VLOOKUP(C44,'Dungeon&amp;Framework'!CG:CL,3,FALSE),"") = 0,"",IFERROR(VLOOKUP(C44,'Dungeon&amp;Framework'!CG:CL,3,FALSE),"") )</f>
        <v/>
      </c>
      <c r="G44" t="str">
        <f>IF( IFERROR(VLOOKUP(C44,'Dungeon&amp;Framework'!CG:CN,8,FALSE),"") = 0, "",IFERROR(VLOOKUP(C44,'Dungeon&amp;Framework'!CG:CN,8,FALSE),""))</f>
        <v/>
      </c>
      <c r="L44">
        <f>SUM($I$2:I44)</f>
        <v>2910</v>
      </c>
      <c r="M44">
        <f t="shared" si="0"/>
        <v>29.1</v>
      </c>
    </row>
    <row r="45" spans="3:13" hidden="1" x14ac:dyDescent="0.2">
      <c r="C45">
        <v>44</v>
      </c>
      <c r="D45" t="str">
        <f>IF(IFERROR(VLOOKUP(C45,'Dungeon&amp;Framework'!CG:CL,3,FALSE),"") = 0,"",IFERROR(VLOOKUP(C45,'Dungeon&amp;Framework'!CG:CL,3,FALSE),"") )</f>
        <v/>
      </c>
      <c r="G45" t="str">
        <f>IF( IFERROR(VLOOKUP(C45,'Dungeon&amp;Framework'!CG:CN,8,FALSE),"") = 0, "",IFERROR(VLOOKUP(C45,'Dungeon&amp;Framework'!CG:CN,8,FALSE),""))</f>
        <v/>
      </c>
      <c r="L45">
        <f>SUM($I$2:I45)</f>
        <v>2910</v>
      </c>
      <c r="M45">
        <f t="shared" si="0"/>
        <v>29.1</v>
      </c>
    </row>
    <row r="46" spans="3:13" hidden="1" x14ac:dyDescent="0.2">
      <c r="C46">
        <v>45</v>
      </c>
      <c r="D46">
        <f>IF(IFERROR(VLOOKUP(C46,'Dungeon&amp;Framework'!CG:CL,3,FALSE),"") = 0,"",IFERROR(VLOOKUP(C46,'Dungeon&amp;Framework'!CG:CL,3,FALSE),"") )</f>
        <v>15</v>
      </c>
      <c r="G46" t="str">
        <f>IF( IFERROR(VLOOKUP(C46,'Dungeon&amp;Framework'!CG:CN,8,FALSE),"") = 0, "",IFERROR(VLOOKUP(C46,'Dungeon&amp;Framework'!CG:CN,8,FALSE),""))</f>
        <v/>
      </c>
      <c r="L46">
        <f>SUM($I$2:I46)</f>
        <v>2910</v>
      </c>
      <c r="M46">
        <f t="shared" si="0"/>
        <v>29.1</v>
      </c>
    </row>
    <row r="47" spans="3:13" hidden="1" x14ac:dyDescent="0.2">
      <c r="C47">
        <v>46</v>
      </c>
      <c r="D47" t="str">
        <f>IF(IFERROR(VLOOKUP(C47,'Dungeon&amp;Framework'!CG:CL,3,FALSE),"") = 0,"",IFERROR(VLOOKUP(C47,'Dungeon&amp;Framework'!CG:CL,3,FALSE),"") )</f>
        <v/>
      </c>
      <c r="G47" t="str">
        <f>IF( IFERROR(VLOOKUP(C47,'Dungeon&amp;Framework'!CG:CN,8,FALSE),"") = 0, "",IFERROR(VLOOKUP(C47,'Dungeon&amp;Framework'!CG:CN,8,FALSE),""))</f>
        <v/>
      </c>
      <c r="L47">
        <f>SUM($I$2:I47)</f>
        <v>2910</v>
      </c>
      <c r="M47">
        <f t="shared" si="0"/>
        <v>29.1</v>
      </c>
    </row>
    <row r="48" spans="3:13" x14ac:dyDescent="0.2">
      <c r="C48">
        <v>47</v>
      </c>
      <c r="D48" t="str">
        <f>IF(IFERROR(VLOOKUP(C48,'Dungeon&amp;Framework'!CG:CL,3,FALSE),"") = 0,"",IFERROR(VLOOKUP(C48,'Dungeon&amp;Framework'!CG:CL,3,FALSE),"") )</f>
        <v/>
      </c>
      <c r="G48" t="str">
        <f>IF( IFERROR(VLOOKUP(C48,'Dungeon&amp;Framework'!CG:CN,8,FALSE),"") = 0, "",IFERROR(VLOOKUP(C48,'Dungeon&amp;Framework'!CG:CN,8,FALSE),""))</f>
        <v/>
      </c>
      <c r="H48" t="s">
        <v>493</v>
      </c>
      <c r="I48">
        <v>270</v>
      </c>
      <c r="L48">
        <f>SUM($I$2:I48)</f>
        <v>3180</v>
      </c>
      <c r="M48">
        <f t="shared" si="0"/>
        <v>31.8</v>
      </c>
    </row>
    <row r="49" spans="3:13" hidden="1" x14ac:dyDescent="0.2">
      <c r="C49">
        <v>48</v>
      </c>
      <c r="D49">
        <f>IF(IFERROR(VLOOKUP(C49,'Dungeon&amp;Framework'!CG:CL,3,FALSE),"") = 0,"",IFERROR(VLOOKUP(C49,'Dungeon&amp;Framework'!CG:CL,3,FALSE),"") )</f>
        <v>16</v>
      </c>
      <c r="G49" t="str">
        <f>IF( IFERROR(VLOOKUP(C49,'Dungeon&amp;Framework'!CG:CN,8,FALSE),"") = 0, "",IFERROR(VLOOKUP(C49,'Dungeon&amp;Framework'!CG:CN,8,FALSE),""))</f>
        <v/>
      </c>
      <c r="L49">
        <f>SUM($I$2:I49)</f>
        <v>3180</v>
      </c>
      <c r="M49">
        <f t="shared" si="0"/>
        <v>31.8</v>
      </c>
    </row>
    <row r="50" spans="3:13" hidden="1" x14ac:dyDescent="0.2">
      <c r="C50">
        <v>49</v>
      </c>
      <c r="D50" t="str">
        <f>IF(IFERROR(VLOOKUP(C50,'Dungeon&amp;Framework'!CG:CL,3,FALSE),"") = 0,"",IFERROR(VLOOKUP(C50,'Dungeon&amp;Framework'!CG:CL,3,FALSE),"") )</f>
        <v/>
      </c>
      <c r="G50" t="str">
        <f>IF( IFERROR(VLOOKUP(C50,'Dungeon&amp;Framework'!CG:CN,8,FALSE),"") = 0, "",IFERROR(VLOOKUP(C50,'Dungeon&amp;Framework'!CG:CN,8,FALSE),""))</f>
        <v/>
      </c>
      <c r="L50">
        <f>SUM($I$2:I50)</f>
        <v>3180</v>
      </c>
      <c r="M50">
        <f t="shared" si="0"/>
        <v>31.8</v>
      </c>
    </row>
    <row r="51" spans="3:13" hidden="1" x14ac:dyDescent="0.2">
      <c r="C51">
        <v>50</v>
      </c>
      <c r="D51" t="str">
        <f>IF(IFERROR(VLOOKUP(C51,'Dungeon&amp;Framework'!CG:CL,3,FALSE),"") = 0,"",IFERROR(VLOOKUP(C51,'Dungeon&amp;Framework'!CG:CL,3,FALSE),"") )</f>
        <v/>
      </c>
      <c r="G51" t="str">
        <f>IF( IFERROR(VLOOKUP(C51,'Dungeon&amp;Framework'!CG:CN,8,FALSE),"") = 0, "",IFERROR(VLOOKUP(C51,'Dungeon&amp;Framework'!CG:CN,8,FALSE),""))</f>
        <v/>
      </c>
      <c r="L51">
        <f>SUM($I$2:I51)</f>
        <v>3180</v>
      </c>
      <c r="M51">
        <f t="shared" si="0"/>
        <v>31.8</v>
      </c>
    </row>
    <row r="52" spans="3:13" hidden="1" x14ac:dyDescent="0.2">
      <c r="C52">
        <v>51</v>
      </c>
      <c r="D52">
        <f>IF(IFERROR(VLOOKUP(C52,'Dungeon&amp;Framework'!CG:CL,3,FALSE),"") = 0,"",IFERROR(VLOOKUP(C52,'Dungeon&amp;Framework'!CG:CL,3,FALSE),"") )</f>
        <v>17</v>
      </c>
      <c r="G52" t="str">
        <f>IF( IFERROR(VLOOKUP(C52,'Dungeon&amp;Framework'!CG:CN,8,FALSE),"") = 0, "",IFERROR(VLOOKUP(C52,'Dungeon&amp;Framework'!CG:CN,8,FALSE),""))</f>
        <v/>
      </c>
      <c r="L52">
        <f>SUM($I$2:I52)</f>
        <v>3180</v>
      </c>
      <c r="M52">
        <f t="shared" si="0"/>
        <v>31.8</v>
      </c>
    </row>
    <row r="53" spans="3:13" hidden="1" x14ac:dyDescent="0.2">
      <c r="C53">
        <v>52</v>
      </c>
      <c r="D53" t="str">
        <f>IF(IFERROR(VLOOKUP(C53,'Dungeon&amp;Framework'!CG:CL,3,FALSE),"") = 0,"",IFERROR(VLOOKUP(C53,'Dungeon&amp;Framework'!CG:CL,3,FALSE),"") )</f>
        <v/>
      </c>
      <c r="G53" t="str">
        <f>IF( IFERROR(VLOOKUP(C53,'Dungeon&amp;Framework'!CG:CN,8,FALSE),"") = 0, "",IFERROR(VLOOKUP(C53,'Dungeon&amp;Framework'!CG:CN,8,FALSE),""))</f>
        <v/>
      </c>
      <c r="L53">
        <f>SUM($I$2:I53)</f>
        <v>3180</v>
      </c>
      <c r="M53">
        <f t="shared" si="0"/>
        <v>31.8</v>
      </c>
    </row>
    <row r="54" spans="3:13" hidden="1" x14ac:dyDescent="0.2">
      <c r="C54">
        <v>53</v>
      </c>
      <c r="D54" t="str">
        <f>IF(IFERROR(VLOOKUP(C54,'Dungeon&amp;Framework'!CG:CL,3,FALSE),"") = 0,"",IFERROR(VLOOKUP(C54,'Dungeon&amp;Framework'!CG:CL,3,FALSE),"") )</f>
        <v/>
      </c>
      <c r="G54" t="str">
        <f>IF( IFERROR(VLOOKUP(C54,'Dungeon&amp;Framework'!CG:CN,8,FALSE),"") = 0, "",IFERROR(VLOOKUP(C54,'Dungeon&amp;Framework'!CG:CN,8,FALSE),""))</f>
        <v/>
      </c>
      <c r="L54">
        <f>SUM($I$2:I54)</f>
        <v>3180</v>
      </c>
      <c r="M54">
        <f t="shared" si="0"/>
        <v>31.8</v>
      </c>
    </row>
    <row r="55" spans="3:13" hidden="1" x14ac:dyDescent="0.2">
      <c r="C55">
        <v>54</v>
      </c>
      <c r="D55">
        <f>IF(IFERROR(VLOOKUP(C55,'Dungeon&amp;Framework'!CG:CL,3,FALSE),"") = 0,"",IFERROR(VLOOKUP(C55,'Dungeon&amp;Framework'!CG:CL,3,FALSE),"") )</f>
        <v>18</v>
      </c>
      <c r="G55">
        <f>IF( IFERROR(VLOOKUP(C55,'Dungeon&amp;Framework'!CG:CN,8,FALSE),"") = 0, "",IFERROR(VLOOKUP(C55,'Dungeon&amp;Framework'!CG:CN,8,FALSE),""))</f>
        <v>3906.6666666666665</v>
      </c>
      <c r="J55">
        <f>SUM(I2:I48)</f>
        <v>3180</v>
      </c>
      <c r="L55">
        <f>SUM($I$2:I55)</f>
        <v>3180</v>
      </c>
      <c r="M55">
        <f t="shared" si="0"/>
        <v>31.8</v>
      </c>
    </row>
    <row r="56" spans="3:13" hidden="1" x14ac:dyDescent="0.2">
      <c r="C56">
        <v>55</v>
      </c>
      <c r="D56" t="str">
        <f>IF(IFERROR(VLOOKUP(C56,'Dungeon&amp;Framework'!CG:CL,3,FALSE),"") = 0,"",IFERROR(VLOOKUP(C56,'Dungeon&amp;Framework'!CG:CL,3,FALSE),"") )</f>
        <v/>
      </c>
      <c r="G56" t="str">
        <f>IF( IFERROR(VLOOKUP(C56,'Dungeon&amp;Framework'!CG:CN,8,FALSE),"") = 0, "",IFERROR(VLOOKUP(C56,'Dungeon&amp;Framework'!CG:CN,8,FALSE),""))</f>
        <v/>
      </c>
      <c r="L56">
        <f>SUM($I$2:I56)</f>
        <v>3180</v>
      </c>
      <c r="M56">
        <f t="shared" si="0"/>
        <v>31.8</v>
      </c>
    </row>
    <row r="57" spans="3:13" hidden="1" x14ac:dyDescent="0.2">
      <c r="C57">
        <v>56</v>
      </c>
      <c r="D57" t="str">
        <f>IF(IFERROR(VLOOKUP(C57,'Dungeon&amp;Framework'!CG:CL,3,FALSE),"") = 0,"",IFERROR(VLOOKUP(C57,'Dungeon&amp;Framework'!CG:CL,3,FALSE),"") )</f>
        <v/>
      </c>
      <c r="G57" t="str">
        <f>IF( IFERROR(VLOOKUP(C57,'Dungeon&amp;Framework'!CG:CN,8,FALSE),"") = 0, "",IFERROR(VLOOKUP(C57,'Dungeon&amp;Framework'!CG:CN,8,FALSE),""))</f>
        <v/>
      </c>
      <c r="L57">
        <f>SUM($I$2:I57)</f>
        <v>3180</v>
      </c>
      <c r="M57">
        <f t="shared" si="0"/>
        <v>31.8</v>
      </c>
    </row>
    <row r="58" spans="3:13" hidden="1" x14ac:dyDescent="0.2">
      <c r="C58">
        <v>57</v>
      </c>
      <c r="D58">
        <f>IF(IFERROR(VLOOKUP(C58,'Dungeon&amp;Framework'!CG:CL,3,FALSE),"") = 0,"",IFERROR(VLOOKUP(C58,'Dungeon&amp;Framework'!CG:CL,3,FALSE),"") )</f>
        <v>1</v>
      </c>
      <c r="G58" t="str">
        <f>IF( IFERROR(VLOOKUP(C58,'Dungeon&amp;Framework'!CG:CN,8,FALSE),"") = 0, "",IFERROR(VLOOKUP(C58,'Dungeon&amp;Framework'!CG:CN,8,FALSE),""))</f>
        <v/>
      </c>
      <c r="L58">
        <f>SUM($I$2:I58)</f>
        <v>3180</v>
      </c>
      <c r="M58">
        <f t="shared" si="0"/>
        <v>31.8</v>
      </c>
    </row>
    <row r="59" spans="3:13" hidden="1" x14ac:dyDescent="0.2">
      <c r="C59">
        <v>58</v>
      </c>
      <c r="D59" t="str">
        <f>IF(IFERROR(VLOOKUP(C59,'Dungeon&amp;Framework'!CG:CL,3,FALSE),"") = 0,"",IFERROR(VLOOKUP(C59,'Dungeon&amp;Framework'!CG:CL,3,FALSE),"") )</f>
        <v/>
      </c>
      <c r="G59" t="str">
        <f>IF( IFERROR(VLOOKUP(C59,'Dungeon&amp;Framework'!CG:CN,8,FALSE),"") = 0, "",IFERROR(VLOOKUP(C59,'Dungeon&amp;Framework'!CG:CN,8,FALSE),""))</f>
        <v/>
      </c>
      <c r="L59">
        <f>SUM($I$2:I59)</f>
        <v>3180</v>
      </c>
      <c r="M59">
        <f t="shared" si="0"/>
        <v>31.8</v>
      </c>
    </row>
    <row r="60" spans="3:13" x14ac:dyDescent="0.2">
      <c r="C60">
        <v>59</v>
      </c>
      <c r="D60" t="str">
        <f>IF(IFERROR(VLOOKUP(C60,'Dungeon&amp;Framework'!CG:CL,3,FALSE),"") = 0,"",IFERROR(VLOOKUP(C60,'Dungeon&amp;Framework'!CG:CL,3,FALSE),"") )</f>
        <v/>
      </c>
      <c r="G60" t="str">
        <f>IF( IFERROR(VLOOKUP(C60,'Dungeon&amp;Framework'!CG:CN,8,FALSE),"") = 0, "",IFERROR(VLOOKUP(C60,'Dungeon&amp;Framework'!CG:CN,8,FALSE),""))</f>
        <v/>
      </c>
      <c r="H60" t="s">
        <v>486</v>
      </c>
      <c r="I60">
        <v>120</v>
      </c>
      <c r="L60">
        <f>SUM($I$2:I60)</f>
        <v>3300</v>
      </c>
      <c r="M60">
        <f t="shared" si="0"/>
        <v>33</v>
      </c>
    </row>
    <row r="61" spans="3:13" x14ac:dyDescent="0.2">
      <c r="C61">
        <v>60</v>
      </c>
      <c r="D61">
        <f>IF(IFERROR(VLOOKUP(C61,'Dungeon&amp;Framework'!CG:CL,3,FALSE),"") = 0,"",IFERROR(VLOOKUP(C61,'Dungeon&amp;Framework'!CG:CL,3,FALSE),"") )</f>
        <v>2</v>
      </c>
      <c r="F61">
        <v>1</v>
      </c>
      <c r="G61" t="str">
        <f>IF( IFERROR(VLOOKUP(C61,'Dungeon&amp;Framework'!CG:CN,8,FALSE),"") = 0, "",IFERROR(VLOOKUP(C61,'Dungeon&amp;Framework'!CG:CN,8,FALSE),""))</f>
        <v/>
      </c>
      <c r="H61" t="s">
        <v>484</v>
      </c>
      <c r="I61">
        <v>1500</v>
      </c>
      <c r="L61">
        <f>SUM($I$2:I61)</f>
        <v>4800</v>
      </c>
      <c r="M61">
        <f t="shared" si="0"/>
        <v>48</v>
      </c>
    </row>
    <row r="62" spans="3:13" hidden="1" x14ac:dyDescent="0.2">
      <c r="C62">
        <v>61</v>
      </c>
      <c r="D62" t="str">
        <f>IF(IFERROR(VLOOKUP(C62,'Dungeon&amp;Framework'!CG:CL,3,FALSE),"") = 0,"",IFERROR(VLOOKUP(C62,'Dungeon&amp;Framework'!CG:CL,3,FALSE),"") )</f>
        <v/>
      </c>
      <c r="G62" t="str">
        <f>IF( IFERROR(VLOOKUP(C62,'Dungeon&amp;Framework'!CG:CN,8,FALSE),"") = 0, "",IFERROR(VLOOKUP(C62,'Dungeon&amp;Framework'!CG:CN,8,FALSE),""))</f>
        <v/>
      </c>
      <c r="L62">
        <f>SUM($I$2:I62)</f>
        <v>4800</v>
      </c>
      <c r="M62">
        <f t="shared" si="0"/>
        <v>48</v>
      </c>
    </row>
    <row r="63" spans="3:13" hidden="1" x14ac:dyDescent="0.2">
      <c r="C63">
        <v>62</v>
      </c>
      <c r="D63" t="str">
        <f>IF(IFERROR(VLOOKUP(C63,'Dungeon&amp;Framework'!CG:CL,3,FALSE),"") = 0,"",IFERROR(VLOOKUP(C63,'Dungeon&amp;Framework'!CG:CL,3,FALSE),"") )</f>
        <v/>
      </c>
      <c r="G63" t="str">
        <f>IF( IFERROR(VLOOKUP(C63,'Dungeon&amp;Framework'!CG:CN,8,FALSE),"") = 0, "",IFERROR(VLOOKUP(C63,'Dungeon&amp;Framework'!CG:CN,8,FALSE),""))</f>
        <v/>
      </c>
      <c r="L63">
        <f>SUM($I$2:I63)</f>
        <v>4800</v>
      </c>
      <c r="M63">
        <f t="shared" si="0"/>
        <v>48</v>
      </c>
    </row>
    <row r="64" spans="3:13" hidden="1" x14ac:dyDescent="0.2">
      <c r="C64">
        <v>63</v>
      </c>
      <c r="D64">
        <f>IF(IFERROR(VLOOKUP(C64,'Dungeon&amp;Framework'!CG:CL,3,FALSE),"") = 0,"",IFERROR(VLOOKUP(C64,'Dungeon&amp;Framework'!CG:CL,3,FALSE),"") )</f>
        <v>3</v>
      </c>
      <c r="G64" t="str">
        <f>IF( IFERROR(VLOOKUP(C64,'Dungeon&amp;Framework'!CG:CN,8,FALSE),"") = 0, "",IFERROR(VLOOKUP(C64,'Dungeon&amp;Framework'!CG:CN,8,FALSE),""))</f>
        <v/>
      </c>
      <c r="L64">
        <f>SUM($I$2:I64)</f>
        <v>4800</v>
      </c>
      <c r="M64">
        <f t="shared" si="0"/>
        <v>48</v>
      </c>
    </row>
    <row r="65" spans="3:13" hidden="1" x14ac:dyDescent="0.2">
      <c r="C65">
        <v>64</v>
      </c>
      <c r="D65" t="str">
        <f>IF(IFERROR(VLOOKUP(C65,'Dungeon&amp;Framework'!CG:CL,3,FALSE),"") = 0,"",IFERROR(VLOOKUP(C65,'Dungeon&amp;Framework'!CG:CL,3,FALSE),"") )</f>
        <v/>
      </c>
      <c r="G65" t="str">
        <f>IF( IFERROR(VLOOKUP(C65,'Dungeon&amp;Framework'!CG:CN,8,FALSE),"") = 0, "",IFERROR(VLOOKUP(C65,'Dungeon&amp;Framework'!CG:CN,8,FALSE),""))</f>
        <v/>
      </c>
      <c r="L65">
        <f>SUM($I$2:I65)</f>
        <v>4800</v>
      </c>
      <c r="M65">
        <f t="shared" si="0"/>
        <v>48</v>
      </c>
    </row>
    <row r="66" spans="3:13" x14ac:dyDescent="0.2">
      <c r="C66">
        <v>65</v>
      </c>
      <c r="D66" t="str">
        <f>IF(IFERROR(VLOOKUP(C66,'Dungeon&amp;Framework'!CG:CL,3,FALSE),"") = 0,"",IFERROR(VLOOKUP(C66,'Dungeon&amp;Framework'!CG:CL,3,FALSE),"") )</f>
        <v/>
      </c>
      <c r="G66" t="str">
        <f>IF( IFERROR(VLOOKUP(C66,'Dungeon&amp;Framework'!CG:CN,8,FALSE),"") = 0, "",IFERROR(VLOOKUP(C66,'Dungeon&amp;Framework'!CG:CN,8,FALSE),""))</f>
        <v/>
      </c>
      <c r="H66" t="s">
        <v>491</v>
      </c>
      <c r="I66">
        <v>180</v>
      </c>
      <c r="L66">
        <f>SUM($I$2:I66)</f>
        <v>4980</v>
      </c>
      <c r="M66">
        <f t="shared" si="0"/>
        <v>49.8</v>
      </c>
    </row>
    <row r="67" spans="3:13" hidden="1" x14ac:dyDescent="0.2">
      <c r="C67">
        <v>66</v>
      </c>
      <c r="D67">
        <f>IF(IFERROR(VLOOKUP(C67,'Dungeon&amp;Framework'!CG:CL,3,FALSE),"") = 0,"",IFERROR(VLOOKUP(C67,'Dungeon&amp;Framework'!CG:CL,3,FALSE),"") )</f>
        <v>4</v>
      </c>
      <c r="G67" t="str">
        <f>IF( IFERROR(VLOOKUP(C67,'Dungeon&amp;Framework'!CG:CN,8,FALSE),"") = 0, "",IFERROR(VLOOKUP(C67,'Dungeon&amp;Framework'!CG:CN,8,FALSE),""))</f>
        <v/>
      </c>
      <c r="L67">
        <f>SUM($I$2:I67)</f>
        <v>4980</v>
      </c>
      <c r="M67">
        <f t="shared" ref="M67:M130" si="1">L67/100</f>
        <v>49.8</v>
      </c>
    </row>
    <row r="68" spans="3:13" hidden="1" x14ac:dyDescent="0.2">
      <c r="C68">
        <v>67</v>
      </c>
      <c r="D68" t="str">
        <f>IF(IFERROR(VLOOKUP(C68,'Dungeon&amp;Framework'!CG:CL,3,FALSE),"") = 0,"",IFERROR(VLOOKUP(C68,'Dungeon&amp;Framework'!CG:CL,3,FALSE),"") )</f>
        <v/>
      </c>
      <c r="G68" t="str">
        <f>IF( IFERROR(VLOOKUP(C68,'Dungeon&amp;Framework'!CG:CN,8,FALSE),"") = 0, "",IFERROR(VLOOKUP(C68,'Dungeon&amp;Framework'!CG:CN,8,FALSE),""))</f>
        <v/>
      </c>
      <c r="L68">
        <f>SUM($I$2:I68)</f>
        <v>4980</v>
      </c>
      <c r="M68">
        <f t="shared" si="1"/>
        <v>49.8</v>
      </c>
    </row>
    <row r="69" spans="3:13" hidden="1" x14ac:dyDescent="0.2">
      <c r="C69">
        <v>68</v>
      </c>
      <c r="D69" t="str">
        <f>IF(IFERROR(VLOOKUP(C69,'Dungeon&amp;Framework'!CG:CL,3,FALSE),"") = 0,"",IFERROR(VLOOKUP(C69,'Dungeon&amp;Framework'!CG:CL,3,FALSE),"") )</f>
        <v/>
      </c>
      <c r="G69" t="str">
        <f>IF( IFERROR(VLOOKUP(C69,'Dungeon&amp;Framework'!CG:CN,8,FALSE),"") = 0, "",IFERROR(VLOOKUP(C69,'Dungeon&amp;Framework'!CG:CN,8,FALSE),""))</f>
        <v/>
      </c>
      <c r="L69">
        <f>SUM($I$2:I69)</f>
        <v>4980</v>
      </c>
      <c r="M69">
        <f t="shared" si="1"/>
        <v>49.8</v>
      </c>
    </row>
    <row r="70" spans="3:13" hidden="1" x14ac:dyDescent="0.2">
      <c r="C70">
        <v>69</v>
      </c>
      <c r="D70" t="str">
        <f>IF(IFERROR(VLOOKUP(C70,'Dungeon&amp;Framework'!CG:CL,3,FALSE),"") = 0,"",IFERROR(VLOOKUP(C70,'Dungeon&amp;Framework'!CG:CL,3,FALSE),"") )</f>
        <v/>
      </c>
      <c r="G70" t="str">
        <f>IF( IFERROR(VLOOKUP(C70,'Dungeon&amp;Framework'!CG:CN,8,FALSE),"") = 0, "",IFERROR(VLOOKUP(C70,'Dungeon&amp;Framework'!CG:CN,8,FALSE),""))</f>
        <v/>
      </c>
      <c r="L70">
        <f>SUM($I$2:I70)</f>
        <v>4980</v>
      </c>
      <c r="M70">
        <f t="shared" si="1"/>
        <v>49.8</v>
      </c>
    </row>
    <row r="71" spans="3:13" hidden="1" x14ac:dyDescent="0.2">
      <c r="C71">
        <v>70</v>
      </c>
      <c r="D71">
        <f>IF(IFERROR(VLOOKUP(C71,'Dungeon&amp;Framework'!CG:CL,3,FALSE),"") = 0,"",IFERROR(VLOOKUP(C71,'Dungeon&amp;Framework'!CG:CL,3,FALSE),"") )</f>
        <v>5</v>
      </c>
      <c r="G71" t="str">
        <f>IF( IFERROR(VLOOKUP(C71,'Dungeon&amp;Framework'!CG:CN,8,FALSE),"") = 0, "",IFERROR(VLOOKUP(C71,'Dungeon&amp;Framework'!CG:CN,8,FALSE),""))</f>
        <v/>
      </c>
      <c r="L71">
        <f>SUM($I$2:I71)</f>
        <v>4980</v>
      </c>
      <c r="M71">
        <f t="shared" si="1"/>
        <v>49.8</v>
      </c>
    </row>
    <row r="72" spans="3:13" hidden="1" x14ac:dyDescent="0.2">
      <c r="C72">
        <v>71</v>
      </c>
      <c r="D72" t="str">
        <f>IF(IFERROR(VLOOKUP(C72,'Dungeon&amp;Framework'!CG:CL,3,FALSE),"") = 0,"",IFERROR(VLOOKUP(C72,'Dungeon&amp;Framework'!CG:CL,3,FALSE),"") )</f>
        <v/>
      </c>
      <c r="G72" t="str">
        <f>IF( IFERROR(VLOOKUP(C72,'Dungeon&amp;Framework'!CG:CN,8,FALSE),"") = 0, "",IFERROR(VLOOKUP(C72,'Dungeon&amp;Framework'!CG:CN,8,FALSE),""))</f>
        <v/>
      </c>
      <c r="L72">
        <f>SUM($I$2:I72)</f>
        <v>4980</v>
      </c>
      <c r="M72">
        <f t="shared" si="1"/>
        <v>49.8</v>
      </c>
    </row>
    <row r="73" spans="3:13" hidden="1" x14ac:dyDescent="0.2">
      <c r="C73">
        <v>72</v>
      </c>
      <c r="D73" t="str">
        <f>IF(IFERROR(VLOOKUP(C73,'Dungeon&amp;Framework'!CG:CL,3,FALSE),"") = 0,"",IFERROR(VLOOKUP(C73,'Dungeon&amp;Framework'!CG:CL,3,FALSE),"") )</f>
        <v/>
      </c>
      <c r="G73" t="str">
        <f>IF( IFERROR(VLOOKUP(C73,'Dungeon&amp;Framework'!CG:CN,8,FALSE),"") = 0, "",IFERROR(VLOOKUP(C73,'Dungeon&amp;Framework'!CG:CN,8,FALSE),""))</f>
        <v/>
      </c>
      <c r="L73">
        <f>SUM($I$2:I73)</f>
        <v>4980</v>
      </c>
      <c r="M73">
        <f t="shared" si="1"/>
        <v>49.8</v>
      </c>
    </row>
    <row r="74" spans="3:13" x14ac:dyDescent="0.2">
      <c r="C74">
        <v>73</v>
      </c>
      <c r="D74" t="str">
        <f>IF(IFERROR(VLOOKUP(C74,'Dungeon&amp;Framework'!CG:CL,3,FALSE),"") = 0,"",IFERROR(VLOOKUP(C74,'Dungeon&amp;Framework'!CG:CL,3,FALSE),"") )</f>
        <v/>
      </c>
      <c r="G74" t="str">
        <f>IF( IFERROR(VLOOKUP(C74,'Dungeon&amp;Framework'!CG:CN,8,FALSE),"") = 0, "",IFERROR(VLOOKUP(C74,'Dungeon&amp;Framework'!CG:CN,8,FALSE),""))</f>
        <v/>
      </c>
      <c r="H74" t="s">
        <v>488</v>
      </c>
      <c r="I74">
        <v>720</v>
      </c>
      <c r="L74">
        <f>SUM($I$2:I74)</f>
        <v>5700</v>
      </c>
      <c r="M74">
        <f t="shared" si="1"/>
        <v>57</v>
      </c>
    </row>
    <row r="75" spans="3:13" hidden="1" x14ac:dyDescent="0.2">
      <c r="C75">
        <v>74</v>
      </c>
      <c r="D75">
        <f>IF(IFERROR(VLOOKUP(C75,'Dungeon&amp;Framework'!CG:CL,3,FALSE),"") = 0,"",IFERROR(VLOOKUP(C75,'Dungeon&amp;Framework'!CG:CL,3,FALSE),"") )</f>
        <v>6</v>
      </c>
      <c r="G75" t="str">
        <f>IF( IFERROR(VLOOKUP(C75,'Dungeon&amp;Framework'!CG:CN,8,FALSE),"") = 0, "",IFERROR(VLOOKUP(C75,'Dungeon&amp;Framework'!CG:CN,8,FALSE),""))</f>
        <v/>
      </c>
      <c r="L75">
        <f>SUM($I$2:I75)</f>
        <v>5700</v>
      </c>
      <c r="M75">
        <f t="shared" si="1"/>
        <v>57</v>
      </c>
    </row>
    <row r="76" spans="3:13" hidden="1" x14ac:dyDescent="0.2">
      <c r="C76">
        <v>75</v>
      </c>
      <c r="D76" t="str">
        <f>IF(IFERROR(VLOOKUP(C76,'Dungeon&amp;Framework'!CG:CL,3,FALSE),"") = 0,"",IFERROR(VLOOKUP(C76,'Dungeon&amp;Framework'!CG:CL,3,FALSE),"") )</f>
        <v/>
      </c>
      <c r="G76" t="str">
        <f>IF( IFERROR(VLOOKUP(C76,'Dungeon&amp;Framework'!CG:CN,8,FALSE),"") = 0, "",IFERROR(VLOOKUP(C76,'Dungeon&amp;Framework'!CG:CN,8,FALSE),""))</f>
        <v/>
      </c>
      <c r="L76">
        <f>SUM($I$2:I76)</f>
        <v>5700</v>
      </c>
      <c r="M76">
        <f t="shared" si="1"/>
        <v>57</v>
      </c>
    </row>
    <row r="77" spans="3:13" hidden="1" x14ac:dyDescent="0.2">
      <c r="C77">
        <v>76</v>
      </c>
      <c r="D77" t="str">
        <f>IF(IFERROR(VLOOKUP(C77,'Dungeon&amp;Framework'!CG:CL,3,FALSE),"") = 0,"",IFERROR(VLOOKUP(C77,'Dungeon&amp;Framework'!CG:CL,3,FALSE),"") )</f>
        <v/>
      </c>
      <c r="G77" t="str">
        <f>IF( IFERROR(VLOOKUP(C77,'Dungeon&amp;Framework'!CG:CN,8,FALSE),"") = 0, "",IFERROR(VLOOKUP(C77,'Dungeon&amp;Framework'!CG:CN,8,FALSE),""))</f>
        <v/>
      </c>
      <c r="L77">
        <f>SUM($I$2:I77)</f>
        <v>5700</v>
      </c>
      <c r="M77">
        <f t="shared" si="1"/>
        <v>57</v>
      </c>
    </row>
    <row r="78" spans="3:13" hidden="1" x14ac:dyDescent="0.2">
      <c r="C78">
        <v>77</v>
      </c>
      <c r="D78" t="str">
        <f>IF(IFERROR(VLOOKUP(C78,'Dungeon&amp;Framework'!CG:CL,3,FALSE),"") = 0,"",IFERROR(VLOOKUP(C78,'Dungeon&amp;Framework'!CG:CL,3,FALSE),"") )</f>
        <v/>
      </c>
      <c r="G78" t="str">
        <f>IF( IFERROR(VLOOKUP(C78,'Dungeon&amp;Framework'!CG:CN,8,FALSE),"") = 0, "",IFERROR(VLOOKUP(C78,'Dungeon&amp;Framework'!CG:CN,8,FALSE),""))</f>
        <v/>
      </c>
      <c r="L78">
        <f>SUM($I$2:I78)</f>
        <v>5700</v>
      </c>
      <c r="M78">
        <f t="shared" si="1"/>
        <v>57</v>
      </c>
    </row>
    <row r="79" spans="3:13" hidden="1" x14ac:dyDescent="0.2">
      <c r="C79">
        <v>78</v>
      </c>
      <c r="D79">
        <f>IF(IFERROR(VLOOKUP(C79,'Dungeon&amp;Framework'!CG:CL,3,FALSE),"") = 0,"",IFERROR(VLOOKUP(C79,'Dungeon&amp;Framework'!CG:CL,3,FALSE),"") )</f>
        <v>7</v>
      </c>
      <c r="G79" t="str">
        <f>IF( IFERROR(VLOOKUP(C79,'Dungeon&amp;Framework'!CG:CN,8,FALSE),"") = 0, "",IFERROR(VLOOKUP(C79,'Dungeon&amp;Framework'!CG:CN,8,FALSE),""))</f>
        <v/>
      </c>
      <c r="L79">
        <f>SUM($I$2:I79)</f>
        <v>5700</v>
      </c>
      <c r="M79">
        <f t="shared" si="1"/>
        <v>57</v>
      </c>
    </row>
    <row r="80" spans="3:13" x14ac:dyDescent="0.2">
      <c r="C80">
        <v>79</v>
      </c>
      <c r="D80" t="str">
        <f>IF(IFERROR(VLOOKUP(C80,'Dungeon&amp;Framework'!CG:CL,3,FALSE),"") = 0,"",IFERROR(VLOOKUP(C80,'Dungeon&amp;Framework'!CG:CL,3,FALSE),"") )</f>
        <v/>
      </c>
      <c r="G80" t="str">
        <f>IF( IFERROR(VLOOKUP(C80,'Dungeon&amp;Framework'!CG:CN,8,FALSE),"") = 0, "",IFERROR(VLOOKUP(C80,'Dungeon&amp;Framework'!CG:CN,8,FALSE),""))</f>
        <v/>
      </c>
      <c r="H80" t="s">
        <v>495</v>
      </c>
      <c r="I80">
        <v>750</v>
      </c>
      <c r="L80">
        <f>SUM($I$2:I80)</f>
        <v>6450</v>
      </c>
      <c r="M80">
        <f t="shared" si="1"/>
        <v>64.5</v>
      </c>
    </row>
    <row r="81" spans="3:13" x14ac:dyDescent="0.2">
      <c r="C81">
        <v>80</v>
      </c>
      <c r="D81" t="str">
        <f>IF(IFERROR(VLOOKUP(C81,'Dungeon&amp;Framework'!CG:CL,3,FALSE),"") = 0,"",IFERROR(VLOOKUP(C81,'Dungeon&amp;Framework'!CG:CL,3,FALSE),"") )</f>
        <v/>
      </c>
      <c r="F81">
        <v>1</v>
      </c>
      <c r="G81" t="str">
        <f>IF( IFERROR(VLOOKUP(C81,'Dungeon&amp;Framework'!CG:CN,8,FALSE),"") = 0, "",IFERROR(VLOOKUP(C81,'Dungeon&amp;Framework'!CG:CN,8,FALSE),""))</f>
        <v/>
      </c>
      <c r="H81" t="s">
        <v>494</v>
      </c>
      <c r="I81">
        <v>500</v>
      </c>
      <c r="L81">
        <f>SUM($I$2:I81)</f>
        <v>6950</v>
      </c>
      <c r="M81">
        <f t="shared" si="1"/>
        <v>69.5</v>
      </c>
    </row>
    <row r="82" spans="3:13" hidden="1" x14ac:dyDescent="0.2">
      <c r="C82">
        <v>81</v>
      </c>
      <c r="D82" t="str">
        <f>IF(IFERROR(VLOOKUP(C82,'Dungeon&amp;Framework'!CG:CL,3,FALSE),"") = 0,"",IFERROR(VLOOKUP(C82,'Dungeon&amp;Framework'!CG:CL,3,FALSE),"") )</f>
        <v/>
      </c>
      <c r="G82" t="str">
        <f>IF( IFERROR(VLOOKUP(C82,'Dungeon&amp;Framework'!CG:CN,8,FALSE),"") = 0, "",IFERROR(VLOOKUP(C82,'Dungeon&amp;Framework'!CG:CN,8,FALSE),""))</f>
        <v/>
      </c>
      <c r="L82">
        <f>SUM($I$2:I82)</f>
        <v>6950</v>
      </c>
      <c r="M82">
        <f t="shared" si="1"/>
        <v>69.5</v>
      </c>
    </row>
    <row r="83" spans="3:13" hidden="1" x14ac:dyDescent="0.2">
      <c r="C83">
        <v>82</v>
      </c>
      <c r="D83">
        <f>IF(IFERROR(VLOOKUP(C83,'Dungeon&amp;Framework'!CG:CL,3,FALSE),"") = 0,"",IFERROR(VLOOKUP(C83,'Dungeon&amp;Framework'!CG:CL,3,FALSE),"") )</f>
        <v>8</v>
      </c>
      <c r="G83" t="str">
        <f>IF( IFERROR(VLOOKUP(C83,'Dungeon&amp;Framework'!CG:CN,8,FALSE),"") = 0, "",IFERROR(VLOOKUP(C83,'Dungeon&amp;Framework'!CG:CN,8,FALSE),""))</f>
        <v/>
      </c>
      <c r="L83">
        <f>SUM($I$2:I83)</f>
        <v>6950</v>
      </c>
      <c r="M83">
        <f t="shared" si="1"/>
        <v>69.5</v>
      </c>
    </row>
    <row r="84" spans="3:13" hidden="1" x14ac:dyDescent="0.2">
      <c r="C84">
        <v>83</v>
      </c>
      <c r="D84" t="str">
        <f>IF(IFERROR(VLOOKUP(C84,'Dungeon&amp;Framework'!CG:CL,3,FALSE),"") = 0,"",IFERROR(VLOOKUP(C84,'Dungeon&amp;Framework'!CG:CL,3,FALSE),"") )</f>
        <v/>
      </c>
      <c r="G84" t="str">
        <f>IF( IFERROR(VLOOKUP(C84,'Dungeon&amp;Framework'!CG:CN,8,FALSE),"") = 0, "",IFERROR(VLOOKUP(C84,'Dungeon&amp;Framework'!CG:CN,8,FALSE),""))</f>
        <v/>
      </c>
      <c r="L84">
        <f>SUM($I$2:I84)</f>
        <v>6950</v>
      </c>
      <c r="M84">
        <f t="shared" si="1"/>
        <v>69.5</v>
      </c>
    </row>
    <row r="85" spans="3:13" hidden="1" x14ac:dyDescent="0.2">
      <c r="C85">
        <v>84</v>
      </c>
      <c r="D85" t="str">
        <f>IF(IFERROR(VLOOKUP(C85,'Dungeon&amp;Framework'!CG:CL,3,FALSE),"") = 0,"",IFERROR(VLOOKUP(C85,'Dungeon&amp;Framework'!CG:CL,3,FALSE),"") )</f>
        <v/>
      </c>
      <c r="G85" t="str">
        <f>IF( IFERROR(VLOOKUP(C85,'Dungeon&amp;Framework'!CG:CN,8,FALSE),"") = 0, "",IFERROR(VLOOKUP(C85,'Dungeon&amp;Framework'!CG:CN,8,FALSE),""))</f>
        <v/>
      </c>
      <c r="L85">
        <f>SUM($I$2:I85)</f>
        <v>6950</v>
      </c>
      <c r="M85">
        <f t="shared" si="1"/>
        <v>69.5</v>
      </c>
    </row>
    <row r="86" spans="3:13" x14ac:dyDescent="0.2">
      <c r="C86">
        <v>85</v>
      </c>
      <c r="D86" t="str">
        <f>IF(IFERROR(VLOOKUP(C86,'Dungeon&amp;Framework'!CG:CL,3,FALSE),"") = 0,"",IFERROR(VLOOKUP(C86,'Dungeon&amp;Framework'!CG:CL,3,FALSE),"") )</f>
        <v/>
      </c>
      <c r="G86" t="str">
        <f>IF( IFERROR(VLOOKUP(C86,'Dungeon&amp;Framework'!CG:CN,8,FALSE),"") = 0, "",IFERROR(VLOOKUP(C86,'Dungeon&amp;Framework'!CG:CN,8,FALSE),""))</f>
        <v/>
      </c>
      <c r="H86" t="s">
        <v>490</v>
      </c>
      <c r="I86">
        <v>300</v>
      </c>
      <c r="L86">
        <f>SUM($I$2:I86)</f>
        <v>7250</v>
      </c>
      <c r="M86">
        <f t="shared" si="1"/>
        <v>72.5</v>
      </c>
    </row>
    <row r="87" spans="3:13" hidden="1" x14ac:dyDescent="0.2">
      <c r="C87">
        <v>86</v>
      </c>
      <c r="D87">
        <f>IF(IFERROR(VLOOKUP(C87,'Dungeon&amp;Framework'!CG:CL,3,FALSE),"") = 0,"",IFERROR(VLOOKUP(C87,'Dungeon&amp;Framework'!CG:CL,3,FALSE),"") )</f>
        <v>9</v>
      </c>
      <c r="G87" t="str">
        <f>IF( IFERROR(VLOOKUP(C87,'Dungeon&amp;Framework'!CG:CN,8,FALSE),"") = 0, "",IFERROR(VLOOKUP(C87,'Dungeon&amp;Framework'!CG:CN,8,FALSE),""))</f>
        <v/>
      </c>
      <c r="L87">
        <f>SUM($I$2:I87)</f>
        <v>7250</v>
      </c>
      <c r="M87">
        <f t="shared" si="1"/>
        <v>72.5</v>
      </c>
    </row>
    <row r="88" spans="3:13" hidden="1" x14ac:dyDescent="0.2">
      <c r="C88">
        <v>87</v>
      </c>
      <c r="D88" t="str">
        <f>IF(IFERROR(VLOOKUP(C88,'Dungeon&amp;Framework'!CG:CL,3,FALSE),"") = 0,"",IFERROR(VLOOKUP(C88,'Dungeon&amp;Framework'!CG:CL,3,FALSE),"") )</f>
        <v/>
      </c>
      <c r="G88" t="str">
        <f>IF( IFERROR(VLOOKUP(C88,'Dungeon&amp;Framework'!CG:CN,8,FALSE),"") = 0, "",IFERROR(VLOOKUP(C88,'Dungeon&amp;Framework'!CG:CN,8,FALSE),""))</f>
        <v/>
      </c>
      <c r="L88">
        <f>SUM($I$2:I88)</f>
        <v>7250</v>
      </c>
      <c r="M88">
        <f t="shared" si="1"/>
        <v>72.5</v>
      </c>
    </row>
    <row r="89" spans="3:13" hidden="1" x14ac:dyDescent="0.2">
      <c r="C89">
        <v>88</v>
      </c>
      <c r="D89" t="str">
        <f>IF(IFERROR(VLOOKUP(C89,'Dungeon&amp;Framework'!CG:CL,3,FALSE),"") = 0,"",IFERROR(VLOOKUP(C89,'Dungeon&amp;Framework'!CG:CL,3,FALSE),"") )</f>
        <v/>
      </c>
      <c r="G89" t="str">
        <f>IF( IFERROR(VLOOKUP(C89,'Dungeon&amp;Framework'!CG:CN,8,FALSE),"") = 0, "",IFERROR(VLOOKUP(C89,'Dungeon&amp;Framework'!CG:CN,8,FALSE),""))</f>
        <v/>
      </c>
      <c r="L89">
        <f>SUM($I$2:I89)</f>
        <v>7250</v>
      </c>
      <c r="M89">
        <f t="shared" si="1"/>
        <v>72.5</v>
      </c>
    </row>
    <row r="90" spans="3:13" hidden="1" x14ac:dyDescent="0.2">
      <c r="C90">
        <v>89</v>
      </c>
      <c r="D90" t="str">
        <f>IF(IFERROR(VLOOKUP(C90,'Dungeon&amp;Framework'!CG:CL,3,FALSE),"") = 0,"",IFERROR(VLOOKUP(C90,'Dungeon&amp;Framework'!CG:CL,3,FALSE),"") )</f>
        <v/>
      </c>
      <c r="G90" t="str">
        <f>IF( IFERROR(VLOOKUP(C90,'Dungeon&amp;Framework'!CG:CN,8,FALSE),"") = 0, "",IFERROR(VLOOKUP(C90,'Dungeon&amp;Framework'!CG:CN,8,FALSE),""))</f>
        <v/>
      </c>
      <c r="L90">
        <f>SUM($I$2:I90)</f>
        <v>7250</v>
      </c>
      <c r="M90">
        <f t="shared" si="1"/>
        <v>72.5</v>
      </c>
    </row>
    <row r="91" spans="3:13" x14ac:dyDescent="0.2">
      <c r="C91">
        <v>90</v>
      </c>
      <c r="D91">
        <f>IF(IFERROR(VLOOKUP(C91,'Dungeon&amp;Framework'!CG:CL,3,FALSE),"") = 0,"",IFERROR(VLOOKUP(C91,'Dungeon&amp;Framework'!CG:CL,3,FALSE),"") )</f>
        <v>10</v>
      </c>
      <c r="G91" t="str">
        <f>IF( IFERROR(VLOOKUP(C91,'Dungeon&amp;Framework'!CG:CN,8,FALSE),"") = 0, "",IFERROR(VLOOKUP(C91,'Dungeon&amp;Framework'!CG:CN,8,FALSE),""))</f>
        <v/>
      </c>
      <c r="H91" t="s">
        <v>488</v>
      </c>
      <c r="I91">
        <v>720</v>
      </c>
      <c r="L91">
        <f>SUM($I$2:I91)</f>
        <v>7970</v>
      </c>
      <c r="M91">
        <f t="shared" si="1"/>
        <v>79.7</v>
      </c>
    </row>
    <row r="92" spans="3:13" hidden="1" x14ac:dyDescent="0.2">
      <c r="C92">
        <v>91</v>
      </c>
      <c r="D92" t="str">
        <f>IF(IFERROR(VLOOKUP(C92,'Dungeon&amp;Framework'!CG:CL,3,FALSE),"") = 0,"",IFERROR(VLOOKUP(C92,'Dungeon&amp;Framework'!CG:CL,3,FALSE),"") )</f>
        <v/>
      </c>
      <c r="G92" t="str">
        <f>IF( IFERROR(VLOOKUP(C92,'Dungeon&amp;Framework'!CG:CN,8,FALSE),"") = 0, "",IFERROR(VLOOKUP(C92,'Dungeon&amp;Framework'!CG:CN,8,FALSE),""))</f>
        <v/>
      </c>
      <c r="L92">
        <f>SUM($I$2:I92)</f>
        <v>7970</v>
      </c>
      <c r="M92">
        <f t="shared" si="1"/>
        <v>79.7</v>
      </c>
    </row>
    <row r="93" spans="3:13" hidden="1" x14ac:dyDescent="0.2">
      <c r="C93">
        <v>92</v>
      </c>
      <c r="D93" t="str">
        <f>IF(IFERROR(VLOOKUP(C93,'Dungeon&amp;Framework'!CG:CL,3,FALSE),"") = 0,"",IFERROR(VLOOKUP(C93,'Dungeon&amp;Framework'!CG:CL,3,FALSE),"") )</f>
        <v/>
      </c>
      <c r="G93" t="str">
        <f>IF( IFERROR(VLOOKUP(C93,'Dungeon&amp;Framework'!CG:CN,8,FALSE),"") = 0, "",IFERROR(VLOOKUP(C93,'Dungeon&amp;Framework'!CG:CN,8,FALSE),""))</f>
        <v/>
      </c>
      <c r="L93">
        <f>SUM($I$2:I93)</f>
        <v>7970</v>
      </c>
      <c r="M93">
        <f t="shared" si="1"/>
        <v>79.7</v>
      </c>
    </row>
    <row r="94" spans="3:13" hidden="1" x14ac:dyDescent="0.2">
      <c r="C94">
        <v>93</v>
      </c>
      <c r="D94" t="str">
        <f>IF(IFERROR(VLOOKUP(C94,'Dungeon&amp;Framework'!CG:CL,3,FALSE),"") = 0,"",IFERROR(VLOOKUP(C94,'Dungeon&amp;Framework'!CG:CL,3,FALSE),"") )</f>
        <v/>
      </c>
      <c r="G94" t="str">
        <f>IF( IFERROR(VLOOKUP(C94,'Dungeon&amp;Framework'!CG:CN,8,FALSE),"") = 0, "",IFERROR(VLOOKUP(C94,'Dungeon&amp;Framework'!CG:CN,8,FALSE),""))</f>
        <v/>
      </c>
      <c r="L94">
        <f>SUM($I$2:I94)</f>
        <v>7970</v>
      </c>
      <c r="M94">
        <f t="shared" si="1"/>
        <v>79.7</v>
      </c>
    </row>
    <row r="95" spans="3:13" hidden="1" x14ac:dyDescent="0.2">
      <c r="C95">
        <v>94</v>
      </c>
      <c r="D95">
        <f>IF(IFERROR(VLOOKUP(C95,'Dungeon&amp;Framework'!CG:CL,3,FALSE),"") = 0,"",IFERROR(VLOOKUP(C95,'Dungeon&amp;Framework'!CG:CL,3,FALSE),"") )</f>
        <v>11</v>
      </c>
      <c r="G95" t="str">
        <f>IF( IFERROR(VLOOKUP(C95,'Dungeon&amp;Framework'!CG:CN,8,FALSE),"") = 0, "",IFERROR(VLOOKUP(C95,'Dungeon&amp;Framework'!CG:CN,8,FALSE),""))</f>
        <v/>
      </c>
      <c r="L95">
        <f>SUM($I$2:I95)</f>
        <v>7970</v>
      </c>
      <c r="M95">
        <f t="shared" si="1"/>
        <v>79.7</v>
      </c>
    </row>
    <row r="96" spans="3:13" hidden="1" x14ac:dyDescent="0.2">
      <c r="C96">
        <v>95</v>
      </c>
      <c r="D96" t="str">
        <f>IF(IFERROR(VLOOKUP(C96,'Dungeon&amp;Framework'!CG:CL,3,FALSE),"") = 0,"",IFERROR(VLOOKUP(C96,'Dungeon&amp;Framework'!CG:CL,3,FALSE),"") )</f>
        <v/>
      </c>
      <c r="G96" t="str">
        <f>IF( IFERROR(VLOOKUP(C96,'Dungeon&amp;Framework'!CG:CN,8,FALSE),"") = 0, "",IFERROR(VLOOKUP(C96,'Dungeon&amp;Framework'!CG:CN,8,FALSE),""))</f>
        <v/>
      </c>
      <c r="L96">
        <f>SUM($I$2:I96)</f>
        <v>7970</v>
      </c>
      <c r="M96">
        <f t="shared" si="1"/>
        <v>79.7</v>
      </c>
    </row>
    <row r="97" spans="3:13" hidden="1" x14ac:dyDescent="0.2">
      <c r="C97">
        <v>96</v>
      </c>
      <c r="D97" t="str">
        <f>IF(IFERROR(VLOOKUP(C97,'Dungeon&amp;Framework'!CG:CL,3,FALSE),"") = 0,"",IFERROR(VLOOKUP(C97,'Dungeon&amp;Framework'!CG:CL,3,FALSE),"") )</f>
        <v/>
      </c>
      <c r="G97" t="str">
        <f>IF( IFERROR(VLOOKUP(C97,'Dungeon&amp;Framework'!CG:CN,8,FALSE),"") = 0, "",IFERROR(VLOOKUP(C97,'Dungeon&amp;Framework'!CG:CN,8,FALSE),""))</f>
        <v/>
      </c>
      <c r="L97">
        <f>SUM($I$2:I97)</f>
        <v>7970</v>
      </c>
      <c r="M97">
        <f t="shared" si="1"/>
        <v>79.7</v>
      </c>
    </row>
    <row r="98" spans="3:13" hidden="1" x14ac:dyDescent="0.2">
      <c r="C98">
        <v>97</v>
      </c>
      <c r="D98" t="str">
        <f>IF(IFERROR(VLOOKUP(C98,'Dungeon&amp;Framework'!CG:CL,3,FALSE),"") = 0,"",IFERROR(VLOOKUP(C98,'Dungeon&amp;Framework'!CG:CL,3,FALSE),"") )</f>
        <v/>
      </c>
      <c r="G98" t="str">
        <f>IF( IFERROR(VLOOKUP(C98,'Dungeon&amp;Framework'!CG:CN,8,FALSE),"") = 0, "",IFERROR(VLOOKUP(C98,'Dungeon&amp;Framework'!CG:CN,8,FALSE),""))</f>
        <v/>
      </c>
      <c r="L98">
        <f>SUM($I$2:I98)</f>
        <v>7970</v>
      </c>
      <c r="M98">
        <f t="shared" si="1"/>
        <v>79.7</v>
      </c>
    </row>
    <row r="99" spans="3:13" hidden="1" x14ac:dyDescent="0.2">
      <c r="C99">
        <v>98</v>
      </c>
      <c r="D99">
        <f>IF(IFERROR(VLOOKUP(C99,'Dungeon&amp;Framework'!CG:CL,3,FALSE),"") = 0,"",IFERROR(VLOOKUP(C99,'Dungeon&amp;Framework'!CG:CL,3,FALSE),"") )</f>
        <v>12</v>
      </c>
      <c r="G99" t="str">
        <f>IF( IFERROR(VLOOKUP(C99,'Dungeon&amp;Framework'!CG:CN,8,FALSE),"") = 0, "",IFERROR(VLOOKUP(C99,'Dungeon&amp;Framework'!CG:CN,8,FALSE),""))</f>
        <v/>
      </c>
      <c r="L99">
        <f>SUM($I$2:I99)</f>
        <v>7970</v>
      </c>
      <c r="M99">
        <f t="shared" si="1"/>
        <v>79.7</v>
      </c>
    </row>
    <row r="100" spans="3:13" x14ac:dyDescent="0.2">
      <c r="C100">
        <v>99</v>
      </c>
      <c r="D100" t="str">
        <f>IF(IFERROR(VLOOKUP(C100,'Dungeon&amp;Framework'!CG:CL,3,FALSE),"") = 0,"",IFERROR(VLOOKUP(C100,'Dungeon&amp;Framework'!CG:CL,3,FALSE),"") )</f>
        <v/>
      </c>
      <c r="G100" t="str">
        <f>IF( IFERROR(VLOOKUP(C100,'Dungeon&amp;Framework'!CG:CN,8,FALSE),"") = 0, "",IFERROR(VLOOKUP(C100,'Dungeon&amp;Framework'!CG:CN,8,FALSE),""))</f>
        <v/>
      </c>
      <c r="H100" t="s">
        <v>502</v>
      </c>
      <c r="I100">
        <v>300</v>
      </c>
      <c r="L100">
        <f>SUM($I$2:I100)</f>
        <v>8270</v>
      </c>
      <c r="M100">
        <f t="shared" si="1"/>
        <v>82.7</v>
      </c>
    </row>
    <row r="101" spans="3:13" x14ac:dyDescent="0.2">
      <c r="C101">
        <v>100</v>
      </c>
      <c r="D101" t="str">
        <f>IF(IFERROR(VLOOKUP(C101,'Dungeon&amp;Framework'!CG:CL,3,FALSE),"") = 0,"",IFERROR(VLOOKUP(C101,'Dungeon&amp;Framework'!CG:CL,3,FALSE),"") )</f>
        <v/>
      </c>
      <c r="F101">
        <v>1</v>
      </c>
      <c r="G101" t="str">
        <f>IF( IFERROR(VLOOKUP(C101,'Dungeon&amp;Framework'!CG:CN,8,FALSE),"") = 0, "",IFERROR(VLOOKUP(C101,'Dungeon&amp;Framework'!CG:CN,8,FALSE),""))</f>
        <v/>
      </c>
      <c r="H101" t="s">
        <v>496</v>
      </c>
      <c r="I101">
        <v>2000</v>
      </c>
      <c r="L101">
        <f>SUM($I$2:I101)</f>
        <v>10270</v>
      </c>
      <c r="M101">
        <f t="shared" si="1"/>
        <v>102.7</v>
      </c>
    </row>
    <row r="102" spans="3:13" hidden="1" x14ac:dyDescent="0.2">
      <c r="C102">
        <v>101</v>
      </c>
      <c r="D102">
        <f>IF(IFERROR(VLOOKUP(C102,'Dungeon&amp;Framework'!CG:CL,3,FALSE),"") = 0,"",IFERROR(VLOOKUP(C102,'Dungeon&amp;Framework'!CG:CL,3,FALSE),"") )</f>
        <v>13</v>
      </c>
      <c r="G102" t="str">
        <f>IF( IFERROR(VLOOKUP(C102,'Dungeon&amp;Framework'!CG:CN,8,FALSE),"") = 0, "",IFERROR(VLOOKUP(C102,'Dungeon&amp;Framework'!CG:CN,8,FALSE),""))</f>
        <v/>
      </c>
      <c r="L102">
        <f>SUM($I$2:I102)</f>
        <v>10270</v>
      </c>
      <c r="M102">
        <f t="shared" si="1"/>
        <v>102.7</v>
      </c>
    </row>
    <row r="103" spans="3:13" hidden="1" x14ac:dyDescent="0.2">
      <c r="C103">
        <v>102</v>
      </c>
      <c r="D103" t="str">
        <f>IF(IFERROR(VLOOKUP(C103,'Dungeon&amp;Framework'!CG:CL,3,FALSE),"") = 0,"",IFERROR(VLOOKUP(C103,'Dungeon&amp;Framework'!CG:CL,3,FALSE),"") )</f>
        <v/>
      </c>
      <c r="G103" t="str">
        <f>IF( IFERROR(VLOOKUP(C103,'Dungeon&amp;Framework'!CG:CN,8,FALSE),"") = 0, "",IFERROR(VLOOKUP(C103,'Dungeon&amp;Framework'!CG:CN,8,FALSE),""))</f>
        <v/>
      </c>
      <c r="L103">
        <f>SUM($I$2:I103)</f>
        <v>10270</v>
      </c>
      <c r="M103">
        <f t="shared" si="1"/>
        <v>102.7</v>
      </c>
    </row>
    <row r="104" spans="3:13" hidden="1" x14ac:dyDescent="0.2">
      <c r="C104">
        <v>103</v>
      </c>
      <c r="D104" t="str">
        <f>IF(IFERROR(VLOOKUP(C104,'Dungeon&amp;Framework'!CG:CL,3,FALSE),"") = 0,"",IFERROR(VLOOKUP(C104,'Dungeon&amp;Framework'!CG:CL,3,FALSE),"") )</f>
        <v/>
      </c>
      <c r="G104" t="str">
        <f>IF( IFERROR(VLOOKUP(C104,'Dungeon&amp;Framework'!CG:CN,8,FALSE),"") = 0, "",IFERROR(VLOOKUP(C104,'Dungeon&amp;Framework'!CG:CN,8,FALSE),""))</f>
        <v/>
      </c>
      <c r="L104">
        <f>SUM($I$2:I104)</f>
        <v>10270</v>
      </c>
      <c r="M104">
        <f t="shared" si="1"/>
        <v>102.7</v>
      </c>
    </row>
    <row r="105" spans="3:13" x14ac:dyDescent="0.2">
      <c r="C105">
        <v>104</v>
      </c>
      <c r="D105">
        <f>IF(IFERROR(VLOOKUP(C105,'Dungeon&amp;Framework'!CG:CL,3,FALSE),"") = 0,"",IFERROR(VLOOKUP(C105,'Dungeon&amp;Framework'!CG:CL,3,FALSE),"") )</f>
        <v>14</v>
      </c>
      <c r="G105" t="str">
        <f>IF( IFERROR(VLOOKUP(C105,'Dungeon&amp;Framework'!CG:CN,8,FALSE),"") = 0, "",IFERROR(VLOOKUP(C105,'Dungeon&amp;Framework'!CG:CN,8,FALSE),""))</f>
        <v/>
      </c>
      <c r="H105" t="s">
        <v>497</v>
      </c>
      <c r="I105">
        <v>360</v>
      </c>
      <c r="L105">
        <f>SUM($I$2:I105)</f>
        <v>10630</v>
      </c>
      <c r="M105">
        <f t="shared" si="1"/>
        <v>106.3</v>
      </c>
    </row>
    <row r="106" spans="3:13" hidden="1" x14ac:dyDescent="0.2">
      <c r="C106">
        <v>105</v>
      </c>
      <c r="D106" t="str">
        <f>IF(IFERROR(VLOOKUP(C106,'Dungeon&amp;Framework'!CG:CL,3,FALSE),"") = 0,"",IFERROR(VLOOKUP(C106,'Dungeon&amp;Framework'!CG:CL,3,FALSE),"") )</f>
        <v/>
      </c>
      <c r="G106" t="str">
        <f>IF( IFERROR(VLOOKUP(C106,'Dungeon&amp;Framework'!CG:CN,8,FALSE),"") = 0, "",IFERROR(VLOOKUP(C106,'Dungeon&amp;Framework'!CG:CN,8,FALSE),""))</f>
        <v/>
      </c>
      <c r="L106">
        <f>SUM($I$2:I106)</f>
        <v>10630</v>
      </c>
      <c r="M106">
        <f t="shared" si="1"/>
        <v>106.3</v>
      </c>
    </row>
    <row r="107" spans="3:13" hidden="1" x14ac:dyDescent="0.2">
      <c r="C107">
        <v>106</v>
      </c>
      <c r="D107" t="str">
        <f>IF(IFERROR(VLOOKUP(C107,'Dungeon&amp;Framework'!CG:CL,3,FALSE),"") = 0,"",IFERROR(VLOOKUP(C107,'Dungeon&amp;Framework'!CG:CL,3,FALSE),"") )</f>
        <v/>
      </c>
      <c r="G107" t="str">
        <f>IF( IFERROR(VLOOKUP(C107,'Dungeon&amp;Framework'!CG:CN,8,FALSE),"") = 0, "",IFERROR(VLOOKUP(C107,'Dungeon&amp;Framework'!CG:CN,8,FALSE),""))</f>
        <v/>
      </c>
      <c r="L107">
        <f>SUM($I$2:I107)</f>
        <v>10630</v>
      </c>
      <c r="M107">
        <f t="shared" si="1"/>
        <v>106.3</v>
      </c>
    </row>
    <row r="108" spans="3:13" hidden="1" x14ac:dyDescent="0.2">
      <c r="C108">
        <v>107</v>
      </c>
      <c r="D108" t="str">
        <f>IF(IFERROR(VLOOKUP(C108,'Dungeon&amp;Framework'!CG:CL,3,FALSE),"") = 0,"",IFERROR(VLOOKUP(C108,'Dungeon&amp;Framework'!CG:CL,3,FALSE),"") )</f>
        <v/>
      </c>
      <c r="G108" t="str">
        <f>IF( IFERROR(VLOOKUP(C108,'Dungeon&amp;Framework'!CG:CN,8,FALSE),"") = 0, "",IFERROR(VLOOKUP(C108,'Dungeon&amp;Framework'!CG:CN,8,FALSE),""))</f>
        <v/>
      </c>
      <c r="L108">
        <f>SUM($I$2:I108)</f>
        <v>10630</v>
      </c>
      <c r="M108">
        <f t="shared" si="1"/>
        <v>106.3</v>
      </c>
    </row>
    <row r="109" spans="3:13" hidden="1" x14ac:dyDescent="0.2">
      <c r="C109">
        <v>108</v>
      </c>
      <c r="D109">
        <f>IF(IFERROR(VLOOKUP(C109,'Dungeon&amp;Framework'!CG:CL,3,FALSE),"") = 0,"",IFERROR(VLOOKUP(C109,'Dungeon&amp;Framework'!CG:CL,3,FALSE),"") )</f>
        <v>15</v>
      </c>
      <c r="G109" t="str">
        <f>IF( IFERROR(VLOOKUP(C109,'Dungeon&amp;Framework'!CG:CN,8,FALSE),"") = 0, "",IFERROR(VLOOKUP(C109,'Dungeon&amp;Framework'!CG:CN,8,FALSE),""))</f>
        <v/>
      </c>
      <c r="L109">
        <f>SUM($I$2:I109)</f>
        <v>10630</v>
      </c>
      <c r="M109">
        <f t="shared" si="1"/>
        <v>106.3</v>
      </c>
    </row>
    <row r="110" spans="3:13" x14ac:dyDescent="0.2">
      <c r="C110">
        <v>109</v>
      </c>
      <c r="D110" t="str">
        <f>IF(IFERROR(VLOOKUP(C110,'Dungeon&amp;Framework'!CG:CL,3,FALSE),"") = 0,"",IFERROR(VLOOKUP(C110,'Dungeon&amp;Framework'!CG:CL,3,FALSE),"") )</f>
        <v/>
      </c>
      <c r="G110" t="str">
        <f>IF( IFERROR(VLOOKUP(C110,'Dungeon&amp;Framework'!CG:CN,8,FALSE),"") = 0, "",IFERROR(VLOOKUP(C110,'Dungeon&amp;Framework'!CG:CN,8,FALSE),""))</f>
        <v/>
      </c>
      <c r="H110" t="s">
        <v>503</v>
      </c>
      <c r="I110">
        <v>200</v>
      </c>
      <c r="L110">
        <f>SUM($I$2:I110)</f>
        <v>10830</v>
      </c>
      <c r="M110">
        <f t="shared" si="1"/>
        <v>108.3</v>
      </c>
    </row>
    <row r="111" spans="3:13" hidden="1" x14ac:dyDescent="0.2">
      <c r="C111">
        <v>110</v>
      </c>
      <c r="D111" t="str">
        <f>IF(IFERROR(VLOOKUP(C111,'Dungeon&amp;Framework'!CG:CL,3,FALSE),"") = 0,"",IFERROR(VLOOKUP(C111,'Dungeon&amp;Framework'!CG:CL,3,FALSE),"") )</f>
        <v/>
      </c>
      <c r="G111" t="str">
        <f>IF( IFERROR(VLOOKUP(C111,'Dungeon&amp;Framework'!CG:CN,8,FALSE),"") = 0, "",IFERROR(VLOOKUP(C111,'Dungeon&amp;Framework'!CG:CN,8,FALSE),""))</f>
        <v/>
      </c>
      <c r="L111">
        <f>SUM($I$2:I111)</f>
        <v>10830</v>
      </c>
      <c r="M111">
        <f t="shared" si="1"/>
        <v>108.3</v>
      </c>
    </row>
    <row r="112" spans="3:13" hidden="1" x14ac:dyDescent="0.2">
      <c r="C112">
        <v>111</v>
      </c>
      <c r="D112" t="str">
        <f>IF(IFERROR(VLOOKUP(C112,'Dungeon&amp;Framework'!CG:CL,3,FALSE),"") = 0,"",IFERROR(VLOOKUP(C112,'Dungeon&amp;Framework'!CG:CL,3,FALSE),"") )</f>
        <v/>
      </c>
      <c r="G112" t="str">
        <f>IF( IFERROR(VLOOKUP(C112,'Dungeon&amp;Framework'!CG:CN,8,FALSE),"") = 0, "",IFERROR(VLOOKUP(C112,'Dungeon&amp;Framework'!CG:CN,8,FALSE),""))</f>
        <v/>
      </c>
      <c r="L112">
        <f>SUM($I$2:I112)</f>
        <v>10830</v>
      </c>
      <c r="M112">
        <f t="shared" si="1"/>
        <v>108.3</v>
      </c>
    </row>
    <row r="113" spans="3:13" hidden="1" x14ac:dyDescent="0.2">
      <c r="C113">
        <v>112</v>
      </c>
      <c r="D113">
        <f>IF(IFERROR(VLOOKUP(C113,'Dungeon&amp;Framework'!CG:CL,3,FALSE),"") = 0,"",IFERROR(VLOOKUP(C113,'Dungeon&amp;Framework'!CG:CL,3,FALSE),"") )</f>
        <v>16</v>
      </c>
      <c r="G113" t="str">
        <f>IF( IFERROR(VLOOKUP(C113,'Dungeon&amp;Framework'!CG:CN,8,FALSE),"") = 0, "",IFERROR(VLOOKUP(C113,'Dungeon&amp;Framework'!CG:CN,8,FALSE),""))</f>
        <v/>
      </c>
      <c r="L113">
        <f>SUM($I$2:I113)</f>
        <v>10830</v>
      </c>
      <c r="M113">
        <f t="shared" si="1"/>
        <v>108.3</v>
      </c>
    </row>
    <row r="114" spans="3:13" hidden="1" x14ac:dyDescent="0.2">
      <c r="C114">
        <v>113</v>
      </c>
      <c r="D114" t="str">
        <f>IF(IFERROR(VLOOKUP(C114,'Dungeon&amp;Framework'!CG:CL,3,FALSE),"") = 0,"",IFERROR(VLOOKUP(C114,'Dungeon&amp;Framework'!CG:CL,3,FALSE),"") )</f>
        <v/>
      </c>
      <c r="G114" t="str">
        <f>IF( IFERROR(VLOOKUP(C114,'Dungeon&amp;Framework'!CG:CN,8,FALSE),"") = 0, "",IFERROR(VLOOKUP(C114,'Dungeon&amp;Framework'!CG:CN,8,FALSE),""))</f>
        <v/>
      </c>
      <c r="L114">
        <f>SUM($I$2:I114)</f>
        <v>10830</v>
      </c>
      <c r="M114">
        <f t="shared" si="1"/>
        <v>108.3</v>
      </c>
    </row>
    <row r="115" spans="3:13" hidden="1" x14ac:dyDescent="0.2">
      <c r="C115">
        <v>114</v>
      </c>
      <c r="D115" t="str">
        <f>IF(IFERROR(VLOOKUP(C115,'Dungeon&amp;Framework'!CG:CL,3,FALSE),"") = 0,"",IFERROR(VLOOKUP(C115,'Dungeon&amp;Framework'!CG:CL,3,FALSE),"") )</f>
        <v/>
      </c>
      <c r="G115" t="str">
        <f>IF( IFERROR(VLOOKUP(C115,'Dungeon&amp;Framework'!CG:CN,8,FALSE),"") = 0, "",IFERROR(VLOOKUP(C115,'Dungeon&amp;Framework'!CG:CN,8,FALSE),""))</f>
        <v/>
      </c>
      <c r="L115">
        <f>SUM($I$2:I115)</f>
        <v>10830</v>
      </c>
      <c r="M115">
        <f t="shared" si="1"/>
        <v>108.3</v>
      </c>
    </row>
    <row r="116" spans="3:13" hidden="1" x14ac:dyDescent="0.2">
      <c r="C116">
        <v>115</v>
      </c>
      <c r="D116" t="str">
        <f>IF(IFERROR(VLOOKUP(C116,'Dungeon&amp;Framework'!CG:CL,3,FALSE),"") = 0,"",IFERROR(VLOOKUP(C116,'Dungeon&amp;Framework'!CG:CL,3,FALSE),"") )</f>
        <v/>
      </c>
      <c r="G116" t="str">
        <f>IF( IFERROR(VLOOKUP(C116,'Dungeon&amp;Framework'!CG:CN,8,FALSE),"") = 0, "",IFERROR(VLOOKUP(C116,'Dungeon&amp;Framework'!CG:CN,8,FALSE),""))</f>
        <v/>
      </c>
      <c r="L116">
        <f>SUM($I$2:I116)</f>
        <v>10830</v>
      </c>
      <c r="M116">
        <f t="shared" si="1"/>
        <v>108.3</v>
      </c>
    </row>
    <row r="117" spans="3:13" hidden="1" x14ac:dyDescent="0.2">
      <c r="C117">
        <v>116</v>
      </c>
      <c r="D117">
        <f>IF(IFERROR(VLOOKUP(C117,'Dungeon&amp;Framework'!CG:CL,3,FALSE),"") = 0,"",IFERROR(VLOOKUP(C117,'Dungeon&amp;Framework'!CG:CL,3,FALSE),"") )</f>
        <v>17</v>
      </c>
      <c r="G117" t="str">
        <f>IF( IFERROR(VLOOKUP(C117,'Dungeon&amp;Framework'!CG:CN,8,FALSE),"") = 0, "",IFERROR(VLOOKUP(C117,'Dungeon&amp;Framework'!CG:CN,8,FALSE),""))</f>
        <v/>
      </c>
      <c r="L117">
        <f>SUM($I$2:I117)</f>
        <v>10830</v>
      </c>
      <c r="M117">
        <f t="shared" si="1"/>
        <v>108.3</v>
      </c>
    </row>
    <row r="118" spans="3:13" hidden="1" x14ac:dyDescent="0.2">
      <c r="C118">
        <v>117</v>
      </c>
      <c r="D118" t="str">
        <f>IF(IFERROR(VLOOKUP(C118,'Dungeon&amp;Framework'!CG:CL,3,FALSE),"") = 0,"",IFERROR(VLOOKUP(C118,'Dungeon&amp;Framework'!CG:CL,3,FALSE),"") )</f>
        <v/>
      </c>
      <c r="G118" t="str">
        <f>IF( IFERROR(VLOOKUP(C118,'Dungeon&amp;Framework'!CG:CN,8,FALSE),"") = 0, "",IFERROR(VLOOKUP(C118,'Dungeon&amp;Framework'!CG:CN,8,FALSE),""))</f>
        <v/>
      </c>
      <c r="L118">
        <f>SUM($I$2:I118)</f>
        <v>10830</v>
      </c>
      <c r="M118">
        <f t="shared" si="1"/>
        <v>108.3</v>
      </c>
    </row>
    <row r="119" spans="3:13" hidden="1" x14ac:dyDescent="0.2">
      <c r="C119">
        <v>118</v>
      </c>
      <c r="D119" t="str">
        <f>IF(IFERROR(VLOOKUP(C119,'Dungeon&amp;Framework'!CG:CL,3,FALSE),"") = 0,"",IFERROR(VLOOKUP(C119,'Dungeon&amp;Framework'!CG:CL,3,FALSE),"") )</f>
        <v/>
      </c>
      <c r="G119" t="str">
        <f>IF( IFERROR(VLOOKUP(C119,'Dungeon&amp;Framework'!CG:CN,8,FALSE),"") = 0, "",IFERROR(VLOOKUP(C119,'Dungeon&amp;Framework'!CG:CN,8,FALSE),""))</f>
        <v/>
      </c>
      <c r="L119">
        <f>SUM($I$2:I119)</f>
        <v>10830</v>
      </c>
      <c r="M119">
        <f t="shared" si="1"/>
        <v>108.3</v>
      </c>
    </row>
    <row r="120" spans="3:13" x14ac:dyDescent="0.2">
      <c r="C120">
        <v>119</v>
      </c>
      <c r="D120" t="str">
        <f>IF(IFERROR(VLOOKUP(C120,'Dungeon&amp;Framework'!CG:CL,3,FALSE),"") = 0,"",IFERROR(VLOOKUP(C120,'Dungeon&amp;Framework'!CG:CL,3,FALSE),"") )</f>
        <v/>
      </c>
      <c r="G120" t="str">
        <f>IF( IFERROR(VLOOKUP(C120,'Dungeon&amp;Framework'!CG:CN,8,FALSE),"") = 0, "",IFERROR(VLOOKUP(C120,'Dungeon&amp;Framework'!CG:CN,8,FALSE),""))</f>
        <v/>
      </c>
      <c r="H120" t="s">
        <v>501</v>
      </c>
      <c r="I120">
        <v>2500</v>
      </c>
      <c r="L120">
        <f>SUM($I$2:I120)</f>
        <v>13330</v>
      </c>
      <c r="M120">
        <f t="shared" si="1"/>
        <v>133.30000000000001</v>
      </c>
    </row>
    <row r="121" spans="3:13" x14ac:dyDescent="0.2">
      <c r="C121">
        <v>120</v>
      </c>
      <c r="D121">
        <f>IF(IFERROR(VLOOKUP(C121,'Dungeon&amp;Framework'!CG:CL,3,FALSE),"") = 0,"",IFERROR(VLOOKUP(C121,'Dungeon&amp;Framework'!CG:CL,3,FALSE),"") )</f>
        <v>18</v>
      </c>
      <c r="F121">
        <v>1</v>
      </c>
      <c r="G121">
        <f>IF( IFERROR(VLOOKUP(C121,'Dungeon&amp;Framework'!CG:CN,8,FALSE),"") = 0, "",IFERROR(VLOOKUP(C121,'Dungeon&amp;Framework'!CG:CN,8,FALSE),""))</f>
        <v>9340</v>
      </c>
      <c r="H121" t="s">
        <v>487</v>
      </c>
      <c r="I121">
        <v>500</v>
      </c>
      <c r="J121">
        <f>SUM(I59:I123)</f>
        <v>10650</v>
      </c>
      <c r="L121">
        <f>SUM($I$2:I121)</f>
        <v>13830</v>
      </c>
      <c r="M121">
        <f t="shared" si="1"/>
        <v>138.30000000000001</v>
      </c>
    </row>
    <row r="122" spans="3:13" hidden="1" x14ac:dyDescent="0.2">
      <c r="C122">
        <v>121</v>
      </c>
      <c r="D122" t="str">
        <f>IF(IFERROR(VLOOKUP(C122,'Dungeon&amp;Framework'!CG:CL,3,FALSE),"") = 0,"",IFERROR(VLOOKUP(C122,'Dungeon&amp;Framework'!CG:CL,3,FALSE),"") )</f>
        <v/>
      </c>
      <c r="G122" t="str">
        <f>IF( IFERROR(VLOOKUP(C122,'Dungeon&amp;Framework'!CG:CN,8,FALSE),"") = 0, "",IFERROR(VLOOKUP(C122,'Dungeon&amp;Framework'!CG:CN,8,FALSE),""))</f>
        <v/>
      </c>
      <c r="L122">
        <f>SUM($I$2:I122)</f>
        <v>13830</v>
      </c>
      <c r="M122">
        <f t="shared" si="1"/>
        <v>138.30000000000001</v>
      </c>
    </row>
    <row r="123" spans="3:13" hidden="1" x14ac:dyDescent="0.2">
      <c r="C123">
        <v>122</v>
      </c>
      <c r="D123" t="str">
        <f>IF(IFERROR(VLOOKUP(C123,'Dungeon&amp;Framework'!CG:CL,3,FALSE),"") = 0,"",IFERROR(VLOOKUP(C123,'Dungeon&amp;Framework'!CG:CL,3,FALSE),"") )</f>
        <v/>
      </c>
      <c r="G123" t="str">
        <f>IF( IFERROR(VLOOKUP(C123,'Dungeon&amp;Framework'!CG:CN,8,FALSE),"") = 0, "",IFERROR(VLOOKUP(C123,'Dungeon&amp;Framework'!CG:CN,8,FALSE),""))</f>
        <v/>
      </c>
      <c r="L123">
        <f>SUM($I$2:I123)</f>
        <v>13830</v>
      </c>
      <c r="M123">
        <f t="shared" si="1"/>
        <v>138.30000000000001</v>
      </c>
    </row>
    <row r="124" spans="3:13" hidden="1" x14ac:dyDescent="0.2">
      <c r="C124">
        <v>123</v>
      </c>
      <c r="D124" t="str">
        <f>IF(IFERROR(VLOOKUP(C124,'Dungeon&amp;Framework'!CG:CL,3,FALSE),"") = 0,"",IFERROR(VLOOKUP(C124,'Dungeon&amp;Framework'!CG:CL,3,FALSE),"") )</f>
        <v/>
      </c>
      <c r="G124" t="str">
        <f>IF( IFERROR(VLOOKUP(C124,'Dungeon&amp;Framework'!CG:CN,8,FALSE),"") = 0, "",IFERROR(VLOOKUP(C124,'Dungeon&amp;Framework'!CG:CN,8,FALSE),""))</f>
        <v/>
      </c>
      <c r="L124">
        <f>SUM($I$2:I124)</f>
        <v>13830</v>
      </c>
      <c r="M124">
        <f t="shared" si="1"/>
        <v>138.30000000000001</v>
      </c>
    </row>
    <row r="125" spans="3:13" hidden="1" x14ac:dyDescent="0.2">
      <c r="C125">
        <v>124</v>
      </c>
      <c r="D125">
        <f>IF(IFERROR(VLOOKUP(C125,'Dungeon&amp;Framework'!CG:CL,3,FALSE),"") = 0,"",IFERROR(VLOOKUP(C125,'Dungeon&amp;Framework'!CG:CL,3,FALSE),"") )</f>
        <v>1</v>
      </c>
      <c r="G125" t="str">
        <f>IF( IFERROR(VLOOKUP(C125,'Dungeon&amp;Framework'!CG:CN,8,FALSE),"") = 0, "",IFERROR(VLOOKUP(C125,'Dungeon&amp;Framework'!CG:CN,8,FALSE),""))</f>
        <v/>
      </c>
      <c r="L125">
        <f>SUM($I$2:I125)</f>
        <v>13830</v>
      </c>
      <c r="M125">
        <f t="shared" si="1"/>
        <v>138.30000000000001</v>
      </c>
    </row>
    <row r="126" spans="3:13" x14ac:dyDescent="0.2">
      <c r="C126">
        <v>125</v>
      </c>
      <c r="D126" t="str">
        <f>IF(IFERROR(VLOOKUP(C126,'Dungeon&amp;Framework'!CG:CL,3,FALSE),"") = 0,"",IFERROR(VLOOKUP(C126,'Dungeon&amp;Framework'!CG:CL,3,FALSE),"") )</f>
        <v/>
      </c>
      <c r="G126" t="str">
        <f>IF( IFERROR(VLOOKUP(C126,'Dungeon&amp;Framework'!CG:CN,8,FALSE),"") = 0, "",IFERROR(VLOOKUP(C126,'Dungeon&amp;Framework'!CG:CN,8,FALSE),""))</f>
        <v/>
      </c>
      <c r="H126" t="s">
        <v>495</v>
      </c>
      <c r="I126">
        <v>750</v>
      </c>
      <c r="L126">
        <f>SUM($I$2:I126)</f>
        <v>14580</v>
      </c>
      <c r="M126">
        <f t="shared" si="1"/>
        <v>145.80000000000001</v>
      </c>
    </row>
    <row r="127" spans="3:13" hidden="1" x14ac:dyDescent="0.2">
      <c r="C127">
        <v>126</v>
      </c>
      <c r="D127" t="str">
        <f>IF(IFERROR(VLOOKUP(C127,'Dungeon&amp;Framework'!CG:CL,3,FALSE),"") = 0,"",IFERROR(VLOOKUP(C127,'Dungeon&amp;Framework'!CG:CL,3,FALSE),"") )</f>
        <v/>
      </c>
      <c r="G127" t="str">
        <f>IF( IFERROR(VLOOKUP(C127,'Dungeon&amp;Framework'!CG:CN,8,FALSE),"") = 0, "",IFERROR(VLOOKUP(C127,'Dungeon&amp;Framework'!CG:CN,8,FALSE),""))</f>
        <v/>
      </c>
      <c r="L127">
        <f>SUM($I$2:I127)</f>
        <v>14580</v>
      </c>
      <c r="M127">
        <f t="shared" si="1"/>
        <v>145.80000000000001</v>
      </c>
    </row>
    <row r="128" spans="3:13" hidden="1" x14ac:dyDescent="0.2">
      <c r="C128">
        <v>127</v>
      </c>
      <c r="D128" t="str">
        <f>IF(IFERROR(VLOOKUP(C128,'Dungeon&amp;Framework'!CG:CL,3,FALSE),"") = 0,"",IFERROR(VLOOKUP(C128,'Dungeon&amp;Framework'!CG:CL,3,FALSE),"") )</f>
        <v/>
      </c>
      <c r="G128" t="str">
        <f>IF( IFERROR(VLOOKUP(C128,'Dungeon&amp;Framework'!CG:CN,8,FALSE),"") = 0, "",IFERROR(VLOOKUP(C128,'Dungeon&amp;Framework'!CG:CN,8,FALSE),""))</f>
        <v/>
      </c>
      <c r="L128">
        <f>SUM($I$2:I128)</f>
        <v>14580</v>
      </c>
      <c r="M128">
        <f t="shared" si="1"/>
        <v>145.80000000000001</v>
      </c>
    </row>
    <row r="129" spans="3:13" hidden="1" x14ac:dyDescent="0.2">
      <c r="C129">
        <v>128</v>
      </c>
      <c r="D129">
        <f>IF(IFERROR(VLOOKUP(C129,'Dungeon&amp;Framework'!CG:CL,3,FALSE),"") = 0,"",IFERROR(VLOOKUP(C129,'Dungeon&amp;Framework'!CG:CL,3,FALSE),"") )</f>
        <v>2</v>
      </c>
      <c r="G129" t="str">
        <f>IF( IFERROR(VLOOKUP(C129,'Dungeon&amp;Framework'!CG:CN,8,FALSE),"") = 0, "",IFERROR(VLOOKUP(C129,'Dungeon&amp;Framework'!CG:CN,8,FALSE),""))</f>
        <v/>
      </c>
      <c r="L129">
        <f>SUM($I$2:I129)</f>
        <v>14580</v>
      </c>
      <c r="M129">
        <f t="shared" si="1"/>
        <v>145.80000000000001</v>
      </c>
    </row>
    <row r="130" spans="3:13" hidden="1" x14ac:dyDescent="0.2">
      <c r="C130">
        <v>129</v>
      </c>
      <c r="D130" t="str">
        <f>IF(IFERROR(VLOOKUP(C130,'Dungeon&amp;Framework'!CG:CL,3,FALSE),"") = 0,"",IFERROR(VLOOKUP(C130,'Dungeon&amp;Framework'!CG:CL,3,FALSE),"") )</f>
        <v/>
      </c>
      <c r="G130" t="str">
        <f>IF( IFERROR(VLOOKUP(C130,'Dungeon&amp;Framework'!CG:CN,8,FALSE),"") = 0, "",IFERROR(VLOOKUP(C130,'Dungeon&amp;Framework'!CG:CN,8,FALSE),""))</f>
        <v/>
      </c>
      <c r="L130">
        <f>SUM($I$2:I130)</f>
        <v>14580</v>
      </c>
      <c r="M130">
        <f t="shared" si="1"/>
        <v>145.80000000000001</v>
      </c>
    </row>
    <row r="131" spans="3:13" x14ac:dyDescent="0.2">
      <c r="C131">
        <v>130</v>
      </c>
      <c r="D131" t="str">
        <f>IF(IFERROR(VLOOKUP(C131,'Dungeon&amp;Framework'!CG:CL,3,FALSE),"") = 0,"",IFERROR(VLOOKUP(C131,'Dungeon&amp;Framework'!CG:CL,3,FALSE),"") )</f>
        <v/>
      </c>
      <c r="G131" t="str">
        <f>IF( IFERROR(VLOOKUP(C131,'Dungeon&amp;Framework'!CG:CN,8,FALSE),"") = 0, "",IFERROR(VLOOKUP(C131,'Dungeon&amp;Framework'!CG:CN,8,FALSE),""))</f>
        <v/>
      </c>
      <c r="H131" t="s">
        <v>504</v>
      </c>
      <c r="I131">
        <v>600</v>
      </c>
      <c r="L131">
        <f>SUM($I$2:I131)</f>
        <v>15180</v>
      </c>
      <c r="M131">
        <f t="shared" ref="M131:M194" si="2">L131/100</f>
        <v>151.80000000000001</v>
      </c>
    </row>
    <row r="132" spans="3:13" hidden="1" x14ac:dyDescent="0.2">
      <c r="C132">
        <v>131</v>
      </c>
      <c r="D132" t="str">
        <f>IF(IFERROR(VLOOKUP(C132,'Dungeon&amp;Framework'!CG:CL,3,FALSE),"") = 0,"",IFERROR(VLOOKUP(C132,'Dungeon&amp;Framework'!CG:CL,3,FALSE),"") )</f>
        <v/>
      </c>
      <c r="G132" t="str">
        <f>IF( IFERROR(VLOOKUP(C132,'Dungeon&amp;Framework'!CG:CN,8,FALSE),"") = 0, "",IFERROR(VLOOKUP(C132,'Dungeon&amp;Framework'!CG:CN,8,FALSE),""))</f>
        <v/>
      </c>
      <c r="L132">
        <f>SUM($I$2:I132)</f>
        <v>15180</v>
      </c>
      <c r="M132">
        <f t="shared" si="2"/>
        <v>151.80000000000001</v>
      </c>
    </row>
    <row r="133" spans="3:13" hidden="1" x14ac:dyDescent="0.2">
      <c r="C133">
        <v>132</v>
      </c>
      <c r="D133">
        <f>IF(IFERROR(VLOOKUP(C133,'Dungeon&amp;Framework'!CG:CL,3,FALSE),"") = 0,"",IFERROR(VLOOKUP(C133,'Dungeon&amp;Framework'!CG:CL,3,FALSE),"") )</f>
        <v>3</v>
      </c>
      <c r="G133" t="str">
        <f>IF( IFERROR(VLOOKUP(C133,'Dungeon&amp;Framework'!CG:CN,8,FALSE),"") = 0, "",IFERROR(VLOOKUP(C133,'Dungeon&amp;Framework'!CG:CN,8,FALSE),""))</f>
        <v/>
      </c>
      <c r="L133">
        <f>SUM($I$2:I133)</f>
        <v>15180</v>
      </c>
      <c r="M133">
        <f t="shared" si="2"/>
        <v>151.80000000000001</v>
      </c>
    </row>
    <row r="134" spans="3:13" hidden="1" x14ac:dyDescent="0.2">
      <c r="C134">
        <v>133</v>
      </c>
      <c r="D134" t="str">
        <f>IF(IFERROR(VLOOKUP(C134,'Dungeon&amp;Framework'!CG:CL,3,FALSE),"") = 0,"",IFERROR(VLOOKUP(C134,'Dungeon&amp;Framework'!CG:CL,3,FALSE),"") )</f>
        <v/>
      </c>
      <c r="G134" t="str">
        <f>IF( IFERROR(VLOOKUP(C134,'Dungeon&amp;Framework'!CG:CN,8,FALSE),"") = 0, "",IFERROR(VLOOKUP(C134,'Dungeon&amp;Framework'!CG:CN,8,FALSE),""))</f>
        <v/>
      </c>
      <c r="L134">
        <f>SUM($I$2:I134)</f>
        <v>15180</v>
      </c>
      <c r="M134">
        <f t="shared" si="2"/>
        <v>151.80000000000001</v>
      </c>
    </row>
    <row r="135" spans="3:13" x14ac:dyDescent="0.2">
      <c r="C135">
        <v>134</v>
      </c>
      <c r="D135" t="str">
        <f>IF(IFERROR(VLOOKUP(C135,'Dungeon&amp;Framework'!CG:CL,3,FALSE),"") = 0,"",IFERROR(VLOOKUP(C135,'Dungeon&amp;Framework'!CG:CL,3,FALSE),"") )</f>
        <v/>
      </c>
      <c r="G135" t="str">
        <f>IF( IFERROR(VLOOKUP(C135,'Dungeon&amp;Framework'!CG:CN,8,FALSE),"") = 0, "",IFERROR(VLOOKUP(C135,'Dungeon&amp;Framework'!CG:CN,8,FALSE),""))</f>
        <v/>
      </c>
      <c r="H135" t="s">
        <v>497</v>
      </c>
      <c r="I135">
        <v>360</v>
      </c>
      <c r="L135">
        <f>SUM($I$2:I135)</f>
        <v>15540</v>
      </c>
      <c r="M135">
        <f t="shared" si="2"/>
        <v>155.4</v>
      </c>
    </row>
    <row r="136" spans="3:13" x14ac:dyDescent="0.2">
      <c r="C136">
        <v>135</v>
      </c>
      <c r="D136" t="str">
        <f>IF(IFERROR(VLOOKUP(C136,'Dungeon&amp;Framework'!CG:CL,3,FALSE),"") = 0,"",IFERROR(VLOOKUP(C136,'Dungeon&amp;Framework'!CG:CL,3,FALSE),"") )</f>
        <v/>
      </c>
      <c r="F136">
        <v>1</v>
      </c>
      <c r="G136" t="str">
        <f>IF( IFERROR(VLOOKUP(C136,'Dungeon&amp;Framework'!CG:CN,8,FALSE),"") = 0, "",IFERROR(VLOOKUP(C136,'Dungeon&amp;Framework'!CG:CN,8,FALSE),""))</f>
        <v/>
      </c>
      <c r="H136" t="s">
        <v>496</v>
      </c>
      <c r="I136">
        <v>3000</v>
      </c>
      <c r="L136">
        <f>SUM($I$2:I136)</f>
        <v>18540</v>
      </c>
      <c r="M136">
        <f t="shared" si="2"/>
        <v>185.4</v>
      </c>
    </row>
    <row r="137" spans="3:13" hidden="1" x14ac:dyDescent="0.2">
      <c r="C137">
        <v>136</v>
      </c>
      <c r="D137">
        <f>IF(IFERROR(VLOOKUP(C137,'Dungeon&amp;Framework'!CG:CL,3,FALSE),"") = 0,"",IFERROR(VLOOKUP(C137,'Dungeon&amp;Framework'!CG:CL,3,FALSE),"") )</f>
        <v>4</v>
      </c>
      <c r="G137" t="str">
        <f>IF( IFERROR(VLOOKUP(C137,'Dungeon&amp;Framework'!CG:CN,8,FALSE),"") = 0, "",IFERROR(VLOOKUP(C137,'Dungeon&amp;Framework'!CG:CN,8,FALSE),""))</f>
        <v/>
      </c>
      <c r="L137">
        <f>SUM($I$2:I137)</f>
        <v>18540</v>
      </c>
      <c r="M137">
        <f t="shared" si="2"/>
        <v>185.4</v>
      </c>
    </row>
    <row r="138" spans="3:13" hidden="1" x14ac:dyDescent="0.2">
      <c r="C138">
        <v>137</v>
      </c>
      <c r="D138" t="str">
        <f>IF(IFERROR(VLOOKUP(C138,'Dungeon&amp;Framework'!CG:CL,3,FALSE),"") = 0,"",IFERROR(VLOOKUP(C138,'Dungeon&amp;Framework'!CG:CL,3,FALSE),"") )</f>
        <v/>
      </c>
      <c r="G138" t="str">
        <f>IF( IFERROR(VLOOKUP(C138,'Dungeon&amp;Framework'!CG:CN,8,FALSE),"") = 0, "",IFERROR(VLOOKUP(C138,'Dungeon&amp;Framework'!CG:CN,8,FALSE),""))</f>
        <v/>
      </c>
      <c r="L138">
        <f>SUM($I$2:I138)</f>
        <v>18540</v>
      </c>
      <c r="M138">
        <f t="shared" si="2"/>
        <v>185.4</v>
      </c>
    </row>
    <row r="139" spans="3:13" hidden="1" x14ac:dyDescent="0.2">
      <c r="C139">
        <v>138</v>
      </c>
      <c r="D139" t="str">
        <f>IF(IFERROR(VLOOKUP(C139,'Dungeon&amp;Framework'!CG:CL,3,FALSE),"") = 0,"",IFERROR(VLOOKUP(C139,'Dungeon&amp;Framework'!CG:CL,3,FALSE),"") )</f>
        <v/>
      </c>
      <c r="G139" t="str">
        <f>IF( IFERROR(VLOOKUP(C139,'Dungeon&amp;Framework'!CG:CN,8,FALSE),"") = 0, "",IFERROR(VLOOKUP(C139,'Dungeon&amp;Framework'!CG:CN,8,FALSE),""))</f>
        <v/>
      </c>
      <c r="L139">
        <f>SUM($I$2:I139)</f>
        <v>18540</v>
      </c>
      <c r="M139">
        <f t="shared" si="2"/>
        <v>185.4</v>
      </c>
    </row>
    <row r="140" spans="3:13" x14ac:dyDescent="0.2">
      <c r="C140">
        <v>139</v>
      </c>
      <c r="D140" t="str">
        <f>IF(IFERROR(VLOOKUP(C140,'Dungeon&amp;Framework'!CG:CL,3,FALSE),"") = 0,"",IFERROR(VLOOKUP(C140,'Dungeon&amp;Framework'!CG:CL,3,FALSE),"") )</f>
        <v/>
      </c>
      <c r="G140" t="str">
        <f>IF( IFERROR(VLOOKUP(C140,'Dungeon&amp;Framework'!CG:CN,8,FALSE),"") = 0, "",IFERROR(VLOOKUP(C140,'Dungeon&amp;Framework'!CG:CN,8,FALSE),""))</f>
        <v/>
      </c>
      <c r="H140" t="s">
        <v>499</v>
      </c>
      <c r="I140">
        <v>3000</v>
      </c>
      <c r="L140">
        <f>SUM($I$2:I140)</f>
        <v>21540</v>
      </c>
      <c r="M140">
        <f t="shared" si="2"/>
        <v>215.4</v>
      </c>
    </row>
    <row r="141" spans="3:13" hidden="1" x14ac:dyDescent="0.2">
      <c r="C141">
        <v>140</v>
      </c>
      <c r="D141" t="str">
        <f>IF(IFERROR(VLOOKUP(C141,'Dungeon&amp;Framework'!CG:CL,3,FALSE),"") = 0,"",IFERROR(VLOOKUP(C141,'Dungeon&amp;Framework'!CG:CL,3,FALSE),"") )</f>
        <v/>
      </c>
      <c r="G141" t="str">
        <f>IF( IFERROR(VLOOKUP(C141,'Dungeon&amp;Framework'!CG:CN,8,FALSE),"") = 0, "",IFERROR(VLOOKUP(C141,'Dungeon&amp;Framework'!CG:CN,8,FALSE),""))</f>
        <v/>
      </c>
      <c r="L141">
        <f>SUM($I$2:I141)</f>
        <v>21540</v>
      </c>
      <c r="M141">
        <f t="shared" si="2"/>
        <v>215.4</v>
      </c>
    </row>
    <row r="142" spans="3:13" hidden="1" x14ac:dyDescent="0.2">
      <c r="C142">
        <v>141</v>
      </c>
      <c r="D142">
        <f>IF(IFERROR(VLOOKUP(C142,'Dungeon&amp;Framework'!CG:CL,3,FALSE),"") = 0,"",IFERROR(VLOOKUP(C142,'Dungeon&amp;Framework'!CG:CL,3,FALSE),"") )</f>
        <v>5</v>
      </c>
      <c r="G142" t="str">
        <f>IF( IFERROR(VLOOKUP(C142,'Dungeon&amp;Framework'!CG:CN,8,FALSE),"") = 0, "",IFERROR(VLOOKUP(C142,'Dungeon&amp;Framework'!CG:CN,8,FALSE),""))</f>
        <v/>
      </c>
      <c r="L142">
        <f>SUM($I$2:I142)</f>
        <v>21540</v>
      </c>
      <c r="M142">
        <f t="shared" si="2"/>
        <v>215.4</v>
      </c>
    </row>
    <row r="143" spans="3:13" hidden="1" x14ac:dyDescent="0.2">
      <c r="C143">
        <v>142</v>
      </c>
      <c r="D143" t="str">
        <f>IF(IFERROR(VLOOKUP(C143,'Dungeon&amp;Framework'!CG:CL,3,FALSE),"") = 0,"",IFERROR(VLOOKUP(C143,'Dungeon&amp;Framework'!CG:CL,3,FALSE),"") )</f>
        <v/>
      </c>
      <c r="G143" t="str">
        <f>IF( IFERROR(VLOOKUP(C143,'Dungeon&amp;Framework'!CG:CN,8,FALSE),"") = 0, "",IFERROR(VLOOKUP(C143,'Dungeon&amp;Framework'!CG:CN,8,FALSE),""))</f>
        <v/>
      </c>
      <c r="L143">
        <f>SUM($I$2:I143)</f>
        <v>21540</v>
      </c>
      <c r="M143">
        <f t="shared" si="2"/>
        <v>215.4</v>
      </c>
    </row>
    <row r="144" spans="3:13" x14ac:dyDescent="0.2">
      <c r="C144">
        <v>143</v>
      </c>
      <c r="D144" t="str">
        <f>IF(IFERROR(VLOOKUP(C144,'Dungeon&amp;Framework'!CG:CL,3,FALSE),"") = 0,"",IFERROR(VLOOKUP(C144,'Dungeon&amp;Framework'!CG:CL,3,FALSE),"") )</f>
        <v/>
      </c>
      <c r="G144" t="str">
        <f>IF( IFERROR(VLOOKUP(C144,'Dungeon&amp;Framework'!CG:CN,8,FALSE),"") = 0, "",IFERROR(VLOOKUP(C144,'Dungeon&amp;Framework'!CG:CN,8,FALSE),""))</f>
        <v/>
      </c>
      <c r="H144" t="s">
        <v>505</v>
      </c>
      <c r="I144">
        <v>500</v>
      </c>
      <c r="L144">
        <f>SUM($I$2:I144)</f>
        <v>22040</v>
      </c>
      <c r="M144">
        <f t="shared" si="2"/>
        <v>220.4</v>
      </c>
    </row>
    <row r="145" spans="3:13" hidden="1" x14ac:dyDescent="0.2">
      <c r="C145">
        <v>144</v>
      </c>
      <c r="D145" t="str">
        <f>IF(IFERROR(VLOOKUP(C145,'Dungeon&amp;Framework'!CG:CL,3,FALSE),"") = 0,"",IFERROR(VLOOKUP(C145,'Dungeon&amp;Framework'!CG:CL,3,FALSE),"") )</f>
        <v/>
      </c>
      <c r="G145" t="str">
        <f>IF( IFERROR(VLOOKUP(C145,'Dungeon&amp;Framework'!CG:CN,8,FALSE),"") = 0, "",IFERROR(VLOOKUP(C145,'Dungeon&amp;Framework'!CG:CN,8,FALSE),""))</f>
        <v/>
      </c>
      <c r="L145">
        <f>SUM($I$2:I145)</f>
        <v>22040</v>
      </c>
      <c r="M145">
        <f t="shared" si="2"/>
        <v>220.4</v>
      </c>
    </row>
    <row r="146" spans="3:13" hidden="1" x14ac:dyDescent="0.2">
      <c r="C146">
        <v>145</v>
      </c>
      <c r="D146" t="str">
        <f>IF(IFERROR(VLOOKUP(C146,'Dungeon&amp;Framework'!CG:CL,3,FALSE),"") = 0,"",IFERROR(VLOOKUP(C146,'Dungeon&amp;Framework'!CG:CL,3,FALSE),"") )</f>
        <v/>
      </c>
      <c r="G146" t="str">
        <f>IF( IFERROR(VLOOKUP(C146,'Dungeon&amp;Framework'!CG:CN,8,FALSE),"") = 0, "",IFERROR(VLOOKUP(C146,'Dungeon&amp;Framework'!CG:CN,8,FALSE),""))</f>
        <v/>
      </c>
      <c r="L146">
        <f>SUM($I$2:I146)</f>
        <v>22040</v>
      </c>
      <c r="M146">
        <f t="shared" si="2"/>
        <v>220.4</v>
      </c>
    </row>
    <row r="147" spans="3:13" hidden="1" x14ac:dyDescent="0.2">
      <c r="C147">
        <v>146</v>
      </c>
      <c r="D147">
        <f>IF(IFERROR(VLOOKUP(C147,'Dungeon&amp;Framework'!CG:CL,3,FALSE),"") = 0,"",IFERROR(VLOOKUP(C147,'Dungeon&amp;Framework'!CG:CL,3,FALSE),"") )</f>
        <v>6</v>
      </c>
      <c r="G147" t="str">
        <f>IF( IFERROR(VLOOKUP(C147,'Dungeon&amp;Framework'!CG:CN,8,FALSE),"") = 0, "",IFERROR(VLOOKUP(C147,'Dungeon&amp;Framework'!CG:CN,8,FALSE),""))</f>
        <v/>
      </c>
      <c r="L147">
        <f>SUM($I$2:I147)</f>
        <v>22040</v>
      </c>
      <c r="M147">
        <f t="shared" si="2"/>
        <v>220.4</v>
      </c>
    </row>
    <row r="148" spans="3:13" hidden="1" x14ac:dyDescent="0.2">
      <c r="C148">
        <v>147</v>
      </c>
      <c r="D148" t="str">
        <f>IF(IFERROR(VLOOKUP(C148,'Dungeon&amp;Framework'!CG:CL,3,FALSE),"") = 0,"",IFERROR(VLOOKUP(C148,'Dungeon&amp;Framework'!CG:CL,3,FALSE),"") )</f>
        <v/>
      </c>
      <c r="G148" t="str">
        <f>IF( IFERROR(VLOOKUP(C148,'Dungeon&amp;Framework'!CG:CN,8,FALSE),"") = 0, "",IFERROR(VLOOKUP(C148,'Dungeon&amp;Framework'!CG:CN,8,FALSE),""))</f>
        <v/>
      </c>
      <c r="L148">
        <f>SUM($I$2:I148)</f>
        <v>22040</v>
      </c>
      <c r="M148">
        <f t="shared" si="2"/>
        <v>220.4</v>
      </c>
    </row>
    <row r="149" spans="3:13" hidden="1" x14ac:dyDescent="0.2">
      <c r="C149">
        <v>148</v>
      </c>
      <c r="D149" t="str">
        <f>IF(IFERROR(VLOOKUP(C149,'Dungeon&amp;Framework'!CG:CL,3,FALSE),"") = 0,"",IFERROR(VLOOKUP(C149,'Dungeon&amp;Framework'!CG:CL,3,FALSE),"") )</f>
        <v/>
      </c>
      <c r="G149" t="str">
        <f>IF( IFERROR(VLOOKUP(C149,'Dungeon&amp;Framework'!CG:CN,8,FALSE),"") = 0, "",IFERROR(VLOOKUP(C149,'Dungeon&amp;Framework'!CG:CN,8,FALSE),""))</f>
        <v/>
      </c>
      <c r="L149">
        <f>SUM($I$2:I149)</f>
        <v>22040</v>
      </c>
      <c r="M149">
        <f t="shared" si="2"/>
        <v>220.4</v>
      </c>
    </row>
    <row r="150" spans="3:13" x14ac:dyDescent="0.2">
      <c r="C150">
        <v>149</v>
      </c>
      <c r="D150" t="str">
        <f>IF(IFERROR(VLOOKUP(C150,'Dungeon&amp;Framework'!CG:CL,3,FALSE),"") = 0,"",IFERROR(VLOOKUP(C150,'Dungeon&amp;Framework'!CG:CL,3,FALSE),"") )</f>
        <v/>
      </c>
      <c r="G150" t="str">
        <f>IF( IFERROR(VLOOKUP(C150,'Dungeon&amp;Framework'!CG:CN,8,FALSE),"") = 0, "",IFERROR(VLOOKUP(C150,'Dungeon&amp;Framework'!CG:CN,8,FALSE),""))</f>
        <v/>
      </c>
      <c r="H150" t="s">
        <v>488</v>
      </c>
      <c r="I150">
        <v>720</v>
      </c>
      <c r="L150">
        <f>SUM($I$2:I150)</f>
        <v>22760</v>
      </c>
      <c r="M150">
        <f t="shared" si="2"/>
        <v>227.6</v>
      </c>
    </row>
    <row r="151" spans="3:13" x14ac:dyDescent="0.2">
      <c r="C151">
        <v>150</v>
      </c>
      <c r="D151" t="str">
        <f>IF(IFERROR(VLOOKUP(C151,'Dungeon&amp;Framework'!CG:CL,3,FALSE),"") = 0,"",IFERROR(VLOOKUP(C151,'Dungeon&amp;Framework'!CG:CL,3,FALSE),"") )</f>
        <v/>
      </c>
      <c r="F151">
        <v>1</v>
      </c>
      <c r="G151" t="str">
        <f>IF( IFERROR(VLOOKUP(C151,'Dungeon&amp;Framework'!CG:CN,8,FALSE),"") = 0, "",IFERROR(VLOOKUP(C151,'Dungeon&amp;Framework'!CG:CN,8,FALSE),""))</f>
        <v/>
      </c>
      <c r="H151" t="s">
        <v>498</v>
      </c>
      <c r="I151">
        <v>2500</v>
      </c>
      <c r="L151">
        <f>SUM($I$2:I151)</f>
        <v>25260</v>
      </c>
      <c r="M151">
        <f t="shared" si="2"/>
        <v>252.6</v>
      </c>
    </row>
    <row r="152" spans="3:13" hidden="1" x14ac:dyDescent="0.2">
      <c r="C152">
        <v>151</v>
      </c>
      <c r="D152">
        <f>IF(IFERROR(VLOOKUP(C152,'Dungeon&amp;Framework'!CG:CL,3,FALSE),"") = 0,"",IFERROR(VLOOKUP(C152,'Dungeon&amp;Framework'!CG:CL,3,FALSE),"") )</f>
        <v>7</v>
      </c>
      <c r="G152" t="str">
        <f>IF( IFERROR(VLOOKUP(C152,'Dungeon&amp;Framework'!CG:CN,8,FALSE),"") = 0, "",IFERROR(VLOOKUP(C152,'Dungeon&amp;Framework'!CG:CN,8,FALSE),""))</f>
        <v/>
      </c>
      <c r="L152">
        <f>SUM($I$2:I152)</f>
        <v>25260</v>
      </c>
      <c r="M152">
        <f t="shared" si="2"/>
        <v>252.6</v>
      </c>
    </row>
    <row r="153" spans="3:13" hidden="1" x14ac:dyDescent="0.2">
      <c r="C153">
        <v>152</v>
      </c>
      <c r="D153" t="str">
        <f>IF(IFERROR(VLOOKUP(C153,'Dungeon&amp;Framework'!CG:CL,3,FALSE),"") = 0,"",IFERROR(VLOOKUP(C153,'Dungeon&amp;Framework'!CG:CL,3,FALSE),"") )</f>
        <v/>
      </c>
      <c r="G153" t="str">
        <f>IF( IFERROR(VLOOKUP(C153,'Dungeon&amp;Framework'!CG:CN,8,FALSE),"") = 0, "",IFERROR(VLOOKUP(C153,'Dungeon&amp;Framework'!CG:CN,8,FALSE),""))</f>
        <v/>
      </c>
      <c r="L153">
        <f>SUM($I$2:I153)</f>
        <v>25260</v>
      </c>
      <c r="M153">
        <f t="shared" si="2"/>
        <v>252.6</v>
      </c>
    </row>
    <row r="154" spans="3:13" hidden="1" x14ac:dyDescent="0.2">
      <c r="C154">
        <v>153</v>
      </c>
      <c r="D154" t="str">
        <f>IF(IFERROR(VLOOKUP(C154,'Dungeon&amp;Framework'!CG:CL,3,FALSE),"") = 0,"",IFERROR(VLOOKUP(C154,'Dungeon&amp;Framework'!CG:CL,3,FALSE),"") )</f>
        <v/>
      </c>
      <c r="G154" t="str">
        <f>IF( IFERROR(VLOOKUP(C154,'Dungeon&amp;Framework'!CG:CN,8,FALSE),"") = 0, "",IFERROR(VLOOKUP(C154,'Dungeon&amp;Framework'!CG:CN,8,FALSE),""))</f>
        <v/>
      </c>
      <c r="L154">
        <f>SUM($I$2:I154)</f>
        <v>25260</v>
      </c>
      <c r="M154">
        <f t="shared" si="2"/>
        <v>252.6</v>
      </c>
    </row>
    <row r="155" spans="3:13" x14ac:dyDescent="0.2">
      <c r="C155">
        <v>154</v>
      </c>
      <c r="D155" t="str">
        <f>IF(IFERROR(VLOOKUP(C155,'Dungeon&amp;Framework'!CG:CL,3,FALSE),"") = 0,"",IFERROR(VLOOKUP(C155,'Dungeon&amp;Framework'!CG:CL,3,FALSE),"") )</f>
        <v/>
      </c>
      <c r="G155" t="str">
        <f>IF( IFERROR(VLOOKUP(C155,'Dungeon&amp;Framework'!CG:CN,8,FALSE),"") = 0, "",IFERROR(VLOOKUP(C155,'Dungeon&amp;Framework'!CG:CN,8,FALSE),""))</f>
        <v/>
      </c>
      <c r="H155" t="s">
        <v>484</v>
      </c>
      <c r="I155">
        <v>1500</v>
      </c>
      <c r="L155">
        <f>SUM($I$2:I155)</f>
        <v>26760</v>
      </c>
      <c r="M155">
        <f t="shared" si="2"/>
        <v>267.60000000000002</v>
      </c>
    </row>
    <row r="156" spans="3:13" hidden="1" x14ac:dyDescent="0.2">
      <c r="C156">
        <v>155</v>
      </c>
      <c r="D156" t="str">
        <f>IF(IFERROR(VLOOKUP(C156,'Dungeon&amp;Framework'!CG:CL,3,FALSE),"") = 0,"",IFERROR(VLOOKUP(C156,'Dungeon&amp;Framework'!CG:CL,3,FALSE),"") )</f>
        <v/>
      </c>
      <c r="G156" t="str">
        <f>IF( IFERROR(VLOOKUP(C156,'Dungeon&amp;Framework'!CG:CN,8,FALSE),"") = 0, "",IFERROR(VLOOKUP(C156,'Dungeon&amp;Framework'!CG:CN,8,FALSE),""))</f>
        <v/>
      </c>
      <c r="L156">
        <f>SUM($I$2:I156)</f>
        <v>26760</v>
      </c>
      <c r="M156">
        <f t="shared" si="2"/>
        <v>267.60000000000002</v>
      </c>
    </row>
    <row r="157" spans="3:13" hidden="1" x14ac:dyDescent="0.2">
      <c r="C157">
        <v>156</v>
      </c>
      <c r="D157">
        <f>IF(IFERROR(VLOOKUP(C157,'Dungeon&amp;Framework'!CG:CL,3,FALSE),"") = 0,"",IFERROR(VLOOKUP(C157,'Dungeon&amp;Framework'!CG:CL,3,FALSE),"") )</f>
        <v>8</v>
      </c>
      <c r="G157" t="str">
        <f>IF( IFERROR(VLOOKUP(C157,'Dungeon&amp;Framework'!CG:CN,8,FALSE),"") = 0, "",IFERROR(VLOOKUP(C157,'Dungeon&amp;Framework'!CG:CN,8,FALSE),""))</f>
        <v/>
      </c>
      <c r="L157">
        <f>SUM($I$2:I157)</f>
        <v>26760</v>
      </c>
      <c r="M157">
        <f t="shared" si="2"/>
        <v>267.60000000000002</v>
      </c>
    </row>
    <row r="158" spans="3:13" hidden="1" x14ac:dyDescent="0.2">
      <c r="C158">
        <v>157</v>
      </c>
      <c r="D158" t="str">
        <f>IF(IFERROR(VLOOKUP(C158,'Dungeon&amp;Framework'!CG:CL,3,FALSE),"") = 0,"",IFERROR(VLOOKUP(C158,'Dungeon&amp;Framework'!CG:CL,3,FALSE),"") )</f>
        <v/>
      </c>
      <c r="G158" t="str">
        <f>IF( IFERROR(VLOOKUP(C158,'Dungeon&amp;Framework'!CG:CN,8,FALSE),"") = 0, "",IFERROR(VLOOKUP(C158,'Dungeon&amp;Framework'!CG:CN,8,FALSE),""))</f>
        <v/>
      </c>
      <c r="L158">
        <f>SUM($I$2:I158)</f>
        <v>26760</v>
      </c>
      <c r="M158">
        <f t="shared" si="2"/>
        <v>267.60000000000002</v>
      </c>
    </row>
    <row r="159" spans="3:13" hidden="1" x14ac:dyDescent="0.2">
      <c r="C159">
        <v>158</v>
      </c>
      <c r="D159" t="str">
        <f>IF(IFERROR(VLOOKUP(C159,'Dungeon&amp;Framework'!CG:CL,3,FALSE),"") = 0,"",IFERROR(VLOOKUP(C159,'Dungeon&amp;Framework'!CG:CL,3,FALSE),"") )</f>
        <v/>
      </c>
      <c r="G159" t="str">
        <f>IF( IFERROR(VLOOKUP(C159,'Dungeon&amp;Framework'!CG:CN,8,FALSE),"") = 0, "",IFERROR(VLOOKUP(C159,'Dungeon&amp;Framework'!CG:CN,8,FALSE),""))</f>
        <v/>
      </c>
      <c r="J159" s="7"/>
      <c r="L159">
        <f>SUM($I$2:I159)</f>
        <v>26760</v>
      </c>
      <c r="M159">
        <f t="shared" si="2"/>
        <v>267.60000000000002</v>
      </c>
    </row>
    <row r="160" spans="3:13" x14ac:dyDescent="0.2">
      <c r="C160">
        <v>159</v>
      </c>
      <c r="D160" t="str">
        <f>IF(IFERROR(VLOOKUP(C160,'Dungeon&amp;Framework'!CG:CL,3,FALSE),"") = 0,"",IFERROR(VLOOKUP(C160,'Dungeon&amp;Framework'!CG:CL,3,FALSE),"") )</f>
        <v/>
      </c>
      <c r="G160" t="str">
        <f>IF( IFERROR(VLOOKUP(C160,'Dungeon&amp;Framework'!CG:CN,8,FALSE),"") = 0, "",IFERROR(VLOOKUP(C160,'Dungeon&amp;Framework'!CG:CN,8,FALSE),""))</f>
        <v/>
      </c>
      <c r="H160" t="s">
        <v>501</v>
      </c>
      <c r="I160">
        <v>2000</v>
      </c>
      <c r="J160" s="7"/>
      <c r="L160">
        <f>SUM($I$2:I160)</f>
        <v>28760</v>
      </c>
      <c r="M160">
        <f t="shared" si="2"/>
        <v>287.60000000000002</v>
      </c>
    </row>
    <row r="161" spans="3:13" hidden="1" x14ac:dyDescent="0.2">
      <c r="C161">
        <v>160</v>
      </c>
      <c r="D161" t="str">
        <f>IF(IFERROR(VLOOKUP(C161,'Dungeon&amp;Framework'!CG:CL,3,FALSE),"") = 0,"",IFERROR(VLOOKUP(C161,'Dungeon&amp;Framework'!CG:CL,3,FALSE),"") )</f>
        <v/>
      </c>
      <c r="G161" t="str">
        <f>IF( IFERROR(VLOOKUP(C161,'Dungeon&amp;Framework'!CG:CN,8,FALSE),"") = 0, "",IFERROR(VLOOKUP(C161,'Dungeon&amp;Framework'!CG:CN,8,FALSE),""))</f>
        <v/>
      </c>
      <c r="J161" s="7"/>
      <c r="L161">
        <f>SUM($I$2:I161)</f>
        <v>28760</v>
      </c>
      <c r="M161">
        <f t="shared" si="2"/>
        <v>287.60000000000002</v>
      </c>
    </row>
    <row r="162" spans="3:13" hidden="1" x14ac:dyDescent="0.2">
      <c r="C162">
        <v>161</v>
      </c>
      <c r="D162">
        <f>IF(IFERROR(VLOOKUP(C162,'Dungeon&amp;Framework'!CG:CL,3,FALSE),"") = 0,"",IFERROR(VLOOKUP(C162,'Dungeon&amp;Framework'!CG:CL,3,FALSE),"") )</f>
        <v>9</v>
      </c>
      <c r="G162" t="str">
        <f>IF( IFERROR(VLOOKUP(C162,'Dungeon&amp;Framework'!CG:CN,8,FALSE),"") = 0, "",IFERROR(VLOOKUP(C162,'Dungeon&amp;Framework'!CG:CN,8,FALSE),""))</f>
        <v/>
      </c>
      <c r="J162" s="7"/>
      <c r="L162">
        <f>SUM($I$2:I162)</f>
        <v>28760</v>
      </c>
      <c r="M162">
        <f t="shared" si="2"/>
        <v>287.60000000000002</v>
      </c>
    </row>
    <row r="163" spans="3:13" hidden="1" x14ac:dyDescent="0.2">
      <c r="C163">
        <v>162</v>
      </c>
      <c r="D163" t="str">
        <f>IF(IFERROR(VLOOKUP(C163,'Dungeon&amp;Framework'!CG:CL,3,FALSE),"") = 0,"",IFERROR(VLOOKUP(C163,'Dungeon&amp;Framework'!CG:CL,3,FALSE),"") )</f>
        <v/>
      </c>
      <c r="G163" t="str">
        <f>IF( IFERROR(VLOOKUP(C163,'Dungeon&amp;Framework'!CG:CN,8,FALSE),"") = 0, "",IFERROR(VLOOKUP(C163,'Dungeon&amp;Framework'!CG:CN,8,FALSE),""))</f>
        <v/>
      </c>
      <c r="J163" s="7"/>
      <c r="L163">
        <f>SUM($I$2:I163)</f>
        <v>28760</v>
      </c>
      <c r="M163">
        <f t="shared" si="2"/>
        <v>287.60000000000002</v>
      </c>
    </row>
    <row r="164" spans="3:13" x14ac:dyDescent="0.2">
      <c r="C164">
        <v>163</v>
      </c>
      <c r="D164" t="str">
        <f>IF(IFERROR(VLOOKUP(C164,'Dungeon&amp;Framework'!CG:CL,3,FALSE),"") = 0,"",IFERROR(VLOOKUP(C164,'Dungeon&amp;Framework'!CG:CL,3,FALSE),"") )</f>
        <v/>
      </c>
      <c r="G164" t="str">
        <f>IF( IFERROR(VLOOKUP(C164,'Dungeon&amp;Framework'!CG:CN,8,FALSE),"") = 0, "",IFERROR(VLOOKUP(C164,'Dungeon&amp;Framework'!CG:CN,8,FALSE),""))</f>
        <v/>
      </c>
      <c r="H164" t="s">
        <v>506</v>
      </c>
      <c r="I164">
        <v>1200</v>
      </c>
      <c r="J164" s="7"/>
      <c r="L164">
        <f>SUM($I$2:I164)</f>
        <v>29960</v>
      </c>
      <c r="M164">
        <f t="shared" si="2"/>
        <v>299.60000000000002</v>
      </c>
    </row>
    <row r="165" spans="3:13" x14ac:dyDescent="0.2">
      <c r="C165">
        <v>164</v>
      </c>
      <c r="D165" t="str">
        <f>IF(IFERROR(VLOOKUP(C165,'Dungeon&amp;Framework'!CG:CL,3,FALSE),"") = 0,"",IFERROR(VLOOKUP(C165,'Dungeon&amp;Framework'!CG:CL,3,FALSE),"") )</f>
        <v/>
      </c>
      <c r="F165">
        <v>1</v>
      </c>
      <c r="G165" t="str">
        <f>IF( IFERROR(VLOOKUP(C165,'Dungeon&amp;Framework'!CG:CN,8,FALSE),"") = 0, "",IFERROR(VLOOKUP(C165,'Dungeon&amp;Framework'!CG:CN,8,FALSE),""))</f>
        <v/>
      </c>
      <c r="H165" t="s">
        <v>498</v>
      </c>
      <c r="I165">
        <v>2500</v>
      </c>
      <c r="J165" s="7"/>
      <c r="L165">
        <f>SUM($I$2:I165)</f>
        <v>32460</v>
      </c>
      <c r="M165">
        <f t="shared" si="2"/>
        <v>324.60000000000002</v>
      </c>
    </row>
    <row r="166" spans="3:13" hidden="1" x14ac:dyDescent="0.2">
      <c r="C166">
        <v>165</v>
      </c>
      <c r="D166" t="str">
        <f>IF(IFERROR(VLOOKUP(C166,'Dungeon&amp;Framework'!CG:CL,3,FALSE),"") = 0,"",IFERROR(VLOOKUP(C166,'Dungeon&amp;Framework'!CG:CL,3,FALSE),"") )</f>
        <v/>
      </c>
      <c r="G166" t="str">
        <f>IF( IFERROR(VLOOKUP(C166,'Dungeon&amp;Framework'!CG:CN,8,FALSE),"") = 0, "",IFERROR(VLOOKUP(C166,'Dungeon&amp;Framework'!CG:CN,8,FALSE),""))</f>
        <v/>
      </c>
      <c r="J166" s="7"/>
      <c r="L166">
        <f>SUM($I$2:I166)</f>
        <v>32460</v>
      </c>
      <c r="M166">
        <f t="shared" si="2"/>
        <v>324.60000000000002</v>
      </c>
    </row>
    <row r="167" spans="3:13" hidden="1" x14ac:dyDescent="0.2">
      <c r="C167">
        <v>166</v>
      </c>
      <c r="D167">
        <f>IF(IFERROR(VLOOKUP(C167,'Dungeon&amp;Framework'!CG:CL,3,FALSE),"") = 0,"",IFERROR(VLOOKUP(C167,'Dungeon&amp;Framework'!CG:CL,3,FALSE),"") )</f>
        <v>10</v>
      </c>
      <c r="G167" t="str">
        <f>IF( IFERROR(VLOOKUP(C167,'Dungeon&amp;Framework'!CG:CN,8,FALSE),"") = 0, "",IFERROR(VLOOKUP(C167,'Dungeon&amp;Framework'!CG:CN,8,FALSE),""))</f>
        <v/>
      </c>
      <c r="J167" s="7"/>
      <c r="L167">
        <f>SUM($I$2:I167)</f>
        <v>32460</v>
      </c>
      <c r="M167">
        <f t="shared" si="2"/>
        <v>324.60000000000002</v>
      </c>
    </row>
    <row r="168" spans="3:13" hidden="1" x14ac:dyDescent="0.2">
      <c r="C168">
        <v>167</v>
      </c>
      <c r="D168" t="str">
        <f>IF(IFERROR(VLOOKUP(C168,'Dungeon&amp;Framework'!CG:CL,3,FALSE),"") = 0,"",IFERROR(VLOOKUP(C168,'Dungeon&amp;Framework'!CG:CL,3,FALSE),"") )</f>
        <v/>
      </c>
      <c r="G168" t="str">
        <f>IF( IFERROR(VLOOKUP(C168,'Dungeon&amp;Framework'!CG:CN,8,FALSE),"") = 0, "",IFERROR(VLOOKUP(C168,'Dungeon&amp;Framework'!CG:CN,8,FALSE),""))</f>
        <v/>
      </c>
      <c r="J168" s="7"/>
      <c r="L168">
        <f>SUM($I$2:I168)</f>
        <v>32460</v>
      </c>
      <c r="M168">
        <f t="shared" si="2"/>
        <v>324.60000000000002</v>
      </c>
    </row>
    <row r="169" spans="3:13" x14ac:dyDescent="0.2">
      <c r="C169">
        <v>168</v>
      </c>
      <c r="D169" t="str">
        <f>IF(IFERROR(VLOOKUP(C169,'Dungeon&amp;Framework'!CG:CL,3,FALSE),"") = 0,"",IFERROR(VLOOKUP(C169,'Dungeon&amp;Framework'!CG:CL,3,FALSE),"") )</f>
        <v/>
      </c>
      <c r="G169" t="str">
        <f>IF( IFERROR(VLOOKUP(C169,'Dungeon&amp;Framework'!CG:CN,8,FALSE),"") = 0, "",IFERROR(VLOOKUP(C169,'Dungeon&amp;Framework'!CG:CN,8,FALSE),""))</f>
        <v/>
      </c>
      <c r="H169" t="s">
        <v>488</v>
      </c>
      <c r="I169">
        <v>720</v>
      </c>
      <c r="J169" s="7"/>
      <c r="L169">
        <f>SUM($I$2:I169)</f>
        <v>33180</v>
      </c>
      <c r="M169">
        <f t="shared" si="2"/>
        <v>331.8</v>
      </c>
    </row>
    <row r="170" spans="3:13" hidden="1" x14ac:dyDescent="0.2">
      <c r="C170">
        <v>169</v>
      </c>
      <c r="D170" t="str">
        <f>IF(IFERROR(VLOOKUP(C170,'Dungeon&amp;Framework'!CG:CL,3,FALSE),"") = 0,"",IFERROR(VLOOKUP(C170,'Dungeon&amp;Framework'!CG:CL,3,FALSE),"") )</f>
        <v/>
      </c>
      <c r="G170" t="str">
        <f>IF( IFERROR(VLOOKUP(C170,'Dungeon&amp;Framework'!CG:CN,8,FALSE),"") = 0, "",IFERROR(VLOOKUP(C170,'Dungeon&amp;Framework'!CG:CN,8,FALSE),""))</f>
        <v/>
      </c>
      <c r="J170" s="7"/>
      <c r="L170">
        <f>SUM($I$2:I170)</f>
        <v>33180</v>
      </c>
      <c r="M170">
        <f t="shared" si="2"/>
        <v>331.8</v>
      </c>
    </row>
    <row r="171" spans="3:13" hidden="1" x14ac:dyDescent="0.2">
      <c r="C171">
        <v>170</v>
      </c>
      <c r="D171" t="str">
        <f>IF(IFERROR(VLOOKUP(C171,'Dungeon&amp;Framework'!CG:CL,3,FALSE),"") = 0,"",IFERROR(VLOOKUP(C171,'Dungeon&amp;Framework'!CG:CL,3,FALSE),"") )</f>
        <v/>
      </c>
      <c r="G171" t="str">
        <f>IF( IFERROR(VLOOKUP(C171,'Dungeon&amp;Framework'!CG:CN,8,FALSE),"") = 0, "",IFERROR(VLOOKUP(C171,'Dungeon&amp;Framework'!CG:CN,8,FALSE),""))</f>
        <v/>
      </c>
      <c r="J171" s="7"/>
      <c r="L171">
        <f>SUM($I$2:I171)</f>
        <v>33180</v>
      </c>
      <c r="M171">
        <f t="shared" si="2"/>
        <v>331.8</v>
      </c>
    </row>
    <row r="172" spans="3:13" hidden="1" x14ac:dyDescent="0.2">
      <c r="C172">
        <v>171</v>
      </c>
      <c r="D172">
        <f>IF(IFERROR(VLOOKUP(C172,'Dungeon&amp;Framework'!CG:CL,3,FALSE),"") = 0,"",IFERROR(VLOOKUP(C172,'Dungeon&amp;Framework'!CG:CL,3,FALSE),"") )</f>
        <v>11</v>
      </c>
      <c r="G172" t="str">
        <f>IF( IFERROR(VLOOKUP(C172,'Dungeon&amp;Framework'!CG:CN,8,FALSE),"") = 0, "",IFERROR(VLOOKUP(C172,'Dungeon&amp;Framework'!CG:CN,8,FALSE),""))</f>
        <v/>
      </c>
      <c r="J172" s="7"/>
      <c r="L172">
        <f>SUM($I$2:I172)</f>
        <v>33180</v>
      </c>
      <c r="M172">
        <f t="shared" si="2"/>
        <v>331.8</v>
      </c>
    </row>
    <row r="173" spans="3:13" hidden="1" x14ac:dyDescent="0.2">
      <c r="C173">
        <v>172</v>
      </c>
      <c r="D173" t="str">
        <f>IF(IFERROR(VLOOKUP(C173,'Dungeon&amp;Framework'!CG:CL,3,FALSE),"") = 0,"",IFERROR(VLOOKUP(C173,'Dungeon&amp;Framework'!CG:CL,3,FALSE),"") )</f>
        <v/>
      </c>
      <c r="G173" t="str">
        <f>IF( IFERROR(VLOOKUP(C173,'Dungeon&amp;Framework'!CG:CN,8,FALSE),"") = 0, "",IFERROR(VLOOKUP(C173,'Dungeon&amp;Framework'!CG:CN,8,FALSE),""))</f>
        <v/>
      </c>
      <c r="J173" s="7"/>
      <c r="L173">
        <f>SUM($I$2:I173)</f>
        <v>33180</v>
      </c>
      <c r="M173">
        <f t="shared" si="2"/>
        <v>331.8</v>
      </c>
    </row>
    <row r="174" spans="3:13" x14ac:dyDescent="0.2">
      <c r="C174">
        <v>173</v>
      </c>
      <c r="D174" t="str">
        <f>IF(IFERROR(VLOOKUP(C174,'Dungeon&amp;Framework'!CG:CL,3,FALSE),"") = 0,"",IFERROR(VLOOKUP(C174,'Dungeon&amp;Framework'!CG:CL,3,FALSE),"") )</f>
        <v/>
      </c>
      <c r="G174" t="str">
        <f>IF( IFERROR(VLOOKUP(C174,'Dungeon&amp;Framework'!CG:CN,8,FALSE),"") = 0, "",IFERROR(VLOOKUP(C174,'Dungeon&amp;Framework'!CG:CN,8,FALSE),""))</f>
        <v/>
      </c>
      <c r="H174" t="s">
        <v>507</v>
      </c>
      <c r="I174">
        <v>750</v>
      </c>
      <c r="J174" s="7"/>
      <c r="L174">
        <f>SUM($I$2:I174)</f>
        <v>33930</v>
      </c>
      <c r="M174">
        <f t="shared" si="2"/>
        <v>339.3</v>
      </c>
    </row>
    <row r="175" spans="3:13" hidden="1" x14ac:dyDescent="0.2">
      <c r="C175">
        <v>174</v>
      </c>
      <c r="D175" t="str">
        <f>IF(IFERROR(VLOOKUP(C175,'Dungeon&amp;Framework'!CG:CL,3,FALSE),"") = 0,"",IFERROR(VLOOKUP(C175,'Dungeon&amp;Framework'!CG:CL,3,FALSE),"") )</f>
        <v/>
      </c>
      <c r="G175" t="str">
        <f>IF( IFERROR(VLOOKUP(C175,'Dungeon&amp;Framework'!CG:CN,8,FALSE),"") = 0, "",IFERROR(VLOOKUP(C175,'Dungeon&amp;Framework'!CG:CN,8,FALSE),""))</f>
        <v/>
      </c>
      <c r="J175" s="7"/>
      <c r="L175">
        <f>SUM($I$2:I175)</f>
        <v>33930</v>
      </c>
      <c r="M175">
        <f t="shared" si="2"/>
        <v>339.3</v>
      </c>
    </row>
    <row r="176" spans="3:13" hidden="1" x14ac:dyDescent="0.2">
      <c r="C176">
        <v>175</v>
      </c>
      <c r="D176" t="str">
        <f>IF(IFERROR(VLOOKUP(C176,'Dungeon&amp;Framework'!CG:CL,3,FALSE),"") = 0,"",IFERROR(VLOOKUP(C176,'Dungeon&amp;Framework'!CG:CL,3,FALSE),"") )</f>
        <v/>
      </c>
      <c r="G176" t="str">
        <f>IF( IFERROR(VLOOKUP(C176,'Dungeon&amp;Framework'!CG:CN,8,FALSE),"") = 0, "",IFERROR(VLOOKUP(C176,'Dungeon&amp;Framework'!CG:CN,8,FALSE),""))</f>
        <v/>
      </c>
      <c r="J176" s="7"/>
      <c r="L176">
        <f>SUM($I$2:I176)</f>
        <v>33930</v>
      </c>
      <c r="M176">
        <f t="shared" si="2"/>
        <v>339.3</v>
      </c>
    </row>
    <row r="177" spans="3:13" hidden="1" x14ac:dyDescent="0.2">
      <c r="C177">
        <v>176</v>
      </c>
      <c r="D177">
        <f>IF(IFERROR(VLOOKUP(C177,'Dungeon&amp;Framework'!CG:CL,3,FALSE),"") = 0,"",IFERROR(VLOOKUP(C177,'Dungeon&amp;Framework'!CG:CL,3,FALSE),"") )</f>
        <v>12</v>
      </c>
      <c r="G177" t="str">
        <f>IF( IFERROR(VLOOKUP(C177,'Dungeon&amp;Framework'!CG:CN,8,FALSE),"") = 0, "",IFERROR(VLOOKUP(C177,'Dungeon&amp;Framework'!CG:CN,8,FALSE),""))</f>
        <v/>
      </c>
      <c r="J177" s="7"/>
      <c r="L177">
        <f>SUM($I$2:I177)</f>
        <v>33930</v>
      </c>
      <c r="M177">
        <f t="shared" si="2"/>
        <v>339.3</v>
      </c>
    </row>
    <row r="178" spans="3:13" hidden="1" x14ac:dyDescent="0.2">
      <c r="C178">
        <v>177</v>
      </c>
      <c r="D178" t="str">
        <f>IF(IFERROR(VLOOKUP(C178,'Dungeon&amp;Framework'!CG:CL,3,FALSE),"") = 0,"",IFERROR(VLOOKUP(C178,'Dungeon&amp;Framework'!CG:CL,3,FALSE),"") )</f>
        <v/>
      </c>
      <c r="G178" t="str">
        <f>IF( IFERROR(VLOOKUP(C178,'Dungeon&amp;Framework'!CG:CN,8,FALSE),"") = 0, "",IFERROR(VLOOKUP(C178,'Dungeon&amp;Framework'!CG:CN,8,FALSE),""))</f>
        <v/>
      </c>
      <c r="J178" s="7"/>
      <c r="L178">
        <f>SUM($I$2:I178)</f>
        <v>33930</v>
      </c>
      <c r="M178">
        <f t="shared" si="2"/>
        <v>339.3</v>
      </c>
    </row>
    <row r="179" spans="3:13" x14ac:dyDescent="0.2">
      <c r="C179">
        <v>178</v>
      </c>
      <c r="D179" t="str">
        <f>IF(IFERROR(VLOOKUP(C179,'Dungeon&amp;Framework'!CG:CL,3,FALSE),"") = 0,"",IFERROR(VLOOKUP(C179,'Dungeon&amp;Framework'!CG:CL,3,FALSE),"") )</f>
        <v/>
      </c>
      <c r="G179" t="str">
        <f>IF( IFERROR(VLOOKUP(C179,'Dungeon&amp;Framework'!CG:CN,8,FALSE),"") = 0, "",IFERROR(VLOOKUP(C179,'Dungeon&amp;Framework'!CG:CN,8,FALSE),""))</f>
        <v/>
      </c>
      <c r="H179" t="s">
        <v>501</v>
      </c>
      <c r="I179">
        <v>2500</v>
      </c>
      <c r="J179" s="7"/>
      <c r="L179">
        <f>SUM($I$2:I179)</f>
        <v>36430</v>
      </c>
      <c r="M179">
        <f t="shared" si="2"/>
        <v>364.3</v>
      </c>
    </row>
    <row r="180" spans="3:13" x14ac:dyDescent="0.2">
      <c r="C180">
        <v>179</v>
      </c>
      <c r="D180" t="str">
        <f>IF(IFERROR(VLOOKUP(C180,'Dungeon&amp;Framework'!CG:CL,3,FALSE),"") = 0,"",IFERROR(VLOOKUP(C180,'Dungeon&amp;Framework'!CG:CL,3,FALSE),"") )</f>
        <v/>
      </c>
      <c r="F180">
        <v>1</v>
      </c>
      <c r="G180" t="str">
        <f>IF( IFERROR(VLOOKUP(C180,'Dungeon&amp;Framework'!CG:CN,8,FALSE),"") = 0, "",IFERROR(VLOOKUP(C180,'Dungeon&amp;Framework'!CG:CN,8,FALSE),""))</f>
        <v/>
      </c>
      <c r="H180" t="s">
        <v>496</v>
      </c>
      <c r="I180">
        <v>3000</v>
      </c>
      <c r="J180" s="7"/>
      <c r="L180">
        <f>SUM($I$2:I180)</f>
        <v>39430</v>
      </c>
      <c r="M180">
        <f t="shared" si="2"/>
        <v>394.3</v>
      </c>
    </row>
    <row r="181" spans="3:13" hidden="1" x14ac:dyDescent="0.2">
      <c r="C181">
        <v>180</v>
      </c>
      <c r="D181">
        <f>IF(IFERROR(VLOOKUP(C181,'Dungeon&amp;Framework'!CG:CL,3,FALSE),"") = 0,"",IFERROR(VLOOKUP(C181,'Dungeon&amp;Framework'!CG:CL,3,FALSE),"") )</f>
        <v>13</v>
      </c>
      <c r="G181" t="str">
        <f>IF( IFERROR(VLOOKUP(C181,'Dungeon&amp;Framework'!CG:CN,8,FALSE),"") = 0, "",IFERROR(VLOOKUP(C181,'Dungeon&amp;Framework'!CG:CN,8,FALSE),""))</f>
        <v/>
      </c>
      <c r="J181" s="7"/>
      <c r="L181">
        <f>SUM($I$2:I181)</f>
        <v>39430</v>
      </c>
      <c r="M181">
        <f t="shared" si="2"/>
        <v>394.3</v>
      </c>
    </row>
    <row r="182" spans="3:13" hidden="1" x14ac:dyDescent="0.2">
      <c r="C182">
        <v>181</v>
      </c>
      <c r="D182" t="str">
        <f>IF(IFERROR(VLOOKUP(C182,'Dungeon&amp;Framework'!CG:CL,3,FALSE),"") = 0,"",IFERROR(VLOOKUP(C182,'Dungeon&amp;Framework'!CG:CL,3,FALSE),"") )</f>
        <v/>
      </c>
      <c r="G182" t="str">
        <f>IF( IFERROR(VLOOKUP(C182,'Dungeon&amp;Framework'!CG:CN,8,FALSE),"") = 0, "",IFERROR(VLOOKUP(C182,'Dungeon&amp;Framework'!CG:CN,8,FALSE),""))</f>
        <v/>
      </c>
      <c r="J182" s="7"/>
      <c r="L182">
        <f>SUM($I$2:I182)</f>
        <v>39430</v>
      </c>
      <c r="M182">
        <f t="shared" si="2"/>
        <v>394.3</v>
      </c>
    </row>
    <row r="183" spans="3:13" hidden="1" x14ac:dyDescent="0.2">
      <c r="C183">
        <v>182</v>
      </c>
      <c r="D183" t="str">
        <f>IF(IFERROR(VLOOKUP(C183,'Dungeon&amp;Framework'!CG:CL,3,FALSE),"") = 0,"",IFERROR(VLOOKUP(C183,'Dungeon&amp;Framework'!CG:CL,3,FALSE),"") )</f>
        <v/>
      </c>
      <c r="G183" t="str">
        <f>IF( IFERROR(VLOOKUP(C183,'Dungeon&amp;Framework'!CG:CN,8,FALSE),"") = 0, "",IFERROR(VLOOKUP(C183,'Dungeon&amp;Framework'!CG:CN,8,FALSE),""))</f>
        <v/>
      </c>
      <c r="J183" s="7"/>
      <c r="L183">
        <f>SUM($I$2:I183)</f>
        <v>39430</v>
      </c>
      <c r="M183">
        <f t="shared" si="2"/>
        <v>394.3</v>
      </c>
    </row>
    <row r="184" spans="3:13" x14ac:dyDescent="0.2">
      <c r="C184">
        <v>183</v>
      </c>
      <c r="D184" t="str">
        <f>IF(IFERROR(VLOOKUP(C184,'Dungeon&amp;Framework'!CG:CL,3,FALSE),"") = 0,"",IFERROR(VLOOKUP(C184,'Dungeon&amp;Framework'!CG:CL,3,FALSE),"") )</f>
        <v/>
      </c>
      <c r="G184" t="str">
        <f>IF( IFERROR(VLOOKUP(C184,'Dungeon&amp;Framework'!CG:CN,8,FALSE),"") = 0, "",IFERROR(VLOOKUP(C184,'Dungeon&amp;Framework'!CG:CN,8,FALSE),""))</f>
        <v/>
      </c>
      <c r="H184" t="s">
        <v>497</v>
      </c>
      <c r="I184">
        <v>360</v>
      </c>
      <c r="J184" s="7"/>
      <c r="L184">
        <f>SUM($I$2:I184)</f>
        <v>39790</v>
      </c>
      <c r="M184">
        <f t="shared" si="2"/>
        <v>397.9</v>
      </c>
    </row>
    <row r="185" spans="3:13" hidden="1" x14ac:dyDescent="0.2">
      <c r="C185">
        <v>184</v>
      </c>
      <c r="D185">
        <f>IF(IFERROR(VLOOKUP(C185,'Dungeon&amp;Framework'!CG:CL,3,FALSE),"") = 0,"",IFERROR(VLOOKUP(C185,'Dungeon&amp;Framework'!CG:CL,3,FALSE),"") )</f>
        <v>14</v>
      </c>
      <c r="G185" t="str">
        <f>IF( IFERROR(VLOOKUP(C185,'Dungeon&amp;Framework'!CG:CN,8,FALSE),"") = 0, "",IFERROR(VLOOKUP(C185,'Dungeon&amp;Framework'!CG:CN,8,FALSE),""))</f>
        <v/>
      </c>
      <c r="J185" s="7"/>
      <c r="L185">
        <f>SUM($I$2:I185)</f>
        <v>39790</v>
      </c>
      <c r="M185">
        <f t="shared" si="2"/>
        <v>397.9</v>
      </c>
    </row>
    <row r="186" spans="3:13" hidden="1" x14ac:dyDescent="0.2">
      <c r="C186">
        <v>185</v>
      </c>
      <c r="D186" t="str">
        <f>IF(IFERROR(VLOOKUP(C186,'Dungeon&amp;Framework'!CG:CL,3,FALSE),"") = 0,"",IFERROR(VLOOKUP(C186,'Dungeon&amp;Framework'!CG:CL,3,FALSE),"") )</f>
        <v/>
      </c>
      <c r="G186" t="str">
        <f>IF( IFERROR(VLOOKUP(C186,'Dungeon&amp;Framework'!CG:CN,8,FALSE),"") = 0, "",IFERROR(VLOOKUP(C186,'Dungeon&amp;Framework'!CG:CN,8,FALSE),""))</f>
        <v/>
      </c>
      <c r="J186" s="7"/>
      <c r="L186">
        <f>SUM($I$2:I186)</f>
        <v>39790</v>
      </c>
      <c r="M186">
        <f t="shared" si="2"/>
        <v>397.9</v>
      </c>
    </row>
    <row r="187" spans="3:13" hidden="1" x14ac:dyDescent="0.2">
      <c r="C187">
        <v>186</v>
      </c>
      <c r="D187" t="str">
        <f>IF(IFERROR(VLOOKUP(C187,'Dungeon&amp;Framework'!CG:CL,3,FALSE),"") = 0,"",IFERROR(VLOOKUP(C187,'Dungeon&amp;Framework'!CG:CL,3,FALSE),"") )</f>
        <v/>
      </c>
      <c r="G187" t="str">
        <f>IF( IFERROR(VLOOKUP(C187,'Dungeon&amp;Framework'!CG:CN,8,FALSE),"") = 0, "",IFERROR(VLOOKUP(C187,'Dungeon&amp;Framework'!CG:CN,8,FALSE),""))</f>
        <v/>
      </c>
      <c r="J187" s="7"/>
      <c r="L187">
        <f>SUM($I$2:I187)</f>
        <v>39790</v>
      </c>
      <c r="M187">
        <f t="shared" si="2"/>
        <v>397.9</v>
      </c>
    </row>
    <row r="188" spans="3:13" x14ac:dyDescent="0.2">
      <c r="C188">
        <v>187</v>
      </c>
      <c r="D188" t="str">
        <f>IF(IFERROR(VLOOKUP(C188,'Dungeon&amp;Framework'!CG:CL,3,FALSE),"") = 0,"",IFERROR(VLOOKUP(C188,'Dungeon&amp;Framework'!CG:CL,3,FALSE),"") )</f>
        <v/>
      </c>
      <c r="G188" t="str">
        <f>IF( IFERROR(VLOOKUP(C188,'Dungeon&amp;Framework'!CG:CN,8,FALSE),"") = 0, "",IFERROR(VLOOKUP(C188,'Dungeon&amp;Framework'!CG:CN,8,FALSE),""))</f>
        <v/>
      </c>
      <c r="H188" t="s">
        <v>488</v>
      </c>
      <c r="I188">
        <v>720</v>
      </c>
      <c r="J188" s="7"/>
      <c r="L188">
        <f>SUM($I$2:I188)</f>
        <v>40510</v>
      </c>
      <c r="M188">
        <f t="shared" si="2"/>
        <v>405.1</v>
      </c>
    </row>
    <row r="189" spans="3:13" hidden="1" x14ac:dyDescent="0.2">
      <c r="C189">
        <v>188</v>
      </c>
      <c r="D189" t="str">
        <f>IF(IFERROR(VLOOKUP(C189,'Dungeon&amp;Framework'!CG:CL,3,FALSE),"") = 0,"",IFERROR(VLOOKUP(C189,'Dungeon&amp;Framework'!CG:CL,3,FALSE),"") )</f>
        <v/>
      </c>
      <c r="G189" t="str">
        <f>IF( IFERROR(VLOOKUP(C189,'Dungeon&amp;Framework'!CG:CN,8,FALSE),"") = 0, "",IFERROR(VLOOKUP(C189,'Dungeon&amp;Framework'!CG:CN,8,FALSE),""))</f>
        <v/>
      </c>
      <c r="L189">
        <f>SUM($I$2:I189)</f>
        <v>40510</v>
      </c>
      <c r="M189">
        <f t="shared" si="2"/>
        <v>405.1</v>
      </c>
    </row>
    <row r="190" spans="3:13" hidden="1" x14ac:dyDescent="0.2">
      <c r="C190">
        <v>189</v>
      </c>
      <c r="D190">
        <f>IF(IFERROR(VLOOKUP(C190,'Dungeon&amp;Framework'!CG:CL,3,FALSE),"") = 0,"",IFERROR(VLOOKUP(C190,'Dungeon&amp;Framework'!CG:CL,3,FALSE),"") )</f>
        <v>15</v>
      </c>
      <c r="G190" t="str">
        <f>IF( IFERROR(VLOOKUP(C190,'Dungeon&amp;Framework'!CG:CN,8,FALSE),"") = 0, "",IFERROR(VLOOKUP(C190,'Dungeon&amp;Framework'!CG:CN,8,FALSE),""))</f>
        <v/>
      </c>
      <c r="L190">
        <f>SUM($I$2:I190)</f>
        <v>40510</v>
      </c>
      <c r="M190">
        <f t="shared" si="2"/>
        <v>405.1</v>
      </c>
    </row>
    <row r="191" spans="3:13" hidden="1" x14ac:dyDescent="0.2">
      <c r="C191">
        <v>190</v>
      </c>
      <c r="D191" t="str">
        <f>IF(IFERROR(VLOOKUP(C191,'Dungeon&amp;Framework'!CG:CL,3,FALSE),"") = 0,"",IFERROR(VLOOKUP(C191,'Dungeon&amp;Framework'!CG:CL,3,FALSE),"") )</f>
        <v/>
      </c>
      <c r="G191" t="str">
        <f>IF( IFERROR(VLOOKUP(C191,'Dungeon&amp;Framework'!CG:CN,8,FALSE),"") = 0, "",IFERROR(VLOOKUP(C191,'Dungeon&amp;Framework'!CG:CN,8,FALSE),""))</f>
        <v/>
      </c>
      <c r="L191">
        <f>SUM($I$2:I191)</f>
        <v>40510</v>
      </c>
      <c r="M191">
        <f t="shared" si="2"/>
        <v>405.1</v>
      </c>
    </row>
    <row r="192" spans="3:13" hidden="1" x14ac:dyDescent="0.2">
      <c r="C192">
        <v>191</v>
      </c>
      <c r="D192" t="str">
        <f>IF(IFERROR(VLOOKUP(C192,'Dungeon&amp;Framework'!CG:CL,3,FALSE),"") = 0,"",IFERROR(VLOOKUP(C192,'Dungeon&amp;Framework'!CG:CL,3,FALSE),"") )</f>
        <v/>
      </c>
      <c r="G192" t="str">
        <f>IF( IFERROR(VLOOKUP(C192,'Dungeon&amp;Framework'!CG:CN,8,FALSE),"") = 0, "",IFERROR(VLOOKUP(C192,'Dungeon&amp;Framework'!CG:CN,8,FALSE),""))</f>
        <v/>
      </c>
      <c r="L192">
        <f>SUM($I$2:I192)</f>
        <v>40510</v>
      </c>
      <c r="M192">
        <f t="shared" si="2"/>
        <v>405.1</v>
      </c>
    </row>
    <row r="193" spans="3:13" hidden="1" x14ac:dyDescent="0.2">
      <c r="C193">
        <v>192</v>
      </c>
      <c r="D193" t="str">
        <f>IF(IFERROR(VLOOKUP(C193,'Dungeon&amp;Framework'!CG:CL,3,FALSE),"") = 0,"",IFERROR(VLOOKUP(C193,'Dungeon&amp;Framework'!CG:CL,3,FALSE),"") )</f>
        <v/>
      </c>
      <c r="G193" t="str">
        <f>IF( IFERROR(VLOOKUP(C193,'Dungeon&amp;Framework'!CG:CN,8,FALSE),"") = 0, "",IFERROR(VLOOKUP(C193,'Dungeon&amp;Framework'!CG:CN,8,FALSE),""))</f>
        <v/>
      </c>
      <c r="L193">
        <f>SUM($I$2:I193)</f>
        <v>40510</v>
      </c>
      <c r="M193">
        <f t="shared" si="2"/>
        <v>405.1</v>
      </c>
    </row>
    <row r="194" spans="3:13" x14ac:dyDescent="0.2">
      <c r="C194">
        <v>193</v>
      </c>
      <c r="D194" t="str">
        <f>IF(IFERROR(VLOOKUP(C194,'Dungeon&amp;Framework'!CG:CL,3,FALSE),"") = 0,"",IFERROR(VLOOKUP(C194,'Dungeon&amp;Framework'!CG:CL,3,FALSE),"") )</f>
        <v/>
      </c>
      <c r="G194" t="str">
        <f>IF( IFERROR(VLOOKUP(C194,'Dungeon&amp;Framework'!CG:CN,8,FALSE),"") = 0, "",IFERROR(VLOOKUP(C194,'Dungeon&amp;Framework'!CG:CN,8,FALSE),""))</f>
        <v/>
      </c>
      <c r="H194" t="s">
        <v>506</v>
      </c>
      <c r="I194">
        <v>1200</v>
      </c>
      <c r="L194">
        <f>SUM($I$2:I194)</f>
        <v>41710</v>
      </c>
      <c r="M194">
        <f t="shared" si="2"/>
        <v>417.1</v>
      </c>
    </row>
    <row r="195" spans="3:13" x14ac:dyDescent="0.2">
      <c r="C195">
        <v>194</v>
      </c>
      <c r="D195">
        <f>IF(IFERROR(VLOOKUP(C195,'Dungeon&amp;Framework'!CG:CL,3,FALSE),"") = 0,"",IFERROR(VLOOKUP(C195,'Dungeon&amp;Framework'!CG:CL,3,FALSE),"") )</f>
        <v>16</v>
      </c>
      <c r="F195">
        <v>1</v>
      </c>
      <c r="G195" t="str">
        <f>IF( IFERROR(VLOOKUP(C195,'Dungeon&amp;Framework'!CG:CN,8,FALSE),"") = 0, "",IFERROR(VLOOKUP(C195,'Dungeon&amp;Framework'!CG:CN,8,FALSE),""))</f>
        <v/>
      </c>
      <c r="H195" t="s">
        <v>487</v>
      </c>
      <c r="I195">
        <v>500</v>
      </c>
      <c r="L195">
        <f>SUM($I$2:I195)</f>
        <v>42210</v>
      </c>
      <c r="M195">
        <f t="shared" ref="M195:M258" si="3">L195/100</f>
        <v>422.1</v>
      </c>
    </row>
    <row r="196" spans="3:13" hidden="1" x14ac:dyDescent="0.2">
      <c r="C196">
        <v>195</v>
      </c>
      <c r="D196" t="str">
        <f>IF(IFERROR(VLOOKUP(C196,'Dungeon&amp;Framework'!CG:CL,3,FALSE),"") = 0,"",IFERROR(VLOOKUP(C196,'Dungeon&amp;Framework'!CG:CL,3,FALSE),"") )</f>
        <v/>
      </c>
      <c r="G196" t="str">
        <f>IF( IFERROR(VLOOKUP(C196,'Dungeon&amp;Framework'!CG:CN,8,FALSE),"") = 0, "",IFERROR(VLOOKUP(C196,'Dungeon&amp;Framework'!CG:CN,8,FALSE),""))</f>
        <v/>
      </c>
      <c r="L196">
        <f>SUM($I$2:I196)</f>
        <v>42210</v>
      </c>
      <c r="M196">
        <f t="shared" si="3"/>
        <v>422.1</v>
      </c>
    </row>
    <row r="197" spans="3:13" hidden="1" x14ac:dyDescent="0.2">
      <c r="C197">
        <v>196</v>
      </c>
      <c r="D197" t="str">
        <f>IF(IFERROR(VLOOKUP(C197,'Dungeon&amp;Framework'!CG:CL,3,FALSE),"") = 0,"",IFERROR(VLOOKUP(C197,'Dungeon&amp;Framework'!CG:CL,3,FALSE),"") )</f>
        <v/>
      </c>
      <c r="G197" t="str">
        <f>IF( IFERROR(VLOOKUP(C197,'Dungeon&amp;Framework'!CG:CN,8,FALSE),"") = 0, "",IFERROR(VLOOKUP(C197,'Dungeon&amp;Framework'!CG:CN,8,FALSE),""))</f>
        <v/>
      </c>
      <c r="L197">
        <f>SUM($I$2:I197)</f>
        <v>42210</v>
      </c>
      <c r="M197">
        <f t="shared" si="3"/>
        <v>422.1</v>
      </c>
    </row>
    <row r="198" spans="3:13" hidden="1" x14ac:dyDescent="0.2">
      <c r="C198">
        <v>197</v>
      </c>
      <c r="D198" t="str">
        <f>IF(IFERROR(VLOOKUP(C198,'Dungeon&amp;Framework'!CG:CL,3,FALSE),"") = 0,"",IFERROR(VLOOKUP(C198,'Dungeon&amp;Framework'!CG:CL,3,FALSE),"") )</f>
        <v/>
      </c>
      <c r="G198" t="str">
        <f>IF( IFERROR(VLOOKUP(C198,'Dungeon&amp;Framework'!CG:CN,8,FALSE),"") = 0, "",IFERROR(VLOOKUP(C198,'Dungeon&amp;Framework'!CG:CN,8,FALSE),""))</f>
        <v/>
      </c>
      <c r="L198">
        <f>SUM($I$2:I198)</f>
        <v>42210</v>
      </c>
      <c r="M198">
        <f t="shared" si="3"/>
        <v>422.1</v>
      </c>
    </row>
    <row r="199" spans="3:13" x14ac:dyDescent="0.2">
      <c r="C199">
        <v>198</v>
      </c>
      <c r="D199" t="str">
        <f>IF(IFERROR(VLOOKUP(C199,'Dungeon&amp;Framework'!CG:CL,3,FALSE),"") = 0,"",IFERROR(VLOOKUP(C199,'Dungeon&amp;Framework'!CG:CL,3,FALSE),"") )</f>
        <v/>
      </c>
      <c r="G199" t="str">
        <f>IF( IFERROR(VLOOKUP(C199,'Dungeon&amp;Framework'!CG:CN,8,FALSE),"") = 0, "",IFERROR(VLOOKUP(C199,'Dungeon&amp;Framework'!CG:CN,8,FALSE),""))</f>
        <v/>
      </c>
      <c r="H199" t="s">
        <v>493</v>
      </c>
      <c r="I199">
        <v>270</v>
      </c>
      <c r="L199">
        <f>SUM($I$2:I199)</f>
        <v>42480</v>
      </c>
      <c r="M199">
        <f t="shared" si="3"/>
        <v>424.8</v>
      </c>
    </row>
    <row r="200" spans="3:13" hidden="1" x14ac:dyDescent="0.2">
      <c r="C200">
        <v>199</v>
      </c>
      <c r="D200">
        <f>IF(IFERROR(VLOOKUP(C200,'Dungeon&amp;Framework'!CG:CL,3,FALSE),"") = 0,"",IFERROR(VLOOKUP(C200,'Dungeon&amp;Framework'!CG:CL,3,FALSE),"") )</f>
        <v>17</v>
      </c>
      <c r="G200" t="str">
        <f>IF( IFERROR(VLOOKUP(C200,'Dungeon&amp;Framework'!CG:CN,8,FALSE),"") = 0, "",IFERROR(VLOOKUP(C200,'Dungeon&amp;Framework'!CG:CN,8,FALSE),""))</f>
        <v/>
      </c>
      <c r="L200">
        <f>SUM($I$2:I200)</f>
        <v>42480</v>
      </c>
      <c r="M200">
        <f t="shared" si="3"/>
        <v>424.8</v>
      </c>
    </row>
    <row r="201" spans="3:13" hidden="1" x14ac:dyDescent="0.2">
      <c r="C201">
        <v>200</v>
      </c>
      <c r="D201" t="str">
        <f>IF(IFERROR(VLOOKUP(C201,'Dungeon&amp;Framework'!CG:CL,3,FALSE),"") = 0,"",IFERROR(VLOOKUP(C201,'Dungeon&amp;Framework'!CG:CL,3,FALSE),"") )</f>
        <v/>
      </c>
      <c r="G201" t="str">
        <f>IF( IFERROR(VLOOKUP(C201,'Dungeon&amp;Framework'!CG:CN,8,FALSE),"") = 0, "",IFERROR(VLOOKUP(C201,'Dungeon&amp;Framework'!CG:CN,8,FALSE),""))</f>
        <v/>
      </c>
      <c r="L201">
        <f>SUM($I$2:I201)</f>
        <v>42480</v>
      </c>
      <c r="M201">
        <f t="shared" si="3"/>
        <v>424.8</v>
      </c>
    </row>
    <row r="202" spans="3:13" hidden="1" x14ac:dyDescent="0.2">
      <c r="C202">
        <v>201</v>
      </c>
      <c r="D202" t="str">
        <f>IF(IFERROR(VLOOKUP(C202,'Dungeon&amp;Framework'!CG:CL,3,FALSE),"") = 0,"",IFERROR(VLOOKUP(C202,'Dungeon&amp;Framework'!CG:CL,3,FALSE),"") )</f>
        <v/>
      </c>
      <c r="G202" t="str">
        <f>IF( IFERROR(VLOOKUP(C202,'Dungeon&amp;Framework'!CG:CN,8,FALSE),"") = 0, "",IFERROR(VLOOKUP(C202,'Dungeon&amp;Framework'!CG:CN,8,FALSE),""))</f>
        <v/>
      </c>
      <c r="L202">
        <f>SUM($I$2:I202)</f>
        <v>42480</v>
      </c>
      <c r="M202">
        <f t="shared" si="3"/>
        <v>424.8</v>
      </c>
    </row>
    <row r="203" spans="3:13" hidden="1" x14ac:dyDescent="0.2">
      <c r="C203">
        <v>202</v>
      </c>
      <c r="D203" t="str">
        <f>IF(IFERROR(VLOOKUP(C203,'Dungeon&amp;Framework'!CG:CL,3,FALSE),"") = 0,"",IFERROR(VLOOKUP(C203,'Dungeon&amp;Framework'!CG:CL,3,FALSE),"") )</f>
        <v/>
      </c>
      <c r="G203" t="str">
        <f>IF( IFERROR(VLOOKUP(C203,'Dungeon&amp;Framework'!CG:CN,8,FALSE),"") = 0, "",IFERROR(VLOOKUP(C203,'Dungeon&amp;Framework'!CG:CN,8,FALSE),""))</f>
        <v/>
      </c>
      <c r="L203">
        <f>SUM($I$2:I203)</f>
        <v>42480</v>
      </c>
      <c r="M203">
        <f t="shared" si="3"/>
        <v>424.8</v>
      </c>
    </row>
    <row r="204" spans="3:13" x14ac:dyDescent="0.2">
      <c r="C204">
        <v>203</v>
      </c>
      <c r="D204" t="str">
        <f>IF(IFERROR(VLOOKUP(C204,'Dungeon&amp;Framework'!CG:CL,3,FALSE),"") = 0,"",IFERROR(VLOOKUP(C204,'Dungeon&amp;Framework'!CG:CL,3,FALSE),"") )</f>
        <v/>
      </c>
      <c r="G204" t="str">
        <f>IF( IFERROR(VLOOKUP(C204,'Dungeon&amp;Framework'!CG:CN,8,FALSE),"") = 0, "",IFERROR(VLOOKUP(C204,'Dungeon&amp;Framework'!CG:CN,8,FALSE),""))</f>
        <v/>
      </c>
      <c r="H204" t="s">
        <v>501</v>
      </c>
      <c r="I204">
        <v>2500</v>
      </c>
      <c r="L204">
        <f>SUM($I$2:I204)</f>
        <v>44980</v>
      </c>
      <c r="M204">
        <f t="shared" si="3"/>
        <v>449.8</v>
      </c>
    </row>
    <row r="205" spans="3:13" hidden="1" x14ac:dyDescent="0.2">
      <c r="C205">
        <v>204</v>
      </c>
      <c r="D205">
        <f>IF(IFERROR(VLOOKUP(C205,'Dungeon&amp;Framework'!CG:CL,3,FALSE),"") = 0,"",IFERROR(VLOOKUP(C205,'Dungeon&amp;Framework'!CG:CL,3,FALSE),"") )</f>
        <v>18</v>
      </c>
      <c r="G205">
        <f>IF( IFERROR(VLOOKUP(C205,'Dungeon&amp;Framework'!CG:CN,8,FALSE),"") = 0, "",IFERROR(VLOOKUP(C205,'Dungeon&amp;Framework'!CG:CN,8,FALSE),""))</f>
        <v>37766.666666666664</v>
      </c>
      <c r="J205">
        <f>SUM(I122:I204)</f>
        <v>31150</v>
      </c>
      <c r="L205">
        <f>SUM($I$2:I205)</f>
        <v>44980</v>
      </c>
      <c r="M205">
        <f t="shared" si="3"/>
        <v>449.8</v>
      </c>
    </row>
    <row r="206" spans="3:13" hidden="1" x14ac:dyDescent="0.2">
      <c r="C206">
        <v>205</v>
      </c>
      <c r="D206" t="str">
        <f>IF(IFERROR(VLOOKUP(C206,'Dungeon&amp;Framework'!CG:CL,3,FALSE),"") = 0,"",IFERROR(VLOOKUP(C206,'Dungeon&amp;Framework'!CG:CL,3,FALSE),"") )</f>
        <v/>
      </c>
      <c r="G206" t="str">
        <f>IF( IFERROR(VLOOKUP(C206,'Dungeon&amp;Framework'!CG:CN,8,FALSE),"") = 0, "",IFERROR(VLOOKUP(C206,'Dungeon&amp;Framework'!CG:CN,8,FALSE),""))</f>
        <v/>
      </c>
      <c r="L206">
        <f>SUM($I$2:I206)</f>
        <v>44980</v>
      </c>
      <c r="M206">
        <f t="shared" si="3"/>
        <v>449.8</v>
      </c>
    </row>
    <row r="207" spans="3:13" hidden="1" x14ac:dyDescent="0.2">
      <c r="C207">
        <v>206</v>
      </c>
      <c r="D207" t="str">
        <f>IF(IFERROR(VLOOKUP(C207,'Dungeon&amp;Framework'!CG:CL,3,FALSE),"") = 0,"",IFERROR(VLOOKUP(C207,'Dungeon&amp;Framework'!CG:CL,3,FALSE),"") )</f>
        <v/>
      </c>
      <c r="G207" t="str">
        <f>IF( IFERROR(VLOOKUP(C207,'Dungeon&amp;Framework'!CG:CN,8,FALSE),"") = 0, "",IFERROR(VLOOKUP(C207,'Dungeon&amp;Framework'!CG:CN,8,FALSE),""))</f>
        <v/>
      </c>
      <c r="L207">
        <f>SUM($I$2:I207)</f>
        <v>44980</v>
      </c>
      <c r="M207">
        <f t="shared" si="3"/>
        <v>449.8</v>
      </c>
    </row>
    <row r="208" spans="3:13" hidden="1" x14ac:dyDescent="0.2">
      <c r="C208">
        <v>207</v>
      </c>
      <c r="D208" t="str">
        <f>IF(IFERROR(VLOOKUP(C208,'Dungeon&amp;Framework'!CG:CL,3,FALSE),"") = 0,"",IFERROR(VLOOKUP(C208,'Dungeon&amp;Framework'!CG:CL,3,FALSE),"") )</f>
        <v/>
      </c>
      <c r="G208" t="str">
        <f>IF( IFERROR(VLOOKUP(C208,'Dungeon&amp;Framework'!CG:CN,8,FALSE),"") = 0, "",IFERROR(VLOOKUP(C208,'Dungeon&amp;Framework'!CG:CN,8,FALSE),""))</f>
        <v/>
      </c>
      <c r="L208">
        <f>SUM($I$2:I208)</f>
        <v>44980</v>
      </c>
      <c r="M208">
        <f t="shared" si="3"/>
        <v>449.8</v>
      </c>
    </row>
    <row r="209" spans="3:13" hidden="1" x14ac:dyDescent="0.2">
      <c r="C209">
        <v>208</v>
      </c>
      <c r="D209">
        <f>IF(IFERROR(VLOOKUP(C209,'Dungeon&amp;Framework'!CG:CL,3,FALSE),"") = 0,"",IFERROR(VLOOKUP(C209,'Dungeon&amp;Framework'!CG:CL,3,FALSE),"") )</f>
        <v>1</v>
      </c>
      <c r="G209" t="str">
        <f>IF( IFERROR(VLOOKUP(C209,'Dungeon&amp;Framework'!CG:CN,8,FALSE),"") = 0, "",IFERROR(VLOOKUP(C209,'Dungeon&amp;Framework'!CG:CN,8,FALSE),""))</f>
        <v/>
      </c>
      <c r="L209">
        <f>SUM($I$2:I209)</f>
        <v>44980</v>
      </c>
      <c r="M209">
        <f t="shared" si="3"/>
        <v>449.8</v>
      </c>
    </row>
    <row r="210" spans="3:13" x14ac:dyDescent="0.2">
      <c r="C210">
        <v>209</v>
      </c>
      <c r="D210" t="str">
        <f>IF(IFERROR(VLOOKUP(C210,'Dungeon&amp;Framework'!CG:CL,3,FALSE),"") = 0,"",IFERROR(VLOOKUP(C210,'Dungeon&amp;Framework'!CG:CL,3,FALSE),"") )</f>
        <v/>
      </c>
      <c r="G210" t="str">
        <f>IF( IFERROR(VLOOKUP(C210,'Dungeon&amp;Framework'!CG:CN,8,FALSE),"") = 0, "",IFERROR(VLOOKUP(C210,'Dungeon&amp;Framework'!CG:CN,8,FALSE),""))</f>
        <v/>
      </c>
      <c r="H210" t="s">
        <v>499</v>
      </c>
      <c r="I210">
        <v>600</v>
      </c>
      <c r="L210">
        <f>SUM($I$2:I210)</f>
        <v>45580</v>
      </c>
      <c r="M210">
        <f t="shared" si="3"/>
        <v>455.8</v>
      </c>
    </row>
    <row r="211" spans="3:13" x14ac:dyDescent="0.2">
      <c r="C211">
        <v>210</v>
      </c>
      <c r="D211" t="str">
        <f>IF(IFERROR(VLOOKUP(C211,'Dungeon&amp;Framework'!CG:CL,3,FALSE),"") = 0,"",IFERROR(VLOOKUP(C211,'Dungeon&amp;Framework'!CG:CL,3,FALSE),"") )</f>
        <v/>
      </c>
      <c r="F211">
        <v>1</v>
      </c>
      <c r="G211" t="str">
        <f>IF( IFERROR(VLOOKUP(C211,'Dungeon&amp;Framework'!CG:CN,8,FALSE),"") = 0, "",IFERROR(VLOOKUP(C211,'Dungeon&amp;Framework'!CG:CN,8,FALSE),""))</f>
        <v/>
      </c>
      <c r="H211" t="s">
        <v>500</v>
      </c>
      <c r="I211">
        <v>6000</v>
      </c>
      <c r="L211">
        <f>SUM($I$2:I211)</f>
        <v>51580</v>
      </c>
      <c r="M211">
        <f t="shared" si="3"/>
        <v>515.79999999999995</v>
      </c>
    </row>
    <row r="212" spans="3:13" hidden="1" x14ac:dyDescent="0.2">
      <c r="C212">
        <v>211</v>
      </c>
      <c r="D212" t="str">
        <f>IF(IFERROR(VLOOKUP(C212,'Dungeon&amp;Framework'!CG:CL,3,FALSE),"") = 0,"",IFERROR(VLOOKUP(C212,'Dungeon&amp;Framework'!CG:CL,3,FALSE),"") )</f>
        <v/>
      </c>
      <c r="G212" t="str">
        <f>IF( IFERROR(VLOOKUP(C212,'Dungeon&amp;Framework'!CG:CN,8,FALSE),"") = 0, "",IFERROR(VLOOKUP(C212,'Dungeon&amp;Framework'!CG:CN,8,FALSE),""))</f>
        <v/>
      </c>
      <c r="L212">
        <f>SUM($I$2:I212)</f>
        <v>51580</v>
      </c>
      <c r="M212">
        <f t="shared" si="3"/>
        <v>515.79999999999995</v>
      </c>
    </row>
    <row r="213" spans="3:13" hidden="1" x14ac:dyDescent="0.2">
      <c r="C213">
        <v>212</v>
      </c>
      <c r="D213">
        <f>IF(IFERROR(VLOOKUP(C213,'Dungeon&amp;Framework'!CG:CL,3,FALSE),"") = 0,"",IFERROR(VLOOKUP(C213,'Dungeon&amp;Framework'!CG:CL,3,FALSE),"") )</f>
        <v>2</v>
      </c>
      <c r="G213" t="str">
        <f>IF( IFERROR(VLOOKUP(C213,'Dungeon&amp;Framework'!CG:CN,8,FALSE),"") = 0, "",IFERROR(VLOOKUP(C213,'Dungeon&amp;Framework'!CG:CN,8,FALSE),""))</f>
        <v/>
      </c>
      <c r="L213">
        <f>SUM($I$2:I213)</f>
        <v>51580</v>
      </c>
      <c r="M213">
        <f t="shared" si="3"/>
        <v>515.79999999999995</v>
      </c>
    </row>
    <row r="214" spans="3:13" hidden="1" x14ac:dyDescent="0.2">
      <c r="C214">
        <v>213</v>
      </c>
      <c r="D214" t="str">
        <f>IF(IFERROR(VLOOKUP(C214,'Dungeon&amp;Framework'!CG:CL,3,FALSE),"") = 0,"",IFERROR(VLOOKUP(C214,'Dungeon&amp;Framework'!CG:CL,3,FALSE),"") )</f>
        <v/>
      </c>
      <c r="G214" t="str">
        <f>IF( IFERROR(VLOOKUP(C214,'Dungeon&amp;Framework'!CG:CN,8,FALSE),"") = 0, "",IFERROR(VLOOKUP(C214,'Dungeon&amp;Framework'!CG:CN,8,FALSE),""))</f>
        <v/>
      </c>
      <c r="L214">
        <f>SUM($I$2:I214)</f>
        <v>51580</v>
      </c>
      <c r="M214">
        <f t="shared" si="3"/>
        <v>515.79999999999995</v>
      </c>
    </row>
    <row r="215" spans="3:13" x14ac:dyDescent="0.2">
      <c r="C215">
        <v>214</v>
      </c>
      <c r="D215" t="str">
        <f>IF(IFERROR(VLOOKUP(C215,'Dungeon&amp;Framework'!CG:CL,3,FALSE),"") = 0,"",IFERROR(VLOOKUP(C215,'Dungeon&amp;Framework'!CG:CL,3,FALSE),"") )</f>
        <v/>
      </c>
      <c r="G215" t="str">
        <f>IF( IFERROR(VLOOKUP(C215,'Dungeon&amp;Framework'!CG:CN,8,FALSE),"") = 0, "",IFERROR(VLOOKUP(C215,'Dungeon&amp;Framework'!CG:CN,8,FALSE),""))</f>
        <v/>
      </c>
      <c r="H215" t="s">
        <v>504</v>
      </c>
      <c r="I215">
        <v>600</v>
      </c>
      <c r="L215">
        <f>SUM($I$2:I215)</f>
        <v>52180</v>
      </c>
      <c r="M215">
        <f t="shared" si="3"/>
        <v>521.79999999999995</v>
      </c>
    </row>
    <row r="216" spans="3:13" hidden="1" x14ac:dyDescent="0.2">
      <c r="C216">
        <v>215</v>
      </c>
      <c r="D216" t="str">
        <f>IF(IFERROR(VLOOKUP(C216,'Dungeon&amp;Framework'!CG:CL,3,FALSE),"") = 0,"",IFERROR(VLOOKUP(C216,'Dungeon&amp;Framework'!CG:CL,3,FALSE),"") )</f>
        <v/>
      </c>
      <c r="G216" t="str">
        <f>IF( IFERROR(VLOOKUP(C216,'Dungeon&amp;Framework'!CG:CN,8,FALSE),"") = 0, "",IFERROR(VLOOKUP(C216,'Dungeon&amp;Framework'!CG:CN,8,FALSE),""))</f>
        <v/>
      </c>
      <c r="L216">
        <f>SUM($I$2:I216)</f>
        <v>52180</v>
      </c>
      <c r="M216">
        <f t="shared" si="3"/>
        <v>521.79999999999995</v>
      </c>
    </row>
    <row r="217" spans="3:13" hidden="1" x14ac:dyDescent="0.2">
      <c r="C217">
        <v>216</v>
      </c>
      <c r="D217" t="str">
        <f>IF(IFERROR(VLOOKUP(C217,'Dungeon&amp;Framework'!CG:CL,3,FALSE),"") = 0,"",IFERROR(VLOOKUP(C217,'Dungeon&amp;Framework'!CG:CL,3,FALSE),"") )</f>
        <v/>
      </c>
      <c r="G217" t="str">
        <f>IF( IFERROR(VLOOKUP(C217,'Dungeon&amp;Framework'!CG:CN,8,FALSE),"") = 0, "",IFERROR(VLOOKUP(C217,'Dungeon&amp;Framework'!CG:CN,8,FALSE),""))</f>
        <v/>
      </c>
      <c r="L217">
        <f>SUM($I$2:I217)</f>
        <v>52180</v>
      </c>
      <c r="M217">
        <f t="shared" si="3"/>
        <v>521.79999999999995</v>
      </c>
    </row>
    <row r="218" spans="3:13" hidden="1" x14ac:dyDescent="0.2">
      <c r="C218">
        <v>217</v>
      </c>
      <c r="D218" t="str">
        <f>IF(IFERROR(VLOOKUP(C218,'Dungeon&amp;Framework'!CG:CL,3,FALSE),"") = 0,"",IFERROR(VLOOKUP(C218,'Dungeon&amp;Framework'!CG:CL,3,FALSE),"") )</f>
        <v/>
      </c>
      <c r="G218" t="str">
        <f>IF( IFERROR(VLOOKUP(C218,'Dungeon&amp;Framework'!CG:CN,8,FALSE),"") = 0, "",IFERROR(VLOOKUP(C218,'Dungeon&amp;Framework'!CG:CN,8,FALSE),""))</f>
        <v/>
      </c>
      <c r="L218">
        <f>SUM($I$2:I218)</f>
        <v>52180</v>
      </c>
      <c r="M218">
        <f t="shared" si="3"/>
        <v>521.79999999999995</v>
      </c>
    </row>
    <row r="219" spans="3:13" hidden="1" x14ac:dyDescent="0.2">
      <c r="C219">
        <v>218</v>
      </c>
      <c r="D219" t="str">
        <f>IF(IFERROR(VLOOKUP(C219,'Dungeon&amp;Framework'!CG:CL,3,FALSE),"") = 0,"",IFERROR(VLOOKUP(C219,'Dungeon&amp;Framework'!CG:CL,3,FALSE),"") )</f>
        <v/>
      </c>
      <c r="G219" t="str">
        <f>IF( IFERROR(VLOOKUP(C219,'Dungeon&amp;Framework'!CG:CN,8,FALSE),"") = 0, "",IFERROR(VLOOKUP(C219,'Dungeon&amp;Framework'!CG:CN,8,FALSE),""))</f>
        <v/>
      </c>
      <c r="L219">
        <f>SUM($I$2:I219)</f>
        <v>52180</v>
      </c>
      <c r="M219">
        <f t="shared" si="3"/>
        <v>521.79999999999995</v>
      </c>
    </row>
    <row r="220" spans="3:13" x14ac:dyDescent="0.2">
      <c r="C220">
        <v>219</v>
      </c>
      <c r="D220">
        <f>IF(IFERROR(VLOOKUP(C220,'Dungeon&amp;Framework'!CG:CL,3,FALSE),"") = 0,"",IFERROR(VLOOKUP(C220,'Dungeon&amp;Framework'!CG:CL,3,FALSE),"") )</f>
        <v>3</v>
      </c>
      <c r="G220" t="str">
        <f>IF( IFERROR(VLOOKUP(C220,'Dungeon&amp;Framework'!CG:CN,8,FALSE),"") = 0, "",IFERROR(VLOOKUP(C220,'Dungeon&amp;Framework'!CG:CN,8,FALSE),""))</f>
        <v/>
      </c>
      <c r="H220" t="s">
        <v>507</v>
      </c>
      <c r="I220">
        <v>750</v>
      </c>
      <c r="L220">
        <f>SUM($I$2:I220)</f>
        <v>52930</v>
      </c>
      <c r="M220">
        <f t="shared" si="3"/>
        <v>529.29999999999995</v>
      </c>
    </row>
    <row r="221" spans="3:13" hidden="1" x14ac:dyDescent="0.2">
      <c r="C221">
        <v>220</v>
      </c>
      <c r="D221" t="str">
        <f>IF(IFERROR(VLOOKUP(C221,'Dungeon&amp;Framework'!CG:CL,3,FALSE),"") = 0,"",IFERROR(VLOOKUP(C221,'Dungeon&amp;Framework'!CG:CL,3,FALSE),"") )</f>
        <v/>
      </c>
      <c r="G221" t="str">
        <f>IF( IFERROR(VLOOKUP(C221,'Dungeon&amp;Framework'!CG:CN,8,FALSE),"") = 0, "",IFERROR(VLOOKUP(C221,'Dungeon&amp;Framework'!CG:CN,8,FALSE),""))</f>
        <v/>
      </c>
      <c r="L221">
        <f>SUM($I$2:I221)</f>
        <v>52930</v>
      </c>
      <c r="M221">
        <f t="shared" si="3"/>
        <v>529.29999999999995</v>
      </c>
    </row>
    <row r="222" spans="3:13" hidden="1" x14ac:dyDescent="0.2">
      <c r="C222">
        <v>221</v>
      </c>
      <c r="D222" t="str">
        <f>IF(IFERROR(VLOOKUP(C222,'Dungeon&amp;Framework'!CG:CL,3,FALSE),"") = 0,"",IFERROR(VLOOKUP(C222,'Dungeon&amp;Framework'!CG:CL,3,FALSE),"") )</f>
        <v/>
      </c>
      <c r="G222" t="str">
        <f>IF( IFERROR(VLOOKUP(C222,'Dungeon&amp;Framework'!CG:CN,8,FALSE),"") = 0, "",IFERROR(VLOOKUP(C222,'Dungeon&amp;Framework'!CG:CN,8,FALSE),""))</f>
        <v/>
      </c>
      <c r="L222">
        <f>SUM($I$2:I222)</f>
        <v>52930</v>
      </c>
      <c r="M222">
        <f t="shared" si="3"/>
        <v>529.29999999999995</v>
      </c>
    </row>
    <row r="223" spans="3:13" hidden="1" x14ac:dyDescent="0.2">
      <c r="C223">
        <v>222</v>
      </c>
      <c r="D223" t="str">
        <f>IF(IFERROR(VLOOKUP(C223,'Dungeon&amp;Framework'!CG:CL,3,FALSE),"") = 0,"",IFERROR(VLOOKUP(C223,'Dungeon&amp;Framework'!CG:CL,3,FALSE),"") )</f>
        <v/>
      </c>
      <c r="G223" t="str">
        <f>IF( IFERROR(VLOOKUP(C223,'Dungeon&amp;Framework'!CG:CN,8,FALSE),"") = 0, "",IFERROR(VLOOKUP(C223,'Dungeon&amp;Framework'!CG:CN,8,FALSE),""))</f>
        <v/>
      </c>
      <c r="L223">
        <f>SUM($I$2:I223)</f>
        <v>52930</v>
      </c>
      <c r="M223">
        <f t="shared" si="3"/>
        <v>529.29999999999995</v>
      </c>
    </row>
    <row r="224" spans="3:13" hidden="1" x14ac:dyDescent="0.2">
      <c r="C224">
        <v>223</v>
      </c>
      <c r="D224" t="str">
        <f>IF(IFERROR(VLOOKUP(C224,'Dungeon&amp;Framework'!CG:CL,3,FALSE),"") = 0,"",IFERROR(VLOOKUP(C224,'Dungeon&amp;Framework'!CG:CL,3,FALSE),"") )</f>
        <v/>
      </c>
      <c r="G224" t="str">
        <f>IF( IFERROR(VLOOKUP(C224,'Dungeon&amp;Framework'!CG:CN,8,FALSE),"") = 0, "",IFERROR(VLOOKUP(C224,'Dungeon&amp;Framework'!CG:CN,8,FALSE),""))</f>
        <v/>
      </c>
      <c r="L224">
        <f>SUM($I$2:I224)</f>
        <v>52930</v>
      </c>
      <c r="M224">
        <f t="shared" si="3"/>
        <v>529.29999999999995</v>
      </c>
    </row>
    <row r="225" spans="3:13" x14ac:dyDescent="0.2">
      <c r="C225">
        <v>224</v>
      </c>
      <c r="D225" t="str">
        <f>IF(IFERROR(VLOOKUP(C225,'Dungeon&amp;Framework'!CG:CL,3,FALSE),"") = 0,"",IFERROR(VLOOKUP(C225,'Dungeon&amp;Framework'!CG:CL,3,FALSE),"") )</f>
        <v/>
      </c>
      <c r="G225" t="str">
        <f>IF( IFERROR(VLOOKUP(C225,'Dungeon&amp;Framework'!CG:CN,8,FALSE),"") = 0, "",IFERROR(VLOOKUP(C225,'Dungeon&amp;Framework'!CG:CN,8,FALSE),""))</f>
        <v/>
      </c>
      <c r="H225" t="s">
        <v>505</v>
      </c>
      <c r="I225">
        <v>500</v>
      </c>
      <c r="L225">
        <f>SUM($I$2:I225)</f>
        <v>53430</v>
      </c>
      <c r="M225">
        <f t="shared" si="3"/>
        <v>534.29999999999995</v>
      </c>
    </row>
    <row r="226" spans="3:13" x14ac:dyDescent="0.2">
      <c r="C226">
        <v>225</v>
      </c>
      <c r="D226" t="str">
        <f>IF(IFERROR(VLOOKUP(C226,'Dungeon&amp;Framework'!CG:CL,3,FALSE),"") = 0,"",IFERROR(VLOOKUP(C226,'Dungeon&amp;Framework'!CG:CL,3,FALSE),"") )</f>
        <v/>
      </c>
      <c r="F226">
        <v>1</v>
      </c>
      <c r="G226" t="str">
        <f>IF( IFERROR(VLOOKUP(C226,'Dungeon&amp;Framework'!CG:CN,8,FALSE),"") = 0, "",IFERROR(VLOOKUP(C226,'Dungeon&amp;Framework'!CG:CN,8,FALSE),""))</f>
        <v/>
      </c>
      <c r="H226" t="s">
        <v>498</v>
      </c>
      <c r="I226">
        <v>2500</v>
      </c>
      <c r="L226">
        <f>SUM($I$2:I226)</f>
        <v>55930</v>
      </c>
      <c r="M226">
        <f t="shared" si="3"/>
        <v>559.29999999999995</v>
      </c>
    </row>
    <row r="227" spans="3:13" hidden="1" x14ac:dyDescent="0.2">
      <c r="C227">
        <v>226</v>
      </c>
      <c r="D227">
        <f>IF(IFERROR(VLOOKUP(C227,'Dungeon&amp;Framework'!CG:CL,3,FALSE),"") = 0,"",IFERROR(VLOOKUP(C227,'Dungeon&amp;Framework'!CG:CL,3,FALSE),"") )</f>
        <v>4</v>
      </c>
      <c r="G227" t="str">
        <f>IF( IFERROR(VLOOKUP(C227,'Dungeon&amp;Framework'!CG:CN,8,FALSE),"") = 0, "",IFERROR(VLOOKUP(C227,'Dungeon&amp;Framework'!CG:CN,8,FALSE),""))</f>
        <v/>
      </c>
      <c r="L227">
        <f>SUM($I$2:I227)</f>
        <v>55930</v>
      </c>
      <c r="M227">
        <f t="shared" si="3"/>
        <v>559.29999999999995</v>
      </c>
    </row>
    <row r="228" spans="3:13" hidden="1" x14ac:dyDescent="0.2">
      <c r="C228">
        <v>227</v>
      </c>
      <c r="D228" t="str">
        <f>IF(IFERROR(VLOOKUP(C228,'Dungeon&amp;Framework'!CG:CL,3,FALSE),"") = 0,"",IFERROR(VLOOKUP(C228,'Dungeon&amp;Framework'!CG:CL,3,FALSE),"") )</f>
        <v/>
      </c>
      <c r="G228" t="str">
        <f>IF( IFERROR(VLOOKUP(C228,'Dungeon&amp;Framework'!CG:CN,8,FALSE),"") = 0, "",IFERROR(VLOOKUP(C228,'Dungeon&amp;Framework'!CG:CN,8,FALSE),""))</f>
        <v/>
      </c>
      <c r="L228">
        <f>SUM($I$2:I228)</f>
        <v>55930</v>
      </c>
      <c r="M228">
        <f t="shared" si="3"/>
        <v>559.29999999999995</v>
      </c>
    </row>
    <row r="229" spans="3:13" hidden="1" x14ac:dyDescent="0.2">
      <c r="C229">
        <v>228</v>
      </c>
      <c r="D229" t="str">
        <f>IF(IFERROR(VLOOKUP(C229,'Dungeon&amp;Framework'!CG:CL,3,FALSE),"") = 0,"",IFERROR(VLOOKUP(C229,'Dungeon&amp;Framework'!CG:CL,3,FALSE),"") )</f>
        <v/>
      </c>
      <c r="G229" t="str">
        <f>IF( IFERROR(VLOOKUP(C229,'Dungeon&amp;Framework'!CG:CN,8,FALSE),"") = 0, "",IFERROR(VLOOKUP(C229,'Dungeon&amp;Framework'!CG:CN,8,FALSE),""))</f>
        <v/>
      </c>
      <c r="L229">
        <f>SUM($I$2:I229)</f>
        <v>55930</v>
      </c>
      <c r="M229">
        <f t="shared" si="3"/>
        <v>559.29999999999995</v>
      </c>
    </row>
    <row r="230" spans="3:13" hidden="1" x14ac:dyDescent="0.2">
      <c r="C230">
        <v>229</v>
      </c>
      <c r="D230" t="str">
        <f>IF(IFERROR(VLOOKUP(C230,'Dungeon&amp;Framework'!CG:CL,3,FALSE),"") = 0,"",IFERROR(VLOOKUP(C230,'Dungeon&amp;Framework'!CG:CL,3,FALSE),"") )</f>
        <v/>
      </c>
      <c r="G230" t="str">
        <f>IF( IFERROR(VLOOKUP(C230,'Dungeon&amp;Framework'!CG:CN,8,FALSE),"") = 0, "",IFERROR(VLOOKUP(C230,'Dungeon&amp;Framework'!CG:CN,8,FALSE),""))</f>
        <v/>
      </c>
      <c r="L230">
        <f>SUM($I$2:I230)</f>
        <v>55930</v>
      </c>
      <c r="M230">
        <f t="shared" si="3"/>
        <v>559.29999999999995</v>
      </c>
    </row>
    <row r="231" spans="3:13" x14ac:dyDescent="0.2">
      <c r="C231">
        <v>230</v>
      </c>
      <c r="D231" t="str">
        <f>IF(IFERROR(VLOOKUP(C231,'Dungeon&amp;Framework'!CG:CL,3,FALSE),"") = 0,"",IFERROR(VLOOKUP(C231,'Dungeon&amp;Framework'!CG:CL,3,FALSE),"") )</f>
        <v/>
      </c>
      <c r="G231" t="str">
        <f>IF( IFERROR(VLOOKUP(C231,'Dungeon&amp;Framework'!CG:CN,8,FALSE),"") = 0, "",IFERROR(VLOOKUP(C231,'Dungeon&amp;Framework'!CG:CN,8,FALSE),""))</f>
        <v/>
      </c>
      <c r="H231" t="s">
        <v>507</v>
      </c>
      <c r="I231">
        <v>750</v>
      </c>
      <c r="L231">
        <f>SUM($I$2:I231)</f>
        <v>56680</v>
      </c>
      <c r="M231">
        <f t="shared" si="3"/>
        <v>566.79999999999995</v>
      </c>
    </row>
    <row r="232" spans="3:13" hidden="1" x14ac:dyDescent="0.2">
      <c r="C232">
        <v>231</v>
      </c>
      <c r="D232" t="str">
        <f>IF(IFERROR(VLOOKUP(C232,'Dungeon&amp;Framework'!CG:CL,3,FALSE),"") = 0,"",IFERROR(VLOOKUP(C232,'Dungeon&amp;Framework'!CG:CL,3,FALSE),"") )</f>
        <v/>
      </c>
      <c r="G232" t="str">
        <f>IF( IFERROR(VLOOKUP(C232,'Dungeon&amp;Framework'!CG:CN,8,FALSE),"") = 0, "",IFERROR(VLOOKUP(C232,'Dungeon&amp;Framework'!CG:CN,8,FALSE),""))</f>
        <v/>
      </c>
      <c r="L232">
        <f>SUM($I$2:I232)</f>
        <v>56680</v>
      </c>
      <c r="M232">
        <f t="shared" si="3"/>
        <v>566.79999999999995</v>
      </c>
    </row>
    <row r="233" spans="3:13" hidden="1" x14ac:dyDescent="0.2">
      <c r="C233">
        <v>232</v>
      </c>
      <c r="D233" t="str">
        <f>IF(IFERROR(VLOOKUP(C233,'Dungeon&amp;Framework'!CG:CL,3,FALSE),"") = 0,"",IFERROR(VLOOKUP(C233,'Dungeon&amp;Framework'!CG:CL,3,FALSE),"") )</f>
        <v/>
      </c>
      <c r="G233" t="str">
        <f>IF( IFERROR(VLOOKUP(C233,'Dungeon&amp;Framework'!CG:CN,8,FALSE),"") = 0, "",IFERROR(VLOOKUP(C233,'Dungeon&amp;Framework'!CG:CN,8,FALSE),""))</f>
        <v/>
      </c>
      <c r="L233">
        <f>SUM($I$2:I233)</f>
        <v>56680</v>
      </c>
      <c r="M233">
        <f t="shared" si="3"/>
        <v>566.79999999999995</v>
      </c>
    </row>
    <row r="234" spans="3:13" hidden="1" x14ac:dyDescent="0.2">
      <c r="C234">
        <v>233</v>
      </c>
      <c r="D234">
        <f>IF(IFERROR(VLOOKUP(C234,'Dungeon&amp;Framework'!CG:CL,3,FALSE),"") = 0,"",IFERROR(VLOOKUP(C234,'Dungeon&amp;Framework'!CG:CL,3,FALSE),"") )</f>
        <v>5</v>
      </c>
      <c r="G234" t="str">
        <f>IF( IFERROR(VLOOKUP(C234,'Dungeon&amp;Framework'!CG:CN,8,FALSE),"") = 0, "",IFERROR(VLOOKUP(C234,'Dungeon&amp;Framework'!CG:CN,8,FALSE),""))</f>
        <v/>
      </c>
      <c r="L234">
        <f>SUM($I$2:I234)</f>
        <v>56680</v>
      </c>
      <c r="M234">
        <f t="shared" si="3"/>
        <v>566.79999999999995</v>
      </c>
    </row>
    <row r="235" spans="3:13" hidden="1" x14ac:dyDescent="0.2">
      <c r="C235">
        <v>234</v>
      </c>
      <c r="D235" t="str">
        <f>IF(IFERROR(VLOOKUP(C235,'Dungeon&amp;Framework'!CG:CL,3,FALSE),"") = 0,"",IFERROR(VLOOKUP(C235,'Dungeon&amp;Framework'!CG:CL,3,FALSE),"") )</f>
        <v/>
      </c>
      <c r="G235" t="str">
        <f>IF( IFERROR(VLOOKUP(C235,'Dungeon&amp;Framework'!CG:CN,8,FALSE),"") = 0, "",IFERROR(VLOOKUP(C235,'Dungeon&amp;Framework'!CG:CN,8,FALSE),""))</f>
        <v/>
      </c>
      <c r="L235">
        <f>SUM($I$2:I235)</f>
        <v>56680</v>
      </c>
      <c r="M235">
        <f t="shared" si="3"/>
        <v>566.79999999999995</v>
      </c>
    </row>
    <row r="236" spans="3:13" x14ac:dyDescent="0.2">
      <c r="C236">
        <v>235</v>
      </c>
      <c r="D236" t="str">
        <f>IF(IFERROR(VLOOKUP(C236,'Dungeon&amp;Framework'!CG:CL,3,FALSE),"") = 0,"",IFERROR(VLOOKUP(C236,'Dungeon&amp;Framework'!CG:CL,3,FALSE),"") )</f>
        <v/>
      </c>
      <c r="G236" t="str">
        <f>IF( IFERROR(VLOOKUP(C236,'Dungeon&amp;Framework'!CG:CN,8,FALSE),"") = 0, "",IFERROR(VLOOKUP(C236,'Dungeon&amp;Framework'!CG:CN,8,FALSE),""))</f>
        <v/>
      </c>
      <c r="H236" t="s">
        <v>508</v>
      </c>
      <c r="I236">
        <v>450</v>
      </c>
      <c r="L236">
        <f>SUM($I$2:I236)</f>
        <v>57130</v>
      </c>
      <c r="M236">
        <f t="shared" si="3"/>
        <v>571.29999999999995</v>
      </c>
    </row>
    <row r="237" spans="3:13" hidden="1" x14ac:dyDescent="0.2">
      <c r="C237">
        <v>236</v>
      </c>
      <c r="D237" t="str">
        <f>IF(IFERROR(VLOOKUP(C237,'Dungeon&amp;Framework'!CG:CL,3,FALSE),"") = 0,"",IFERROR(VLOOKUP(C237,'Dungeon&amp;Framework'!CG:CL,3,FALSE),"") )</f>
        <v/>
      </c>
      <c r="G237" t="str">
        <f>IF( IFERROR(VLOOKUP(C237,'Dungeon&amp;Framework'!CG:CN,8,FALSE),"") = 0, "",IFERROR(VLOOKUP(C237,'Dungeon&amp;Framework'!CG:CN,8,FALSE),""))</f>
        <v/>
      </c>
      <c r="L237">
        <f>SUM($I$2:I237)</f>
        <v>57130</v>
      </c>
      <c r="M237">
        <f t="shared" si="3"/>
        <v>571.29999999999995</v>
      </c>
    </row>
    <row r="238" spans="3:13" hidden="1" x14ac:dyDescent="0.2">
      <c r="C238">
        <v>237</v>
      </c>
      <c r="D238" t="str">
        <f>IF(IFERROR(VLOOKUP(C238,'Dungeon&amp;Framework'!CG:CL,3,FALSE),"") = 0,"",IFERROR(VLOOKUP(C238,'Dungeon&amp;Framework'!CG:CL,3,FALSE),"") )</f>
        <v/>
      </c>
      <c r="G238" t="str">
        <f>IF( IFERROR(VLOOKUP(C238,'Dungeon&amp;Framework'!CG:CN,8,FALSE),"") = 0, "",IFERROR(VLOOKUP(C238,'Dungeon&amp;Framework'!CG:CN,8,FALSE),""))</f>
        <v/>
      </c>
      <c r="L238">
        <f>SUM($I$2:I238)</f>
        <v>57130</v>
      </c>
      <c r="M238">
        <f t="shared" si="3"/>
        <v>571.29999999999995</v>
      </c>
    </row>
    <row r="239" spans="3:13" hidden="1" x14ac:dyDescent="0.2">
      <c r="C239">
        <v>238</v>
      </c>
      <c r="D239" t="str">
        <f>IF(IFERROR(VLOOKUP(C239,'Dungeon&amp;Framework'!CG:CL,3,FALSE),"") = 0,"",IFERROR(VLOOKUP(C239,'Dungeon&amp;Framework'!CG:CL,3,FALSE),"") )</f>
        <v/>
      </c>
      <c r="G239" t="str">
        <f>IF( IFERROR(VLOOKUP(C239,'Dungeon&amp;Framework'!CG:CN,8,FALSE),"") = 0, "",IFERROR(VLOOKUP(C239,'Dungeon&amp;Framework'!CG:CN,8,FALSE),""))</f>
        <v/>
      </c>
      <c r="L239">
        <f>SUM($I$2:I239)</f>
        <v>57130</v>
      </c>
      <c r="M239">
        <f t="shared" si="3"/>
        <v>571.29999999999995</v>
      </c>
    </row>
    <row r="240" spans="3:13" x14ac:dyDescent="0.2">
      <c r="C240">
        <v>239</v>
      </c>
      <c r="D240" t="str">
        <f>IF(IFERROR(VLOOKUP(C240,'Dungeon&amp;Framework'!CG:CL,3,FALSE),"") = 0,"",IFERROR(VLOOKUP(C240,'Dungeon&amp;Framework'!CG:CL,3,FALSE),"") )</f>
        <v/>
      </c>
      <c r="G240" t="str">
        <f>IF( IFERROR(VLOOKUP(C240,'Dungeon&amp;Framework'!CG:CN,8,FALSE),"") = 0, "",IFERROR(VLOOKUP(C240,'Dungeon&amp;Framework'!CG:CN,8,FALSE),""))</f>
        <v/>
      </c>
      <c r="H240" t="s">
        <v>506</v>
      </c>
      <c r="I240">
        <v>1200</v>
      </c>
      <c r="L240">
        <f>SUM($I$2:I240)</f>
        <v>58330</v>
      </c>
      <c r="M240">
        <f t="shared" si="3"/>
        <v>583.29999999999995</v>
      </c>
    </row>
    <row r="241" spans="3:13" s="28" customFormat="1" x14ac:dyDescent="0.2">
      <c r="C241" s="28">
        <v>240</v>
      </c>
      <c r="D241" s="28">
        <f>IF(IFERROR(VLOOKUP(C241,'Dungeon&amp;Framework'!CG:CL,3,FALSE),"") = 0,"",IFERROR(VLOOKUP(C241,'Dungeon&amp;Framework'!CG:CL,3,FALSE),"") )</f>
        <v>6</v>
      </c>
      <c r="F241" s="28">
        <v>1</v>
      </c>
      <c r="G241" s="28">
        <f>IF( IFERROR(VLOOKUP(C241,'Dungeon&amp;Framework'!CG:CN,8,FALSE),"") = 0, "",IFERROR(VLOOKUP(C241,'Dungeon&amp;Framework'!CG:CN,8,FALSE),""))</f>
        <v>26840</v>
      </c>
      <c r="H241" s="28" t="s">
        <v>500</v>
      </c>
      <c r="I241" s="28">
        <v>6000</v>
      </c>
      <c r="J241" s="28">
        <f>SUM(I206:I240)</f>
        <v>13350</v>
      </c>
      <c r="L241">
        <f>SUM($I$2:I241)</f>
        <v>64330</v>
      </c>
      <c r="M241">
        <f t="shared" si="3"/>
        <v>643.29999999999995</v>
      </c>
    </row>
    <row r="242" spans="3:13" hidden="1" x14ac:dyDescent="0.2">
      <c r="C242">
        <v>241</v>
      </c>
      <c r="D242" t="str">
        <f>IF(IFERROR(VLOOKUP(C242,'Dungeon&amp;Framework'!CG:CL,3,FALSE),"") = 0,"",IFERROR(VLOOKUP(C242,'Dungeon&amp;Framework'!CG:CL,3,FALSE),"") )</f>
        <v/>
      </c>
      <c r="G242" t="str">
        <f>IF( IFERROR(VLOOKUP(C242,'Dungeon&amp;Framework'!CG:CN,8,FALSE),"") = 0, "",IFERROR(VLOOKUP(C242,'Dungeon&amp;Framework'!CG:CN,8,FALSE),""))</f>
        <v/>
      </c>
      <c r="L242">
        <f>SUM($I$2:I242)</f>
        <v>64330</v>
      </c>
      <c r="M242">
        <f t="shared" si="3"/>
        <v>643.29999999999995</v>
      </c>
    </row>
    <row r="243" spans="3:13" hidden="1" x14ac:dyDescent="0.2">
      <c r="C243">
        <v>242</v>
      </c>
      <c r="D243" t="str">
        <f>IF(IFERROR(VLOOKUP(C243,'Dungeon&amp;Framework'!CG:CL,3,FALSE),"") = 0,"",IFERROR(VLOOKUP(C243,'Dungeon&amp;Framework'!CG:CL,3,FALSE),"") )</f>
        <v/>
      </c>
      <c r="G243" t="str">
        <f>IF( IFERROR(VLOOKUP(C243,'Dungeon&amp;Framework'!CG:CN,8,FALSE),"") = 0, "",IFERROR(VLOOKUP(C243,'Dungeon&amp;Framework'!CG:CN,8,FALSE),""))</f>
        <v/>
      </c>
      <c r="L243">
        <f>SUM($I$2:I243)</f>
        <v>64330</v>
      </c>
      <c r="M243">
        <f t="shared" si="3"/>
        <v>643.29999999999995</v>
      </c>
    </row>
    <row r="244" spans="3:13" hidden="1" x14ac:dyDescent="0.2">
      <c r="C244">
        <v>243</v>
      </c>
      <c r="D244" t="str">
        <f>IF(IFERROR(VLOOKUP(C244,'Dungeon&amp;Framework'!CG:CL,3,FALSE),"") = 0,"",IFERROR(VLOOKUP(C244,'Dungeon&amp;Framework'!CG:CL,3,FALSE),"") )</f>
        <v/>
      </c>
      <c r="G244" t="str">
        <f>IF( IFERROR(VLOOKUP(C244,'Dungeon&amp;Framework'!CG:CN,8,FALSE),"") = 0, "",IFERROR(VLOOKUP(C244,'Dungeon&amp;Framework'!CG:CN,8,FALSE),""))</f>
        <v/>
      </c>
      <c r="L244">
        <f>SUM($I$2:I244)</f>
        <v>64330</v>
      </c>
      <c r="M244">
        <f t="shared" si="3"/>
        <v>643.29999999999995</v>
      </c>
    </row>
    <row r="245" spans="3:13" hidden="1" x14ac:dyDescent="0.2">
      <c r="C245">
        <v>244</v>
      </c>
      <c r="D245" t="str">
        <f>IF(IFERROR(VLOOKUP(C245,'Dungeon&amp;Framework'!CG:CL,3,FALSE),"") = 0,"",IFERROR(VLOOKUP(C245,'Dungeon&amp;Framework'!CG:CL,3,FALSE),"") )</f>
        <v/>
      </c>
      <c r="G245" t="str">
        <f>IF( IFERROR(VLOOKUP(C245,'Dungeon&amp;Framework'!CG:CN,8,FALSE),"") = 0, "",IFERROR(VLOOKUP(C245,'Dungeon&amp;Framework'!CG:CN,8,FALSE),""))</f>
        <v/>
      </c>
      <c r="L245">
        <f>SUM($I$2:I245)</f>
        <v>64330</v>
      </c>
      <c r="M245">
        <f t="shared" si="3"/>
        <v>643.29999999999995</v>
      </c>
    </row>
    <row r="246" spans="3:13" hidden="1" x14ac:dyDescent="0.2">
      <c r="C246">
        <v>245</v>
      </c>
      <c r="D246" t="str">
        <f>IF(IFERROR(VLOOKUP(C246,'Dungeon&amp;Framework'!CG:CL,3,FALSE),"") = 0,"",IFERROR(VLOOKUP(C246,'Dungeon&amp;Framework'!CG:CL,3,FALSE),"") )</f>
        <v/>
      </c>
      <c r="G246" t="str">
        <f>IF( IFERROR(VLOOKUP(C246,'Dungeon&amp;Framework'!CG:CN,8,FALSE),"") = 0, "",IFERROR(VLOOKUP(C246,'Dungeon&amp;Framework'!CG:CN,8,FALSE),""))</f>
        <v/>
      </c>
      <c r="L246">
        <f>SUM($I$2:I246)</f>
        <v>64330</v>
      </c>
      <c r="M246">
        <f t="shared" si="3"/>
        <v>643.29999999999995</v>
      </c>
    </row>
    <row r="247" spans="3:13" hidden="1" x14ac:dyDescent="0.2">
      <c r="C247">
        <v>246</v>
      </c>
      <c r="D247" t="str">
        <f>IF(IFERROR(VLOOKUP(C247,'Dungeon&amp;Framework'!CG:CL,3,FALSE),"") = 0,"",IFERROR(VLOOKUP(C247,'Dungeon&amp;Framework'!CG:CL,3,FALSE),"") )</f>
        <v/>
      </c>
      <c r="G247" t="str">
        <f>IF( IFERROR(VLOOKUP(C247,'Dungeon&amp;Framework'!CG:CN,8,FALSE),"") = 0, "",IFERROR(VLOOKUP(C247,'Dungeon&amp;Framework'!CG:CN,8,FALSE),""))</f>
        <v/>
      </c>
      <c r="L247">
        <f>SUM($I$2:I247)</f>
        <v>64330</v>
      </c>
      <c r="M247">
        <f t="shared" si="3"/>
        <v>643.29999999999995</v>
      </c>
    </row>
    <row r="248" spans="3:13" x14ac:dyDescent="0.2">
      <c r="C248">
        <v>247</v>
      </c>
      <c r="D248" t="str">
        <f>IF(IFERROR(VLOOKUP(C248,'Dungeon&amp;Framework'!CG:CL,3,FALSE),"") = 0,"",IFERROR(VLOOKUP(C248,'Dungeon&amp;Framework'!CG:CL,3,FALSE),"") )</f>
        <v/>
      </c>
      <c r="G248" t="str">
        <f>IF( IFERROR(VLOOKUP(C248,'Dungeon&amp;Framework'!CG:CN,8,FALSE),"") = 0, "",IFERROR(VLOOKUP(C248,'Dungeon&amp;Framework'!CG:CN,8,FALSE),""))</f>
        <v/>
      </c>
      <c r="H248" t="s">
        <v>488</v>
      </c>
      <c r="I248">
        <v>720</v>
      </c>
      <c r="L248">
        <f>SUM($I$2:I248)</f>
        <v>65050</v>
      </c>
      <c r="M248">
        <f t="shared" si="3"/>
        <v>650.5</v>
      </c>
    </row>
    <row r="249" spans="3:13" hidden="1" x14ac:dyDescent="0.2">
      <c r="C249">
        <v>248</v>
      </c>
      <c r="D249" t="str">
        <f>IF(IFERROR(VLOOKUP(C249,'Dungeon&amp;Framework'!CG:CL,3,FALSE),"") = 0,"",IFERROR(VLOOKUP(C249,'Dungeon&amp;Framework'!CG:CL,3,FALSE),"") )</f>
        <v/>
      </c>
      <c r="G249" t="str">
        <f>IF( IFERROR(VLOOKUP(C249,'Dungeon&amp;Framework'!CG:CN,8,FALSE),"") = 0, "",IFERROR(VLOOKUP(C249,'Dungeon&amp;Framework'!CG:CN,8,FALSE),""))</f>
        <v/>
      </c>
      <c r="L249">
        <f>SUM($I$2:I249)</f>
        <v>65050</v>
      </c>
      <c r="M249">
        <f t="shared" si="3"/>
        <v>650.5</v>
      </c>
    </row>
    <row r="250" spans="3:13" hidden="1" x14ac:dyDescent="0.2">
      <c r="C250">
        <v>249</v>
      </c>
      <c r="D250" t="str">
        <f>IF(IFERROR(VLOOKUP(C250,'Dungeon&amp;Framework'!CG:CL,3,FALSE),"") = 0,"",IFERROR(VLOOKUP(C250,'Dungeon&amp;Framework'!CG:CL,3,FALSE),"") )</f>
        <v/>
      </c>
      <c r="G250" t="str">
        <f>IF( IFERROR(VLOOKUP(C250,'Dungeon&amp;Framework'!CG:CN,8,FALSE),"") = 0, "",IFERROR(VLOOKUP(C250,'Dungeon&amp;Framework'!CG:CN,8,FALSE),""))</f>
        <v/>
      </c>
      <c r="L250">
        <f>SUM($I$2:I250)</f>
        <v>65050</v>
      </c>
      <c r="M250">
        <f t="shared" si="3"/>
        <v>650.5</v>
      </c>
    </row>
    <row r="251" spans="3:13" hidden="1" x14ac:dyDescent="0.2">
      <c r="C251">
        <v>250</v>
      </c>
      <c r="D251" t="str">
        <f>IF(IFERROR(VLOOKUP(C251,'Dungeon&amp;Framework'!CG:CL,3,FALSE),"") = 0,"",IFERROR(VLOOKUP(C251,'Dungeon&amp;Framework'!CG:CL,3,FALSE),"") )</f>
        <v/>
      </c>
      <c r="G251" t="str">
        <f>IF( IFERROR(VLOOKUP(C251,'Dungeon&amp;Framework'!CG:CN,8,FALSE),"") = 0, "",IFERROR(VLOOKUP(C251,'Dungeon&amp;Framework'!CG:CN,8,FALSE),""))</f>
        <v/>
      </c>
      <c r="L251">
        <f>SUM($I$2:I251)</f>
        <v>65050</v>
      </c>
      <c r="M251">
        <f t="shared" si="3"/>
        <v>650.5</v>
      </c>
    </row>
    <row r="252" spans="3:13" hidden="1" x14ac:dyDescent="0.2">
      <c r="C252">
        <v>251</v>
      </c>
      <c r="D252" t="str">
        <f>IF(IFERROR(VLOOKUP(C252,'Dungeon&amp;Framework'!CG:CL,3,FALSE),"") = 0,"",IFERROR(VLOOKUP(C252,'Dungeon&amp;Framework'!CG:CL,3,FALSE),"") )</f>
        <v/>
      </c>
      <c r="G252" t="str">
        <f>IF( IFERROR(VLOOKUP(C252,'Dungeon&amp;Framework'!CG:CN,8,FALSE),"") = 0, "",IFERROR(VLOOKUP(C252,'Dungeon&amp;Framework'!CG:CN,8,FALSE),""))</f>
        <v/>
      </c>
      <c r="L252">
        <f>SUM($I$2:I252)</f>
        <v>65050</v>
      </c>
      <c r="M252">
        <f t="shared" si="3"/>
        <v>650.5</v>
      </c>
    </row>
    <row r="253" spans="3:13" hidden="1" x14ac:dyDescent="0.2">
      <c r="C253">
        <v>252</v>
      </c>
      <c r="D253" t="str">
        <f>IF(IFERROR(VLOOKUP(C253,'Dungeon&amp;Framework'!CG:CL,3,FALSE),"") = 0,"",IFERROR(VLOOKUP(C253,'Dungeon&amp;Framework'!CG:CL,3,FALSE),"") )</f>
        <v/>
      </c>
      <c r="G253" t="str">
        <f>IF( IFERROR(VLOOKUP(C253,'Dungeon&amp;Framework'!CG:CN,8,FALSE),"") = 0, "",IFERROR(VLOOKUP(C253,'Dungeon&amp;Framework'!CG:CN,8,FALSE),""))</f>
        <v/>
      </c>
      <c r="L253">
        <f>SUM($I$2:I253)</f>
        <v>65050</v>
      </c>
      <c r="M253">
        <f t="shared" si="3"/>
        <v>650.5</v>
      </c>
    </row>
    <row r="254" spans="3:13" hidden="1" x14ac:dyDescent="0.2">
      <c r="C254">
        <v>253</v>
      </c>
      <c r="D254" t="str">
        <f>IF(IFERROR(VLOOKUP(C254,'Dungeon&amp;Framework'!CG:CL,3,FALSE),"") = 0,"",IFERROR(VLOOKUP(C254,'Dungeon&amp;Framework'!CG:CL,3,FALSE),"") )</f>
        <v/>
      </c>
      <c r="G254" t="str">
        <f>IF( IFERROR(VLOOKUP(C254,'Dungeon&amp;Framework'!CG:CN,8,FALSE),"") = 0, "",IFERROR(VLOOKUP(C254,'Dungeon&amp;Framework'!CG:CN,8,FALSE),""))</f>
        <v/>
      </c>
      <c r="L254">
        <f>SUM($I$2:I254)</f>
        <v>65050</v>
      </c>
      <c r="M254">
        <f t="shared" si="3"/>
        <v>650.5</v>
      </c>
    </row>
    <row r="255" spans="3:13" x14ac:dyDescent="0.2">
      <c r="C255">
        <v>254</v>
      </c>
      <c r="D255" t="str">
        <f>IF(IFERROR(VLOOKUP(C255,'Dungeon&amp;Framework'!CG:CL,3,FALSE),"") = 0,"",IFERROR(VLOOKUP(C255,'Dungeon&amp;Framework'!CG:CL,3,FALSE),"") )</f>
        <v/>
      </c>
      <c r="G255" t="str">
        <f>IF( IFERROR(VLOOKUP(C255,'Dungeon&amp;Framework'!CG:CN,8,FALSE),"") = 0, "",IFERROR(VLOOKUP(C255,'Dungeon&amp;Framework'!CG:CN,8,FALSE),""))</f>
        <v/>
      </c>
      <c r="H255" t="s">
        <v>493</v>
      </c>
      <c r="I255">
        <v>270</v>
      </c>
      <c r="L255">
        <f>SUM($I$2:I255)</f>
        <v>65320</v>
      </c>
      <c r="M255">
        <f t="shared" si="3"/>
        <v>653.20000000000005</v>
      </c>
    </row>
    <row r="256" spans="3:13" hidden="1" x14ac:dyDescent="0.2">
      <c r="C256">
        <v>255</v>
      </c>
      <c r="D256" t="str">
        <f>IF(IFERROR(VLOOKUP(C256,'Dungeon&amp;Framework'!CG:CL,3,FALSE),"") = 0,"",IFERROR(VLOOKUP(C256,'Dungeon&amp;Framework'!CG:CL,3,FALSE),"") )</f>
        <v/>
      </c>
      <c r="G256" t="str">
        <f>IF( IFERROR(VLOOKUP(C256,'Dungeon&amp;Framework'!CG:CN,8,FALSE),"") = 0, "",IFERROR(VLOOKUP(C256,'Dungeon&amp;Framework'!CG:CN,8,FALSE),""))</f>
        <v/>
      </c>
      <c r="L256">
        <f>SUM($I$2:I256)</f>
        <v>65320</v>
      </c>
      <c r="M256">
        <f t="shared" si="3"/>
        <v>653.20000000000005</v>
      </c>
    </row>
    <row r="257" spans="3:13" hidden="1" x14ac:dyDescent="0.2">
      <c r="C257">
        <v>256</v>
      </c>
      <c r="D257" t="str">
        <f>IF(IFERROR(VLOOKUP(C257,'Dungeon&amp;Framework'!CG:CL,3,FALSE),"") = 0,"",IFERROR(VLOOKUP(C257,'Dungeon&amp;Framework'!CG:CL,3,FALSE),"") )</f>
        <v/>
      </c>
      <c r="G257" t="str">
        <f>IF( IFERROR(VLOOKUP(C257,'Dungeon&amp;Framework'!CG:CN,8,FALSE),"") = 0, "",IFERROR(VLOOKUP(C257,'Dungeon&amp;Framework'!CG:CN,8,FALSE),""))</f>
        <v/>
      </c>
      <c r="L257">
        <f>SUM($I$2:I257)</f>
        <v>65320</v>
      </c>
      <c r="M257">
        <f t="shared" si="3"/>
        <v>653.20000000000005</v>
      </c>
    </row>
    <row r="258" spans="3:13" hidden="1" x14ac:dyDescent="0.2">
      <c r="C258">
        <v>257</v>
      </c>
      <c r="D258" t="str">
        <f>IF(IFERROR(VLOOKUP(C258,'Dungeon&amp;Framework'!CG:CL,3,FALSE),"") = 0,"",IFERROR(VLOOKUP(C258,'Dungeon&amp;Framework'!CG:CL,3,FALSE),"") )</f>
        <v/>
      </c>
      <c r="G258" t="str">
        <f>IF( IFERROR(VLOOKUP(C258,'Dungeon&amp;Framework'!CG:CN,8,FALSE),"") = 0, "",IFERROR(VLOOKUP(C258,'Dungeon&amp;Framework'!CG:CN,8,FALSE),""))</f>
        <v/>
      </c>
      <c r="L258">
        <f>SUM($I$2:I258)</f>
        <v>65320</v>
      </c>
      <c r="M258">
        <f t="shared" si="3"/>
        <v>653.20000000000005</v>
      </c>
    </row>
    <row r="259" spans="3:13" hidden="1" x14ac:dyDescent="0.2">
      <c r="C259">
        <v>258</v>
      </c>
      <c r="D259" t="str">
        <f>IF(IFERROR(VLOOKUP(C259,'Dungeon&amp;Framework'!CG:CL,3,FALSE),"") = 0,"",IFERROR(VLOOKUP(C259,'Dungeon&amp;Framework'!CG:CL,3,FALSE),"") )</f>
        <v/>
      </c>
      <c r="G259" t="str">
        <f>IF( IFERROR(VLOOKUP(C259,'Dungeon&amp;Framework'!CG:CN,8,FALSE),"") = 0, "",IFERROR(VLOOKUP(C259,'Dungeon&amp;Framework'!CG:CN,8,FALSE),""))</f>
        <v/>
      </c>
      <c r="L259">
        <f>SUM($I$2:I259)</f>
        <v>65320</v>
      </c>
      <c r="M259">
        <f t="shared" ref="M259:M322" si="4">L259/100</f>
        <v>653.20000000000005</v>
      </c>
    </row>
    <row r="260" spans="3:13" x14ac:dyDescent="0.2">
      <c r="C260">
        <v>259</v>
      </c>
      <c r="D260" t="str">
        <f>IF(IFERROR(VLOOKUP(C260,'Dungeon&amp;Framework'!CG:CL,3,FALSE),"") = 0,"",IFERROR(VLOOKUP(C260,'Dungeon&amp;Framework'!CG:CL,3,FALSE),"") )</f>
        <v/>
      </c>
      <c r="G260" t="str">
        <f>IF( IFERROR(VLOOKUP(C260,'Dungeon&amp;Framework'!CG:CN,8,FALSE),"") = 0, "",IFERROR(VLOOKUP(C260,'Dungeon&amp;Framework'!CG:CN,8,FALSE),""))</f>
        <v/>
      </c>
      <c r="H260" t="s">
        <v>503</v>
      </c>
      <c r="I260">
        <v>250</v>
      </c>
      <c r="L260">
        <f>SUM($I$2:I260)</f>
        <v>65570</v>
      </c>
      <c r="M260">
        <f t="shared" si="4"/>
        <v>655.7</v>
      </c>
    </row>
    <row r="261" spans="3:13" x14ac:dyDescent="0.2">
      <c r="C261">
        <v>260</v>
      </c>
      <c r="D261" t="str">
        <f>IF(IFERROR(VLOOKUP(C261,'Dungeon&amp;Framework'!CG:CL,3,FALSE),"") = 0,"",IFERROR(VLOOKUP(C261,'Dungeon&amp;Framework'!CG:CL,3,FALSE),"") )</f>
        <v/>
      </c>
      <c r="F261">
        <v>1</v>
      </c>
      <c r="G261" t="str">
        <f>IF( IFERROR(VLOOKUP(C261,'Dungeon&amp;Framework'!CG:CN,8,FALSE),"") = 0, "",IFERROR(VLOOKUP(C261,'Dungeon&amp;Framework'!CG:CN,8,FALSE),""))</f>
        <v/>
      </c>
      <c r="H261" t="s">
        <v>487</v>
      </c>
      <c r="I261">
        <v>500</v>
      </c>
      <c r="L261">
        <f>SUM($I$2:I261)</f>
        <v>66070</v>
      </c>
      <c r="M261">
        <f t="shared" si="4"/>
        <v>660.7</v>
      </c>
    </row>
    <row r="262" spans="3:13" hidden="1" x14ac:dyDescent="0.2">
      <c r="C262">
        <v>261</v>
      </c>
      <c r="D262" t="str">
        <f>IF(IFERROR(VLOOKUP(C262,'Dungeon&amp;Framework'!CG:CL,3,FALSE),"") = 0,"",IFERROR(VLOOKUP(C262,'Dungeon&amp;Framework'!CG:CL,3,FALSE),"") )</f>
        <v/>
      </c>
      <c r="G262" t="str">
        <f>IF( IFERROR(VLOOKUP(C262,'Dungeon&amp;Framework'!CG:CN,8,FALSE),"") = 0, "",IFERROR(VLOOKUP(C262,'Dungeon&amp;Framework'!CG:CN,8,FALSE),""))</f>
        <v/>
      </c>
      <c r="L262">
        <f>SUM($I$2:I262)</f>
        <v>66070</v>
      </c>
      <c r="M262">
        <f t="shared" si="4"/>
        <v>660.7</v>
      </c>
    </row>
    <row r="263" spans="3:13" hidden="1" x14ac:dyDescent="0.2">
      <c r="C263">
        <v>262</v>
      </c>
      <c r="D263" t="str">
        <f>IF(IFERROR(VLOOKUP(C263,'Dungeon&amp;Framework'!CG:CL,3,FALSE),"") = 0,"",IFERROR(VLOOKUP(C263,'Dungeon&amp;Framework'!CG:CL,3,FALSE),"") )</f>
        <v/>
      </c>
      <c r="G263" t="str">
        <f>IF( IFERROR(VLOOKUP(C263,'Dungeon&amp;Framework'!CG:CN,8,FALSE),"") = 0, "",IFERROR(VLOOKUP(C263,'Dungeon&amp;Framework'!CG:CN,8,FALSE),""))</f>
        <v/>
      </c>
      <c r="L263">
        <f>SUM($I$2:I263)</f>
        <v>66070</v>
      </c>
      <c r="M263">
        <f t="shared" si="4"/>
        <v>660.7</v>
      </c>
    </row>
    <row r="264" spans="3:13" hidden="1" x14ac:dyDescent="0.2">
      <c r="C264">
        <v>263</v>
      </c>
      <c r="D264" t="str">
        <f>IF(IFERROR(VLOOKUP(C264,'Dungeon&amp;Framework'!CG:CL,3,FALSE),"") = 0,"",IFERROR(VLOOKUP(C264,'Dungeon&amp;Framework'!CG:CL,3,FALSE),"") )</f>
        <v/>
      </c>
      <c r="G264" t="str">
        <f>IF( IFERROR(VLOOKUP(C264,'Dungeon&amp;Framework'!CG:CN,8,FALSE),"") = 0, "",IFERROR(VLOOKUP(C264,'Dungeon&amp;Framework'!CG:CN,8,FALSE),""))</f>
        <v/>
      </c>
      <c r="L264">
        <f>SUM($I$2:I264)</f>
        <v>66070</v>
      </c>
      <c r="M264">
        <f t="shared" si="4"/>
        <v>660.7</v>
      </c>
    </row>
    <row r="265" spans="3:13" hidden="1" x14ac:dyDescent="0.2">
      <c r="C265">
        <v>264</v>
      </c>
      <c r="D265" t="str">
        <f>IF(IFERROR(VLOOKUP(C265,'Dungeon&amp;Framework'!CG:CL,3,FALSE),"") = 0,"",IFERROR(VLOOKUP(C265,'Dungeon&amp;Framework'!CG:CL,3,FALSE),"") )</f>
        <v/>
      </c>
      <c r="G265" t="str">
        <f>IF( IFERROR(VLOOKUP(C265,'Dungeon&amp;Framework'!CG:CN,8,FALSE),"") = 0, "",IFERROR(VLOOKUP(C265,'Dungeon&amp;Framework'!CG:CN,8,FALSE),""))</f>
        <v/>
      </c>
      <c r="L265">
        <f>SUM($I$2:I265)</f>
        <v>66070</v>
      </c>
      <c r="M265">
        <f t="shared" si="4"/>
        <v>660.7</v>
      </c>
    </row>
    <row r="266" spans="3:13" hidden="1" x14ac:dyDescent="0.2">
      <c r="C266">
        <v>265</v>
      </c>
      <c r="D266" t="str">
        <f>IF(IFERROR(VLOOKUP(C266,'Dungeon&amp;Framework'!CG:CL,3,FALSE),"") = 0,"",IFERROR(VLOOKUP(C266,'Dungeon&amp;Framework'!CG:CL,3,FALSE),"") )</f>
        <v/>
      </c>
      <c r="G266" t="str">
        <f>IF( IFERROR(VLOOKUP(C266,'Dungeon&amp;Framework'!CG:CN,8,FALSE),"") = 0, "",IFERROR(VLOOKUP(C266,'Dungeon&amp;Framework'!CG:CN,8,FALSE),""))</f>
        <v/>
      </c>
      <c r="L266">
        <f>SUM($I$2:I266)</f>
        <v>66070</v>
      </c>
      <c r="M266">
        <f t="shared" si="4"/>
        <v>660.7</v>
      </c>
    </row>
    <row r="267" spans="3:13" hidden="1" x14ac:dyDescent="0.2">
      <c r="C267">
        <v>266</v>
      </c>
      <c r="D267" t="str">
        <f>IF(IFERROR(VLOOKUP(C267,'Dungeon&amp;Framework'!CG:CL,3,FALSE),"") = 0,"",IFERROR(VLOOKUP(C267,'Dungeon&amp;Framework'!CG:CL,3,FALSE),"") )</f>
        <v/>
      </c>
      <c r="G267" t="str">
        <f>IF( IFERROR(VLOOKUP(C267,'Dungeon&amp;Framework'!CG:CN,8,FALSE),"") = 0, "",IFERROR(VLOOKUP(C267,'Dungeon&amp;Framework'!CG:CN,8,FALSE),""))</f>
        <v/>
      </c>
      <c r="L267">
        <f>SUM($I$2:I267)</f>
        <v>66070</v>
      </c>
      <c r="M267">
        <f t="shared" si="4"/>
        <v>660.7</v>
      </c>
    </row>
    <row r="268" spans="3:13" x14ac:dyDescent="0.2">
      <c r="C268">
        <v>267</v>
      </c>
      <c r="D268" t="str">
        <f>IF(IFERROR(VLOOKUP(C268,'Dungeon&amp;Framework'!CG:CL,3,FALSE),"") = 0,"",IFERROR(VLOOKUP(C268,'Dungeon&amp;Framework'!CG:CL,3,FALSE),"") )</f>
        <v/>
      </c>
      <c r="G268" t="str">
        <f>IF( IFERROR(VLOOKUP(C268,'Dungeon&amp;Framework'!CG:CN,8,FALSE),"") = 0, "",IFERROR(VLOOKUP(C268,'Dungeon&amp;Framework'!CG:CN,8,FALSE),""))</f>
        <v/>
      </c>
      <c r="H268" t="s">
        <v>502</v>
      </c>
      <c r="I268">
        <v>300</v>
      </c>
      <c r="L268">
        <f>SUM($I$2:I268)</f>
        <v>66370</v>
      </c>
      <c r="M268">
        <f t="shared" si="4"/>
        <v>663.7</v>
      </c>
    </row>
    <row r="269" spans="3:13" hidden="1" x14ac:dyDescent="0.2">
      <c r="C269">
        <v>268</v>
      </c>
      <c r="D269" t="str">
        <f>IF(IFERROR(VLOOKUP(C269,'Dungeon&amp;Framework'!CG:CL,3,FALSE),"") = 0,"",IFERROR(VLOOKUP(C269,'Dungeon&amp;Framework'!CG:CL,3,FALSE),"") )</f>
        <v/>
      </c>
      <c r="G269" t="str">
        <f>IF( IFERROR(VLOOKUP(C269,'Dungeon&amp;Framework'!CG:CN,8,FALSE),"") = 0, "",IFERROR(VLOOKUP(C269,'Dungeon&amp;Framework'!CG:CN,8,FALSE),""))</f>
        <v/>
      </c>
      <c r="L269">
        <f>SUM($I$2:I269)</f>
        <v>66370</v>
      </c>
      <c r="M269">
        <f t="shared" si="4"/>
        <v>663.7</v>
      </c>
    </row>
    <row r="270" spans="3:13" hidden="1" x14ac:dyDescent="0.2">
      <c r="C270">
        <v>269</v>
      </c>
      <c r="D270" t="str">
        <f>IF(IFERROR(VLOOKUP(C270,'Dungeon&amp;Framework'!CG:CL,3,FALSE),"") = 0,"",IFERROR(VLOOKUP(C270,'Dungeon&amp;Framework'!CG:CL,3,FALSE),"") )</f>
        <v/>
      </c>
      <c r="G270" t="str">
        <f>IF( IFERROR(VLOOKUP(C270,'Dungeon&amp;Framework'!CG:CN,8,FALSE),"") = 0, "",IFERROR(VLOOKUP(C270,'Dungeon&amp;Framework'!CG:CN,8,FALSE),""))</f>
        <v/>
      </c>
      <c r="L270">
        <f>SUM($I$2:I270)</f>
        <v>66370</v>
      </c>
      <c r="M270">
        <f t="shared" si="4"/>
        <v>663.7</v>
      </c>
    </row>
    <row r="271" spans="3:13" hidden="1" x14ac:dyDescent="0.2">
      <c r="C271">
        <v>270</v>
      </c>
      <c r="D271" t="str">
        <f>IF(IFERROR(VLOOKUP(C271,'Dungeon&amp;Framework'!CG:CL,3,FALSE),"") = 0,"",IFERROR(VLOOKUP(C271,'Dungeon&amp;Framework'!CG:CL,3,FALSE),"") )</f>
        <v/>
      </c>
      <c r="G271" t="str">
        <f>IF( IFERROR(VLOOKUP(C271,'Dungeon&amp;Framework'!CG:CN,8,FALSE),"") = 0, "",IFERROR(VLOOKUP(C271,'Dungeon&amp;Framework'!CG:CN,8,FALSE),""))</f>
        <v/>
      </c>
      <c r="L271">
        <f>SUM($I$2:I271)</f>
        <v>66370</v>
      </c>
      <c r="M271">
        <f t="shared" si="4"/>
        <v>663.7</v>
      </c>
    </row>
    <row r="272" spans="3:13" hidden="1" x14ac:dyDescent="0.2">
      <c r="C272">
        <v>271</v>
      </c>
      <c r="D272" t="str">
        <f>IF(IFERROR(VLOOKUP(C272,'Dungeon&amp;Framework'!CG:CL,3,FALSE),"") = 0,"",IFERROR(VLOOKUP(C272,'Dungeon&amp;Framework'!CG:CL,3,FALSE),"") )</f>
        <v/>
      </c>
      <c r="G272" t="str">
        <f>IF( IFERROR(VLOOKUP(C272,'Dungeon&amp;Framework'!CG:CN,8,FALSE),"") = 0, "",IFERROR(VLOOKUP(C272,'Dungeon&amp;Framework'!CG:CN,8,FALSE),""))</f>
        <v/>
      </c>
      <c r="L272">
        <f>SUM($I$2:I272)</f>
        <v>66370</v>
      </c>
      <c r="M272">
        <f t="shared" si="4"/>
        <v>663.7</v>
      </c>
    </row>
    <row r="273" spans="3:13" hidden="1" x14ac:dyDescent="0.2">
      <c r="C273">
        <v>272</v>
      </c>
      <c r="D273" t="str">
        <f>IF(IFERROR(VLOOKUP(C273,'Dungeon&amp;Framework'!CG:CL,3,FALSE),"") = 0,"",IFERROR(VLOOKUP(C273,'Dungeon&amp;Framework'!CG:CL,3,FALSE),"") )</f>
        <v/>
      </c>
      <c r="G273" t="str">
        <f>IF( IFERROR(VLOOKUP(C273,'Dungeon&amp;Framework'!CG:CN,8,FALSE),"") = 0, "",IFERROR(VLOOKUP(C273,'Dungeon&amp;Framework'!CG:CN,8,FALSE),""))</f>
        <v/>
      </c>
      <c r="L273">
        <f>SUM($I$2:I273)</f>
        <v>66370</v>
      </c>
      <c r="M273">
        <f t="shared" si="4"/>
        <v>663.7</v>
      </c>
    </row>
    <row r="274" spans="3:13" hidden="1" x14ac:dyDescent="0.2">
      <c r="C274">
        <v>273</v>
      </c>
      <c r="D274" t="str">
        <f>IF(IFERROR(VLOOKUP(C274,'Dungeon&amp;Framework'!CG:CL,3,FALSE),"") = 0,"",IFERROR(VLOOKUP(C274,'Dungeon&amp;Framework'!CG:CL,3,FALSE),"") )</f>
        <v/>
      </c>
      <c r="G274" t="str">
        <f>IF( IFERROR(VLOOKUP(C274,'Dungeon&amp;Framework'!CG:CN,8,FALSE),"") = 0, "",IFERROR(VLOOKUP(C274,'Dungeon&amp;Framework'!CG:CN,8,FALSE),""))</f>
        <v/>
      </c>
      <c r="L274">
        <f>SUM($I$2:I274)</f>
        <v>66370</v>
      </c>
      <c r="M274">
        <f t="shared" si="4"/>
        <v>663.7</v>
      </c>
    </row>
    <row r="275" spans="3:13" x14ac:dyDescent="0.2">
      <c r="C275">
        <v>274</v>
      </c>
      <c r="D275" t="str">
        <f>IF(IFERROR(VLOOKUP(C275,'Dungeon&amp;Framework'!CG:CL,3,FALSE),"") = 0,"",IFERROR(VLOOKUP(C275,'Dungeon&amp;Framework'!CG:CL,3,FALSE),"") )</f>
        <v/>
      </c>
      <c r="G275" t="str">
        <f>IF( IFERROR(VLOOKUP(C275,'Dungeon&amp;Framework'!CG:CN,8,FALSE),"") = 0, "",IFERROR(VLOOKUP(C275,'Dungeon&amp;Framework'!CG:CN,8,FALSE),""))</f>
        <v/>
      </c>
      <c r="H275" t="s">
        <v>507</v>
      </c>
      <c r="I275">
        <v>750</v>
      </c>
      <c r="L275">
        <f>SUM($I$2:I275)</f>
        <v>67120</v>
      </c>
      <c r="M275">
        <f t="shared" si="4"/>
        <v>671.2</v>
      </c>
    </row>
    <row r="276" spans="3:13" hidden="1" x14ac:dyDescent="0.2">
      <c r="C276">
        <v>275</v>
      </c>
      <c r="D276" t="str">
        <f>IF(IFERROR(VLOOKUP(C276,'Dungeon&amp;Framework'!CG:CL,3,FALSE),"") = 0,"",IFERROR(VLOOKUP(C276,'Dungeon&amp;Framework'!CG:CL,3,FALSE),"") )</f>
        <v/>
      </c>
      <c r="G276" t="str">
        <f>IF( IFERROR(VLOOKUP(C276,'Dungeon&amp;Framework'!CG:CN,8,FALSE),"") = 0, "",IFERROR(VLOOKUP(C276,'Dungeon&amp;Framework'!CG:CN,8,FALSE),""))</f>
        <v/>
      </c>
      <c r="L276">
        <f>SUM($I$2:I276)</f>
        <v>67120</v>
      </c>
      <c r="M276">
        <f t="shared" si="4"/>
        <v>671.2</v>
      </c>
    </row>
    <row r="277" spans="3:13" hidden="1" x14ac:dyDescent="0.2">
      <c r="C277">
        <v>276</v>
      </c>
      <c r="D277" t="str">
        <f>IF(IFERROR(VLOOKUP(C277,'Dungeon&amp;Framework'!CG:CL,3,FALSE),"") = 0,"",IFERROR(VLOOKUP(C277,'Dungeon&amp;Framework'!CG:CL,3,FALSE),"") )</f>
        <v/>
      </c>
      <c r="G277" t="str">
        <f>IF( IFERROR(VLOOKUP(C277,'Dungeon&amp;Framework'!CG:CN,8,FALSE),"") = 0, "",IFERROR(VLOOKUP(C277,'Dungeon&amp;Framework'!CG:CN,8,FALSE),""))</f>
        <v/>
      </c>
      <c r="L277">
        <f>SUM($I$2:I277)</f>
        <v>67120</v>
      </c>
      <c r="M277">
        <f t="shared" si="4"/>
        <v>671.2</v>
      </c>
    </row>
    <row r="278" spans="3:13" hidden="1" x14ac:dyDescent="0.2">
      <c r="C278">
        <v>277</v>
      </c>
      <c r="D278" t="str">
        <f>IF(IFERROR(VLOOKUP(C278,'Dungeon&amp;Framework'!CG:CL,3,FALSE),"") = 0,"",IFERROR(VLOOKUP(C278,'Dungeon&amp;Framework'!CG:CL,3,FALSE),"") )</f>
        <v/>
      </c>
      <c r="G278" t="str">
        <f>IF( IFERROR(VLOOKUP(C278,'Dungeon&amp;Framework'!CG:CN,8,FALSE),"") = 0, "",IFERROR(VLOOKUP(C278,'Dungeon&amp;Framework'!CG:CN,8,FALSE),""))</f>
        <v/>
      </c>
      <c r="L278">
        <f>SUM($I$2:I278)</f>
        <v>67120</v>
      </c>
      <c r="M278">
        <f t="shared" si="4"/>
        <v>671.2</v>
      </c>
    </row>
    <row r="279" spans="3:13" hidden="1" x14ac:dyDescent="0.2">
      <c r="C279">
        <v>278</v>
      </c>
      <c r="D279" t="str">
        <f>IF(IFERROR(VLOOKUP(C279,'Dungeon&amp;Framework'!CG:CL,3,FALSE),"") = 0,"",IFERROR(VLOOKUP(C279,'Dungeon&amp;Framework'!CG:CL,3,FALSE),"") )</f>
        <v/>
      </c>
      <c r="G279" t="str">
        <f>IF( IFERROR(VLOOKUP(C279,'Dungeon&amp;Framework'!CG:CN,8,FALSE),"") = 0, "",IFERROR(VLOOKUP(C279,'Dungeon&amp;Framework'!CG:CN,8,FALSE),""))</f>
        <v/>
      </c>
      <c r="L279">
        <f>SUM($I$2:I279)</f>
        <v>67120</v>
      </c>
      <c r="M279">
        <f t="shared" si="4"/>
        <v>671.2</v>
      </c>
    </row>
    <row r="280" spans="3:13" x14ac:dyDescent="0.2">
      <c r="C280">
        <v>279</v>
      </c>
      <c r="D280" t="str">
        <f>IF(IFERROR(VLOOKUP(C280,'Dungeon&amp;Framework'!CG:CL,3,FALSE),"") = 0,"",IFERROR(VLOOKUP(C280,'Dungeon&amp;Framework'!CG:CL,3,FALSE),"") )</f>
        <v/>
      </c>
      <c r="G280" t="str">
        <f>IF( IFERROR(VLOOKUP(C280,'Dungeon&amp;Framework'!CG:CN,8,FALSE),"") = 0, "",IFERROR(VLOOKUP(C280,'Dungeon&amp;Framework'!CG:CN,8,FALSE),""))</f>
        <v/>
      </c>
      <c r="H280" t="s">
        <v>493</v>
      </c>
      <c r="I280">
        <v>270</v>
      </c>
      <c r="L280">
        <f>SUM($I$2:I280)</f>
        <v>67390</v>
      </c>
      <c r="M280">
        <f t="shared" si="4"/>
        <v>673.9</v>
      </c>
    </row>
    <row r="281" spans="3:13" x14ac:dyDescent="0.2">
      <c r="C281">
        <v>280</v>
      </c>
      <c r="D281" t="str">
        <f>IF(IFERROR(VLOOKUP(C281,'Dungeon&amp;Framework'!CG:CL,3,FALSE),"") = 0,"",IFERROR(VLOOKUP(C281,'Dungeon&amp;Framework'!CG:CL,3,FALSE),"") )</f>
        <v/>
      </c>
      <c r="F281">
        <v>1</v>
      </c>
      <c r="G281" t="str">
        <f>IF( IFERROR(VLOOKUP(C281,'Dungeon&amp;Framework'!CG:CN,8,FALSE),"") = 0, "",IFERROR(VLOOKUP(C281,'Dungeon&amp;Framework'!CG:CN,8,FALSE),""))</f>
        <v/>
      </c>
      <c r="H281" t="s">
        <v>496</v>
      </c>
      <c r="I281">
        <v>3000</v>
      </c>
      <c r="L281">
        <f>SUM($I$2:I281)</f>
        <v>70390</v>
      </c>
      <c r="M281">
        <f t="shared" si="4"/>
        <v>703.9</v>
      </c>
    </row>
    <row r="282" spans="3:13" hidden="1" x14ac:dyDescent="0.2">
      <c r="C282">
        <v>281</v>
      </c>
      <c r="D282" t="str">
        <f>IF(IFERROR(VLOOKUP(C282,'Dungeon&amp;Framework'!CG:CL,3,FALSE),"") = 0,"",IFERROR(VLOOKUP(C282,'Dungeon&amp;Framework'!CG:CL,3,FALSE),"") )</f>
        <v/>
      </c>
      <c r="G282" t="str">
        <f>IF( IFERROR(VLOOKUP(C282,'Dungeon&amp;Framework'!CG:CN,8,FALSE),"") = 0, "",IFERROR(VLOOKUP(C282,'Dungeon&amp;Framework'!CG:CN,8,FALSE),""))</f>
        <v/>
      </c>
      <c r="L282">
        <f>SUM($I$2:I282)</f>
        <v>70390</v>
      </c>
      <c r="M282">
        <f t="shared" si="4"/>
        <v>703.9</v>
      </c>
    </row>
    <row r="283" spans="3:13" hidden="1" x14ac:dyDescent="0.2">
      <c r="C283">
        <v>282</v>
      </c>
      <c r="D283" t="str">
        <f>IF(IFERROR(VLOOKUP(C283,'Dungeon&amp;Framework'!CG:CL,3,FALSE),"") = 0,"",IFERROR(VLOOKUP(C283,'Dungeon&amp;Framework'!CG:CL,3,FALSE),"") )</f>
        <v/>
      </c>
      <c r="G283" t="str">
        <f>IF( IFERROR(VLOOKUP(C283,'Dungeon&amp;Framework'!CG:CN,8,FALSE),"") = 0, "",IFERROR(VLOOKUP(C283,'Dungeon&amp;Framework'!CG:CN,8,FALSE),""))</f>
        <v/>
      </c>
      <c r="L283">
        <f>SUM($I$2:I283)</f>
        <v>70390</v>
      </c>
      <c r="M283">
        <f t="shared" si="4"/>
        <v>703.9</v>
      </c>
    </row>
    <row r="284" spans="3:13" hidden="1" x14ac:dyDescent="0.2">
      <c r="C284">
        <v>283</v>
      </c>
      <c r="D284" t="str">
        <f>IF(IFERROR(VLOOKUP(C284,'Dungeon&amp;Framework'!CG:CL,3,FALSE),"") = 0,"",IFERROR(VLOOKUP(C284,'Dungeon&amp;Framework'!CG:CL,3,FALSE),"") )</f>
        <v/>
      </c>
      <c r="G284" t="str">
        <f>IF( IFERROR(VLOOKUP(C284,'Dungeon&amp;Framework'!CG:CN,8,FALSE),"") = 0, "",IFERROR(VLOOKUP(C284,'Dungeon&amp;Framework'!CG:CN,8,FALSE),""))</f>
        <v/>
      </c>
      <c r="L284">
        <f>SUM($I$2:I284)</f>
        <v>70390</v>
      </c>
      <c r="M284">
        <f t="shared" si="4"/>
        <v>703.9</v>
      </c>
    </row>
    <row r="285" spans="3:13" hidden="1" x14ac:dyDescent="0.2">
      <c r="C285">
        <v>284</v>
      </c>
      <c r="D285" t="str">
        <f>IF(IFERROR(VLOOKUP(C285,'Dungeon&amp;Framework'!CG:CL,3,FALSE),"") = 0,"",IFERROR(VLOOKUP(C285,'Dungeon&amp;Framework'!CG:CL,3,FALSE),"") )</f>
        <v/>
      </c>
      <c r="G285" t="str">
        <f>IF( IFERROR(VLOOKUP(C285,'Dungeon&amp;Framework'!CG:CN,8,FALSE),"") = 0, "",IFERROR(VLOOKUP(C285,'Dungeon&amp;Framework'!CG:CN,8,FALSE),""))</f>
        <v/>
      </c>
      <c r="L285">
        <f>SUM($I$2:I285)</f>
        <v>70390</v>
      </c>
      <c r="M285">
        <f t="shared" si="4"/>
        <v>703.9</v>
      </c>
    </row>
    <row r="286" spans="3:13" hidden="1" x14ac:dyDescent="0.2">
      <c r="C286">
        <v>285</v>
      </c>
      <c r="D286" t="str">
        <f>IF(IFERROR(VLOOKUP(C286,'Dungeon&amp;Framework'!CG:CL,3,FALSE),"") = 0,"",IFERROR(VLOOKUP(C286,'Dungeon&amp;Framework'!CG:CL,3,FALSE),"") )</f>
        <v/>
      </c>
      <c r="G286" t="str">
        <f>IF( IFERROR(VLOOKUP(C286,'Dungeon&amp;Framework'!CG:CN,8,FALSE),"") = 0, "",IFERROR(VLOOKUP(C286,'Dungeon&amp;Framework'!CG:CN,8,FALSE),""))</f>
        <v/>
      </c>
      <c r="L286">
        <f>SUM($I$2:I286)</f>
        <v>70390</v>
      </c>
      <c r="M286">
        <f t="shared" si="4"/>
        <v>703.9</v>
      </c>
    </row>
    <row r="287" spans="3:13" hidden="1" x14ac:dyDescent="0.2">
      <c r="C287">
        <v>286</v>
      </c>
      <c r="D287" t="str">
        <f>IF(IFERROR(VLOOKUP(C287,'Dungeon&amp;Framework'!CG:CL,3,FALSE),"") = 0,"",IFERROR(VLOOKUP(C287,'Dungeon&amp;Framework'!CG:CL,3,FALSE),"") )</f>
        <v/>
      </c>
      <c r="G287" t="str">
        <f>IF( IFERROR(VLOOKUP(C287,'Dungeon&amp;Framework'!CG:CN,8,FALSE),"") = 0, "",IFERROR(VLOOKUP(C287,'Dungeon&amp;Framework'!CG:CN,8,FALSE),""))</f>
        <v/>
      </c>
      <c r="L287">
        <f>SUM($I$2:I287)</f>
        <v>70390</v>
      </c>
      <c r="M287">
        <f t="shared" si="4"/>
        <v>703.9</v>
      </c>
    </row>
    <row r="288" spans="3:13" x14ac:dyDescent="0.2">
      <c r="C288">
        <v>287</v>
      </c>
      <c r="D288" t="str">
        <f>IF(IFERROR(VLOOKUP(C288,'Dungeon&amp;Framework'!CG:CL,3,FALSE),"") = 0,"",IFERROR(VLOOKUP(C288,'Dungeon&amp;Framework'!CG:CL,3,FALSE),"") )</f>
        <v/>
      </c>
      <c r="G288" t="str">
        <f>IF( IFERROR(VLOOKUP(C288,'Dungeon&amp;Framework'!CG:CN,8,FALSE),"") = 0, "",IFERROR(VLOOKUP(C288,'Dungeon&amp;Framework'!CG:CN,8,FALSE),""))</f>
        <v/>
      </c>
      <c r="H288" t="s">
        <v>488</v>
      </c>
      <c r="I288">
        <v>720</v>
      </c>
      <c r="L288">
        <f>SUM($I$2:I288)</f>
        <v>71110</v>
      </c>
      <c r="M288">
        <f t="shared" si="4"/>
        <v>711.1</v>
      </c>
    </row>
    <row r="289" spans="3:13" hidden="1" x14ac:dyDescent="0.2">
      <c r="C289">
        <v>288</v>
      </c>
      <c r="D289" t="str">
        <f>IF(IFERROR(VLOOKUP(C289,'Dungeon&amp;Framework'!CG:CL,3,FALSE),"") = 0,"",IFERROR(VLOOKUP(C289,'Dungeon&amp;Framework'!CG:CL,3,FALSE),"") )</f>
        <v/>
      </c>
      <c r="G289" t="str">
        <f>IF( IFERROR(VLOOKUP(C289,'Dungeon&amp;Framework'!CG:CN,8,FALSE),"") = 0, "",IFERROR(VLOOKUP(C289,'Dungeon&amp;Framework'!CG:CN,8,FALSE),""))</f>
        <v/>
      </c>
      <c r="L289">
        <f>SUM($I$2:I289)</f>
        <v>71110</v>
      </c>
      <c r="M289">
        <f t="shared" si="4"/>
        <v>711.1</v>
      </c>
    </row>
    <row r="290" spans="3:13" hidden="1" x14ac:dyDescent="0.2">
      <c r="C290">
        <v>289</v>
      </c>
      <c r="D290" t="str">
        <f>IF(IFERROR(VLOOKUP(C290,'Dungeon&amp;Framework'!CG:CL,3,FALSE),"") = 0,"",IFERROR(VLOOKUP(C290,'Dungeon&amp;Framework'!CG:CL,3,FALSE),"") )</f>
        <v/>
      </c>
      <c r="G290" t="str">
        <f>IF( IFERROR(VLOOKUP(C290,'Dungeon&amp;Framework'!CG:CN,8,FALSE),"") = 0, "",IFERROR(VLOOKUP(C290,'Dungeon&amp;Framework'!CG:CN,8,FALSE),""))</f>
        <v/>
      </c>
      <c r="L290">
        <f>SUM($I$2:I290)</f>
        <v>71110</v>
      </c>
      <c r="M290">
        <f t="shared" si="4"/>
        <v>711.1</v>
      </c>
    </row>
    <row r="291" spans="3:13" hidden="1" x14ac:dyDescent="0.2">
      <c r="C291">
        <v>290</v>
      </c>
      <c r="D291" t="str">
        <f>IF(IFERROR(VLOOKUP(C291,'Dungeon&amp;Framework'!CG:CL,3,FALSE),"") = 0,"",IFERROR(VLOOKUP(C291,'Dungeon&amp;Framework'!CG:CL,3,FALSE),"") )</f>
        <v/>
      </c>
      <c r="G291" t="str">
        <f>IF( IFERROR(VLOOKUP(C291,'Dungeon&amp;Framework'!CG:CN,8,FALSE),"") = 0, "",IFERROR(VLOOKUP(C291,'Dungeon&amp;Framework'!CG:CN,8,FALSE),""))</f>
        <v/>
      </c>
      <c r="L291">
        <f>SUM($I$2:I291)</f>
        <v>71110</v>
      </c>
      <c r="M291">
        <f t="shared" si="4"/>
        <v>711.1</v>
      </c>
    </row>
    <row r="292" spans="3:13" hidden="1" x14ac:dyDescent="0.2">
      <c r="C292">
        <v>291</v>
      </c>
      <c r="D292" t="str">
        <f>IF(IFERROR(VLOOKUP(C292,'Dungeon&amp;Framework'!CG:CL,3,FALSE),"") = 0,"",IFERROR(VLOOKUP(C292,'Dungeon&amp;Framework'!CG:CL,3,FALSE),"") )</f>
        <v/>
      </c>
      <c r="G292" t="str">
        <f>IF( IFERROR(VLOOKUP(C292,'Dungeon&amp;Framework'!CG:CN,8,FALSE),"") = 0, "",IFERROR(VLOOKUP(C292,'Dungeon&amp;Framework'!CG:CN,8,FALSE),""))</f>
        <v/>
      </c>
      <c r="L292">
        <f>SUM($I$2:I292)</f>
        <v>71110</v>
      </c>
      <c r="M292">
        <f t="shared" si="4"/>
        <v>711.1</v>
      </c>
    </row>
    <row r="293" spans="3:13" hidden="1" x14ac:dyDescent="0.2">
      <c r="C293">
        <v>292</v>
      </c>
      <c r="D293" t="str">
        <f>IF(IFERROR(VLOOKUP(C293,'Dungeon&amp;Framework'!CG:CL,3,FALSE),"") = 0,"",IFERROR(VLOOKUP(C293,'Dungeon&amp;Framework'!CG:CL,3,FALSE),"") )</f>
        <v/>
      </c>
      <c r="G293" t="str">
        <f>IF( IFERROR(VLOOKUP(C293,'Dungeon&amp;Framework'!CG:CN,8,FALSE),"") = 0, "",IFERROR(VLOOKUP(C293,'Dungeon&amp;Framework'!CG:CN,8,FALSE),""))</f>
        <v/>
      </c>
      <c r="L293">
        <f>SUM($I$2:I293)</f>
        <v>71110</v>
      </c>
      <c r="M293">
        <f t="shared" si="4"/>
        <v>711.1</v>
      </c>
    </row>
    <row r="294" spans="3:13" hidden="1" x14ac:dyDescent="0.2">
      <c r="C294">
        <v>293</v>
      </c>
      <c r="D294" t="str">
        <f>IF(IFERROR(VLOOKUP(C294,'Dungeon&amp;Framework'!CG:CL,3,FALSE),"") = 0,"",IFERROR(VLOOKUP(C294,'Dungeon&amp;Framework'!CG:CL,3,FALSE),"") )</f>
        <v/>
      </c>
      <c r="G294" t="str">
        <f>IF( IFERROR(VLOOKUP(C294,'Dungeon&amp;Framework'!CG:CN,8,FALSE),"") = 0, "",IFERROR(VLOOKUP(C294,'Dungeon&amp;Framework'!CG:CN,8,FALSE),""))</f>
        <v/>
      </c>
      <c r="L294">
        <f>SUM($I$2:I294)</f>
        <v>71110</v>
      </c>
      <c r="M294">
        <f t="shared" si="4"/>
        <v>711.1</v>
      </c>
    </row>
    <row r="295" spans="3:13" x14ac:dyDescent="0.2">
      <c r="C295">
        <v>294</v>
      </c>
      <c r="D295" t="str">
        <f>IF(IFERROR(VLOOKUP(C295,'Dungeon&amp;Framework'!CG:CL,3,FALSE),"") = 0,"",IFERROR(VLOOKUP(C295,'Dungeon&amp;Framework'!CG:CL,3,FALSE),"") )</f>
        <v/>
      </c>
      <c r="G295" t="str">
        <f>IF( IFERROR(VLOOKUP(C295,'Dungeon&amp;Framework'!CG:CN,8,FALSE),"") = 0, "",IFERROR(VLOOKUP(C295,'Dungeon&amp;Framework'!CG:CN,8,FALSE),""))</f>
        <v/>
      </c>
      <c r="H295" t="s">
        <v>493</v>
      </c>
      <c r="I295">
        <v>270</v>
      </c>
      <c r="L295">
        <f>SUM($I$2:I295)</f>
        <v>71380</v>
      </c>
      <c r="M295">
        <f t="shared" si="4"/>
        <v>713.8</v>
      </c>
    </row>
    <row r="296" spans="3:13" hidden="1" x14ac:dyDescent="0.2">
      <c r="C296">
        <v>295</v>
      </c>
      <c r="D296" t="str">
        <f>IF(IFERROR(VLOOKUP(C296,'Dungeon&amp;Framework'!CG:CL,3,FALSE),"") = 0,"",IFERROR(VLOOKUP(C296,'Dungeon&amp;Framework'!CG:CL,3,FALSE),"") )</f>
        <v/>
      </c>
      <c r="G296" t="str">
        <f>IF( IFERROR(VLOOKUP(C296,'Dungeon&amp;Framework'!CG:CN,8,FALSE),"") = 0, "",IFERROR(VLOOKUP(C296,'Dungeon&amp;Framework'!CG:CN,8,FALSE),""))</f>
        <v/>
      </c>
      <c r="L296">
        <f>SUM($I$2:I296)</f>
        <v>71380</v>
      </c>
      <c r="M296">
        <f t="shared" si="4"/>
        <v>713.8</v>
      </c>
    </row>
    <row r="297" spans="3:13" hidden="1" x14ac:dyDescent="0.2">
      <c r="C297">
        <v>296</v>
      </c>
      <c r="D297" t="str">
        <f>IF(IFERROR(VLOOKUP(C297,'Dungeon&amp;Framework'!CG:CL,3,FALSE),"") = 0,"",IFERROR(VLOOKUP(C297,'Dungeon&amp;Framework'!CG:CL,3,FALSE),"") )</f>
        <v/>
      </c>
      <c r="G297" t="str">
        <f>IF( IFERROR(VLOOKUP(C297,'Dungeon&amp;Framework'!CG:CN,8,FALSE),"") = 0, "",IFERROR(VLOOKUP(C297,'Dungeon&amp;Framework'!CG:CN,8,FALSE),""))</f>
        <v/>
      </c>
      <c r="L297">
        <f>SUM($I$2:I297)</f>
        <v>71380</v>
      </c>
      <c r="M297">
        <f t="shared" si="4"/>
        <v>713.8</v>
      </c>
    </row>
    <row r="298" spans="3:13" hidden="1" x14ac:dyDescent="0.2">
      <c r="C298">
        <v>297</v>
      </c>
      <c r="D298" t="str">
        <f>IF(IFERROR(VLOOKUP(C298,'Dungeon&amp;Framework'!CG:CL,3,FALSE),"") = 0,"",IFERROR(VLOOKUP(C298,'Dungeon&amp;Framework'!CG:CL,3,FALSE),"") )</f>
        <v/>
      </c>
      <c r="G298" t="str">
        <f>IF( IFERROR(VLOOKUP(C298,'Dungeon&amp;Framework'!CG:CN,8,FALSE),"") = 0, "",IFERROR(VLOOKUP(C298,'Dungeon&amp;Framework'!CG:CN,8,FALSE),""))</f>
        <v/>
      </c>
      <c r="L298">
        <f>SUM($I$2:I298)</f>
        <v>71380</v>
      </c>
      <c r="M298">
        <f t="shared" si="4"/>
        <v>713.8</v>
      </c>
    </row>
    <row r="299" spans="3:13" hidden="1" x14ac:dyDescent="0.2">
      <c r="C299">
        <v>298</v>
      </c>
      <c r="D299" t="str">
        <f>IF(IFERROR(VLOOKUP(C299,'Dungeon&amp;Framework'!CG:CL,3,FALSE),"") = 0,"",IFERROR(VLOOKUP(C299,'Dungeon&amp;Framework'!CG:CL,3,FALSE),"") )</f>
        <v/>
      </c>
      <c r="G299" t="str">
        <f>IF( IFERROR(VLOOKUP(C299,'Dungeon&amp;Framework'!CG:CN,8,FALSE),"") = 0, "",IFERROR(VLOOKUP(C299,'Dungeon&amp;Framework'!CG:CN,8,FALSE),""))</f>
        <v/>
      </c>
      <c r="L299">
        <f>SUM($I$2:I299)</f>
        <v>71380</v>
      </c>
      <c r="M299">
        <f t="shared" si="4"/>
        <v>713.8</v>
      </c>
    </row>
    <row r="300" spans="3:13" x14ac:dyDescent="0.2">
      <c r="C300">
        <v>299</v>
      </c>
      <c r="D300" t="str">
        <f>IF(IFERROR(VLOOKUP(C300,'Dungeon&amp;Framework'!CG:CL,3,FALSE),"") = 0,"",IFERROR(VLOOKUP(C300,'Dungeon&amp;Framework'!CG:CL,3,FALSE),"") )</f>
        <v/>
      </c>
      <c r="G300" t="str">
        <f>IF( IFERROR(VLOOKUP(C300,'Dungeon&amp;Framework'!CG:CN,8,FALSE),"") = 0, "",IFERROR(VLOOKUP(C300,'Dungeon&amp;Framework'!CG:CN,8,FALSE),""))</f>
        <v/>
      </c>
      <c r="H300" t="s">
        <v>503</v>
      </c>
      <c r="I300">
        <v>250</v>
      </c>
      <c r="L300">
        <f>SUM($I$2:I300)</f>
        <v>71630</v>
      </c>
      <c r="M300">
        <f t="shared" si="4"/>
        <v>716.3</v>
      </c>
    </row>
    <row r="301" spans="3:13" x14ac:dyDescent="0.2">
      <c r="C301">
        <v>300</v>
      </c>
      <c r="D301" t="str">
        <f>IF(IFERROR(VLOOKUP(C301,'Dungeon&amp;Framework'!CG:CL,3,FALSE),"") = 0,"",IFERROR(VLOOKUP(C301,'Dungeon&amp;Framework'!CG:CL,3,FALSE),"") )</f>
        <v/>
      </c>
      <c r="F301">
        <v>1</v>
      </c>
      <c r="G301" t="str">
        <f>IF( IFERROR(VLOOKUP(C301,'Dungeon&amp;Framework'!CG:CN,8,FALSE),"") = 0, "",IFERROR(VLOOKUP(C301,'Dungeon&amp;Framework'!CG:CN,8,FALSE),""))</f>
        <v/>
      </c>
      <c r="H301" t="s">
        <v>487</v>
      </c>
      <c r="I301">
        <v>500</v>
      </c>
      <c r="L301">
        <f>SUM($I$2:I301)</f>
        <v>72130</v>
      </c>
      <c r="M301">
        <f t="shared" si="4"/>
        <v>721.3</v>
      </c>
    </row>
    <row r="302" spans="3:13" hidden="1" x14ac:dyDescent="0.2">
      <c r="C302">
        <v>301</v>
      </c>
      <c r="D302" t="str">
        <f>IF(IFERROR(VLOOKUP(C302,'Dungeon&amp;Framework'!CG:CL,3,FALSE),"") = 0,"",IFERROR(VLOOKUP(C302,'Dungeon&amp;Framework'!CG:CL,3,FALSE),"") )</f>
        <v/>
      </c>
      <c r="G302" t="str">
        <f>IF( IFERROR(VLOOKUP(C302,'Dungeon&amp;Framework'!CG:CN,8,FALSE),"") = 0, "",IFERROR(VLOOKUP(C302,'Dungeon&amp;Framework'!CG:CN,8,FALSE),""))</f>
        <v/>
      </c>
      <c r="L302">
        <f>SUM($I$2:I302)</f>
        <v>72130</v>
      </c>
      <c r="M302">
        <f t="shared" si="4"/>
        <v>721.3</v>
      </c>
    </row>
    <row r="303" spans="3:13" hidden="1" x14ac:dyDescent="0.2">
      <c r="C303">
        <v>302</v>
      </c>
      <c r="D303" t="str">
        <f>IF(IFERROR(VLOOKUP(C303,'Dungeon&amp;Framework'!CG:CL,3,FALSE),"") = 0,"",IFERROR(VLOOKUP(C303,'Dungeon&amp;Framework'!CG:CL,3,FALSE),"") )</f>
        <v/>
      </c>
      <c r="G303" t="str">
        <f>IF( IFERROR(VLOOKUP(C303,'Dungeon&amp;Framework'!CG:CN,8,FALSE),"") = 0, "",IFERROR(VLOOKUP(C303,'Dungeon&amp;Framework'!CG:CN,8,FALSE),""))</f>
        <v/>
      </c>
      <c r="L303">
        <f>SUM($I$2:I303)</f>
        <v>72130</v>
      </c>
      <c r="M303">
        <f t="shared" si="4"/>
        <v>721.3</v>
      </c>
    </row>
    <row r="304" spans="3:13" hidden="1" x14ac:dyDescent="0.2">
      <c r="C304">
        <v>303</v>
      </c>
      <c r="D304" t="str">
        <f>IF(IFERROR(VLOOKUP(C304,'Dungeon&amp;Framework'!CG:CL,3,FALSE),"") = 0,"",IFERROR(VLOOKUP(C304,'Dungeon&amp;Framework'!CG:CL,3,FALSE),"") )</f>
        <v/>
      </c>
      <c r="G304" t="str">
        <f>IF( IFERROR(VLOOKUP(C304,'Dungeon&amp;Framework'!CG:CN,8,FALSE),"") = 0, "",IFERROR(VLOOKUP(C304,'Dungeon&amp;Framework'!CG:CN,8,FALSE),""))</f>
        <v/>
      </c>
      <c r="L304">
        <f>SUM($I$2:I304)</f>
        <v>72130</v>
      </c>
      <c r="M304">
        <f t="shared" si="4"/>
        <v>721.3</v>
      </c>
    </row>
    <row r="305" spans="3:13" hidden="1" x14ac:dyDescent="0.2">
      <c r="C305">
        <v>304</v>
      </c>
      <c r="D305" t="str">
        <f>IF(IFERROR(VLOOKUP(C305,'Dungeon&amp;Framework'!CG:CL,3,FALSE),"") = 0,"",IFERROR(VLOOKUP(C305,'Dungeon&amp;Framework'!CG:CL,3,FALSE),"") )</f>
        <v/>
      </c>
      <c r="G305" t="str">
        <f>IF( IFERROR(VLOOKUP(C305,'Dungeon&amp;Framework'!CG:CN,8,FALSE),"") = 0, "",IFERROR(VLOOKUP(C305,'Dungeon&amp;Framework'!CG:CN,8,FALSE),""))</f>
        <v/>
      </c>
      <c r="L305">
        <f>SUM($I$2:I305)</f>
        <v>72130</v>
      </c>
      <c r="M305">
        <f t="shared" si="4"/>
        <v>721.3</v>
      </c>
    </row>
    <row r="306" spans="3:13" hidden="1" x14ac:dyDescent="0.2">
      <c r="C306">
        <v>305</v>
      </c>
      <c r="D306" t="str">
        <f>IF(IFERROR(VLOOKUP(C306,'Dungeon&amp;Framework'!CG:CL,3,FALSE),"") = 0,"",IFERROR(VLOOKUP(C306,'Dungeon&amp;Framework'!CG:CL,3,FALSE),"") )</f>
        <v/>
      </c>
      <c r="G306" t="str">
        <f>IF( IFERROR(VLOOKUP(C306,'Dungeon&amp;Framework'!CG:CN,8,FALSE),"") = 0, "",IFERROR(VLOOKUP(C306,'Dungeon&amp;Framework'!CG:CN,8,FALSE),""))</f>
        <v/>
      </c>
      <c r="L306">
        <f>SUM($I$2:I306)</f>
        <v>72130</v>
      </c>
      <c r="M306">
        <f t="shared" si="4"/>
        <v>721.3</v>
      </c>
    </row>
    <row r="307" spans="3:13" hidden="1" x14ac:dyDescent="0.2">
      <c r="C307">
        <v>306</v>
      </c>
      <c r="D307" t="str">
        <f>IF(IFERROR(VLOOKUP(C307,'Dungeon&amp;Framework'!CG:CL,3,FALSE),"") = 0,"",IFERROR(VLOOKUP(C307,'Dungeon&amp;Framework'!CG:CL,3,FALSE),"") )</f>
        <v/>
      </c>
      <c r="G307" t="str">
        <f>IF( IFERROR(VLOOKUP(C307,'Dungeon&amp;Framework'!CG:CN,8,FALSE),"") = 0, "",IFERROR(VLOOKUP(C307,'Dungeon&amp;Framework'!CG:CN,8,FALSE),""))</f>
        <v/>
      </c>
      <c r="L307">
        <f>SUM($I$2:I307)</f>
        <v>72130</v>
      </c>
      <c r="M307">
        <f t="shared" si="4"/>
        <v>721.3</v>
      </c>
    </row>
    <row r="308" spans="3:13" x14ac:dyDescent="0.2">
      <c r="C308">
        <v>307</v>
      </c>
      <c r="D308" t="str">
        <f>IF(IFERROR(VLOOKUP(C308,'Dungeon&amp;Framework'!CG:CL,3,FALSE),"") = 0,"",IFERROR(VLOOKUP(C308,'Dungeon&amp;Framework'!CG:CL,3,FALSE),"") )</f>
        <v/>
      </c>
      <c r="G308" t="str">
        <f>IF( IFERROR(VLOOKUP(C308,'Dungeon&amp;Framework'!CG:CN,8,FALSE),"") = 0, "",IFERROR(VLOOKUP(C308,'Dungeon&amp;Framework'!CG:CN,8,FALSE),""))</f>
        <v/>
      </c>
      <c r="H308" t="s">
        <v>502</v>
      </c>
      <c r="I308">
        <v>300</v>
      </c>
      <c r="L308">
        <f>SUM($I$2:I308)</f>
        <v>72430</v>
      </c>
      <c r="M308">
        <f t="shared" si="4"/>
        <v>724.3</v>
      </c>
    </row>
    <row r="309" spans="3:13" hidden="1" x14ac:dyDescent="0.2">
      <c r="C309">
        <v>308</v>
      </c>
      <c r="D309" t="str">
        <f>IF(IFERROR(VLOOKUP(C309,'Dungeon&amp;Framework'!CG:CL,3,FALSE),"") = 0,"",IFERROR(VLOOKUP(C309,'Dungeon&amp;Framework'!CG:CL,3,FALSE),"") )</f>
        <v/>
      </c>
      <c r="G309" t="str">
        <f>IF( IFERROR(VLOOKUP(C309,'Dungeon&amp;Framework'!CG:CN,8,FALSE),"") = 0, "",IFERROR(VLOOKUP(C309,'Dungeon&amp;Framework'!CG:CN,8,FALSE),""))</f>
        <v/>
      </c>
      <c r="L309">
        <f>SUM($I$2:I309)</f>
        <v>72430</v>
      </c>
      <c r="M309">
        <f t="shared" si="4"/>
        <v>724.3</v>
      </c>
    </row>
    <row r="310" spans="3:13" hidden="1" x14ac:dyDescent="0.2">
      <c r="C310">
        <v>309</v>
      </c>
      <c r="D310" t="str">
        <f>IF(IFERROR(VLOOKUP(C310,'Dungeon&amp;Framework'!CG:CL,3,FALSE),"") = 0,"",IFERROR(VLOOKUP(C310,'Dungeon&amp;Framework'!CG:CL,3,FALSE),"") )</f>
        <v/>
      </c>
      <c r="G310" t="str">
        <f>IF( IFERROR(VLOOKUP(C310,'Dungeon&amp;Framework'!CG:CN,8,FALSE),"") = 0, "",IFERROR(VLOOKUP(C310,'Dungeon&amp;Framework'!CG:CN,8,FALSE),""))</f>
        <v/>
      </c>
      <c r="L310">
        <f>SUM($I$2:I310)</f>
        <v>72430</v>
      </c>
      <c r="M310">
        <f t="shared" si="4"/>
        <v>724.3</v>
      </c>
    </row>
    <row r="311" spans="3:13" hidden="1" x14ac:dyDescent="0.2">
      <c r="C311">
        <v>310</v>
      </c>
      <c r="D311" t="str">
        <f>IF(IFERROR(VLOOKUP(C311,'Dungeon&amp;Framework'!CG:CL,3,FALSE),"") = 0,"",IFERROR(VLOOKUP(C311,'Dungeon&amp;Framework'!CG:CL,3,FALSE),"") )</f>
        <v/>
      </c>
      <c r="G311" t="str">
        <f>IF( IFERROR(VLOOKUP(C311,'Dungeon&amp;Framework'!CG:CN,8,FALSE),"") = 0, "",IFERROR(VLOOKUP(C311,'Dungeon&amp;Framework'!CG:CN,8,FALSE),""))</f>
        <v/>
      </c>
      <c r="L311">
        <f>SUM($I$2:I311)</f>
        <v>72430</v>
      </c>
      <c r="M311">
        <f t="shared" si="4"/>
        <v>724.3</v>
      </c>
    </row>
    <row r="312" spans="3:13" hidden="1" x14ac:dyDescent="0.2">
      <c r="C312">
        <v>311</v>
      </c>
      <c r="D312" t="str">
        <f>IF(IFERROR(VLOOKUP(C312,'Dungeon&amp;Framework'!CG:CL,3,FALSE),"") = 0,"",IFERROR(VLOOKUP(C312,'Dungeon&amp;Framework'!CG:CL,3,FALSE),"") )</f>
        <v/>
      </c>
      <c r="G312" t="str">
        <f>IF( IFERROR(VLOOKUP(C312,'Dungeon&amp;Framework'!CG:CN,8,FALSE),"") = 0, "",IFERROR(VLOOKUP(C312,'Dungeon&amp;Framework'!CG:CN,8,FALSE),""))</f>
        <v/>
      </c>
      <c r="L312">
        <f>SUM($I$2:I312)</f>
        <v>72430</v>
      </c>
      <c r="M312">
        <f t="shared" si="4"/>
        <v>724.3</v>
      </c>
    </row>
    <row r="313" spans="3:13" hidden="1" x14ac:dyDescent="0.2">
      <c r="C313">
        <v>312</v>
      </c>
      <c r="D313" t="str">
        <f>IF(IFERROR(VLOOKUP(C313,'Dungeon&amp;Framework'!CG:CL,3,FALSE),"") = 0,"",IFERROR(VLOOKUP(C313,'Dungeon&amp;Framework'!CG:CL,3,FALSE),"") )</f>
        <v/>
      </c>
      <c r="G313" t="str">
        <f>IF( IFERROR(VLOOKUP(C313,'Dungeon&amp;Framework'!CG:CN,8,FALSE),"") = 0, "",IFERROR(VLOOKUP(C313,'Dungeon&amp;Framework'!CG:CN,8,FALSE),""))</f>
        <v/>
      </c>
      <c r="L313">
        <f>SUM($I$2:I313)</f>
        <v>72430</v>
      </c>
      <c r="M313">
        <f t="shared" si="4"/>
        <v>724.3</v>
      </c>
    </row>
    <row r="314" spans="3:13" hidden="1" x14ac:dyDescent="0.2">
      <c r="C314">
        <v>313</v>
      </c>
      <c r="D314" t="str">
        <f>IF(IFERROR(VLOOKUP(C314,'Dungeon&amp;Framework'!CG:CL,3,FALSE),"") = 0,"",IFERROR(VLOOKUP(C314,'Dungeon&amp;Framework'!CG:CL,3,FALSE),"") )</f>
        <v/>
      </c>
      <c r="G314" t="str">
        <f>IF( IFERROR(VLOOKUP(C314,'Dungeon&amp;Framework'!CG:CN,8,FALSE),"") = 0, "",IFERROR(VLOOKUP(C314,'Dungeon&amp;Framework'!CG:CN,8,FALSE),""))</f>
        <v/>
      </c>
      <c r="L314">
        <f>SUM($I$2:I314)</f>
        <v>72430</v>
      </c>
      <c r="M314">
        <f t="shared" si="4"/>
        <v>724.3</v>
      </c>
    </row>
    <row r="315" spans="3:13" x14ac:dyDescent="0.2">
      <c r="C315">
        <v>314</v>
      </c>
      <c r="D315" t="str">
        <f>IF(IFERROR(VLOOKUP(C315,'Dungeon&amp;Framework'!CG:CL,3,FALSE),"") = 0,"",IFERROR(VLOOKUP(C315,'Dungeon&amp;Framework'!CG:CL,3,FALSE),"") )</f>
        <v/>
      </c>
      <c r="G315" t="str">
        <f>IF( IFERROR(VLOOKUP(C315,'Dungeon&amp;Framework'!CG:CN,8,FALSE),"") = 0, "",IFERROR(VLOOKUP(C315,'Dungeon&amp;Framework'!CG:CN,8,FALSE),""))</f>
        <v/>
      </c>
      <c r="H315" t="s">
        <v>507</v>
      </c>
      <c r="I315">
        <v>750</v>
      </c>
      <c r="L315">
        <f>SUM($I$2:I315)</f>
        <v>73180</v>
      </c>
      <c r="M315">
        <f t="shared" si="4"/>
        <v>731.8</v>
      </c>
    </row>
    <row r="316" spans="3:13" hidden="1" x14ac:dyDescent="0.2">
      <c r="C316">
        <v>315</v>
      </c>
      <c r="D316" t="str">
        <f>IF(IFERROR(VLOOKUP(C316,'Dungeon&amp;Framework'!CG:CL,3,FALSE),"") = 0,"",IFERROR(VLOOKUP(C316,'Dungeon&amp;Framework'!CG:CL,3,FALSE),"") )</f>
        <v/>
      </c>
      <c r="G316" t="str">
        <f>IF( IFERROR(VLOOKUP(C316,'Dungeon&amp;Framework'!CG:CN,8,FALSE),"") = 0, "",IFERROR(VLOOKUP(C316,'Dungeon&amp;Framework'!CG:CN,8,FALSE),""))</f>
        <v/>
      </c>
      <c r="L316">
        <f>SUM($I$2:I316)</f>
        <v>73180</v>
      </c>
      <c r="M316">
        <f t="shared" si="4"/>
        <v>731.8</v>
      </c>
    </row>
    <row r="317" spans="3:13" hidden="1" x14ac:dyDescent="0.2">
      <c r="C317">
        <v>316</v>
      </c>
      <c r="D317" t="str">
        <f>IF(IFERROR(VLOOKUP(C317,'Dungeon&amp;Framework'!CG:CL,3,FALSE),"") = 0,"",IFERROR(VLOOKUP(C317,'Dungeon&amp;Framework'!CG:CL,3,FALSE),"") )</f>
        <v/>
      </c>
      <c r="G317" t="str">
        <f>IF( IFERROR(VLOOKUP(C317,'Dungeon&amp;Framework'!CG:CN,8,FALSE),"") = 0, "",IFERROR(VLOOKUP(C317,'Dungeon&amp;Framework'!CG:CN,8,FALSE),""))</f>
        <v/>
      </c>
      <c r="L317">
        <f>SUM($I$2:I317)</f>
        <v>73180</v>
      </c>
      <c r="M317">
        <f t="shared" si="4"/>
        <v>731.8</v>
      </c>
    </row>
    <row r="318" spans="3:13" hidden="1" x14ac:dyDescent="0.2">
      <c r="C318">
        <v>317</v>
      </c>
      <c r="D318" t="str">
        <f>IF(IFERROR(VLOOKUP(C318,'Dungeon&amp;Framework'!CG:CL,3,FALSE),"") = 0,"",IFERROR(VLOOKUP(C318,'Dungeon&amp;Framework'!CG:CL,3,FALSE),"") )</f>
        <v/>
      </c>
      <c r="G318" t="str">
        <f>IF( IFERROR(VLOOKUP(C318,'Dungeon&amp;Framework'!CG:CN,8,FALSE),"") = 0, "",IFERROR(VLOOKUP(C318,'Dungeon&amp;Framework'!CG:CN,8,FALSE),""))</f>
        <v/>
      </c>
      <c r="L318">
        <f>SUM($I$2:I318)</f>
        <v>73180</v>
      </c>
      <c r="M318">
        <f t="shared" si="4"/>
        <v>731.8</v>
      </c>
    </row>
    <row r="319" spans="3:13" hidden="1" x14ac:dyDescent="0.2">
      <c r="C319">
        <v>318</v>
      </c>
      <c r="D319" t="str">
        <f>IF(IFERROR(VLOOKUP(C319,'Dungeon&amp;Framework'!CG:CL,3,FALSE),"") = 0,"",IFERROR(VLOOKUP(C319,'Dungeon&amp;Framework'!CG:CL,3,FALSE),"") )</f>
        <v/>
      </c>
      <c r="G319" t="str">
        <f>IF( IFERROR(VLOOKUP(C319,'Dungeon&amp;Framework'!CG:CN,8,FALSE),"") = 0, "",IFERROR(VLOOKUP(C319,'Dungeon&amp;Framework'!CG:CN,8,FALSE),""))</f>
        <v/>
      </c>
      <c r="L319">
        <f>SUM($I$2:I319)</f>
        <v>73180</v>
      </c>
      <c r="M319">
        <f t="shared" si="4"/>
        <v>731.8</v>
      </c>
    </row>
    <row r="320" spans="3:13" x14ac:dyDescent="0.2">
      <c r="C320">
        <v>319</v>
      </c>
      <c r="D320" t="str">
        <f>IF(IFERROR(VLOOKUP(C320,'Dungeon&amp;Framework'!CG:CL,3,FALSE),"") = 0,"",IFERROR(VLOOKUP(C320,'Dungeon&amp;Framework'!CG:CL,3,FALSE),"") )</f>
        <v/>
      </c>
      <c r="G320" t="str">
        <f>IF( IFERROR(VLOOKUP(C320,'Dungeon&amp;Framework'!CG:CN,8,FALSE),"") = 0, "",IFERROR(VLOOKUP(C320,'Dungeon&amp;Framework'!CG:CN,8,FALSE),""))</f>
        <v/>
      </c>
      <c r="H320" t="s">
        <v>493</v>
      </c>
      <c r="I320">
        <v>270</v>
      </c>
      <c r="L320">
        <f>SUM($I$2:I320)</f>
        <v>73450</v>
      </c>
      <c r="M320">
        <f t="shared" si="4"/>
        <v>734.5</v>
      </c>
    </row>
    <row r="321" spans="3:13" x14ac:dyDescent="0.2">
      <c r="C321">
        <v>320</v>
      </c>
      <c r="D321" t="str">
        <f>IF(IFERROR(VLOOKUP(C321,'Dungeon&amp;Framework'!CG:CL,3,FALSE),"") = 0,"",IFERROR(VLOOKUP(C321,'Dungeon&amp;Framework'!CG:CL,3,FALSE),"") )</f>
        <v/>
      </c>
      <c r="F321">
        <v>1</v>
      </c>
      <c r="G321" t="str">
        <f>IF( IFERROR(VLOOKUP(C321,'Dungeon&amp;Framework'!CG:CN,8,FALSE),"") = 0, "",IFERROR(VLOOKUP(C321,'Dungeon&amp;Framework'!CG:CN,8,FALSE),""))</f>
        <v/>
      </c>
      <c r="H321" t="s">
        <v>496</v>
      </c>
      <c r="I321">
        <v>3000</v>
      </c>
      <c r="L321">
        <f>SUM($I$2:I321)</f>
        <v>76450</v>
      </c>
      <c r="M321">
        <f t="shared" si="4"/>
        <v>764.5</v>
      </c>
    </row>
    <row r="322" spans="3:13" hidden="1" x14ac:dyDescent="0.2">
      <c r="C322">
        <v>321</v>
      </c>
      <c r="D322" t="str">
        <f>IF(IFERROR(VLOOKUP(C322,'Dungeon&amp;Framework'!CG:CL,3,FALSE),"") = 0,"",IFERROR(VLOOKUP(C322,'Dungeon&amp;Framework'!CG:CL,3,FALSE),"") )</f>
        <v/>
      </c>
      <c r="G322" t="str">
        <f>IF( IFERROR(VLOOKUP(C322,'Dungeon&amp;Framework'!CG:CN,8,FALSE),"") = 0, "",IFERROR(VLOOKUP(C322,'Dungeon&amp;Framework'!CG:CN,8,FALSE),""))</f>
        <v/>
      </c>
      <c r="L322">
        <f>SUM($I$2:I322)</f>
        <v>76450</v>
      </c>
      <c r="M322">
        <f t="shared" si="4"/>
        <v>764.5</v>
      </c>
    </row>
    <row r="323" spans="3:13" hidden="1" x14ac:dyDescent="0.2">
      <c r="C323">
        <v>322</v>
      </c>
      <c r="D323" t="str">
        <f>IF(IFERROR(VLOOKUP(C323,'Dungeon&amp;Framework'!CG:CL,3,FALSE),"") = 0,"",IFERROR(VLOOKUP(C323,'Dungeon&amp;Framework'!CG:CL,3,FALSE),"") )</f>
        <v/>
      </c>
      <c r="G323" t="str">
        <f>IF( IFERROR(VLOOKUP(C323,'Dungeon&amp;Framework'!CG:CN,8,FALSE),"") = 0, "",IFERROR(VLOOKUP(C323,'Dungeon&amp;Framework'!CG:CN,8,FALSE),""))</f>
        <v/>
      </c>
      <c r="L323">
        <f>SUM($I$2:I323)</f>
        <v>76450</v>
      </c>
      <c r="M323">
        <f t="shared" ref="M323:M386" si="5">L323/100</f>
        <v>764.5</v>
      </c>
    </row>
    <row r="324" spans="3:13" hidden="1" x14ac:dyDescent="0.2">
      <c r="C324">
        <v>323</v>
      </c>
      <c r="D324" t="str">
        <f>IF(IFERROR(VLOOKUP(C324,'Dungeon&amp;Framework'!CG:CL,3,FALSE),"") = 0,"",IFERROR(VLOOKUP(C324,'Dungeon&amp;Framework'!CG:CL,3,FALSE),"") )</f>
        <v/>
      </c>
      <c r="G324" t="str">
        <f>IF( IFERROR(VLOOKUP(C324,'Dungeon&amp;Framework'!CG:CN,8,FALSE),"") = 0, "",IFERROR(VLOOKUP(C324,'Dungeon&amp;Framework'!CG:CN,8,FALSE),""))</f>
        <v/>
      </c>
      <c r="L324">
        <f>SUM($I$2:I324)</f>
        <v>76450</v>
      </c>
      <c r="M324">
        <f t="shared" si="5"/>
        <v>764.5</v>
      </c>
    </row>
    <row r="325" spans="3:13" hidden="1" x14ac:dyDescent="0.2">
      <c r="C325">
        <v>324</v>
      </c>
      <c r="D325" t="str">
        <f>IF(IFERROR(VLOOKUP(C325,'Dungeon&amp;Framework'!CG:CL,3,FALSE),"") = 0,"",IFERROR(VLOOKUP(C325,'Dungeon&amp;Framework'!CG:CL,3,FALSE),"") )</f>
        <v/>
      </c>
      <c r="G325" t="str">
        <f>IF( IFERROR(VLOOKUP(C325,'Dungeon&amp;Framework'!CG:CN,8,FALSE),"") = 0, "",IFERROR(VLOOKUP(C325,'Dungeon&amp;Framework'!CG:CN,8,FALSE),""))</f>
        <v/>
      </c>
      <c r="L325">
        <f>SUM($I$2:I325)</f>
        <v>76450</v>
      </c>
      <c r="M325">
        <f t="shared" si="5"/>
        <v>764.5</v>
      </c>
    </row>
    <row r="326" spans="3:13" hidden="1" x14ac:dyDescent="0.2">
      <c r="C326">
        <v>325</v>
      </c>
      <c r="D326" t="str">
        <f>IF(IFERROR(VLOOKUP(C326,'Dungeon&amp;Framework'!CG:CL,3,FALSE),"") = 0,"",IFERROR(VLOOKUP(C326,'Dungeon&amp;Framework'!CG:CL,3,FALSE),"") )</f>
        <v/>
      </c>
      <c r="G326" t="str">
        <f>IF( IFERROR(VLOOKUP(C326,'Dungeon&amp;Framework'!CG:CN,8,FALSE),"") = 0, "",IFERROR(VLOOKUP(C326,'Dungeon&amp;Framework'!CG:CN,8,FALSE),""))</f>
        <v/>
      </c>
      <c r="L326">
        <f>SUM($I$2:I326)</f>
        <v>76450</v>
      </c>
      <c r="M326">
        <f t="shared" si="5"/>
        <v>764.5</v>
      </c>
    </row>
    <row r="327" spans="3:13" hidden="1" x14ac:dyDescent="0.2">
      <c r="C327">
        <v>326</v>
      </c>
      <c r="D327" t="str">
        <f>IF(IFERROR(VLOOKUP(C327,'Dungeon&amp;Framework'!CG:CL,3,FALSE),"") = 0,"",IFERROR(VLOOKUP(C327,'Dungeon&amp;Framework'!CG:CL,3,FALSE),"") )</f>
        <v/>
      </c>
      <c r="G327" t="str">
        <f>IF( IFERROR(VLOOKUP(C327,'Dungeon&amp;Framework'!CG:CN,8,FALSE),"") = 0, "",IFERROR(VLOOKUP(C327,'Dungeon&amp;Framework'!CG:CN,8,FALSE),""))</f>
        <v/>
      </c>
      <c r="L327">
        <f>SUM($I$2:I327)</f>
        <v>76450</v>
      </c>
      <c r="M327">
        <f t="shared" si="5"/>
        <v>764.5</v>
      </c>
    </row>
    <row r="328" spans="3:13" x14ac:dyDescent="0.2">
      <c r="C328">
        <v>327</v>
      </c>
      <c r="D328" t="str">
        <f>IF(IFERROR(VLOOKUP(C328,'Dungeon&amp;Framework'!CG:CL,3,FALSE),"") = 0,"",IFERROR(VLOOKUP(C328,'Dungeon&amp;Framework'!CG:CL,3,FALSE),"") )</f>
        <v/>
      </c>
      <c r="G328" t="str">
        <f>IF( IFERROR(VLOOKUP(C328,'Dungeon&amp;Framework'!CG:CN,8,FALSE),"") = 0, "",IFERROR(VLOOKUP(C328,'Dungeon&amp;Framework'!CG:CN,8,FALSE),""))</f>
        <v/>
      </c>
      <c r="H328" t="s">
        <v>488</v>
      </c>
      <c r="I328">
        <v>720</v>
      </c>
      <c r="L328">
        <f>SUM($I$2:I328)</f>
        <v>77170</v>
      </c>
      <c r="M328">
        <f t="shared" si="5"/>
        <v>771.7</v>
      </c>
    </row>
    <row r="329" spans="3:13" hidden="1" x14ac:dyDescent="0.2">
      <c r="C329">
        <v>328</v>
      </c>
      <c r="D329" t="str">
        <f>IF(IFERROR(VLOOKUP(C329,'Dungeon&amp;Framework'!CG:CL,3,FALSE),"") = 0,"",IFERROR(VLOOKUP(C329,'Dungeon&amp;Framework'!CG:CL,3,FALSE),"") )</f>
        <v/>
      </c>
      <c r="G329" t="str">
        <f>IF( IFERROR(VLOOKUP(C329,'Dungeon&amp;Framework'!CG:CN,8,FALSE),"") = 0, "",IFERROR(VLOOKUP(C329,'Dungeon&amp;Framework'!CG:CN,8,FALSE),""))</f>
        <v/>
      </c>
      <c r="L329">
        <f>SUM($I$2:I329)</f>
        <v>77170</v>
      </c>
      <c r="M329">
        <f t="shared" si="5"/>
        <v>771.7</v>
      </c>
    </row>
    <row r="330" spans="3:13" hidden="1" x14ac:dyDescent="0.2">
      <c r="C330">
        <v>329</v>
      </c>
      <c r="D330" t="str">
        <f>IF(IFERROR(VLOOKUP(C330,'Dungeon&amp;Framework'!CG:CL,3,FALSE),"") = 0,"",IFERROR(VLOOKUP(C330,'Dungeon&amp;Framework'!CG:CL,3,FALSE),"") )</f>
        <v/>
      </c>
      <c r="G330" t="str">
        <f>IF( IFERROR(VLOOKUP(C330,'Dungeon&amp;Framework'!CG:CN,8,FALSE),"") = 0, "",IFERROR(VLOOKUP(C330,'Dungeon&amp;Framework'!CG:CN,8,FALSE),""))</f>
        <v/>
      </c>
      <c r="L330">
        <f>SUM($I$2:I330)</f>
        <v>77170</v>
      </c>
      <c r="M330">
        <f t="shared" si="5"/>
        <v>771.7</v>
      </c>
    </row>
    <row r="331" spans="3:13" hidden="1" x14ac:dyDescent="0.2">
      <c r="C331">
        <v>330</v>
      </c>
      <c r="D331" t="str">
        <f>IF(IFERROR(VLOOKUP(C331,'Dungeon&amp;Framework'!CG:CL,3,FALSE),"") = 0,"",IFERROR(VLOOKUP(C331,'Dungeon&amp;Framework'!CG:CL,3,FALSE),"") )</f>
        <v/>
      </c>
      <c r="G331" t="str">
        <f>IF( IFERROR(VLOOKUP(C331,'Dungeon&amp;Framework'!CG:CN,8,FALSE),"") = 0, "",IFERROR(VLOOKUP(C331,'Dungeon&amp;Framework'!CG:CN,8,FALSE),""))</f>
        <v/>
      </c>
      <c r="L331">
        <f>SUM($I$2:I331)</f>
        <v>77170</v>
      </c>
      <c r="M331">
        <f t="shared" si="5"/>
        <v>771.7</v>
      </c>
    </row>
    <row r="332" spans="3:13" hidden="1" x14ac:dyDescent="0.2">
      <c r="C332">
        <v>331</v>
      </c>
      <c r="D332" t="str">
        <f>IF(IFERROR(VLOOKUP(C332,'Dungeon&amp;Framework'!CG:CL,3,FALSE),"") = 0,"",IFERROR(VLOOKUP(C332,'Dungeon&amp;Framework'!CG:CL,3,FALSE),"") )</f>
        <v/>
      </c>
      <c r="G332" t="str">
        <f>IF( IFERROR(VLOOKUP(C332,'Dungeon&amp;Framework'!CG:CN,8,FALSE),"") = 0, "",IFERROR(VLOOKUP(C332,'Dungeon&amp;Framework'!CG:CN,8,FALSE),""))</f>
        <v/>
      </c>
      <c r="L332">
        <f>SUM($I$2:I332)</f>
        <v>77170</v>
      </c>
      <c r="M332">
        <f t="shared" si="5"/>
        <v>771.7</v>
      </c>
    </row>
    <row r="333" spans="3:13" hidden="1" x14ac:dyDescent="0.2">
      <c r="C333">
        <v>332</v>
      </c>
      <c r="D333" t="str">
        <f>IF(IFERROR(VLOOKUP(C333,'Dungeon&amp;Framework'!CG:CL,3,FALSE),"") = 0,"",IFERROR(VLOOKUP(C333,'Dungeon&amp;Framework'!CG:CL,3,FALSE),"") )</f>
        <v/>
      </c>
      <c r="G333" t="str">
        <f>IF( IFERROR(VLOOKUP(C333,'Dungeon&amp;Framework'!CG:CN,8,FALSE),"") = 0, "",IFERROR(VLOOKUP(C333,'Dungeon&amp;Framework'!CG:CN,8,FALSE),""))</f>
        <v/>
      </c>
      <c r="L333">
        <f>SUM($I$2:I333)</f>
        <v>77170</v>
      </c>
      <c r="M333">
        <f t="shared" si="5"/>
        <v>771.7</v>
      </c>
    </row>
    <row r="334" spans="3:13" hidden="1" x14ac:dyDescent="0.2">
      <c r="C334">
        <v>333</v>
      </c>
      <c r="D334" t="str">
        <f>IF(IFERROR(VLOOKUP(C334,'Dungeon&amp;Framework'!CG:CL,3,FALSE),"") = 0,"",IFERROR(VLOOKUP(C334,'Dungeon&amp;Framework'!CG:CL,3,FALSE),"") )</f>
        <v/>
      </c>
      <c r="G334" t="str">
        <f>IF( IFERROR(VLOOKUP(C334,'Dungeon&amp;Framework'!CG:CN,8,FALSE),"") = 0, "",IFERROR(VLOOKUP(C334,'Dungeon&amp;Framework'!CG:CN,8,FALSE),""))</f>
        <v/>
      </c>
      <c r="L334">
        <f>SUM($I$2:I334)</f>
        <v>77170</v>
      </c>
      <c r="M334">
        <f t="shared" si="5"/>
        <v>771.7</v>
      </c>
    </row>
    <row r="335" spans="3:13" x14ac:dyDescent="0.2">
      <c r="C335">
        <v>334</v>
      </c>
      <c r="D335" t="str">
        <f>IF(IFERROR(VLOOKUP(C335,'Dungeon&amp;Framework'!CG:CL,3,FALSE),"") = 0,"",IFERROR(VLOOKUP(C335,'Dungeon&amp;Framework'!CG:CL,3,FALSE),"") )</f>
        <v/>
      </c>
      <c r="G335" t="str">
        <f>IF( IFERROR(VLOOKUP(C335,'Dungeon&amp;Framework'!CG:CN,8,FALSE),"") = 0, "",IFERROR(VLOOKUP(C335,'Dungeon&amp;Framework'!CG:CN,8,FALSE),""))</f>
        <v/>
      </c>
      <c r="H335" t="s">
        <v>493</v>
      </c>
      <c r="I335">
        <v>270</v>
      </c>
      <c r="L335">
        <f>SUM($I$2:I335)</f>
        <v>77440</v>
      </c>
      <c r="M335">
        <f t="shared" si="5"/>
        <v>774.4</v>
      </c>
    </row>
    <row r="336" spans="3:13" hidden="1" x14ac:dyDescent="0.2">
      <c r="C336">
        <v>335</v>
      </c>
      <c r="D336" t="str">
        <f>IF(IFERROR(VLOOKUP(C336,'Dungeon&amp;Framework'!CG:CL,3,FALSE),"") = 0,"",IFERROR(VLOOKUP(C336,'Dungeon&amp;Framework'!CG:CL,3,FALSE),"") )</f>
        <v/>
      </c>
      <c r="G336" t="str">
        <f>IF( IFERROR(VLOOKUP(C336,'Dungeon&amp;Framework'!CG:CN,8,FALSE),"") = 0, "",IFERROR(VLOOKUP(C336,'Dungeon&amp;Framework'!CG:CN,8,FALSE),""))</f>
        <v/>
      </c>
      <c r="L336">
        <f>SUM($I$2:I336)</f>
        <v>77440</v>
      </c>
      <c r="M336">
        <f t="shared" si="5"/>
        <v>774.4</v>
      </c>
    </row>
    <row r="337" spans="3:13" hidden="1" x14ac:dyDescent="0.2">
      <c r="C337">
        <v>336</v>
      </c>
      <c r="D337" t="str">
        <f>IF(IFERROR(VLOOKUP(C337,'Dungeon&amp;Framework'!CG:CL,3,FALSE),"") = 0,"",IFERROR(VLOOKUP(C337,'Dungeon&amp;Framework'!CG:CL,3,FALSE),"") )</f>
        <v/>
      </c>
      <c r="G337" t="str">
        <f>IF( IFERROR(VLOOKUP(C337,'Dungeon&amp;Framework'!CG:CN,8,FALSE),"") = 0, "",IFERROR(VLOOKUP(C337,'Dungeon&amp;Framework'!CG:CN,8,FALSE),""))</f>
        <v/>
      </c>
      <c r="L337">
        <f>SUM($I$2:I337)</f>
        <v>77440</v>
      </c>
      <c r="M337">
        <f t="shared" si="5"/>
        <v>774.4</v>
      </c>
    </row>
    <row r="338" spans="3:13" hidden="1" x14ac:dyDescent="0.2">
      <c r="C338">
        <v>337</v>
      </c>
      <c r="D338" t="str">
        <f>IF(IFERROR(VLOOKUP(C338,'Dungeon&amp;Framework'!CG:CL,3,FALSE),"") = 0,"",IFERROR(VLOOKUP(C338,'Dungeon&amp;Framework'!CG:CL,3,FALSE),"") )</f>
        <v/>
      </c>
      <c r="G338" t="str">
        <f>IF( IFERROR(VLOOKUP(C338,'Dungeon&amp;Framework'!CG:CN,8,FALSE),"") = 0, "",IFERROR(VLOOKUP(C338,'Dungeon&amp;Framework'!CG:CN,8,FALSE),""))</f>
        <v/>
      </c>
      <c r="L338">
        <f>SUM($I$2:I338)</f>
        <v>77440</v>
      </c>
      <c r="M338">
        <f t="shared" si="5"/>
        <v>774.4</v>
      </c>
    </row>
    <row r="339" spans="3:13" hidden="1" x14ac:dyDescent="0.2">
      <c r="C339">
        <v>338</v>
      </c>
      <c r="D339" t="str">
        <f>IF(IFERROR(VLOOKUP(C339,'Dungeon&amp;Framework'!CG:CL,3,FALSE),"") = 0,"",IFERROR(VLOOKUP(C339,'Dungeon&amp;Framework'!CG:CL,3,FALSE),"") )</f>
        <v/>
      </c>
      <c r="G339" t="str">
        <f>IF( IFERROR(VLOOKUP(C339,'Dungeon&amp;Framework'!CG:CN,8,FALSE),"") = 0, "",IFERROR(VLOOKUP(C339,'Dungeon&amp;Framework'!CG:CN,8,FALSE),""))</f>
        <v/>
      </c>
      <c r="L339">
        <f>SUM($I$2:I339)</f>
        <v>77440</v>
      </c>
      <c r="M339">
        <f t="shared" si="5"/>
        <v>774.4</v>
      </c>
    </row>
    <row r="340" spans="3:13" x14ac:dyDescent="0.2">
      <c r="C340">
        <v>339</v>
      </c>
      <c r="D340" t="str">
        <f>IF(IFERROR(VLOOKUP(C340,'Dungeon&amp;Framework'!CG:CL,3,FALSE),"") = 0,"",IFERROR(VLOOKUP(C340,'Dungeon&amp;Framework'!CG:CL,3,FALSE),"") )</f>
        <v/>
      </c>
      <c r="G340" t="str">
        <f>IF( IFERROR(VLOOKUP(C340,'Dungeon&amp;Framework'!CG:CN,8,FALSE),"") = 0, "",IFERROR(VLOOKUP(C340,'Dungeon&amp;Framework'!CG:CN,8,FALSE),""))</f>
        <v/>
      </c>
      <c r="H340" t="s">
        <v>503</v>
      </c>
      <c r="I340">
        <v>250</v>
      </c>
      <c r="L340">
        <f>SUM($I$2:I340)</f>
        <v>77690</v>
      </c>
      <c r="M340">
        <f t="shared" si="5"/>
        <v>776.9</v>
      </c>
    </row>
    <row r="341" spans="3:13" x14ac:dyDescent="0.2">
      <c r="C341">
        <v>340</v>
      </c>
      <c r="D341" t="str">
        <f>IF(IFERROR(VLOOKUP(C341,'Dungeon&amp;Framework'!CG:CL,3,FALSE),"") = 0,"",IFERROR(VLOOKUP(C341,'Dungeon&amp;Framework'!CG:CL,3,FALSE),"") )</f>
        <v/>
      </c>
      <c r="F341">
        <v>1</v>
      </c>
      <c r="G341" t="str">
        <f>IF( IFERROR(VLOOKUP(C341,'Dungeon&amp;Framework'!CG:CN,8,FALSE),"") = 0, "",IFERROR(VLOOKUP(C341,'Dungeon&amp;Framework'!CG:CN,8,FALSE),""))</f>
        <v/>
      </c>
      <c r="H341" t="s">
        <v>487</v>
      </c>
      <c r="I341">
        <v>500</v>
      </c>
      <c r="L341">
        <f>SUM($I$2:I341)</f>
        <v>78190</v>
      </c>
      <c r="M341">
        <f t="shared" si="5"/>
        <v>781.9</v>
      </c>
    </row>
    <row r="342" spans="3:13" hidden="1" x14ac:dyDescent="0.2">
      <c r="C342">
        <v>341</v>
      </c>
      <c r="D342" t="str">
        <f>IF(IFERROR(VLOOKUP(C342,'Dungeon&amp;Framework'!CG:CL,3,FALSE),"") = 0,"",IFERROR(VLOOKUP(C342,'Dungeon&amp;Framework'!CG:CL,3,FALSE),"") )</f>
        <v/>
      </c>
      <c r="G342" t="str">
        <f>IF( IFERROR(VLOOKUP(C342,'Dungeon&amp;Framework'!CG:CN,8,FALSE),"") = 0, "",IFERROR(VLOOKUP(C342,'Dungeon&amp;Framework'!CG:CN,8,FALSE),""))</f>
        <v/>
      </c>
      <c r="L342">
        <f>SUM($I$2:I342)</f>
        <v>78190</v>
      </c>
      <c r="M342">
        <f t="shared" si="5"/>
        <v>781.9</v>
      </c>
    </row>
    <row r="343" spans="3:13" hidden="1" x14ac:dyDescent="0.2">
      <c r="C343">
        <v>342</v>
      </c>
      <c r="D343" t="str">
        <f>IF(IFERROR(VLOOKUP(C343,'Dungeon&amp;Framework'!CG:CL,3,FALSE),"") = 0,"",IFERROR(VLOOKUP(C343,'Dungeon&amp;Framework'!CG:CL,3,FALSE),"") )</f>
        <v/>
      </c>
      <c r="G343" t="str">
        <f>IF( IFERROR(VLOOKUP(C343,'Dungeon&amp;Framework'!CG:CN,8,FALSE),"") = 0, "",IFERROR(VLOOKUP(C343,'Dungeon&amp;Framework'!CG:CN,8,FALSE),""))</f>
        <v/>
      </c>
      <c r="L343">
        <f>SUM($I$2:I343)</f>
        <v>78190</v>
      </c>
      <c r="M343">
        <f t="shared" si="5"/>
        <v>781.9</v>
      </c>
    </row>
    <row r="344" spans="3:13" hidden="1" x14ac:dyDescent="0.2">
      <c r="C344">
        <v>343</v>
      </c>
      <c r="D344" t="str">
        <f>IF(IFERROR(VLOOKUP(C344,'Dungeon&amp;Framework'!CG:CL,3,FALSE),"") = 0,"",IFERROR(VLOOKUP(C344,'Dungeon&amp;Framework'!CG:CL,3,FALSE),"") )</f>
        <v/>
      </c>
      <c r="G344" t="str">
        <f>IF( IFERROR(VLOOKUP(C344,'Dungeon&amp;Framework'!CG:CN,8,FALSE),"") = 0, "",IFERROR(VLOOKUP(C344,'Dungeon&amp;Framework'!CG:CN,8,FALSE),""))</f>
        <v/>
      </c>
      <c r="L344">
        <f>SUM($I$2:I344)</f>
        <v>78190</v>
      </c>
      <c r="M344">
        <f t="shared" si="5"/>
        <v>781.9</v>
      </c>
    </row>
    <row r="345" spans="3:13" hidden="1" x14ac:dyDescent="0.2">
      <c r="C345">
        <v>344</v>
      </c>
      <c r="D345" t="str">
        <f>IF(IFERROR(VLOOKUP(C345,'Dungeon&amp;Framework'!CG:CL,3,FALSE),"") = 0,"",IFERROR(VLOOKUP(C345,'Dungeon&amp;Framework'!CG:CL,3,FALSE),"") )</f>
        <v/>
      </c>
      <c r="G345" t="str">
        <f>IF( IFERROR(VLOOKUP(C345,'Dungeon&amp;Framework'!CG:CN,8,FALSE),"") = 0, "",IFERROR(VLOOKUP(C345,'Dungeon&amp;Framework'!CG:CN,8,FALSE),""))</f>
        <v/>
      </c>
      <c r="L345">
        <f>SUM($I$2:I345)</f>
        <v>78190</v>
      </c>
      <c r="M345">
        <f t="shared" si="5"/>
        <v>781.9</v>
      </c>
    </row>
    <row r="346" spans="3:13" hidden="1" x14ac:dyDescent="0.2">
      <c r="C346">
        <v>345</v>
      </c>
      <c r="D346" t="str">
        <f>IF(IFERROR(VLOOKUP(C346,'Dungeon&amp;Framework'!CG:CL,3,FALSE),"") = 0,"",IFERROR(VLOOKUP(C346,'Dungeon&amp;Framework'!CG:CL,3,FALSE),"") )</f>
        <v/>
      </c>
      <c r="G346" t="str">
        <f>IF( IFERROR(VLOOKUP(C346,'Dungeon&amp;Framework'!CG:CN,8,FALSE),"") = 0, "",IFERROR(VLOOKUP(C346,'Dungeon&amp;Framework'!CG:CN,8,FALSE),""))</f>
        <v/>
      </c>
      <c r="L346">
        <f>SUM($I$2:I346)</f>
        <v>78190</v>
      </c>
      <c r="M346">
        <f t="shared" si="5"/>
        <v>781.9</v>
      </c>
    </row>
    <row r="347" spans="3:13" hidden="1" x14ac:dyDescent="0.2">
      <c r="C347">
        <v>346</v>
      </c>
      <c r="D347" t="str">
        <f>IF(IFERROR(VLOOKUP(C347,'Dungeon&amp;Framework'!CG:CL,3,FALSE),"") = 0,"",IFERROR(VLOOKUP(C347,'Dungeon&amp;Framework'!CG:CL,3,FALSE),"") )</f>
        <v/>
      </c>
      <c r="G347" t="str">
        <f>IF( IFERROR(VLOOKUP(C347,'Dungeon&amp;Framework'!CG:CN,8,FALSE),"") = 0, "",IFERROR(VLOOKUP(C347,'Dungeon&amp;Framework'!CG:CN,8,FALSE),""))</f>
        <v/>
      </c>
      <c r="L347">
        <f>SUM($I$2:I347)</f>
        <v>78190</v>
      </c>
      <c r="M347">
        <f t="shared" si="5"/>
        <v>781.9</v>
      </c>
    </row>
    <row r="348" spans="3:13" x14ac:dyDescent="0.2">
      <c r="C348">
        <v>347</v>
      </c>
      <c r="D348" t="str">
        <f>IF(IFERROR(VLOOKUP(C348,'Dungeon&amp;Framework'!CG:CL,3,FALSE),"") = 0,"",IFERROR(VLOOKUP(C348,'Dungeon&amp;Framework'!CG:CL,3,FALSE),"") )</f>
        <v/>
      </c>
      <c r="G348" t="str">
        <f>IF( IFERROR(VLOOKUP(C348,'Dungeon&amp;Framework'!CG:CN,8,FALSE),"") = 0, "",IFERROR(VLOOKUP(C348,'Dungeon&amp;Framework'!CG:CN,8,FALSE),""))</f>
        <v/>
      </c>
      <c r="H348" t="s">
        <v>502</v>
      </c>
      <c r="I348">
        <v>300</v>
      </c>
      <c r="L348">
        <f>SUM($I$2:I348)</f>
        <v>78490</v>
      </c>
      <c r="M348">
        <f t="shared" si="5"/>
        <v>784.9</v>
      </c>
    </row>
    <row r="349" spans="3:13" hidden="1" x14ac:dyDescent="0.2">
      <c r="C349">
        <v>348</v>
      </c>
      <c r="D349" t="str">
        <f>IF(IFERROR(VLOOKUP(C349,'Dungeon&amp;Framework'!CG:CL,3,FALSE),"") = 0,"",IFERROR(VLOOKUP(C349,'Dungeon&amp;Framework'!CG:CL,3,FALSE),"") )</f>
        <v/>
      </c>
      <c r="G349" t="str">
        <f>IF( IFERROR(VLOOKUP(C349,'Dungeon&amp;Framework'!CG:CN,8,FALSE),"") = 0, "",IFERROR(VLOOKUP(C349,'Dungeon&amp;Framework'!CG:CN,8,FALSE),""))</f>
        <v/>
      </c>
      <c r="L349">
        <f>SUM($I$2:I349)</f>
        <v>78490</v>
      </c>
      <c r="M349">
        <f t="shared" si="5"/>
        <v>784.9</v>
      </c>
    </row>
    <row r="350" spans="3:13" hidden="1" x14ac:dyDescent="0.2">
      <c r="C350">
        <v>349</v>
      </c>
      <c r="D350" t="str">
        <f>IF(IFERROR(VLOOKUP(C350,'Dungeon&amp;Framework'!CG:CL,3,FALSE),"") = 0,"",IFERROR(VLOOKUP(C350,'Dungeon&amp;Framework'!CG:CL,3,FALSE),"") )</f>
        <v/>
      </c>
      <c r="G350" t="str">
        <f>IF( IFERROR(VLOOKUP(C350,'Dungeon&amp;Framework'!CG:CN,8,FALSE),"") = 0, "",IFERROR(VLOOKUP(C350,'Dungeon&amp;Framework'!CG:CN,8,FALSE),""))</f>
        <v/>
      </c>
      <c r="L350">
        <f>SUM($I$2:I350)</f>
        <v>78490</v>
      </c>
      <c r="M350">
        <f t="shared" si="5"/>
        <v>784.9</v>
      </c>
    </row>
    <row r="351" spans="3:13" hidden="1" x14ac:dyDescent="0.2">
      <c r="C351">
        <v>350</v>
      </c>
      <c r="D351" t="str">
        <f>IF(IFERROR(VLOOKUP(C351,'Dungeon&amp;Framework'!CG:CL,3,FALSE),"") = 0,"",IFERROR(VLOOKUP(C351,'Dungeon&amp;Framework'!CG:CL,3,FALSE),"") )</f>
        <v/>
      </c>
      <c r="G351" t="str">
        <f>IF( IFERROR(VLOOKUP(C351,'Dungeon&amp;Framework'!CG:CN,8,FALSE),"") = 0, "",IFERROR(VLOOKUP(C351,'Dungeon&amp;Framework'!CG:CN,8,FALSE),""))</f>
        <v/>
      </c>
      <c r="L351">
        <f>SUM($I$2:I351)</f>
        <v>78490</v>
      </c>
      <c r="M351">
        <f t="shared" si="5"/>
        <v>784.9</v>
      </c>
    </row>
    <row r="352" spans="3:13" hidden="1" x14ac:dyDescent="0.2">
      <c r="C352">
        <v>351</v>
      </c>
      <c r="D352" t="str">
        <f>IF(IFERROR(VLOOKUP(C352,'Dungeon&amp;Framework'!CG:CL,3,FALSE),"") = 0,"",IFERROR(VLOOKUP(C352,'Dungeon&amp;Framework'!CG:CL,3,FALSE),"") )</f>
        <v/>
      </c>
      <c r="G352" t="str">
        <f>IF( IFERROR(VLOOKUP(C352,'Dungeon&amp;Framework'!CG:CN,8,FALSE),"") = 0, "",IFERROR(VLOOKUP(C352,'Dungeon&amp;Framework'!CG:CN,8,FALSE),""))</f>
        <v/>
      </c>
      <c r="L352">
        <f>SUM($I$2:I352)</f>
        <v>78490</v>
      </c>
      <c r="M352">
        <f t="shared" si="5"/>
        <v>784.9</v>
      </c>
    </row>
    <row r="353" spans="3:13" hidden="1" x14ac:dyDescent="0.2">
      <c r="C353">
        <v>352</v>
      </c>
      <c r="D353" t="str">
        <f>IF(IFERROR(VLOOKUP(C353,'Dungeon&amp;Framework'!CG:CL,3,FALSE),"") = 0,"",IFERROR(VLOOKUP(C353,'Dungeon&amp;Framework'!CG:CL,3,FALSE),"") )</f>
        <v/>
      </c>
      <c r="G353" t="str">
        <f>IF( IFERROR(VLOOKUP(C353,'Dungeon&amp;Framework'!CG:CN,8,FALSE),"") = 0, "",IFERROR(VLOOKUP(C353,'Dungeon&amp;Framework'!CG:CN,8,FALSE),""))</f>
        <v/>
      </c>
      <c r="L353">
        <f>SUM($I$2:I353)</f>
        <v>78490</v>
      </c>
      <c r="M353">
        <f t="shared" si="5"/>
        <v>784.9</v>
      </c>
    </row>
    <row r="354" spans="3:13" hidden="1" x14ac:dyDescent="0.2">
      <c r="C354">
        <v>353</v>
      </c>
      <c r="D354" t="str">
        <f>IF(IFERROR(VLOOKUP(C354,'Dungeon&amp;Framework'!CG:CL,3,FALSE),"") = 0,"",IFERROR(VLOOKUP(C354,'Dungeon&amp;Framework'!CG:CL,3,FALSE),"") )</f>
        <v/>
      </c>
      <c r="G354" t="str">
        <f>IF( IFERROR(VLOOKUP(C354,'Dungeon&amp;Framework'!CG:CN,8,FALSE),"") = 0, "",IFERROR(VLOOKUP(C354,'Dungeon&amp;Framework'!CG:CN,8,FALSE),""))</f>
        <v/>
      </c>
      <c r="L354">
        <f>SUM($I$2:I354)</f>
        <v>78490</v>
      </c>
      <c r="M354">
        <f t="shared" si="5"/>
        <v>784.9</v>
      </c>
    </row>
    <row r="355" spans="3:13" x14ac:dyDescent="0.2">
      <c r="C355">
        <v>354</v>
      </c>
      <c r="D355" t="str">
        <f>IF(IFERROR(VLOOKUP(C355,'Dungeon&amp;Framework'!CG:CL,3,FALSE),"") = 0,"",IFERROR(VLOOKUP(C355,'Dungeon&amp;Framework'!CG:CL,3,FALSE),"") )</f>
        <v/>
      </c>
      <c r="G355" t="str">
        <f>IF( IFERROR(VLOOKUP(C355,'Dungeon&amp;Framework'!CG:CN,8,FALSE),"") = 0, "",IFERROR(VLOOKUP(C355,'Dungeon&amp;Framework'!CG:CN,8,FALSE),""))</f>
        <v/>
      </c>
      <c r="H355" t="s">
        <v>507</v>
      </c>
      <c r="I355">
        <v>750</v>
      </c>
      <c r="L355">
        <f>SUM($I$2:I355)</f>
        <v>79240</v>
      </c>
      <c r="M355">
        <f t="shared" si="5"/>
        <v>792.4</v>
      </c>
    </row>
    <row r="356" spans="3:13" hidden="1" x14ac:dyDescent="0.2">
      <c r="C356">
        <v>355</v>
      </c>
      <c r="D356" t="str">
        <f>IF(IFERROR(VLOOKUP(C356,'Dungeon&amp;Framework'!CG:CL,3,FALSE),"") = 0,"",IFERROR(VLOOKUP(C356,'Dungeon&amp;Framework'!CG:CL,3,FALSE),"") )</f>
        <v/>
      </c>
      <c r="G356" t="str">
        <f>IF( IFERROR(VLOOKUP(C356,'Dungeon&amp;Framework'!CG:CN,8,FALSE),"") = 0, "",IFERROR(VLOOKUP(C356,'Dungeon&amp;Framework'!CG:CN,8,FALSE),""))</f>
        <v/>
      </c>
      <c r="L356">
        <f>SUM($I$2:I356)</f>
        <v>79240</v>
      </c>
      <c r="M356">
        <f t="shared" si="5"/>
        <v>792.4</v>
      </c>
    </row>
    <row r="357" spans="3:13" hidden="1" x14ac:dyDescent="0.2">
      <c r="C357">
        <v>356</v>
      </c>
      <c r="D357" t="str">
        <f>IF(IFERROR(VLOOKUP(C357,'Dungeon&amp;Framework'!CG:CL,3,FALSE),"") = 0,"",IFERROR(VLOOKUP(C357,'Dungeon&amp;Framework'!CG:CL,3,FALSE),"") )</f>
        <v/>
      </c>
      <c r="G357" t="str">
        <f>IF( IFERROR(VLOOKUP(C357,'Dungeon&amp;Framework'!CG:CN,8,FALSE),"") = 0, "",IFERROR(VLOOKUP(C357,'Dungeon&amp;Framework'!CG:CN,8,FALSE),""))</f>
        <v/>
      </c>
      <c r="L357">
        <f>SUM($I$2:I357)</f>
        <v>79240</v>
      </c>
      <c r="M357">
        <f t="shared" si="5"/>
        <v>792.4</v>
      </c>
    </row>
    <row r="358" spans="3:13" hidden="1" x14ac:dyDescent="0.2">
      <c r="C358">
        <v>357</v>
      </c>
      <c r="D358" t="str">
        <f>IF(IFERROR(VLOOKUP(C358,'Dungeon&amp;Framework'!CG:CL,3,FALSE),"") = 0,"",IFERROR(VLOOKUP(C358,'Dungeon&amp;Framework'!CG:CL,3,FALSE),"") )</f>
        <v/>
      </c>
      <c r="G358" t="str">
        <f>IF( IFERROR(VLOOKUP(C358,'Dungeon&amp;Framework'!CG:CN,8,FALSE),"") = 0, "",IFERROR(VLOOKUP(C358,'Dungeon&amp;Framework'!CG:CN,8,FALSE),""))</f>
        <v/>
      </c>
      <c r="L358">
        <f>SUM($I$2:I358)</f>
        <v>79240</v>
      </c>
      <c r="M358">
        <f t="shared" si="5"/>
        <v>792.4</v>
      </c>
    </row>
    <row r="359" spans="3:13" hidden="1" x14ac:dyDescent="0.2">
      <c r="C359">
        <v>358</v>
      </c>
      <c r="D359" t="str">
        <f>IF(IFERROR(VLOOKUP(C359,'Dungeon&amp;Framework'!CG:CL,3,FALSE),"") = 0,"",IFERROR(VLOOKUP(C359,'Dungeon&amp;Framework'!CG:CL,3,FALSE),"") )</f>
        <v/>
      </c>
      <c r="G359" t="str">
        <f>IF( IFERROR(VLOOKUP(C359,'Dungeon&amp;Framework'!CG:CN,8,FALSE),"") = 0, "",IFERROR(VLOOKUP(C359,'Dungeon&amp;Framework'!CG:CN,8,FALSE),""))</f>
        <v/>
      </c>
      <c r="L359">
        <f>SUM($I$2:I359)</f>
        <v>79240</v>
      </c>
      <c r="M359">
        <f t="shared" si="5"/>
        <v>792.4</v>
      </c>
    </row>
    <row r="360" spans="3:13" x14ac:dyDescent="0.2">
      <c r="C360">
        <v>359</v>
      </c>
      <c r="D360" t="str">
        <f>IF(IFERROR(VLOOKUP(C360,'Dungeon&amp;Framework'!CG:CL,3,FALSE),"") = 0,"",IFERROR(VLOOKUP(C360,'Dungeon&amp;Framework'!CG:CL,3,FALSE),"") )</f>
        <v/>
      </c>
      <c r="G360" t="str">
        <f>IF( IFERROR(VLOOKUP(C360,'Dungeon&amp;Framework'!CG:CN,8,FALSE),"") = 0, "",IFERROR(VLOOKUP(C360,'Dungeon&amp;Framework'!CG:CN,8,FALSE),""))</f>
        <v/>
      </c>
      <c r="H360" t="s">
        <v>493</v>
      </c>
      <c r="I360">
        <v>270</v>
      </c>
      <c r="L360">
        <f>SUM($I$2:I360)</f>
        <v>79510</v>
      </c>
      <c r="M360">
        <f t="shared" si="5"/>
        <v>795.1</v>
      </c>
    </row>
    <row r="361" spans="3:13" x14ac:dyDescent="0.2">
      <c r="C361">
        <v>360</v>
      </c>
      <c r="D361" t="str">
        <f>IF(IFERROR(VLOOKUP(C361,'Dungeon&amp;Framework'!CG:CL,3,FALSE),"") = 0,"",IFERROR(VLOOKUP(C361,'Dungeon&amp;Framework'!CG:CL,3,FALSE),"") )</f>
        <v/>
      </c>
      <c r="F361">
        <v>1</v>
      </c>
      <c r="G361" t="str">
        <f>IF( IFERROR(VLOOKUP(C361,'Dungeon&amp;Framework'!CG:CN,8,FALSE),"") = 0, "",IFERROR(VLOOKUP(C361,'Dungeon&amp;Framework'!CG:CN,8,FALSE),""))</f>
        <v/>
      </c>
      <c r="H361" t="s">
        <v>496</v>
      </c>
      <c r="I361">
        <v>3000</v>
      </c>
      <c r="L361">
        <f>SUM($I$2:I361)</f>
        <v>82510</v>
      </c>
      <c r="M361">
        <f t="shared" si="5"/>
        <v>825.1</v>
      </c>
    </row>
    <row r="362" spans="3:13" hidden="1" x14ac:dyDescent="0.2">
      <c r="C362">
        <v>361</v>
      </c>
      <c r="D362" t="str">
        <f>IF(IFERROR(VLOOKUP(C362,'Dungeon&amp;Framework'!CG:CL,3,FALSE),"") = 0,"",IFERROR(VLOOKUP(C362,'Dungeon&amp;Framework'!CG:CL,3,FALSE),"") )</f>
        <v/>
      </c>
      <c r="G362" t="str">
        <f>IF( IFERROR(VLOOKUP(C362,'Dungeon&amp;Framework'!CG:CN,8,FALSE),"") = 0, "",IFERROR(VLOOKUP(C362,'Dungeon&amp;Framework'!CG:CN,8,FALSE),""))</f>
        <v/>
      </c>
      <c r="L362">
        <f>SUM($I$2:I362)</f>
        <v>82510</v>
      </c>
      <c r="M362">
        <f t="shared" si="5"/>
        <v>825.1</v>
      </c>
    </row>
    <row r="363" spans="3:13" hidden="1" x14ac:dyDescent="0.2">
      <c r="C363">
        <v>362</v>
      </c>
      <c r="D363" t="str">
        <f>IF(IFERROR(VLOOKUP(C363,'Dungeon&amp;Framework'!CG:CL,3,FALSE),"") = 0,"",IFERROR(VLOOKUP(C363,'Dungeon&amp;Framework'!CG:CL,3,FALSE),"") )</f>
        <v/>
      </c>
      <c r="G363" t="str">
        <f>IF( IFERROR(VLOOKUP(C363,'Dungeon&amp;Framework'!CG:CN,8,FALSE),"") = 0, "",IFERROR(VLOOKUP(C363,'Dungeon&amp;Framework'!CG:CN,8,FALSE),""))</f>
        <v/>
      </c>
      <c r="L363">
        <f>SUM($I$2:I363)</f>
        <v>82510</v>
      </c>
      <c r="M363">
        <f t="shared" si="5"/>
        <v>825.1</v>
      </c>
    </row>
    <row r="364" spans="3:13" hidden="1" x14ac:dyDescent="0.2">
      <c r="C364">
        <v>363</v>
      </c>
      <c r="D364" t="str">
        <f>IF(IFERROR(VLOOKUP(C364,'Dungeon&amp;Framework'!CG:CL,3,FALSE),"") = 0,"",IFERROR(VLOOKUP(C364,'Dungeon&amp;Framework'!CG:CL,3,FALSE),"") )</f>
        <v/>
      </c>
      <c r="G364" t="str">
        <f>IF( IFERROR(VLOOKUP(C364,'Dungeon&amp;Framework'!CG:CN,8,FALSE),"") = 0, "",IFERROR(VLOOKUP(C364,'Dungeon&amp;Framework'!CG:CN,8,FALSE),""))</f>
        <v/>
      </c>
      <c r="L364">
        <f>SUM($I$2:I364)</f>
        <v>82510</v>
      </c>
      <c r="M364">
        <f t="shared" si="5"/>
        <v>825.1</v>
      </c>
    </row>
    <row r="365" spans="3:13" hidden="1" x14ac:dyDescent="0.2">
      <c r="C365">
        <v>364</v>
      </c>
      <c r="D365" t="str">
        <f>IF(IFERROR(VLOOKUP(C365,'Dungeon&amp;Framework'!CG:CL,3,FALSE),"") = 0,"",IFERROR(VLOOKUP(C365,'Dungeon&amp;Framework'!CG:CL,3,FALSE),"") )</f>
        <v/>
      </c>
      <c r="G365" t="str">
        <f>IF( IFERROR(VLOOKUP(C365,'Dungeon&amp;Framework'!CG:CN,8,FALSE),"") = 0, "",IFERROR(VLOOKUP(C365,'Dungeon&amp;Framework'!CG:CN,8,FALSE),""))</f>
        <v/>
      </c>
      <c r="L365">
        <f>SUM($I$2:I365)</f>
        <v>82510</v>
      </c>
      <c r="M365">
        <f t="shared" si="5"/>
        <v>825.1</v>
      </c>
    </row>
    <row r="366" spans="3:13" hidden="1" x14ac:dyDescent="0.2">
      <c r="C366">
        <v>365</v>
      </c>
      <c r="D366" t="str">
        <f>IF(IFERROR(VLOOKUP(C366,'Dungeon&amp;Framework'!CG:CL,3,FALSE),"") = 0,"",IFERROR(VLOOKUP(C366,'Dungeon&amp;Framework'!CG:CL,3,FALSE),"") )</f>
        <v/>
      </c>
      <c r="G366" t="str">
        <f>IF( IFERROR(VLOOKUP(C366,'Dungeon&amp;Framework'!CG:CN,8,FALSE),"") = 0, "",IFERROR(VLOOKUP(C366,'Dungeon&amp;Framework'!CG:CN,8,FALSE),""))</f>
        <v/>
      </c>
      <c r="L366">
        <f>SUM($I$2:I366)</f>
        <v>82510</v>
      </c>
      <c r="M366">
        <f t="shared" si="5"/>
        <v>825.1</v>
      </c>
    </row>
    <row r="367" spans="3:13" hidden="1" x14ac:dyDescent="0.2">
      <c r="C367">
        <v>366</v>
      </c>
      <c r="D367" t="str">
        <f>IF(IFERROR(VLOOKUP(C367,'Dungeon&amp;Framework'!CG:CL,3,FALSE),"") = 0,"",IFERROR(VLOOKUP(C367,'Dungeon&amp;Framework'!CG:CL,3,FALSE),"") )</f>
        <v/>
      </c>
      <c r="G367" t="str">
        <f>IF( IFERROR(VLOOKUP(C367,'Dungeon&amp;Framework'!CG:CN,8,FALSE),"") = 0, "",IFERROR(VLOOKUP(C367,'Dungeon&amp;Framework'!CG:CN,8,FALSE),""))</f>
        <v/>
      </c>
      <c r="L367">
        <f>SUM($I$2:I367)</f>
        <v>82510</v>
      </c>
      <c r="M367">
        <f t="shared" si="5"/>
        <v>825.1</v>
      </c>
    </row>
    <row r="368" spans="3:13" x14ac:dyDescent="0.2">
      <c r="C368">
        <v>367</v>
      </c>
      <c r="D368" t="str">
        <f>IF(IFERROR(VLOOKUP(C368,'Dungeon&amp;Framework'!CG:CL,3,FALSE),"") = 0,"",IFERROR(VLOOKUP(C368,'Dungeon&amp;Framework'!CG:CL,3,FALSE),"") )</f>
        <v/>
      </c>
      <c r="G368" t="str">
        <f>IF( IFERROR(VLOOKUP(C368,'Dungeon&amp;Framework'!CG:CN,8,FALSE),"") = 0, "",IFERROR(VLOOKUP(C368,'Dungeon&amp;Framework'!CG:CN,8,FALSE),""))</f>
        <v/>
      </c>
      <c r="H368" t="s">
        <v>488</v>
      </c>
      <c r="I368">
        <v>720</v>
      </c>
      <c r="L368">
        <f>SUM($I$2:I368)</f>
        <v>83230</v>
      </c>
      <c r="M368">
        <f t="shared" si="5"/>
        <v>832.3</v>
      </c>
    </row>
    <row r="369" spans="3:13" hidden="1" x14ac:dyDescent="0.2">
      <c r="C369">
        <v>368</v>
      </c>
      <c r="D369" t="str">
        <f>IF(IFERROR(VLOOKUP(C369,'Dungeon&amp;Framework'!CG:CL,3,FALSE),"") = 0,"",IFERROR(VLOOKUP(C369,'Dungeon&amp;Framework'!CG:CL,3,FALSE),"") )</f>
        <v/>
      </c>
      <c r="G369" t="str">
        <f>IF( IFERROR(VLOOKUP(C369,'Dungeon&amp;Framework'!CG:CN,8,FALSE),"") = 0, "",IFERROR(VLOOKUP(C369,'Dungeon&amp;Framework'!CG:CN,8,FALSE),""))</f>
        <v/>
      </c>
      <c r="L369">
        <f>SUM($I$2:I369)</f>
        <v>83230</v>
      </c>
      <c r="M369">
        <f t="shared" si="5"/>
        <v>832.3</v>
      </c>
    </row>
    <row r="370" spans="3:13" hidden="1" x14ac:dyDescent="0.2">
      <c r="C370">
        <v>369</v>
      </c>
      <c r="D370" t="str">
        <f>IF(IFERROR(VLOOKUP(C370,'Dungeon&amp;Framework'!CG:CL,3,FALSE),"") = 0,"",IFERROR(VLOOKUP(C370,'Dungeon&amp;Framework'!CG:CL,3,FALSE),"") )</f>
        <v/>
      </c>
      <c r="G370" t="str">
        <f>IF( IFERROR(VLOOKUP(C370,'Dungeon&amp;Framework'!CG:CN,8,FALSE),"") = 0, "",IFERROR(VLOOKUP(C370,'Dungeon&amp;Framework'!CG:CN,8,FALSE),""))</f>
        <v/>
      </c>
      <c r="L370">
        <f>SUM($I$2:I370)</f>
        <v>83230</v>
      </c>
      <c r="M370">
        <f t="shared" si="5"/>
        <v>832.3</v>
      </c>
    </row>
    <row r="371" spans="3:13" hidden="1" x14ac:dyDescent="0.2">
      <c r="C371">
        <v>370</v>
      </c>
      <c r="D371" t="str">
        <f>IF(IFERROR(VLOOKUP(C371,'Dungeon&amp;Framework'!CG:CL,3,FALSE),"") = 0,"",IFERROR(VLOOKUP(C371,'Dungeon&amp;Framework'!CG:CL,3,FALSE),"") )</f>
        <v/>
      </c>
      <c r="G371" t="str">
        <f>IF( IFERROR(VLOOKUP(C371,'Dungeon&amp;Framework'!CG:CN,8,FALSE),"") = 0, "",IFERROR(VLOOKUP(C371,'Dungeon&amp;Framework'!CG:CN,8,FALSE),""))</f>
        <v/>
      </c>
      <c r="L371">
        <f>SUM($I$2:I371)</f>
        <v>83230</v>
      </c>
      <c r="M371">
        <f t="shared" si="5"/>
        <v>832.3</v>
      </c>
    </row>
    <row r="372" spans="3:13" hidden="1" x14ac:dyDescent="0.2">
      <c r="C372">
        <v>371</v>
      </c>
      <c r="D372" t="str">
        <f>IF(IFERROR(VLOOKUP(C372,'Dungeon&amp;Framework'!CG:CL,3,FALSE),"") = 0,"",IFERROR(VLOOKUP(C372,'Dungeon&amp;Framework'!CG:CL,3,FALSE),"") )</f>
        <v/>
      </c>
      <c r="G372" t="str">
        <f>IF( IFERROR(VLOOKUP(C372,'Dungeon&amp;Framework'!CG:CN,8,FALSE),"") = 0, "",IFERROR(VLOOKUP(C372,'Dungeon&amp;Framework'!CG:CN,8,FALSE),""))</f>
        <v/>
      </c>
      <c r="L372">
        <f>SUM($I$2:I372)</f>
        <v>83230</v>
      </c>
      <c r="M372">
        <f t="shared" si="5"/>
        <v>832.3</v>
      </c>
    </row>
    <row r="373" spans="3:13" hidden="1" x14ac:dyDescent="0.2">
      <c r="C373">
        <v>372</v>
      </c>
      <c r="D373" t="str">
        <f>IF(IFERROR(VLOOKUP(C373,'Dungeon&amp;Framework'!CG:CL,3,FALSE),"") = 0,"",IFERROR(VLOOKUP(C373,'Dungeon&amp;Framework'!CG:CL,3,FALSE),"") )</f>
        <v/>
      </c>
      <c r="G373" t="str">
        <f>IF( IFERROR(VLOOKUP(C373,'Dungeon&amp;Framework'!CG:CN,8,FALSE),"") = 0, "",IFERROR(VLOOKUP(C373,'Dungeon&amp;Framework'!CG:CN,8,FALSE),""))</f>
        <v/>
      </c>
      <c r="L373">
        <f>SUM($I$2:I373)</f>
        <v>83230</v>
      </c>
      <c r="M373">
        <f t="shared" si="5"/>
        <v>832.3</v>
      </c>
    </row>
    <row r="374" spans="3:13" hidden="1" x14ac:dyDescent="0.2">
      <c r="C374">
        <v>373</v>
      </c>
      <c r="D374" t="str">
        <f>IF(IFERROR(VLOOKUP(C374,'Dungeon&amp;Framework'!CG:CL,3,FALSE),"") = 0,"",IFERROR(VLOOKUP(C374,'Dungeon&amp;Framework'!CG:CL,3,FALSE),"") )</f>
        <v/>
      </c>
      <c r="G374" t="str">
        <f>IF( IFERROR(VLOOKUP(C374,'Dungeon&amp;Framework'!CG:CN,8,FALSE),"") = 0, "",IFERROR(VLOOKUP(C374,'Dungeon&amp;Framework'!CG:CN,8,FALSE),""))</f>
        <v/>
      </c>
      <c r="L374">
        <f>SUM($I$2:I374)</f>
        <v>83230</v>
      </c>
      <c r="M374">
        <f t="shared" si="5"/>
        <v>832.3</v>
      </c>
    </row>
    <row r="375" spans="3:13" x14ac:dyDescent="0.2">
      <c r="C375">
        <v>374</v>
      </c>
      <c r="D375" t="str">
        <f>IF(IFERROR(VLOOKUP(C375,'Dungeon&amp;Framework'!CG:CL,3,FALSE),"") = 0,"",IFERROR(VLOOKUP(C375,'Dungeon&amp;Framework'!CG:CL,3,FALSE),"") )</f>
        <v/>
      </c>
      <c r="G375" t="str">
        <f>IF( IFERROR(VLOOKUP(C375,'Dungeon&amp;Framework'!CG:CN,8,FALSE),"") = 0, "",IFERROR(VLOOKUP(C375,'Dungeon&amp;Framework'!CG:CN,8,FALSE),""))</f>
        <v/>
      </c>
      <c r="H375" t="s">
        <v>493</v>
      </c>
      <c r="I375">
        <v>270</v>
      </c>
      <c r="L375">
        <f>SUM($I$2:I375)</f>
        <v>83500</v>
      </c>
      <c r="M375">
        <f t="shared" si="5"/>
        <v>835</v>
      </c>
    </row>
    <row r="376" spans="3:13" hidden="1" x14ac:dyDescent="0.2">
      <c r="C376">
        <v>375</v>
      </c>
      <c r="D376" t="str">
        <f>IF(IFERROR(VLOOKUP(C376,'Dungeon&amp;Framework'!CG:CL,3,FALSE),"") = 0,"",IFERROR(VLOOKUP(C376,'Dungeon&amp;Framework'!CG:CL,3,FALSE),"") )</f>
        <v/>
      </c>
      <c r="G376" t="str">
        <f>IF( IFERROR(VLOOKUP(C376,'Dungeon&amp;Framework'!CG:CN,8,FALSE),"") = 0, "",IFERROR(VLOOKUP(C376,'Dungeon&amp;Framework'!CG:CN,8,FALSE),""))</f>
        <v/>
      </c>
      <c r="L376">
        <f>SUM($I$2:I376)</f>
        <v>83500</v>
      </c>
      <c r="M376">
        <f t="shared" si="5"/>
        <v>835</v>
      </c>
    </row>
    <row r="377" spans="3:13" hidden="1" x14ac:dyDescent="0.2">
      <c r="C377">
        <v>376</v>
      </c>
      <c r="D377" t="str">
        <f>IF(IFERROR(VLOOKUP(C377,'Dungeon&amp;Framework'!CG:CL,3,FALSE),"") = 0,"",IFERROR(VLOOKUP(C377,'Dungeon&amp;Framework'!CG:CL,3,FALSE),"") )</f>
        <v/>
      </c>
      <c r="G377" t="str">
        <f>IF( IFERROR(VLOOKUP(C377,'Dungeon&amp;Framework'!CG:CN,8,FALSE),"") = 0, "",IFERROR(VLOOKUP(C377,'Dungeon&amp;Framework'!CG:CN,8,FALSE),""))</f>
        <v/>
      </c>
      <c r="L377">
        <f>SUM($I$2:I377)</f>
        <v>83500</v>
      </c>
      <c r="M377">
        <f t="shared" si="5"/>
        <v>835</v>
      </c>
    </row>
    <row r="378" spans="3:13" hidden="1" x14ac:dyDescent="0.2">
      <c r="C378">
        <v>377</v>
      </c>
      <c r="D378" t="str">
        <f>IF(IFERROR(VLOOKUP(C378,'Dungeon&amp;Framework'!CG:CL,3,FALSE),"") = 0,"",IFERROR(VLOOKUP(C378,'Dungeon&amp;Framework'!CG:CL,3,FALSE),"") )</f>
        <v/>
      </c>
      <c r="G378" t="str">
        <f>IF( IFERROR(VLOOKUP(C378,'Dungeon&amp;Framework'!CG:CN,8,FALSE),"") = 0, "",IFERROR(VLOOKUP(C378,'Dungeon&amp;Framework'!CG:CN,8,FALSE),""))</f>
        <v/>
      </c>
      <c r="L378">
        <f>SUM($I$2:I378)</f>
        <v>83500</v>
      </c>
      <c r="M378">
        <f t="shared" si="5"/>
        <v>835</v>
      </c>
    </row>
    <row r="379" spans="3:13" hidden="1" x14ac:dyDescent="0.2">
      <c r="C379">
        <v>378</v>
      </c>
      <c r="D379" t="str">
        <f>IF(IFERROR(VLOOKUP(C379,'Dungeon&amp;Framework'!CG:CL,3,FALSE),"") = 0,"",IFERROR(VLOOKUP(C379,'Dungeon&amp;Framework'!CG:CL,3,FALSE),"") )</f>
        <v/>
      </c>
      <c r="G379" t="str">
        <f>IF( IFERROR(VLOOKUP(C379,'Dungeon&amp;Framework'!CG:CN,8,FALSE),"") = 0, "",IFERROR(VLOOKUP(C379,'Dungeon&amp;Framework'!CG:CN,8,FALSE),""))</f>
        <v/>
      </c>
      <c r="L379">
        <f>SUM($I$2:I379)</f>
        <v>83500</v>
      </c>
      <c r="M379">
        <f t="shared" si="5"/>
        <v>835</v>
      </c>
    </row>
    <row r="380" spans="3:13" x14ac:dyDescent="0.2">
      <c r="C380">
        <v>379</v>
      </c>
      <c r="D380" t="str">
        <f>IF(IFERROR(VLOOKUP(C380,'Dungeon&amp;Framework'!CG:CL,3,FALSE),"") = 0,"",IFERROR(VLOOKUP(C380,'Dungeon&amp;Framework'!CG:CL,3,FALSE),"") )</f>
        <v/>
      </c>
      <c r="G380" t="str">
        <f>IF( IFERROR(VLOOKUP(C380,'Dungeon&amp;Framework'!CG:CN,8,FALSE),"") = 0, "",IFERROR(VLOOKUP(C380,'Dungeon&amp;Framework'!CG:CN,8,FALSE),""))</f>
        <v/>
      </c>
      <c r="H380" t="s">
        <v>503</v>
      </c>
      <c r="I380">
        <v>250</v>
      </c>
      <c r="L380">
        <f>SUM($I$2:I380)</f>
        <v>83750</v>
      </c>
      <c r="M380">
        <f t="shared" si="5"/>
        <v>837.5</v>
      </c>
    </row>
    <row r="381" spans="3:13" x14ac:dyDescent="0.2">
      <c r="C381">
        <v>380</v>
      </c>
      <c r="D381" t="str">
        <f>IF(IFERROR(VLOOKUP(C381,'Dungeon&amp;Framework'!CG:CL,3,FALSE),"") = 0,"",IFERROR(VLOOKUP(C381,'Dungeon&amp;Framework'!CG:CL,3,FALSE),"") )</f>
        <v/>
      </c>
      <c r="F381">
        <v>1</v>
      </c>
      <c r="G381" t="str">
        <f>IF( IFERROR(VLOOKUP(C381,'Dungeon&amp;Framework'!CG:CN,8,FALSE),"") = 0, "",IFERROR(VLOOKUP(C381,'Dungeon&amp;Framework'!CG:CN,8,FALSE),""))</f>
        <v/>
      </c>
      <c r="H381" t="s">
        <v>487</v>
      </c>
      <c r="I381">
        <v>500</v>
      </c>
      <c r="L381">
        <f>SUM($I$2:I381)</f>
        <v>84250</v>
      </c>
      <c r="M381">
        <f t="shared" si="5"/>
        <v>842.5</v>
      </c>
    </row>
    <row r="382" spans="3:13" hidden="1" x14ac:dyDescent="0.2">
      <c r="C382">
        <v>381</v>
      </c>
      <c r="D382" t="str">
        <f>IF(IFERROR(VLOOKUP(C382,'Dungeon&amp;Framework'!CG:CL,3,FALSE),"") = 0,"",IFERROR(VLOOKUP(C382,'Dungeon&amp;Framework'!CG:CL,3,FALSE),"") )</f>
        <v/>
      </c>
      <c r="G382" t="str">
        <f>IF( IFERROR(VLOOKUP(C382,'Dungeon&amp;Framework'!CG:CN,8,FALSE),"") = 0, "",IFERROR(VLOOKUP(C382,'Dungeon&amp;Framework'!CG:CN,8,FALSE),""))</f>
        <v/>
      </c>
      <c r="L382">
        <f>SUM($I$2:I382)</f>
        <v>84250</v>
      </c>
      <c r="M382">
        <f t="shared" si="5"/>
        <v>842.5</v>
      </c>
    </row>
    <row r="383" spans="3:13" hidden="1" x14ac:dyDescent="0.2">
      <c r="C383">
        <v>382</v>
      </c>
      <c r="D383" t="str">
        <f>IF(IFERROR(VLOOKUP(C383,'Dungeon&amp;Framework'!CG:CL,3,FALSE),"") = 0,"",IFERROR(VLOOKUP(C383,'Dungeon&amp;Framework'!CG:CL,3,FALSE),"") )</f>
        <v/>
      </c>
      <c r="G383" t="str">
        <f>IF( IFERROR(VLOOKUP(C383,'Dungeon&amp;Framework'!CG:CN,8,FALSE),"") = 0, "",IFERROR(VLOOKUP(C383,'Dungeon&amp;Framework'!CG:CN,8,FALSE),""))</f>
        <v/>
      </c>
      <c r="L383">
        <f>SUM($I$2:I383)</f>
        <v>84250</v>
      </c>
      <c r="M383">
        <f t="shared" si="5"/>
        <v>842.5</v>
      </c>
    </row>
    <row r="384" spans="3:13" hidden="1" x14ac:dyDescent="0.2">
      <c r="C384">
        <v>383</v>
      </c>
      <c r="D384" t="str">
        <f>IF(IFERROR(VLOOKUP(C384,'Dungeon&amp;Framework'!CG:CL,3,FALSE),"") = 0,"",IFERROR(VLOOKUP(C384,'Dungeon&amp;Framework'!CG:CL,3,FALSE),"") )</f>
        <v/>
      </c>
      <c r="G384" t="str">
        <f>IF( IFERROR(VLOOKUP(C384,'Dungeon&amp;Framework'!CG:CN,8,FALSE),"") = 0, "",IFERROR(VLOOKUP(C384,'Dungeon&amp;Framework'!CG:CN,8,FALSE),""))</f>
        <v/>
      </c>
      <c r="L384">
        <f>SUM($I$2:I384)</f>
        <v>84250</v>
      </c>
      <c r="M384">
        <f t="shared" si="5"/>
        <v>842.5</v>
      </c>
    </row>
    <row r="385" spans="3:13" hidden="1" x14ac:dyDescent="0.2">
      <c r="C385">
        <v>384</v>
      </c>
      <c r="D385" t="str">
        <f>IF(IFERROR(VLOOKUP(C385,'Dungeon&amp;Framework'!CG:CL,3,FALSE),"") = 0,"",IFERROR(VLOOKUP(C385,'Dungeon&amp;Framework'!CG:CL,3,FALSE),"") )</f>
        <v/>
      </c>
      <c r="G385" t="str">
        <f>IF( IFERROR(VLOOKUP(C385,'Dungeon&amp;Framework'!CG:CN,8,FALSE),"") = 0, "",IFERROR(VLOOKUP(C385,'Dungeon&amp;Framework'!CG:CN,8,FALSE),""))</f>
        <v/>
      </c>
      <c r="L385">
        <f>SUM($I$2:I385)</f>
        <v>84250</v>
      </c>
      <c r="M385">
        <f t="shared" si="5"/>
        <v>842.5</v>
      </c>
    </row>
    <row r="386" spans="3:13" hidden="1" x14ac:dyDescent="0.2">
      <c r="C386">
        <v>385</v>
      </c>
      <c r="D386" t="str">
        <f>IF(IFERROR(VLOOKUP(C386,'Dungeon&amp;Framework'!CG:CL,3,FALSE),"") = 0,"",IFERROR(VLOOKUP(C386,'Dungeon&amp;Framework'!CG:CL,3,FALSE),"") )</f>
        <v/>
      </c>
      <c r="G386" t="str">
        <f>IF( IFERROR(VLOOKUP(C386,'Dungeon&amp;Framework'!CG:CN,8,FALSE),"") = 0, "",IFERROR(VLOOKUP(C386,'Dungeon&amp;Framework'!CG:CN,8,FALSE),""))</f>
        <v/>
      </c>
      <c r="L386">
        <f>SUM($I$2:I386)</f>
        <v>84250</v>
      </c>
      <c r="M386">
        <f t="shared" si="5"/>
        <v>842.5</v>
      </c>
    </row>
    <row r="387" spans="3:13" hidden="1" x14ac:dyDescent="0.2">
      <c r="C387">
        <v>386</v>
      </c>
      <c r="D387" t="str">
        <f>IF(IFERROR(VLOOKUP(C387,'Dungeon&amp;Framework'!CG:CL,3,FALSE),"") = 0,"",IFERROR(VLOOKUP(C387,'Dungeon&amp;Framework'!CG:CL,3,FALSE),"") )</f>
        <v/>
      </c>
      <c r="G387" t="str">
        <f>IF( IFERROR(VLOOKUP(C387,'Dungeon&amp;Framework'!CG:CN,8,FALSE),"") = 0, "",IFERROR(VLOOKUP(C387,'Dungeon&amp;Framework'!CG:CN,8,FALSE),""))</f>
        <v/>
      </c>
      <c r="L387">
        <f>SUM($I$2:I387)</f>
        <v>84250</v>
      </c>
      <c r="M387">
        <f t="shared" ref="M387:M417" si="6">L387/100</f>
        <v>842.5</v>
      </c>
    </row>
    <row r="388" spans="3:13" x14ac:dyDescent="0.2">
      <c r="C388">
        <v>387</v>
      </c>
      <c r="D388" t="str">
        <f>IF(IFERROR(VLOOKUP(C388,'Dungeon&amp;Framework'!CG:CL,3,FALSE),"") = 0,"",IFERROR(VLOOKUP(C388,'Dungeon&amp;Framework'!CG:CL,3,FALSE),"") )</f>
        <v/>
      </c>
      <c r="G388" t="str">
        <f>IF( IFERROR(VLOOKUP(C388,'Dungeon&amp;Framework'!CG:CN,8,FALSE),"") = 0, "",IFERROR(VLOOKUP(C388,'Dungeon&amp;Framework'!CG:CN,8,FALSE),""))</f>
        <v/>
      </c>
      <c r="H388" t="s">
        <v>502</v>
      </c>
      <c r="I388">
        <v>300</v>
      </c>
      <c r="L388">
        <f>SUM($I$2:I388)</f>
        <v>84550</v>
      </c>
      <c r="M388">
        <f t="shared" si="6"/>
        <v>845.5</v>
      </c>
    </row>
    <row r="389" spans="3:13" hidden="1" x14ac:dyDescent="0.2">
      <c r="C389">
        <v>388</v>
      </c>
      <c r="D389" t="str">
        <f>IF(IFERROR(VLOOKUP(C389,'Dungeon&amp;Framework'!CG:CL,3,FALSE),"") = 0,"",IFERROR(VLOOKUP(C389,'Dungeon&amp;Framework'!CG:CL,3,FALSE),"") )</f>
        <v/>
      </c>
      <c r="G389" t="str">
        <f>IF( IFERROR(VLOOKUP(C389,'Dungeon&amp;Framework'!CG:CN,8,FALSE),"") = 0, "",IFERROR(VLOOKUP(C389,'Dungeon&amp;Framework'!CG:CN,8,FALSE),""))</f>
        <v/>
      </c>
      <c r="L389">
        <f>SUM($I$2:I389)</f>
        <v>84550</v>
      </c>
      <c r="M389">
        <f t="shared" si="6"/>
        <v>845.5</v>
      </c>
    </row>
    <row r="390" spans="3:13" hidden="1" x14ac:dyDescent="0.2">
      <c r="C390">
        <v>389</v>
      </c>
      <c r="D390" t="str">
        <f>IF(IFERROR(VLOOKUP(C390,'Dungeon&amp;Framework'!CG:CL,3,FALSE),"") = 0,"",IFERROR(VLOOKUP(C390,'Dungeon&amp;Framework'!CG:CL,3,FALSE),"") )</f>
        <v/>
      </c>
      <c r="G390" t="str">
        <f>IF( IFERROR(VLOOKUP(C390,'Dungeon&amp;Framework'!CG:CN,8,FALSE),"") = 0, "",IFERROR(VLOOKUP(C390,'Dungeon&amp;Framework'!CG:CN,8,FALSE),""))</f>
        <v/>
      </c>
      <c r="L390">
        <f>SUM($I$2:I390)</f>
        <v>84550</v>
      </c>
      <c r="M390">
        <f t="shared" si="6"/>
        <v>845.5</v>
      </c>
    </row>
    <row r="391" spans="3:13" hidden="1" x14ac:dyDescent="0.2">
      <c r="C391">
        <v>390</v>
      </c>
      <c r="D391" t="str">
        <f>IF(IFERROR(VLOOKUP(C391,'Dungeon&amp;Framework'!CG:CL,3,FALSE),"") = 0,"",IFERROR(VLOOKUP(C391,'Dungeon&amp;Framework'!CG:CL,3,FALSE),"") )</f>
        <v/>
      </c>
      <c r="G391" t="str">
        <f>IF( IFERROR(VLOOKUP(C391,'Dungeon&amp;Framework'!CG:CN,8,FALSE),"") = 0, "",IFERROR(VLOOKUP(C391,'Dungeon&amp;Framework'!CG:CN,8,FALSE),""))</f>
        <v/>
      </c>
      <c r="L391">
        <f>SUM($I$2:I391)</f>
        <v>84550</v>
      </c>
      <c r="M391">
        <f t="shared" si="6"/>
        <v>845.5</v>
      </c>
    </row>
    <row r="392" spans="3:13" hidden="1" x14ac:dyDescent="0.2">
      <c r="C392">
        <v>391</v>
      </c>
      <c r="D392" t="str">
        <f>IF(IFERROR(VLOOKUP(C392,'Dungeon&amp;Framework'!CG:CL,3,FALSE),"") = 0,"",IFERROR(VLOOKUP(C392,'Dungeon&amp;Framework'!CG:CL,3,FALSE),"") )</f>
        <v/>
      </c>
      <c r="G392" t="str">
        <f>IF( IFERROR(VLOOKUP(C392,'Dungeon&amp;Framework'!CG:CN,8,FALSE),"") = 0, "",IFERROR(VLOOKUP(C392,'Dungeon&amp;Framework'!CG:CN,8,FALSE),""))</f>
        <v/>
      </c>
      <c r="L392">
        <f>SUM($I$2:I392)</f>
        <v>84550</v>
      </c>
      <c r="M392">
        <f t="shared" si="6"/>
        <v>845.5</v>
      </c>
    </row>
    <row r="393" spans="3:13" hidden="1" x14ac:dyDescent="0.2">
      <c r="C393">
        <v>392</v>
      </c>
      <c r="D393" t="str">
        <f>IF(IFERROR(VLOOKUP(C393,'Dungeon&amp;Framework'!CG:CL,3,FALSE),"") = 0,"",IFERROR(VLOOKUP(C393,'Dungeon&amp;Framework'!CG:CL,3,FALSE),"") )</f>
        <v/>
      </c>
      <c r="G393" t="str">
        <f>IF( IFERROR(VLOOKUP(C393,'Dungeon&amp;Framework'!CG:CN,8,FALSE),"") = 0, "",IFERROR(VLOOKUP(C393,'Dungeon&amp;Framework'!CG:CN,8,FALSE),""))</f>
        <v/>
      </c>
      <c r="L393">
        <f>SUM($I$2:I393)</f>
        <v>84550</v>
      </c>
      <c r="M393">
        <f t="shared" si="6"/>
        <v>845.5</v>
      </c>
    </row>
    <row r="394" spans="3:13" hidden="1" x14ac:dyDescent="0.2">
      <c r="C394">
        <v>393</v>
      </c>
      <c r="D394" t="str">
        <f>IF(IFERROR(VLOOKUP(C394,'Dungeon&amp;Framework'!CG:CL,3,FALSE),"") = 0,"",IFERROR(VLOOKUP(C394,'Dungeon&amp;Framework'!CG:CL,3,FALSE),"") )</f>
        <v/>
      </c>
      <c r="G394" t="str">
        <f>IF( IFERROR(VLOOKUP(C394,'Dungeon&amp;Framework'!CG:CN,8,FALSE),"") = 0, "",IFERROR(VLOOKUP(C394,'Dungeon&amp;Framework'!CG:CN,8,FALSE),""))</f>
        <v/>
      </c>
      <c r="L394">
        <f>SUM($I$2:I394)</f>
        <v>84550</v>
      </c>
      <c r="M394">
        <f t="shared" si="6"/>
        <v>845.5</v>
      </c>
    </row>
    <row r="395" spans="3:13" x14ac:dyDescent="0.2">
      <c r="C395">
        <v>394</v>
      </c>
      <c r="D395" t="str">
        <f>IF(IFERROR(VLOOKUP(C395,'Dungeon&amp;Framework'!CG:CL,3,FALSE),"") = 0,"",IFERROR(VLOOKUP(C395,'Dungeon&amp;Framework'!CG:CL,3,FALSE),"") )</f>
        <v/>
      </c>
      <c r="G395" t="str">
        <f>IF( IFERROR(VLOOKUP(C395,'Dungeon&amp;Framework'!CG:CN,8,FALSE),"") = 0, "",IFERROR(VLOOKUP(C395,'Dungeon&amp;Framework'!CG:CN,8,FALSE),""))</f>
        <v/>
      </c>
      <c r="H395" t="s">
        <v>507</v>
      </c>
      <c r="I395">
        <v>750</v>
      </c>
      <c r="L395">
        <f>SUM($I$2:I395)</f>
        <v>85300</v>
      </c>
      <c r="M395">
        <f t="shared" si="6"/>
        <v>853</v>
      </c>
    </row>
    <row r="396" spans="3:13" hidden="1" x14ac:dyDescent="0.2">
      <c r="C396">
        <v>395</v>
      </c>
      <c r="D396" t="str">
        <f>IF(IFERROR(VLOOKUP(C396,'Dungeon&amp;Framework'!CG:CL,3,FALSE),"") = 0,"",IFERROR(VLOOKUP(C396,'Dungeon&amp;Framework'!CG:CL,3,FALSE),"") )</f>
        <v/>
      </c>
      <c r="G396" t="str">
        <f>IF( IFERROR(VLOOKUP(C396,'Dungeon&amp;Framework'!CG:CN,8,FALSE),"") = 0, "",IFERROR(VLOOKUP(C396,'Dungeon&amp;Framework'!CG:CN,8,FALSE),""))</f>
        <v/>
      </c>
      <c r="L396">
        <f>SUM($I$2:I396)</f>
        <v>85300</v>
      </c>
      <c r="M396">
        <f t="shared" si="6"/>
        <v>853</v>
      </c>
    </row>
    <row r="397" spans="3:13" hidden="1" x14ac:dyDescent="0.2">
      <c r="C397">
        <v>396</v>
      </c>
      <c r="D397" t="str">
        <f>IF(IFERROR(VLOOKUP(C397,'Dungeon&amp;Framework'!CG:CL,3,FALSE),"") = 0,"",IFERROR(VLOOKUP(C397,'Dungeon&amp;Framework'!CG:CL,3,FALSE),"") )</f>
        <v/>
      </c>
      <c r="G397" t="str">
        <f>IF( IFERROR(VLOOKUP(C397,'Dungeon&amp;Framework'!CG:CN,8,FALSE),"") = 0, "",IFERROR(VLOOKUP(C397,'Dungeon&amp;Framework'!CG:CN,8,FALSE),""))</f>
        <v/>
      </c>
      <c r="L397">
        <f>SUM($I$2:I397)</f>
        <v>85300</v>
      </c>
      <c r="M397">
        <f t="shared" si="6"/>
        <v>853</v>
      </c>
    </row>
    <row r="398" spans="3:13" hidden="1" x14ac:dyDescent="0.2">
      <c r="C398">
        <v>397</v>
      </c>
      <c r="D398" t="str">
        <f>IF(IFERROR(VLOOKUP(C398,'Dungeon&amp;Framework'!CG:CL,3,FALSE),"") = 0,"",IFERROR(VLOOKUP(C398,'Dungeon&amp;Framework'!CG:CL,3,FALSE),"") )</f>
        <v/>
      </c>
      <c r="G398" t="str">
        <f>IF( IFERROR(VLOOKUP(C398,'Dungeon&amp;Framework'!CG:CN,8,FALSE),"") = 0, "",IFERROR(VLOOKUP(C398,'Dungeon&amp;Framework'!CG:CN,8,FALSE),""))</f>
        <v/>
      </c>
      <c r="L398">
        <f>SUM($I$2:I398)</f>
        <v>85300</v>
      </c>
      <c r="M398">
        <f t="shared" si="6"/>
        <v>853</v>
      </c>
    </row>
    <row r="399" spans="3:13" hidden="1" x14ac:dyDescent="0.2">
      <c r="C399">
        <v>398</v>
      </c>
      <c r="D399" t="str">
        <f>IF(IFERROR(VLOOKUP(C399,'Dungeon&amp;Framework'!CG:CL,3,FALSE),"") = 0,"",IFERROR(VLOOKUP(C399,'Dungeon&amp;Framework'!CG:CL,3,FALSE),"") )</f>
        <v/>
      </c>
      <c r="G399" t="str">
        <f>IF( IFERROR(VLOOKUP(C399,'Dungeon&amp;Framework'!CG:CN,8,FALSE),"") = 0, "",IFERROR(VLOOKUP(C399,'Dungeon&amp;Framework'!CG:CN,8,FALSE),""))</f>
        <v/>
      </c>
      <c r="L399">
        <f>SUM($I$2:I399)</f>
        <v>85300</v>
      </c>
      <c r="M399">
        <f t="shared" si="6"/>
        <v>853</v>
      </c>
    </row>
    <row r="400" spans="3:13" x14ac:dyDescent="0.2">
      <c r="C400">
        <v>399</v>
      </c>
      <c r="D400" t="str">
        <f>IF(IFERROR(VLOOKUP(C400,'Dungeon&amp;Framework'!CG:CL,3,FALSE),"") = 0,"",IFERROR(VLOOKUP(C400,'Dungeon&amp;Framework'!CG:CL,3,FALSE),"") )</f>
        <v/>
      </c>
      <c r="G400" t="str">
        <f>IF( IFERROR(VLOOKUP(C400,'Dungeon&amp;Framework'!CG:CN,8,FALSE),"") = 0, "",IFERROR(VLOOKUP(C400,'Dungeon&amp;Framework'!CG:CN,8,FALSE),""))</f>
        <v/>
      </c>
      <c r="H400" t="s">
        <v>493</v>
      </c>
      <c r="I400">
        <v>270</v>
      </c>
      <c r="L400">
        <f>SUM($I$2:I400)</f>
        <v>85570</v>
      </c>
      <c r="M400">
        <f t="shared" si="6"/>
        <v>855.7</v>
      </c>
    </row>
    <row r="401" spans="3:13" x14ac:dyDescent="0.2">
      <c r="C401">
        <v>400</v>
      </c>
      <c r="D401" t="str">
        <f>IF(IFERROR(VLOOKUP(C401,'Dungeon&amp;Framework'!CG:CL,3,FALSE),"") = 0,"",IFERROR(VLOOKUP(C401,'Dungeon&amp;Framework'!CG:CL,3,FALSE),"") )</f>
        <v/>
      </c>
      <c r="F401">
        <v>1</v>
      </c>
      <c r="G401" t="str">
        <f>IF( IFERROR(VLOOKUP(C401,'Dungeon&amp;Framework'!CG:CN,8,FALSE),"") = 0, "",IFERROR(VLOOKUP(C401,'Dungeon&amp;Framework'!CG:CN,8,FALSE),""))</f>
        <v/>
      </c>
      <c r="H401" t="s">
        <v>496</v>
      </c>
      <c r="I401">
        <v>3000</v>
      </c>
      <c r="L401">
        <f>SUM($I$2:I401)</f>
        <v>88570</v>
      </c>
      <c r="M401">
        <f t="shared" si="6"/>
        <v>885.7</v>
      </c>
    </row>
    <row r="402" spans="3:13" hidden="1" x14ac:dyDescent="0.2">
      <c r="C402">
        <v>401</v>
      </c>
      <c r="D402" t="str">
        <f>IF(IFERROR(VLOOKUP(C402,'Dungeon&amp;Framework'!CG:CL,3,FALSE),"") = 0,"",IFERROR(VLOOKUP(C402,'Dungeon&amp;Framework'!CG:CL,3,FALSE),"") )</f>
        <v/>
      </c>
      <c r="G402" t="str">
        <f>IF( IFERROR(VLOOKUP(C402,'Dungeon&amp;Framework'!CG:CN,8,FALSE),"") = 0, "",IFERROR(VLOOKUP(C402,'Dungeon&amp;Framework'!CG:CN,8,FALSE),""))</f>
        <v/>
      </c>
      <c r="L402">
        <f>SUM($I$2:I402)</f>
        <v>88570</v>
      </c>
      <c r="M402">
        <f t="shared" si="6"/>
        <v>885.7</v>
      </c>
    </row>
    <row r="403" spans="3:13" hidden="1" x14ac:dyDescent="0.2">
      <c r="C403">
        <v>402</v>
      </c>
      <c r="D403" t="str">
        <f>IF(IFERROR(VLOOKUP(C403,'Dungeon&amp;Framework'!CG:CL,3,FALSE),"") = 0,"",IFERROR(VLOOKUP(C403,'Dungeon&amp;Framework'!CG:CL,3,FALSE),"") )</f>
        <v/>
      </c>
      <c r="G403" t="str">
        <f>IF( IFERROR(VLOOKUP(C403,'Dungeon&amp;Framework'!CG:CN,8,FALSE),"") = 0, "",IFERROR(VLOOKUP(C403,'Dungeon&amp;Framework'!CG:CN,8,FALSE),""))</f>
        <v/>
      </c>
      <c r="L403">
        <f>SUM($I$2:I403)</f>
        <v>88570</v>
      </c>
      <c r="M403">
        <f t="shared" si="6"/>
        <v>885.7</v>
      </c>
    </row>
    <row r="404" spans="3:13" hidden="1" x14ac:dyDescent="0.2">
      <c r="C404">
        <v>403</v>
      </c>
      <c r="D404" t="str">
        <f>IF(IFERROR(VLOOKUP(C404,'Dungeon&amp;Framework'!CG:CL,3,FALSE),"") = 0,"",IFERROR(VLOOKUP(C404,'Dungeon&amp;Framework'!CG:CL,3,FALSE),"") )</f>
        <v/>
      </c>
      <c r="G404" t="str">
        <f>IF( IFERROR(VLOOKUP(C404,'Dungeon&amp;Framework'!CG:CN,8,FALSE),"") = 0, "",IFERROR(VLOOKUP(C404,'Dungeon&amp;Framework'!CG:CN,8,FALSE),""))</f>
        <v/>
      </c>
      <c r="L404">
        <f>SUM($I$2:I404)</f>
        <v>88570</v>
      </c>
      <c r="M404">
        <f t="shared" si="6"/>
        <v>885.7</v>
      </c>
    </row>
    <row r="405" spans="3:13" x14ac:dyDescent="0.2">
      <c r="C405">
        <v>404</v>
      </c>
      <c r="D405" t="str">
        <f>IF(IFERROR(VLOOKUP(C405,'Dungeon&amp;Framework'!CG:CL,3,FALSE),"") = 0,"",IFERROR(VLOOKUP(C405,'Dungeon&amp;Framework'!CG:CL,3,FALSE),"") )</f>
        <v/>
      </c>
      <c r="G405" t="str">
        <f>IF( IFERROR(VLOOKUP(C405,'Dungeon&amp;Framework'!CG:CN,8,FALSE),"") = 0, "",IFERROR(VLOOKUP(C405,'Dungeon&amp;Framework'!CG:CN,8,FALSE),""))</f>
        <v/>
      </c>
      <c r="H405" t="s">
        <v>488</v>
      </c>
      <c r="I405">
        <v>720</v>
      </c>
      <c r="L405">
        <f>SUM($I$2:I405)</f>
        <v>89290</v>
      </c>
      <c r="M405">
        <f t="shared" si="6"/>
        <v>892.9</v>
      </c>
    </row>
    <row r="406" spans="3:13" hidden="1" x14ac:dyDescent="0.2">
      <c r="C406">
        <v>405</v>
      </c>
      <c r="D406" t="str">
        <f>IF(IFERROR(VLOOKUP(C406,'Dungeon&amp;Framework'!CG:CL,3,FALSE),"") = 0,"",IFERROR(VLOOKUP(C406,'Dungeon&amp;Framework'!CG:CL,3,FALSE),"") )</f>
        <v/>
      </c>
      <c r="G406" t="str">
        <f>IF( IFERROR(VLOOKUP(C406,'Dungeon&amp;Framework'!CG:CN,8,FALSE),"") = 0, "",IFERROR(VLOOKUP(C406,'Dungeon&amp;Framework'!CG:CN,8,FALSE),""))</f>
        <v/>
      </c>
      <c r="L406">
        <f>SUM($I$2:I406)</f>
        <v>89290</v>
      </c>
      <c r="M406">
        <f t="shared" si="6"/>
        <v>892.9</v>
      </c>
    </row>
    <row r="407" spans="3:13" hidden="1" x14ac:dyDescent="0.2">
      <c r="C407">
        <v>406</v>
      </c>
      <c r="D407" t="str">
        <f>IF(IFERROR(VLOOKUP(C407,'Dungeon&amp;Framework'!CG:CL,3,FALSE),"") = 0,"",IFERROR(VLOOKUP(C407,'Dungeon&amp;Framework'!CG:CL,3,FALSE),"") )</f>
        <v/>
      </c>
      <c r="G407" t="str">
        <f>IF( IFERROR(VLOOKUP(C407,'Dungeon&amp;Framework'!CG:CN,8,FALSE),"") = 0, "",IFERROR(VLOOKUP(C407,'Dungeon&amp;Framework'!CG:CN,8,FALSE),""))</f>
        <v/>
      </c>
      <c r="L407">
        <f>SUM($I$2:I407)</f>
        <v>89290</v>
      </c>
      <c r="M407">
        <f t="shared" si="6"/>
        <v>892.9</v>
      </c>
    </row>
    <row r="408" spans="3:13" hidden="1" x14ac:dyDescent="0.2">
      <c r="C408">
        <v>407</v>
      </c>
      <c r="D408" t="str">
        <f>IF(IFERROR(VLOOKUP(C408,'Dungeon&amp;Framework'!CG:CL,3,FALSE),"") = 0,"",IFERROR(VLOOKUP(C408,'Dungeon&amp;Framework'!CG:CL,3,FALSE),"") )</f>
        <v/>
      </c>
      <c r="G408" t="str">
        <f>IF( IFERROR(VLOOKUP(C408,'Dungeon&amp;Framework'!CG:CN,8,FALSE),"") = 0, "",IFERROR(VLOOKUP(C408,'Dungeon&amp;Framework'!CG:CN,8,FALSE),""))</f>
        <v/>
      </c>
      <c r="L408">
        <f>SUM($I$2:I408)</f>
        <v>89290</v>
      </c>
      <c r="M408">
        <f t="shared" si="6"/>
        <v>892.9</v>
      </c>
    </row>
    <row r="409" spans="3:13" hidden="1" x14ac:dyDescent="0.2">
      <c r="C409">
        <v>408</v>
      </c>
      <c r="D409" t="str">
        <f>IF(IFERROR(VLOOKUP(C409,'Dungeon&amp;Framework'!CG:CL,3,FALSE),"") = 0,"",IFERROR(VLOOKUP(C409,'Dungeon&amp;Framework'!CG:CL,3,FALSE),"") )</f>
        <v/>
      </c>
      <c r="G409" t="str">
        <f>IF( IFERROR(VLOOKUP(C409,'Dungeon&amp;Framework'!CG:CN,8,FALSE),"") = 0, "",IFERROR(VLOOKUP(C409,'Dungeon&amp;Framework'!CG:CN,8,FALSE),""))</f>
        <v/>
      </c>
      <c r="L409">
        <f>SUM($I$2:I409)</f>
        <v>89290</v>
      </c>
      <c r="M409">
        <f t="shared" si="6"/>
        <v>892.9</v>
      </c>
    </row>
    <row r="410" spans="3:13" x14ac:dyDescent="0.2">
      <c r="C410">
        <v>409</v>
      </c>
      <c r="D410" t="str">
        <f>IF(IFERROR(VLOOKUP(C410,'Dungeon&amp;Framework'!CG:CL,3,FALSE),"") = 0,"",IFERROR(VLOOKUP(C410,'Dungeon&amp;Framework'!CG:CL,3,FALSE),"") )</f>
        <v/>
      </c>
      <c r="G410" t="str">
        <f>IF( IFERROR(VLOOKUP(C410,'Dungeon&amp;Framework'!CG:CN,8,FALSE),"") = 0, "",IFERROR(VLOOKUP(C410,'Dungeon&amp;Framework'!CG:CN,8,FALSE),""))</f>
        <v/>
      </c>
      <c r="H410" t="s">
        <v>493</v>
      </c>
      <c r="I410">
        <v>270</v>
      </c>
      <c r="L410">
        <f>SUM($I$2:I410)</f>
        <v>89560</v>
      </c>
      <c r="M410">
        <f t="shared" si="6"/>
        <v>895.6</v>
      </c>
    </row>
    <row r="411" spans="3:13" hidden="1" x14ac:dyDescent="0.2">
      <c r="C411">
        <v>410</v>
      </c>
      <c r="D411" t="str">
        <f>IF(IFERROR(VLOOKUP(C411,'Dungeon&amp;Framework'!CG:CL,3,FALSE),"") = 0,"",IFERROR(VLOOKUP(C411,'Dungeon&amp;Framework'!CG:CL,3,FALSE),"") )</f>
        <v/>
      </c>
      <c r="G411" t="str">
        <f>IF( IFERROR(VLOOKUP(C411,'Dungeon&amp;Framework'!CG:CN,8,FALSE),"") = 0, "",IFERROR(VLOOKUP(C411,'Dungeon&amp;Framework'!CG:CN,8,FALSE),""))</f>
        <v/>
      </c>
      <c r="L411">
        <f>SUM($I$2:I411)</f>
        <v>89560</v>
      </c>
      <c r="M411">
        <f t="shared" si="6"/>
        <v>895.6</v>
      </c>
    </row>
    <row r="412" spans="3:13" hidden="1" x14ac:dyDescent="0.2">
      <c r="C412">
        <v>411</v>
      </c>
      <c r="D412" t="str">
        <f>IF(IFERROR(VLOOKUP(C412,'Dungeon&amp;Framework'!CG:CL,3,FALSE),"") = 0,"",IFERROR(VLOOKUP(C412,'Dungeon&amp;Framework'!CG:CL,3,FALSE),"") )</f>
        <v/>
      </c>
      <c r="G412" t="str">
        <f>IF( IFERROR(VLOOKUP(C412,'Dungeon&amp;Framework'!CG:CN,8,FALSE),"") = 0, "",IFERROR(VLOOKUP(C412,'Dungeon&amp;Framework'!CG:CN,8,FALSE),""))</f>
        <v/>
      </c>
      <c r="L412">
        <f>SUM($I$2:I412)</f>
        <v>89560</v>
      </c>
      <c r="M412">
        <f t="shared" si="6"/>
        <v>895.6</v>
      </c>
    </row>
    <row r="413" spans="3:13" hidden="1" x14ac:dyDescent="0.2">
      <c r="C413">
        <v>412</v>
      </c>
      <c r="D413" t="str">
        <f>IF(IFERROR(VLOOKUP(C413,'Dungeon&amp;Framework'!CG:CL,3,FALSE),"") = 0,"",IFERROR(VLOOKUP(C413,'Dungeon&amp;Framework'!CG:CL,3,FALSE),"") )</f>
        <v/>
      </c>
      <c r="G413" t="str">
        <f>IF( IFERROR(VLOOKUP(C413,'Dungeon&amp;Framework'!CG:CN,8,FALSE),"") = 0, "",IFERROR(VLOOKUP(C413,'Dungeon&amp;Framework'!CG:CN,8,FALSE),""))</f>
        <v/>
      </c>
      <c r="L413">
        <f>SUM($I$2:I413)</f>
        <v>89560</v>
      </c>
      <c r="M413">
        <f t="shared" si="6"/>
        <v>895.6</v>
      </c>
    </row>
    <row r="414" spans="3:13" hidden="1" x14ac:dyDescent="0.2">
      <c r="C414">
        <v>413</v>
      </c>
      <c r="D414" t="str">
        <f>IF(IFERROR(VLOOKUP(C414,'Dungeon&amp;Framework'!CG:CL,3,FALSE),"") = 0,"",IFERROR(VLOOKUP(C414,'Dungeon&amp;Framework'!CG:CL,3,FALSE),"") )</f>
        <v/>
      </c>
      <c r="G414" t="str">
        <f>IF( IFERROR(VLOOKUP(C414,'Dungeon&amp;Framework'!CG:CN,8,FALSE),"") = 0, "",IFERROR(VLOOKUP(C414,'Dungeon&amp;Framework'!CG:CN,8,FALSE),""))</f>
        <v/>
      </c>
      <c r="L414">
        <f>SUM($I$2:I414)</f>
        <v>89560</v>
      </c>
      <c r="M414">
        <f t="shared" si="6"/>
        <v>895.6</v>
      </c>
    </row>
    <row r="415" spans="3:13" hidden="1" x14ac:dyDescent="0.2">
      <c r="C415">
        <v>414</v>
      </c>
      <c r="D415" t="str">
        <f>IF(IFERROR(VLOOKUP(C415,'Dungeon&amp;Framework'!CG:CL,3,FALSE),"") = 0,"",IFERROR(VLOOKUP(C415,'Dungeon&amp;Framework'!CG:CL,3,FALSE),"") )</f>
        <v/>
      </c>
      <c r="G415" t="str">
        <f>IF( IFERROR(VLOOKUP(C415,'Dungeon&amp;Framework'!CG:CN,8,FALSE),"") = 0, "",IFERROR(VLOOKUP(C415,'Dungeon&amp;Framework'!CG:CN,8,FALSE),""))</f>
        <v/>
      </c>
      <c r="L415">
        <f>SUM($I$2:I415)</f>
        <v>89560</v>
      </c>
      <c r="M415">
        <f t="shared" si="6"/>
        <v>895.6</v>
      </c>
    </row>
    <row r="416" spans="3:13" x14ac:dyDescent="0.2">
      <c r="C416">
        <v>415</v>
      </c>
      <c r="D416" t="str">
        <f>IF(IFERROR(VLOOKUP(C416,'Dungeon&amp;Framework'!CG:CL,3,FALSE),"") = 0,"",IFERROR(VLOOKUP(C416,'Dungeon&amp;Framework'!CG:CL,3,FALSE),"") )</f>
        <v/>
      </c>
      <c r="G416" t="str">
        <f>IF( IFERROR(VLOOKUP(C420,'Dungeon&amp;Framework'!CG:CN,8,FALSE),"") = 0, "",IFERROR(VLOOKUP(C420,'Dungeon&amp;Framework'!CG:CN,8,FALSE),""))</f>
        <v/>
      </c>
      <c r="H416" t="s">
        <v>503</v>
      </c>
      <c r="I416">
        <v>250</v>
      </c>
      <c r="L416">
        <f>SUM($I$2:I416)</f>
        <v>89810</v>
      </c>
      <c r="M416">
        <f t="shared" si="6"/>
        <v>898.1</v>
      </c>
    </row>
    <row r="417" spans="3:13" x14ac:dyDescent="0.2">
      <c r="C417">
        <v>416</v>
      </c>
      <c r="D417" t="str">
        <f>IF(IFERROR(VLOOKUP(C417,'Dungeon&amp;Framework'!CG:CL,3,FALSE),"") = 0,"",IFERROR(VLOOKUP(C417,'Dungeon&amp;Framework'!CG:CL,3,FALSE),"") )</f>
        <v/>
      </c>
      <c r="F417">
        <v>1</v>
      </c>
      <c r="G417" t="str">
        <f>IF( IFERROR(VLOOKUP(C421,'Dungeon&amp;Framework'!CG:CN,8,FALSE),"") = 0, "",IFERROR(VLOOKUP(C421,'Dungeon&amp;Framework'!CG:CN,8,FALSE),""))</f>
        <v/>
      </c>
      <c r="H417" t="s">
        <v>487</v>
      </c>
      <c r="I417">
        <v>500</v>
      </c>
      <c r="L417">
        <f>SUM($I$2:I417)</f>
        <v>90310</v>
      </c>
      <c r="M417">
        <f t="shared" si="6"/>
        <v>903.1</v>
      </c>
    </row>
    <row r="418" spans="3:13" hidden="1" x14ac:dyDescent="0.2">
      <c r="G418" t="str">
        <f>IF( IFERROR(VLOOKUP(C418,'Dungeon&amp;Framework'!CG:CN,8,FALSE),"") = 0, "",IFERROR(VLOOKUP(C418,'Dungeon&amp;Framework'!CG:CN,8,FALSE),""))</f>
        <v/>
      </c>
    </row>
    <row r="419" spans="3:13" hidden="1" x14ac:dyDescent="0.2">
      <c r="G419" t="str">
        <f>IF( IFERROR(VLOOKUP(C419,'Dungeon&amp;Framework'!CG:CN,8,FALSE),"") = 0, "",IFERROR(VLOOKUP(C419,'Dungeon&amp;Framework'!CG:CN,8,FALSE),""))</f>
        <v/>
      </c>
      <c r="L419" t="s">
        <v>523</v>
      </c>
    </row>
    <row r="420" spans="3:13" hidden="1" x14ac:dyDescent="0.2">
      <c r="L420" t="s">
        <v>524</v>
      </c>
    </row>
    <row r="421" spans="3:13" hidden="1" x14ac:dyDescent="0.2"/>
    <row r="422" spans="3:13" hidden="1" x14ac:dyDescent="0.2">
      <c r="G422" t="str">
        <f>IF( IFERROR(VLOOKUP(C422,'Dungeon&amp;Framework'!CG:CN,8,FALSE),"") = 0, "",IFERROR(VLOOKUP(C422,'Dungeon&amp;Framework'!CG:CN,8,FALSE),""))</f>
        <v/>
      </c>
      <c r="L422" t="s">
        <v>525</v>
      </c>
    </row>
    <row r="423" spans="3:13" hidden="1" x14ac:dyDescent="0.2">
      <c r="G423" t="str">
        <f>IF( IFERROR(VLOOKUP(C423,'Dungeon&amp;Framework'!CG:CN,8,FALSE),"") = 0, "",IFERROR(VLOOKUP(C423,'Dungeon&amp;Framework'!CG:CN,8,FALSE),""))</f>
        <v/>
      </c>
      <c r="L423" t="s">
        <v>526</v>
      </c>
    </row>
    <row r="424" spans="3:13" hidden="1" x14ac:dyDescent="0.2">
      <c r="G424" t="str">
        <f>IF( IFERROR(VLOOKUP(C424,'Dungeon&amp;Framework'!CG:CN,8,FALSE),"") = 0, "",IFERROR(VLOOKUP(C424,'Dungeon&amp;Framework'!CG:CN,8,FALSE),""))</f>
        <v/>
      </c>
      <c r="L424" t="s">
        <v>527</v>
      </c>
    </row>
    <row r="425" spans="3:13" hidden="1" x14ac:dyDescent="0.2">
      <c r="G425" t="str">
        <f>IF( IFERROR(VLOOKUP(C425,'Dungeon&amp;Framework'!CG:CN,8,FALSE),"") = 0, "",IFERROR(VLOOKUP(C425,'Dungeon&amp;Framework'!CG:CN,8,FALSE),""))</f>
        <v/>
      </c>
    </row>
    <row r="426" spans="3:13" hidden="1" x14ac:dyDescent="0.2">
      <c r="L426" t="s">
        <v>528</v>
      </c>
    </row>
  </sheetData>
  <autoFilter ref="H1:H426" xr:uid="{5304FC03-683B-1A46-8C34-AF9ABF160F3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2:R79"/>
  <sheetViews>
    <sheetView workbookViewId="0">
      <selection activeCell="J21" sqref="J21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0" max="10" width="26.83203125" customWidth="1"/>
    <col min="11" max="11" width="26.33203125" customWidth="1"/>
  </cols>
  <sheetData>
    <row r="2" spans="1:18" x14ac:dyDescent="0.2">
      <c r="M2" t="s">
        <v>419</v>
      </c>
      <c r="N2" t="s">
        <v>420</v>
      </c>
      <c r="O2" t="s">
        <v>432</v>
      </c>
      <c r="P2" t="s">
        <v>363</v>
      </c>
      <c r="R2" s="28" t="s">
        <v>604</v>
      </c>
    </row>
    <row r="3" spans="1:18" x14ac:dyDescent="0.2">
      <c r="C3" t="s">
        <v>347</v>
      </c>
      <c r="D3" t="s">
        <v>344</v>
      </c>
      <c r="E3" t="s">
        <v>345</v>
      </c>
      <c r="F3" t="s">
        <v>346</v>
      </c>
      <c r="K3" t="s">
        <v>351</v>
      </c>
      <c r="L3" t="s">
        <v>102</v>
      </c>
      <c r="M3">
        <v>10</v>
      </c>
      <c r="N3">
        <f>M3*60*2</f>
        <v>1200</v>
      </c>
      <c r="O3">
        <f>N3/$R$3</f>
        <v>5</v>
      </c>
      <c r="P3">
        <f>720000/30</f>
        <v>24000</v>
      </c>
      <c r="R3" s="28">
        <f>P3/100</f>
        <v>240</v>
      </c>
    </row>
    <row r="4" spans="1:18" x14ac:dyDescent="0.2">
      <c r="L4" t="s">
        <v>103</v>
      </c>
      <c r="M4">
        <v>100</v>
      </c>
      <c r="N4">
        <f t="shared" ref="N4:N5" si="0">M4*60*2</f>
        <v>12000</v>
      </c>
      <c r="O4">
        <f t="shared" ref="O4:O5" si="1">N4/$R$3</f>
        <v>50</v>
      </c>
    </row>
    <row r="5" spans="1:18" x14ac:dyDescent="0.2">
      <c r="B5" s="1" t="s">
        <v>431</v>
      </c>
      <c r="C5" s="1">
        <f>C11*$R$8</f>
        <v>36000</v>
      </c>
      <c r="D5" s="1">
        <f t="shared" ref="D5:E5" si="2">D11*$R$8</f>
        <v>84000</v>
      </c>
      <c r="E5" s="1">
        <f t="shared" si="2"/>
        <v>360000</v>
      </c>
      <c r="F5" s="1">
        <f>F11*$R$8</f>
        <v>600000</v>
      </c>
      <c r="L5" t="s">
        <v>348</v>
      </c>
      <c r="M5">
        <v>1000</v>
      </c>
      <c r="N5">
        <f t="shared" si="0"/>
        <v>120000</v>
      </c>
      <c r="O5">
        <f t="shared" si="1"/>
        <v>500</v>
      </c>
    </row>
    <row r="6" spans="1:18" x14ac:dyDescent="0.2">
      <c r="A6" s="84" t="s">
        <v>349</v>
      </c>
      <c r="B6" s="1" t="s">
        <v>102</v>
      </c>
      <c r="C6" s="1">
        <v>10</v>
      </c>
      <c r="D6" s="1">
        <v>20</v>
      </c>
      <c r="E6" s="1">
        <v>50</v>
      </c>
      <c r="F6" s="1"/>
    </row>
    <row r="7" spans="1:18" x14ac:dyDescent="0.2">
      <c r="A7" s="84"/>
      <c r="B7" s="1" t="s">
        <v>103</v>
      </c>
      <c r="C7" s="1">
        <v>2</v>
      </c>
      <c r="D7" s="1">
        <v>5</v>
      </c>
      <c r="E7" s="1">
        <v>15</v>
      </c>
      <c r="F7" s="1">
        <v>30</v>
      </c>
      <c r="R7" s="28" t="s">
        <v>603</v>
      </c>
    </row>
    <row r="8" spans="1:18" x14ac:dyDescent="0.2">
      <c r="A8" s="84"/>
      <c r="B8" s="1" t="s">
        <v>348</v>
      </c>
      <c r="C8" s="1">
        <v>0</v>
      </c>
      <c r="D8" s="1">
        <v>0</v>
      </c>
      <c r="E8" s="1">
        <v>1</v>
      </c>
      <c r="F8" s="1">
        <v>2</v>
      </c>
      <c r="R8" s="28">
        <f>ROUND('Dungeon&amp;Framework'!DZ71,0)</f>
        <v>240</v>
      </c>
    </row>
    <row r="10" spans="1:18" x14ac:dyDescent="0.2">
      <c r="B10" s="1" t="s">
        <v>350</v>
      </c>
      <c r="C10" s="1">
        <f>C6*$N$3+C7*$N$4+C8*$N$5</f>
        <v>36000</v>
      </c>
      <c r="D10" s="1">
        <f t="shared" ref="D10:F10" si="3">D6*$N$3+D7*$N$4+D8*$N$5</f>
        <v>84000</v>
      </c>
      <c r="E10" s="1">
        <f>E6*$N$3+E7*$N$4+E8*$N$5</f>
        <v>360000</v>
      </c>
      <c r="F10" s="1">
        <f t="shared" si="3"/>
        <v>600000</v>
      </c>
    </row>
    <row r="11" spans="1:18" x14ac:dyDescent="0.2">
      <c r="B11" s="1" t="s">
        <v>428</v>
      </c>
      <c r="C11" s="81">
        <f>C10/$R$3</f>
        <v>150</v>
      </c>
      <c r="D11" s="81">
        <f t="shared" ref="D11:F11" si="4">D10/$R$3</f>
        <v>350</v>
      </c>
      <c r="E11" s="81">
        <f t="shared" si="4"/>
        <v>1500</v>
      </c>
      <c r="F11" s="81">
        <f t="shared" si="4"/>
        <v>2500</v>
      </c>
    </row>
    <row r="14" spans="1:18" x14ac:dyDescent="0.2">
      <c r="C14" s="94" t="s">
        <v>429</v>
      </c>
      <c r="D14" s="94"/>
      <c r="E14" s="94"/>
      <c r="F14" s="94"/>
      <c r="K14" t="s">
        <v>437</v>
      </c>
    </row>
    <row r="15" spans="1:18" x14ac:dyDescent="0.2">
      <c r="C15" t="s">
        <v>347</v>
      </c>
      <c r="D15" t="s">
        <v>344</v>
      </c>
      <c r="E15" t="s">
        <v>345</v>
      </c>
      <c r="F15" t="s">
        <v>346</v>
      </c>
      <c r="K15" s="16" t="s">
        <v>438</v>
      </c>
    </row>
    <row r="16" spans="1:18" x14ac:dyDescent="0.2">
      <c r="K16" s="16" t="s">
        <v>439</v>
      </c>
    </row>
    <row r="18" spans="1:10" x14ac:dyDescent="0.2">
      <c r="B18" t="s">
        <v>638</v>
      </c>
      <c r="C18">
        <v>12</v>
      </c>
      <c r="D18">
        <v>25</v>
      </c>
      <c r="E18">
        <v>60</v>
      </c>
    </row>
    <row r="19" spans="1:10" x14ac:dyDescent="0.2">
      <c r="B19" t="s">
        <v>103</v>
      </c>
      <c r="C19">
        <v>2</v>
      </c>
      <c r="D19">
        <v>5</v>
      </c>
      <c r="E19">
        <v>15</v>
      </c>
      <c r="F19">
        <v>35</v>
      </c>
      <c r="G19" t="s">
        <v>685</v>
      </c>
    </row>
    <row r="20" spans="1:10" x14ac:dyDescent="0.2">
      <c r="B20" t="s">
        <v>348</v>
      </c>
      <c r="C20">
        <v>0</v>
      </c>
      <c r="D20">
        <v>0</v>
      </c>
      <c r="E20">
        <v>1</v>
      </c>
      <c r="F20">
        <v>2</v>
      </c>
    </row>
    <row r="22" spans="1:10" x14ac:dyDescent="0.2">
      <c r="B22" t="s">
        <v>637</v>
      </c>
      <c r="C22">
        <f>SUM(C18:C20)</f>
        <v>14</v>
      </c>
      <c r="D22">
        <f t="shared" ref="D22:F22" si="5">SUM(D18:D20)</f>
        <v>30</v>
      </c>
      <c r="E22">
        <f t="shared" si="5"/>
        <v>76</v>
      </c>
      <c r="F22">
        <f t="shared" si="5"/>
        <v>37</v>
      </c>
    </row>
    <row r="23" spans="1:10" x14ac:dyDescent="0.2">
      <c r="A23" s="16" t="s">
        <v>430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 x14ac:dyDescent="0.2">
      <c r="B25" s="48" t="s">
        <v>389</v>
      </c>
      <c r="C25" s="48"/>
      <c r="D25" s="48" t="s">
        <v>395</v>
      </c>
      <c r="E25" s="48">
        <v>3</v>
      </c>
    </row>
    <row r="26" spans="1:10" x14ac:dyDescent="0.2">
      <c r="B26" s="48" t="s">
        <v>390</v>
      </c>
      <c r="C26" s="48"/>
      <c r="D26" s="48" t="s">
        <v>395</v>
      </c>
      <c r="E26" s="48">
        <v>3</v>
      </c>
    </row>
    <row r="27" spans="1:10" x14ac:dyDescent="0.2">
      <c r="B27" t="s">
        <v>391</v>
      </c>
      <c r="D27" t="s">
        <v>396</v>
      </c>
      <c r="E27">
        <v>3</v>
      </c>
    </row>
    <row r="28" spans="1:10" x14ac:dyDescent="0.2">
      <c r="B28" t="s">
        <v>392</v>
      </c>
      <c r="D28" t="s">
        <v>396</v>
      </c>
      <c r="E28">
        <v>3</v>
      </c>
    </row>
    <row r="29" spans="1:10" x14ac:dyDescent="0.2">
      <c r="B29" t="s">
        <v>393</v>
      </c>
      <c r="D29" t="s">
        <v>396</v>
      </c>
      <c r="E29">
        <v>3</v>
      </c>
    </row>
    <row r="30" spans="1:10" x14ac:dyDescent="0.2">
      <c r="B30" t="s">
        <v>394</v>
      </c>
      <c r="D30" t="s">
        <v>396</v>
      </c>
      <c r="E30">
        <v>3</v>
      </c>
    </row>
    <row r="31" spans="1:10" x14ac:dyDescent="0.2">
      <c r="B31" t="s">
        <v>403</v>
      </c>
      <c r="D31" t="s">
        <v>396</v>
      </c>
      <c r="E31">
        <v>3</v>
      </c>
    </row>
    <row r="33" spans="1:15" x14ac:dyDescent="0.2">
      <c r="A33" s="1"/>
      <c r="B33" s="1"/>
      <c r="C33" s="1"/>
      <c r="D33" s="1"/>
      <c r="E33" s="1"/>
      <c r="F33" s="1" t="s">
        <v>442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1"/>
      <c r="B34" s="1"/>
      <c r="C34" s="1" t="s">
        <v>219</v>
      </c>
      <c r="D34" s="1" t="s">
        <v>103</v>
      </c>
      <c r="E34" s="1" t="s">
        <v>102</v>
      </c>
      <c r="F34" s="1" t="s">
        <v>440</v>
      </c>
      <c r="G34" s="1" t="s">
        <v>431</v>
      </c>
      <c r="H34" s="1" t="s">
        <v>432</v>
      </c>
      <c r="I34" s="1" t="s">
        <v>384</v>
      </c>
      <c r="J34" s="1" t="s">
        <v>435</v>
      </c>
      <c r="K34" s="1" t="s">
        <v>441</v>
      </c>
      <c r="L34" s="1" t="s">
        <v>436</v>
      </c>
      <c r="M34" s="1"/>
      <c r="N34" s="1" t="s">
        <v>434</v>
      </c>
      <c r="O34" s="1" t="s">
        <v>433</v>
      </c>
    </row>
    <row r="35" spans="1: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">
      <c r="A36" s="1">
        <v>4.99</v>
      </c>
      <c r="B36" s="1"/>
      <c r="C36" s="1">
        <v>0</v>
      </c>
      <c r="D36" s="1">
        <v>10</v>
      </c>
      <c r="E36" s="1">
        <v>40</v>
      </c>
      <c r="F36" s="1">
        <v>60000</v>
      </c>
      <c r="G36" s="1"/>
      <c r="H36" s="1"/>
      <c r="I36" s="1">
        <v>5</v>
      </c>
      <c r="J36" s="1">
        <f t="shared" ref="J36:J38" si="6">(C36*$N$5+D36*$N$4+E36*$N$3+F36)/$P$3</f>
        <v>9.5</v>
      </c>
      <c r="K36" s="1">
        <f>H36/100</f>
        <v>0</v>
      </c>
      <c r="L36" s="1">
        <f t="shared" ref="L36:L41" si="7">I36</f>
        <v>5</v>
      </c>
      <c r="M36" s="1"/>
      <c r="N36" s="1">
        <f>SUM(J36:L36)</f>
        <v>14.5</v>
      </c>
      <c r="O36" s="1">
        <f t="shared" ref="O36:O41" si="8">N36/A36</f>
        <v>2.905811623246493</v>
      </c>
    </row>
    <row r="37" spans="1:15" x14ac:dyDescent="0.2">
      <c r="A37" s="1">
        <v>9.99</v>
      </c>
      <c r="B37" s="1"/>
      <c r="C37" s="1">
        <v>0</v>
      </c>
      <c r="D37" s="1">
        <v>20</v>
      </c>
      <c r="E37" s="1">
        <v>60</v>
      </c>
      <c r="F37" s="1">
        <v>120000</v>
      </c>
      <c r="G37" s="1"/>
      <c r="H37" s="1"/>
      <c r="I37" s="1">
        <v>10</v>
      </c>
      <c r="J37" s="1">
        <f t="shared" si="6"/>
        <v>18</v>
      </c>
      <c r="K37" s="1">
        <f t="shared" ref="K37:K41" si="9">H37/100</f>
        <v>0</v>
      </c>
      <c r="L37" s="1">
        <f t="shared" si="7"/>
        <v>10</v>
      </c>
      <c r="M37" s="1"/>
      <c r="N37" s="1">
        <f t="shared" ref="N37:N41" si="10">SUM(J37:L37)</f>
        <v>28</v>
      </c>
      <c r="O37" s="1">
        <f t="shared" si="8"/>
        <v>2.8028028028028027</v>
      </c>
    </row>
    <row r="38" spans="1:15" x14ac:dyDescent="0.2">
      <c r="A38" s="1">
        <v>19.989999999999998</v>
      </c>
      <c r="B38" s="1"/>
      <c r="C38" s="1">
        <v>2</v>
      </c>
      <c r="D38" s="1">
        <v>30</v>
      </c>
      <c r="E38" s="1"/>
      <c r="F38" s="1">
        <v>240000</v>
      </c>
      <c r="G38" s="1"/>
      <c r="H38" s="1"/>
      <c r="I38" s="1">
        <v>20</v>
      </c>
      <c r="J38" s="1">
        <f t="shared" si="6"/>
        <v>35</v>
      </c>
      <c r="K38" s="1">
        <f t="shared" si="9"/>
        <v>0</v>
      </c>
      <c r="L38" s="1">
        <f t="shared" si="7"/>
        <v>20</v>
      </c>
      <c r="M38" s="1"/>
      <c r="N38" s="1">
        <f t="shared" si="10"/>
        <v>55</v>
      </c>
      <c r="O38" s="1">
        <f t="shared" si="8"/>
        <v>2.7513756878439222</v>
      </c>
    </row>
    <row r="39" spans="1:15" x14ac:dyDescent="0.2">
      <c r="A39" s="50">
        <v>29.99</v>
      </c>
      <c r="B39" s="50"/>
      <c r="C39" s="50">
        <v>3</v>
      </c>
      <c r="D39" s="50">
        <v>40</v>
      </c>
      <c r="E39" s="50"/>
      <c r="F39" s="50">
        <v>360000</v>
      </c>
      <c r="G39" s="50"/>
      <c r="H39" s="50"/>
      <c r="I39" s="50">
        <v>30</v>
      </c>
      <c r="J39" s="50">
        <f t="shared" ref="J39:J41" si="11">(C39*$N$5+D39*$N$4+E39*$N$3+F39)/$P$3</f>
        <v>50</v>
      </c>
      <c r="K39" s="50">
        <f t="shared" si="9"/>
        <v>0</v>
      </c>
      <c r="L39" s="50">
        <f t="shared" si="7"/>
        <v>30</v>
      </c>
      <c r="M39" s="50"/>
      <c r="N39" s="50">
        <f t="shared" si="10"/>
        <v>80</v>
      </c>
      <c r="O39" s="50">
        <f t="shared" si="8"/>
        <v>2.6675558519506501</v>
      </c>
    </row>
    <row r="40" spans="1:15" x14ac:dyDescent="0.2">
      <c r="A40" s="1">
        <v>49.99</v>
      </c>
      <c r="B40" s="1"/>
      <c r="C40" s="1">
        <v>5</v>
      </c>
      <c r="D40" s="1">
        <v>60</v>
      </c>
      <c r="E40" s="1"/>
      <c r="F40" s="1">
        <v>600000</v>
      </c>
      <c r="G40" s="1"/>
      <c r="H40" s="1"/>
      <c r="I40" s="1">
        <v>50</v>
      </c>
      <c r="J40" s="1">
        <f t="shared" si="11"/>
        <v>80</v>
      </c>
      <c r="K40" s="1">
        <f t="shared" si="9"/>
        <v>0</v>
      </c>
      <c r="L40" s="1">
        <f t="shared" si="7"/>
        <v>50</v>
      </c>
      <c r="M40" s="1"/>
      <c r="N40" s="1">
        <f t="shared" si="10"/>
        <v>130</v>
      </c>
      <c r="O40" s="1">
        <f t="shared" si="8"/>
        <v>2.6005201040208039</v>
      </c>
    </row>
    <row r="41" spans="1:15" x14ac:dyDescent="0.2">
      <c r="A41" s="1">
        <v>99.99</v>
      </c>
      <c r="B41" s="1"/>
      <c r="C41" s="1">
        <v>10</v>
      </c>
      <c r="D41" s="1">
        <v>80</v>
      </c>
      <c r="E41" s="1"/>
      <c r="F41" s="1">
        <v>1200000</v>
      </c>
      <c r="G41" s="1"/>
      <c r="H41" s="1"/>
      <c r="I41" s="1">
        <v>100</v>
      </c>
      <c r="J41" s="1">
        <f t="shared" si="11"/>
        <v>140</v>
      </c>
      <c r="K41" s="1">
        <f t="shared" si="9"/>
        <v>0</v>
      </c>
      <c r="L41" s="1">
        <f t="shared" si="7"/>
        <v>100</v>
      </c>
      <c r="M41" s="1"/>
      <c r="N41" s="1">
        <f t="shared" si="10"/>
        <v>240</v>
      </c>
      <c r="O41" s="1">
        <f t="shared" si="8"/>
        <v>2.4002400240024002</v>
      </c>
    </row>
    <row r="46" spans="1:15" x14ac:dyDescent="0.2">
      <c r="A46" s="16" t="s">
        <v>443</v>
      </c>
      <c r="B46" s="16"/>
      <c r="C46" s="16"/>
      <c r="D46" s="16"/>
      <c r="E46" s="16"/>
      <c r="F46" s="16"/>
      <c r="G46" s="16"/>
      <c r="H46" s="16"/>
      <c r="I46" s="16"/>
      <c r="J46" s="16"/>
    </row>
    <row r="49" spans="2:2" x14ac:dyDescent="0.2">
      <c r="B49" t="s">
        <v>444</v>
      </c>
    </row>
    <row r="50" spans="2:2" x14ac:dyDescent="0.2">
      <c r="B50" t="s">
        <v>459</v>
      </c>
    </row>
    <row r="51" spans="2:2" x14ac:dyDescent="0.2">
      <c r="B51" t="s">
        <v>460</v>
      </c>
    </row>
    <row r="67" spans="1:10" x14ac:dyDescent="0.2">
      <c r="A67" s="16" t="s">
        <v>446</v>
      </c>
      <c r="B67" s="16"/>
      <c r="C67" s="16"/>
      <c r="D67" s="16"/>
      <c r="E67" s="16"/>
      <c r="F67" s="16"/>
      <c r="G67" s="16"/>
      <c r="H67" s="16"/>
      <c r="I67" s="16"/>
      <c r="J67" s="16"/>
    </row>
    <row r="69" spans="1:10" x14ac:dyDescent="0.2">
      <c r="C69" t="s">
        <v>447</v>
      </c>
      <c r="D69" t="s">
        <v>384</v>
      </c>
      <c r="F69" t="s">
        <v>54</v>
      </c>
      <c r="G69" t="s">
        <v>433</v>
      </c>
      <c r="J69" t="s">
        <v>448</v>
      </c>
    </row>
    <row r="70" spans="1:10" x14ac:dyDescent="0.2">
      <c r="B70">
        <v>1.99</v>
      </c>
      <c r="C70">
        <v>5</v>
      </c>
      <c r="D70">
        <v>4</v>
      </c>
      <c r="F70">
        <f>(C70*$J$70+D70*100)/100</f>
        <v>8.5</v>
      </c>
      <c r="G70">
        <f>F70/B70</f>
        <v>4.2713567839195976</v>
      </c>
      <c r="J70">
        <v>90</v>
      </c>
    </row>
    <row r="71" spans="1:10" x14ac:dyDescent="0.2">
      <c r="B71">
        <v>4.99</v>
      </c>
      <c r="C71">
        <v>10</v>
      </c>
      <c r="D71">
        <v>10</v>
      </c>
      <c r="F71">
        <f t="shared" ref="F71:F75" si="12">(C71*$J$70+D71*100)/100</f>
        <v>19</v>
      </c>
      <c r="G71">
        <f t="shared" ref="G71:G75" si="13">F71/B71</f>
        <v>3.8076152304609217</v>
      </c>
    </row>
    <row r="72" spans="1:10" x14ac:dyDescent="0.2">
      <c r="B72">
        <v>9.99</v>
      </c>
      <c r="C72">
        <v>22</v>
      </c>
      <c r="D72">
        <v>15</v>
      </c>
      <c r="F72">
        <f t="shared" si="12"/>
        <v>34.799999999999997</v>
      </c>
      <c r="G72">
        <f t="shared" si="13"/>
        <v>3.4834834834834831</v>
      </c>
    </row>
    <row r="73" spans="1:10" x14ac:dyDescent="0.2">
      <c r="B73" s="7">
        <v>19.989999999999998</v>
      </c>
      <c r="C73" s="7">
        <v>50</v>
      </c>
      <c r="D73" s="7">
        <v>20</v>
      </c>
      <c r="E73" s="7"/>
      <c r="F73" s="7">
        <f t="shared" si="12"/>
        <v>65</v>
      </c>
      <c r="G73" s="7">
        <f t="shared" si="13"/>
        <v>3.2516258129064535</v>
      </c>
      <c r="H73" s="7"/>
      <c r="I73" s="7"/>
      <c r="J73" s="7"/>
    </row>
    <row r="74" spans="1:10" x14ac:dyDescent="0.2">
      <c r="B74" s="51">
        <v>29.99</v>
      </c>
      <c r="C74" s="51">
        <v>60</v>
      </c>
      <c r="D74" s="51">
        <v>40</v>
      </c>
      <c r="E74" s="51"/>
      <c r="F74" s="51">
        <f t="shared" si="12"/>
        <v>94</v>
      </c>
      <c r="G74" s="51">
        <f t="shared" si="13"/>
        <v>3.134378126042014</v>
      </c>
      <c r="H74" s="51"/>
      <c r="I74" s="51"/>
      <c r="J74" s="51"/>
    </row>
    <row r="75" spans="1:10" x14ac:dyDescent="0.2">
      <c r="B75">
        <v>49.99</v>
      </c>
      <c r="C75">
        <v>120</v>
      </c>
      <c r="D75">
        <v>50</v>
      </c>
      <c r="F75">
        <f t="shared" si="12"/>
        <v>158</v>
      </c>
      <c r="G75">
        <f t="shared" si="13"/>
        <v>3.160632126425285</v>
      </c>
    </row>
    <row r="79" spans="1:10" x14ac:dyDescent="0.2">
      <c r="A79" s="16" t="s">
        <v>522</v>
      </c>
      <c r="B79" s="16"/>
      <c r="C79" s="16"/>
      <c r="D79" s="16"/>
      <c r="E79" s="16"/>
      <c r="F79" s="16"/>
      <c r="G79" s="16"/>
      <c r="H79" s="16"/>
      <c r="I79" s="16"/>
      <c r="J79" s="16"/>
    </row>
  </sheetData>
  <mergeCells count="2">
    <mergeCell ref="A6:A8"/>
    <mergeCell ref="C14:F14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F88"/>
  <sheetViews>
    <sheetView workbookViewId="0">
      <selection activeCell="J19" sqref="J19"/>
    </sheetView>
  </sheetViews>
  <sheetFormatPr baseColWidth="10" defaultRowHeight="16" x14ac:dyDescent="0.2"/>
  <cols>
    <col min="28" max="28" width="20" customWidth="1"/>
    <col min="29" max="29" width="22.83203125" customWidth="1"/>
    <col min="30" max="30" width="28.5" customWidth="1"/>
    <col min="31" max="31" width="23.83203125" customWidth="1"/>
    <col min="32" max="32" width="28.33203125" customWidth="1"/>
  </cols>
  <sheetData>
    <row r="1" spans="1:32" x14ac:dyDescent="0.2">
      <c r="A1" t="s">
        <v>191</v>
      </c>
      <c r="U1" t="s">
        <v>556</v>
      </c>
      <c r="W1">
        <f>'Dungeon&amp;Framework'!EF22</f>
        <v>35.243238095238091</v>
      </c>
    </row>
    <row r="2" spans="1:32" x14ac:dyDescent="0.2">
      <c r="A2" t="s">
        <v>192</v>
      </c>
      <c r="O2" t="s">
        <v>193</v>
      </c>
      <c r="U2" t="s">
        <v>557</v>
      </c>
      <c r="W2">
        <f>'Dungeon&amp;Framework'!EF40</f>
        <v>66.457606837606832</v>
      </c>
    </row>
    <row r="3" spans="1:32" x14ac:dyDescent="0.2">
      <c r="O3" t="s">
        <v>194</v>
      </c>
      <c r="U3" t="s">
        <v>558</v>
      </c>
      <c r="W3">
        <f>'Dungeon&amp;Framework'!EF58</f>
        <v>179.59389743589745</v>
      </c>
    </row>
    <row r="4" spans="1:32" x14ac:dyDescent="0.2">
      <c r="C4" t="s">
        <v>195</v>
      </c>
      <c r="U4" t="s">
        <v>559</v>
      </c>
      <c r="W4">
        <f>'Dungeon&amp;Framework'!EF64</f>
        <v>242.43761061946901</v>
      </c>
    </row>
    <row r="5" spans="1:32" x14ac:dyDescent="0.2">
      <c r="A5" s="98" t="s">
        <v>37</v>
      </c>
      <c r="B5" s="99"/>
      <c r="C5" s="99"/>
      <c r="D5" s="99"/>
      <c r="E5" s="99"/>
      <c r="F5" s="99"/>
      <c r="G5" s="99"/>
      <c r="H5" s="100"/>
      <c r="J5" s="101" t="s">
        <v>38</v>
      </c>
      <c r="K5" s="102"/>
      <c r="L5" s="102"/>
      <c r="M5" s="102"/>
      <c r="N5" s="102"/>
      <c r="O5" s="102"/>
      <c r="P5" s="102"/>
      <c r="Q5" s="103"/>
      <c r="S5" s="95" t="s">
        <v>39</v>
      </c>
      <c r="T5" s="96"/>
      <c r="U5" s="96"/>
      <c r="V5" s="96"/>
      <c r="W5" s="96"/>
      <c r="X5" s="96"/>
      <c r="Y5" s="96"/>
      <c r="Z5" s="97"/>
    </row>
    <row r="6" spans="1:32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328</v>
      </c>
      <c r="AC6" s="7"/>
      <c r="AD6">
        <f>(Z10+Z28+Z48+Z67)*2</f>
        <v>64</v>
      </c>
    </row>
    <row r="7" spans="1:32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37" t="s">
        <v>329</v>
      </c>
      <c r="AC7" s="7"/>
      <c r="AD7">
        <f>(Q11+Q30+Q49+AD31)*4</f>
        <v>120</v>
      </c>
    </row>
    <row r="8" spans="1:32" x14ac:dyDescent="0.2">
      <c r="A8" s="24">
        <v>-1</v>
      </c>
      <c r="B8" s="24">
        <v>1</v>
      </c>
      <c r="C8" s="23" t="s">
        <v>560</v>
      </c>
      <c r="D8" s="24">
        <v>-1</v>
      </c>
      <c r="E8" s="24">
        <v>2</v>
      </c>
      <c r="F8" s="23" t="s">
        <v>562</v>
      </c>
      <c r="G8" s="23"/>
      <c r="H8" s="23">
        <v>6</v>
      </c>
      <c r="I8" t="s">
        <v>561</v>
      </c>
      <c r="J8" s="20">
        <v>-1</v>
      </c>
      <c r="K8" s="20">
        <v>1</v>
      </c>
      <c r="L8" s="19" t="s">
        <v>560</v>
      </c>
      <c r="M8" s="20">
        <v>-1</v>
      </c>
      <c r="N8" s="20">
        <v>2</v>
      </c>
      <c r="O8" s="19" t="s">
        <v>562</v>
      </c>
      <c r="P8" s="20">
        <v>-1</v>
      </c>
      <c r="Q8" s="20">
        <v>4</v>
      </c>
      <c r="R8" t="s">
        <v>571</v>
      </c>
      <c r="S8" s="22">
        <v>-1</v>
      </c>
      <c r="T8" s="22">
        <v>1</v>
      </c>
      <c r="U8" s="21" t="s">
        <v>562</v>
      </c>
      <c r="V8" s="22">
        <v>-1</v>
      </c>
      <c r="W8" s="22">
        <v>2</v>
      </c>
      <c r="X8" s="21" t="s">
        <v>560</v>
      </c>
      <c r="Y8" s="22">
        <v>-1</v>
      </c>
      <c r="Z8" s="22">
        <v>4</v>
      </c>
      <c r="AA8" t="s">
        <v>570</v>
      </c>
      <c r="AB8" s="7" t="s">
        <v>330</v>
      </c>
      <c r="AC8" s="7"/>
      <c r="AD8">
        <f>(MAX(H9:H21)+MAX(H25:H41)+MAX(H45:H62)+MAX(H65:H73))*2</f>
        <v>136</v>
      </c>
    </row>
    <row r="9" spans="1:32" x14ac:dyDescent="0.2">
      <c r="A9" s="23"/>
      <c r="B9" s="24"/>
      <c r="C9" s="23"/>
      <c r="D9" s="24"/>
      <c r="E9" s="24">
        <v>3</v>
      </c>
      <c r="F9" s="23" t="s">
        <v>560</v>
      </c>
      <c r="G9" s="23"/>
      <c r="H9" s="23">
        <v>7</v>
      </c>
      <c r="I9" t="s">
        <v>560</v>
      </c>
      <c r="J9" s="20"/>
      <c r="K9" s="20"/>
      <c r="L9" s="19"/>
      <c r="M9" s="20"/>
      <c r="N9" s="20">
        <v>3</v>
      </c>
      <c r="O9" s="19" t="s">
        <v>560</v>
      </c>
      <c r="P9" s="19"/>
      <c r="Q9" s="19">
        <v>5</v>
      </c>
      <c r="R9" t="s">
        <v>560</v>
      </c>
      <c r="S9" s="22"/>
      <c r="T9" s="22"/>
      <c r="U9" s="21"/>
      <c r="V9" s="22"/>
      <c r="W9" s="22">
        <v>3</v>
      </c>
      <c r="X9" s="21" t="s">
        <v>567</v>
      </c>
      <c r="Y9" s="21"/>
      <c r="Z9" s="21">
        <v>5</v>
      </c>
      <c r="AA9" t="s">
        <v>560</v>
      </c>
    </row>
    <row r="10" spans="1:32" x14ac:dyDescent="0.2">
      <c r="A10" s="24"/>
      <c r="B10" s="24"/>
      <c r="C10" s="23"/>
      <c r="D10" s="24"/>
      <c r="E10" s="24">
        <v>4</v>
      </c>
      <c r="F10" s="23" t="s">
        <v>562</v>
      </c>
      <c r="G10" s="23"/>
      <c r="H10" s="23">
        <v>8</v>
      </c>
      <c r="I10" t="s">
        <v>562</v>
      </c>
      <c r="J10" s="20"/>
      <c r="K10" s="20"/>
      <c r="L10" s="19"/>
      <c r="M10" s="20"/>
      <c r="N10" s="20"/>
      <c r="O10" s="19"/>
      <c r="P10" s="19"/>
      <c r="Q10" s="20">
        <v>6</v>
      </c>
      <c r="R10" t="s">
        <v>563</v>
      </c>
      <c r="S10" s="22"/>
      <c r="T10" s="22"/>
      <c r="U10" s="21"/>
      <c r="V10" s="22"/>
      <c r="W10" s="22"/>
      <c r="X10" s="21"/>
      <c r="Y10" s="21"/>
      <c r="Z10" s="21">
        <v>6</v>
      </c>
      <c r="AA10" t="s">
        <v>570</v>
      </c>
      <c r="AD10">
        <f>SUM(AD6:AD8)</f>
        <v>320</v>
      </c>
    </row>
    <row r="11" spans="1:32" x14ac:dyDescent="0.2">
      <c r="A11" s="24"/>
      <c r="B11" s="24"/>
      <c r="C11" s="23"/>
      <c r="D11" s="24"/>
      <c r="E11" s="24">
        <v>5</v>
      </c>
      <c r="F11" s="23" t="s">
        <v>567</v>
      </c>
      <c r="G11" s="23"/>
      <c r="H11" s="23">
        <v>9</v>
      </c>
      <c r="I11" t="s">
        <v>560</v>
      </c>
      <c r="J11" s="20"/>
      <c r="K11" s="20"/>
      <c r="L11" s="19"/>
      <c r="M11" s="20"/>
      <c r="N11" s="20"/>
      <c r="O11" s="19"/>
      <c r="P11" s="19"/>
      <c r="Q11" s="19">
        <v>7</v>
      </c>
      <c r="R11" t="s">
        <v>560</v>
      </c>
      <c r="S11" s="22"/>
      <c r="T11" s="22"/>
      <c r="U11" s="21"/>
      <c r="V11" s="22"/>
      <c r="W11" s="22"/>
      <c r="X11" s="21"/>
      <c r="Y11" s="21"/>
      <c r="Z11" s="21"/>
    </row>
    <row r="12" spans="1:32" x14ac:dyDescent="0.2">
      <c r="A12" s="24"/>
      <c r="B12" s="24"/>
      <c r="C12" s="23"/>
      <c r="D12" s="24"/>
      <c r="E12" s="24"/>
      <c r="F12" s="23"/>
      <c r="G12" s="23"/>
      <c r="H12" s="23">
        <v>10</v>
      </c>
      <c r="I12" t="s">
        <v>563</v>
      </c>
      <c r="J12" s="19"/>
      <c r="K12" s="19"/>
      <c r="L12" s="19"/>
      <c r="M12" s="20"/>
      <c r="N12" s="20"/>
      <c r="O12" s="19"/>
      <c r="P12" s="19"/>
      <c r="Q12" s="20">
        <v>8</v>
      </c>
      <c r="R12" t="s">
        <v>567</v>
      </c>
      <c r="S12" s="21"/>
      <c r="T12" s="21"/>
      <c r="U12" s="21"/>
      <c r="V12" s="22"/>
      <c r="W12" s="22"/>
      <c r="X12" s="21"/>
      <c r="Y12" s="21"/>
      <c r="Z12" s="21"/>
    </row>
    <row r="13" spans="1:32" ht="18" x14ac:dyDescent="0.25">
      <c r="A13" s="24"/>
      <c r="B13" s="24"/>
      <c r="C13" s="23"/>
      <c r="D13" s="24"/>
      <c r="E13" s="24"/>
      <c r="F13" s="23"/>
      <c r="G13" s="23"/>
      <c r="H13" s="23">
        <v>11</v>
      </c>
      <c r="I13" t="s">
        <v>560</v>
      </c>
      <c r="J13" s="20"/>
      <c r="K13" s="19"/>
      <c r="L13" s="19"/>
      <c r="M13" s="19"/>
      <c r="N13" s="19"/>
      <c r="O13" s="19"/>
      <c r="P13" s="19"/>
      <c r="Q13" s="19">
        <v>9</v>
      </c>
      <c r="R13" t="s">
        <v>560</v>
      </c>
      <c r="S13" s="22"/>
      <c r="T13" s="21"/>
      <c r="U13" s="21"/>
      <c r="V13" s="21"/>
      <c r="W13" s="21"/>
      <c r="X13" s="21"/>
      <c r="Y13" s="21"/>
      <c r="Z13" s="21"/>
      <c r="AC13" t="s">
        <v>368</v>
      </c>
      <c r="AD13" t="s">
        <v>367</v>
      </c>
      <c r="AE13" t="s">
        <v>369</v>
      </c>
      <c r="AF13" t="s">
        <v>370</v>
      </c>
    </row>
    <row r="14" spans="1:32" x14ac:dyDescent="0.2">
      <c r="A14" s="24"/>
      <c r="B14" s="24"/>
      <c r="C14" s="23"/>
      <c r="D14" s="24"/>
      <c r="E14" s="24"/>
      <c r="F14" s="23"/>
      <c r="G14" s="23"/>
      <c r="H14" s="23">
        <v>12</v>
      </c>
      <c r="I14" t="s">
        <v>562</v>
      </c>
      <c r="J14" s="20"/>
      <c r="K14" s="19"/>
      <c r="L14" s="19"/>
      <c r="M14" s="19"/>
      <c r="N14" s="19"/>
      <c r="O14" s="19"/>
      <c r="P14" s="19"/>
      <c r="Q14" s="20">
        <v>10</v>
      </c>
      <c r="R14" t="s">
        <v>571</v>
      </c>
      <c r="S14" s="22"/>
      <c r="T14" s="21"/>
      <c r="U14" s="21"/>
      <c r="V14" s="21"/>
      <c r="W14" s="21"/>
      <c r="X14" s="21"/>
      <c r="Y14" s="21"/>
      <c r="Z14" s="21"/>
      <c r="AB14" t="s">
        <v>371</v>
      </c>
      <c r="AC14">
        <f>MAX(Z8:Z23)</f>
        <v>6</v>
      </c>
      <c r="AD14">
        <f>MAX(Z25:Z43)</f>
        <v>8</v>
      </c>
      <c r="AE14">
        <f>MAX(Z45:Z63)</f>
        <v>10</v>
      </c>
      <c r="AF14">
        <f>MAX(Z65:Z73)</f>
        <v>12</v>
      </c>
    </row>
    <row r="15" spans="1:32" x14ac:dyDescent="0.2">
      <c r="A15" s="24"/>
      <c r="B15" s="23"/>
      <c r="C15" s="23"/>
      <c r="D15" s="24"/>
      <c r="E15" s="23"/>
      <c r="F15" s="23"/>
      <c r="G15" s="23"/>
      <c r="H15" s="23">
        <v>13</v>
      </c>
      <c r="I15" t="s">
        <v>560</v>
      </c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  <c r="AB15" t="s">
        <v>372</v>
      </c>
      <c r="AC15">
        <f>MAX(Q8:Q23)</f>
        <v>10</v>
      </c>
      <c r="AD15">
        <f>MAX(Q25:Q43)</f>
        <v>12</v>
      </c>
      <c r="AE15">
        <f>MAX(Q45:Q63)</f>
        <v>14</v>
      </c>
      <c r="AF15">
        <f>MAX(Q65:Q74)</f>
        <v>16</v>
      </c>
    </row>
    <row r="16" spans="1:32" x14ac:dyDescent="0.2">
      <c r="A16" s="24"/>
      <c r="B16" s="23"/>
      <c r="C16" s="23"/>
      <c r="D16" s="24"/>
      <c r="E16" s="23"/>
      <c r="F16" s="23"/>
      <c r="G16" s="23"/>
      <c r="H16" s="23">
        <v>14</v>
      </c>
      <c r="I16" t="s">
        <v>561</v>
      </c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  <c r="AB16" t="s">
        <v>373</v>
      </c>
      <c r="AC16">
        <f>MAX(H8:H23)</f>
        <v>14</v>
      </c>
      <c r="AD16">
        <f>MAX(H25:H43)</f>
        <v>16</v>
      </c>
      <c r="AE16">
        <f>MAX(H45:H63)</f>
        <v>18</v>
      </c>
      <c r="AF16">
        <f>MAX(H65:H74)</f>
        <v>20</v>
      </c>
    </row>
    <row r="17" spans="1:32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32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32" ht="18" x14ac:dyDescent="0.25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  <c r="AC19" t="s">
        <v>411</v>
      </c>
      <c r="AD19" t="s">
        <v>412</v>
      </c>
      <c r="AE19" t="s">
        <v>413</v>
      </c>
      <c r="AF19" t="s">
        <v>414</v>
      </c>
    </row>
    <row r="20" spans="1:32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  <c r="AB20" t="s">
        <v>371</v>
      </c>
      <c r="AC20">
        <f>ROUND(AVERAGE(W8:W23),0)</f>
        <v>3</v>
      </c>
      <c r="AD20">
        <f>ROUND(AVERAGE(W25:W43),0)</f>
        <v>3</v>
      </c>
      <c r="AE20">
        <f>ROUND(AVERAGE(W45:W63),0)</f>
        <v>4</v>
      </c>
      <c r="AF20">
        <f>ROUND(AVERAGE(W65:W75),0)</f>
        <v>4</v>
      </c>
    </row>
    <row r="21" spans="1:32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  <c r="AB21" t="s">
        <v>372</v>
      </c>
      <c r="AC21">
        <f>ROUND(AVERAGE(N8:N23),0)</f>
        <v>3</v>
      </c>
      <c r="AD21">
        <f>ROUND(AVERAGE(N25:N43),0)</f>
        <v>4</v>
      </c>
      <c r="AE21">
        <f>ROUND(AVERAGE(N45:N63),0)</f>
        <v>5</v>
      </c>
      <c r="AF21">
        <f>ROUND(AVERAGE(N65:N74),0)</f>
        <v>7</v>
      </c>
    </row>
    <row r="22" spans="1:32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  <c r="AB22" t="s">
        <v>373</v>
      </c>
      <c r="AC22">
        <f>ROUND(AVERAGE(E8:E23),0)</f>
        <v>4</v>
      </c>
      <c r="AD22">
        <f>ROUND(AVERAGE(E25:E43),0)</f>
        <v>5</v>
      </c>
      <c r="AE22">
        <f>ROUND(AVERAGE(E25:E43),0)</f>
        <v>5</v>
      </c>
      <c r="AF22">
        <f>ROUND(AVERAGE(E65:E73),0)</f>
        <v>8</v>
      </c>
    </row>
    <row r="23" spans="1:32" x14ac:dyDescent="0.2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/>
    </row>
    <row r="24" spans="1:32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32" x14ac:dyDescent="0.2">
      <c r="A25" s="24">
        <v>-1</v>
      </c>
      <c r="B25" s="24">
        <v>1</v>
      </c>
      <c r="C25" s="23" t="s">
        <v>564</v>
      </c>
      <c r="D25" s="24">
        <v>-1</v>
      </c>
      <c r="E25" s="24">
        <v>3</v>
      </c>
      <c r="F25" s="23" t="s">
        <v>563</v>
      </c>
      <c r="G25" s="23"/>
      <c r="H25" s="23">
        <v>8</v>
      </c>
      <c r="I25" t="s">
        <v>569</v>
      </c>
      <c r="J25" s="20">
        <v>-1</v>
      </c>
      <c r="K25" s="20">
        <v>1</v>
      </c>
      <c r="L25" s="19" t="s">
        <v>564</v>
      </c>
      <c r="M25" s="20">
        <v>-1</v>
      </c>
      <c r="N25" s="20">
        <v>2</v>
      </c>
      <c r="O25" s="19" t="s">
        <v>563</v>
      </c>
      <c r="P25" s="20">
        <v>-1</v>
      </c>
      <c r="Q25" s="19">
        <v>6</v>
      </c>
      <c r="R25" t="s">
        <v>572</v>
      </c>
      <c r="S25" s="22">
        <v>-1</v>
      </c>
      <c r="T25" s="22">
        <v>1</v>
      </c>
      <c r="U25" s="21" t="s">
        <v>564</v>
      </c>
      <c r="V25" s="22">
        <v>-1</v>
      </c>
      <c r="W25" s="22">
        <v>2</v>
      </c>
      <c r="X25" s="21" t="s">
        <v>563</v>
      </c>
      <c r="Y25" s="22">
        <v>-1</v>
      </c>
      <c r="Z25" s="21">
        <v>5</v>
      </c>
      <c r="AA25" t="s">
        <v>561</v>
      </c>
    </row>
    <row r="26" spans="1:32" x14ac:dyDescent="0.2">
      <c r="A26" s="23"/>
      <c r="B26" s="24">
        <v>2</v>
      </c>
      <c r="C26" s="23" t="s">
        <v>562</v>
      </c>
      <c r="D26" s="24"/>
      <c r="E26" s="24">
        <v>4</v>
      </c>
      <c r="F26" s="23" t="s">
        <v>565</v>
      </c>
      <c r="G26" s="23"/>
      <c r="H26" s="23">
        <v>9</v>
      </c>
      <c r="I26" t="s">
        <v>562</v>
      </c>
      <c r="J26" s="20"/>
      <c r="K26" s="20"/>
      <c r="L26" s="19"/>
      <c r="M26" s="20"/>
      <c r="N26" s="20">
        <v>3</v>
      </c>
      <c r="O26" s="19" t="s">
        <v>565</v>
      </c>
      <c r="P26" s="19"/>
      <c r="Q26" s="19">
        <v>7</v>
      </c>
      <c r="R26" t="s">
        <v>564</v>
      </c>
      <c r="S26" s="22"/>
      <c r="T26" s="22"/>
      <c r="U26" s="21"/>
      <c r="V26" s="22"/>
      <c r="W26" s="22">
        <v>3</v>
      </c>
      <c r="X26" s="21" t="s">
        <v>564</v>
      </c>
      <c r="Y26" s="21"/>
      <c r="Z26" s="21">
        <v>6</v>
      </c>
      <c r="AA26" t="s">
        <v>564</v>
      </c>
    </row>
    <row r="27" spans="1:32" x14ac:dyDescent="0.2">
      <c r="A27" s="24"/>
      <c r="B27" s="24"/>
      <c r="C27" s="23"/>
      <c r="D27" s="24"/>
      <c r="E27" s="24">
        <v>5</v>
      </c>
      <c r="F27" s="23" t="s">
        <v>562</v>
      </c>
      <c r="G27" s="23"/>
      <c r="H27" s="23">
        <v>10</v>
      </c>
      <c r="I27" t="s">
        <v>565</v>
      </c>
      <c r="J27" s="20"/>
      <c r="K27" s="20"/>
      <c r="L27" s="19"/>
      <c r="M27" s="20"/>
      <c r="N27" s="20">
        <v>4</v>
      </c>
      <c r="O27" s="19" t="s">
        <v>562</v>
      </c>
      <c r="P27" s="19"/>
      <c r="Q27" s="19">
        <v>8</v>
      </c>
      <c r="R27" t="s">
        <v>563</v>
      </c>
      <c r="S27" s="22"/>
      <c r="T27" s="22"/>
      <c r="U27" s="21"/>
      <c r="V27" s="22"/>
      <c r="W27" s="22">
        <v>4</v>
      </c>
      <c r="X27" s="21" t="s">
        <v>568</v>
      </c>
      <c r="Y27" s="21"/>
      <c r="Z27" s="21">
        <v>7</v>
      </c>
      <c r="AA27" t="s">
        <v>562</v>
      </c>
      <c r="AB27" t="s">
        <v>455</v>
      </c>
      <c r="AC27">
        <f>(MAX(Z8:Z23)+MAX(Z25:Z43)+MAX(Z45:Z63)+MAX(Z65:Z78))*2</f>
        <v>72</v>
      </c>
    </row>
    <row r="28" spans="1:32" x14ac:dyDescent="0.2">
      <c r="A28" s="24"/>
      <c r="B28" s="24"/>
      <c r="C28" s="23"/>
      <c r="D28" s="24"/>
      <c r="E28" s="24">
        <v>6</v>
      </c>
      <c r="F28" s="23" t="s">
        <v>565</v>
      </c>
      <c r="G28" s="23"/>
      <c r="H28" s="23">
        <v>11</v>
      </c>
      <c r="I28" t="s">
        <v>562</v>
      </c>
      <c r="J28" s="20"/>
      <c r="K28" s="20"/>
      <c r="L28" s="19"/>
      <c r="M28" s="20"/>
      <c r="N28" s="20">
        <v>5</v>
      </c>
      <c r="O28" s="19" t="s">
        <v>568</v>
      </c>
      <c r="P28" s="19"/>
      <c r="Q28" s="19">
        <v>9</v>
      </c>
      <c r="R28" t="s">
        <v>565</v>
      </c>
      <c r="S28" s="22"/>
      <c r="T28" s="22"/>
      <c r="U28" s="21"/>
      <c r="V28" s="22"/>
      <c r="W28" s="22"/>
      <c r="X28" s="21"/>
      <c r="Y28" s="21"/>
      <c r="Z28" s="21">
        <v>8</v>
      </c>
      <c r="AA28" t="s">
        <v>561</v>
      </c>
      <c r="AB28" t="s">
        <v>456</v>
      </c>
      <c r="AC28">
        <f>(MAX(Q8:Q23)+MAX(Q25:Q43)+MAX(Q45:Q63)+MAX(Q65:Q76))*4</f>
        <v>208</v>
      </c>
    </row>
    <row r="29" spans="1:32" x14ac:dyDescent="0.2">
      <c r="A29" s="24"/>
      <c r="B29" s="24"/>
      <c r="C29" s="23"/>
      <c r="D29" s="24"/>
      <c r="E29" s="24">
        <v>7</v>
      </c>
      <c r="F29" s="23" t="s">
        <v>568</v>
      </c>
      <c r="G29" s="23"/>
      <c r="H29" s="23">
        <v>12</v>
      </c>
      <c r="I29" t="s">
        <v>564</v>
      </c>
      <c r="J29" s="19"/>
      <c r="K29" s="19"/>
      <c r="L29" s="19"/>
      <c r="M29" s="20"/>
      <c r="N29" s="20"/>
      <c r="O29" s="19"/>
      <c r="P29" s="19"/>
      <c r="Q29" s="19">
        <v>10</v>
      </c>
      <c r="R29" t="s">
        <v>567</v>
      </c>
      <c r="S29" s="21"/>
      <c r="T29" s="21"/>
      <c r="U29" s="21"/>
      <c r="V29" s="22"/>
      <c r="W29" s="22"/>
      <c r="X29" s="21"/>
      <c r="Y29" s="21"/>
      <c r="Z29" s="21"/>
      <c r="AB29" t="s">
        <v>457</v>
      </c>
      <c r="AC29">
        <f>(MAX(H8:H23)+MAX(H25:H43)+MAX(H45:H63)+MAX(H65:H76))*2</f>
        <v>136</v>
      </c>
    </row>
    <row r="30" spans="1:32" x14ac:dyDescent="0.2">
      <c r="A30" s="24"/>
      <c r="B30" s="24"/>
      <c r="C30" s="23"/>
      <c r="D30" s="24"/>
      <c r="E30" s="24"/>
      <c r="F30" s="23"/>
      <c r="G30" s="23"/>
      <c r="H30" s="23">
        <v>13</v>
      </c>
      <c r="I30" t="s">
        <v>562</v>
      </c>
      <c r="J30" s="20"/>
      <c r="K30" s="20"/>
      <c r="L30" s="19"/>
      <c r="M30" s="20"/>
      <c r="N30" s="20"/>
      <c r="O30" s="19"/>
      <c r="P30" s="19"/>
      <c r="Q30" s="19">
        <v>11</v>
      </c>
      <c r="R30" t="s">
        <v>565</v>
      </c>
      <c r="S30" s="21"/>
      <c r="T30" s="21"/>
      <c r="U30" s="21"/>
      <c r="V30" s="21"/>
      <c r="W30" s="21"/>
      <c r="X30" s="21"/>
      <c r="Y30" s="21"/>
      <c r="Z30" s="21"/>
    </row>
    <row r="31" spans="1:32" x14ac:dyDescent="0.2">
      <c r="A31" s="24"/>
      <c r="B31" s="24"/>
      <c r="C31" s="23"/>
      <c r="D31" s="24"/>
      <c r="E31" s="24"/>
      <c r="F31" s="23"/>
      <c r="G31" s="23"/>
      <c r="H31" s="23">
        <v>14</v>
      </c>
      <c r="I31" t="s">
        <v>565</v>
      </c>
      <c r="J31" s="19"/>
      <c r="K31" s="19"/>
      <c r="L31" s="19"/>
      <c r="M31" s="19"/>
      <c r="N31" s="19"/>
      <c r="O31" s="19"/>
      <c r="P31" s="19"/>
      <c r="Q31" s="19">
        <v>12</v>
      </c>
      <c r="R31" t="s">
        <v>572</v>
      </c>
      <c r="S31" s="21"/>
      <c r="T31" s="21"/>
      <c r="U31" s="21"/>
      <c r="V31" s="21"/>
      <c r="W31" s="21"/>
      <c r="X31" s="21"/>
      <c r="Y31" s="21"/>
      <c r="Z31" s="21"/>
    </row>
    <row r="32" spans="1:32" x14ac:dyDescent="0.2">
      <c r="A32" s="23"/>
      <c r="B32" s="23"/>
      <c r="C32" s="23"/>
      <c r="D32" s="23"/>
      <c r="E32" s="23"/>
      <c r="F32" s="23"/>
      <c r="G32" s="23"/>
      <c r="H32" s="23">
        <v>15</v>
      </c>
      <c r="I32" t="s">
        <v>562</v>
      </c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  <c r="AB32" t="s">
        <v>458</v>
      </c>
      <c r="AC32">
        <f>SUM(AC27:AC29)</f>
        <v>416</v>
      </c>
    </row>
    <row r="33" spans="1:27" x14ac:dyDescent="0.2">
      <c r="A33" s="23"/>
      <c r="B33" s="23"/>
      <c r="C33" s="23"/>
      <c r="D33" s="23"/>
      <c r="E33" s="23"/>
      <c r="F33" s="23"/>
      <c r="G33" s="23"/>
      <c r="H33" s="23">
        <v>16</v>
      </c>
      <c r="I33" t="s">
        <v>569</v>
      </c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7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7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7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7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7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7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7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7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7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7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7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7" x14ac:dyDescent="0.2">
      <c r="A45" s="24">
        <v>-1</v>
      </c>
      <c r="B45" s="24">
        <v>1</v>
      </c>
      <c r="C45" s="23" t="s">
        <v>566</v>
      </c>
      <c r="D45" s="24">
        <v>-1</v>
      </c>
      <c r="E45" s="24">
        <v>4</v>
      </c>
      <c r="F45" s="23" t="s">
        <v>566</v>
      </c>
      <c r="G45" s="23"/>
      <c r="H45" s="23">
        <v>10</v>
      </c>
      <c r="I45" t="s">
        <v>573</v>
      </c>
      <c r="J45" s="20">
        <v>-1</v>
      </c>
      <c r="K45" s="20">
        <v>1</v>
      </c>
      <c r="L45" s="19" t="s">
        <v>566</v>
      </c>
      <c r="M45" s="20">
        <v>-1</v>
      </c>
      <c r="N45" s="20">
        <v>3</v>
      </c>
      <c r="O45" s="19" t="s">
        <v>566</v>
      </c>
      <c r="P45" s="20">
        <v>-1</v>
      </c>
      <c r="Q45" s="20">
        <v>8</v>
      </c>
      <c r="R45" t="s">
        <v>574</v>
      </c>
      <c r="S45" s="22">
        <v>-1</v>
      </c>
      <c r="T45" s="22">
        <v>1</v>
      </c>
      <c r="U45" s="21" t="s">
        <v>566</v>
      </c>
      <c r="V45" s="22">
        <v>-1</v>
      </c>
      <c r="W45" s="22">
        <v>2</v>
      </c>
      <c r="X45" s="21" t="s">
        <v>566</v>
      </c>
      <c r="Y45" s="22">
        <v>-1</v>
      </c>
      <c r="Z45" s="21">
        <v>6</v>
      </c>
      <c r="AA45" t="s">
        <v>575</v>
      </c>
    </row>
    <row r="46" spans="1:27" x14ac:dyDescent="0.2">
      <c r="A46" s="23"/>
      <c r="B46" s="24">
        <v>2</v>
      </c>
      <c r="C46" s="23" t="s">
        <v>486</v>
      </c>
      <c r="D46" s="24"/>
      <c r="E46" s="24">
        <v>5</v>
      </c>
      <c r="F46" s="23" t="s">
        <v>489</v>
      </c>
      <c r="G46" s="23"/>
      <c r="H46" s="23">
        <v>11</v>
      </c>
      <c r="I46" t="s">
        <v>566</v>
      </c>
      <c r="J46" s="20"/>
      <c r="K46" s="20">
        <v>2</v>
      </c>
      <c r="L46" s="19" t="s">
        <v>486</v>
      </c>
      <c r="M46" s="20"/>
      <c r="N46" s="20">
        <v>4</v>
      </c>
      <c r="O46" s="19" t="s">
        <v>489</v>
      </c>
      <c r="P46" s="19"/>
      <c r="Q46" s="19">
        <v>9</v>
      </c>
      <c r="R46" t="s">
        <v>566</v>
      </c>
      <c r="S46" s="22"/>
      <c r="T46" s="22"/>
      <c r="U46" s="21"/>
      <c r="V46" s="22"/>
      <c r="W46" s="22">
        <v>3</v>
      </c>
      <c r="X46" s="21" t="s">
        <v>489</v>
      </c>
      <c r="Y46" s="21"/>
      <c r="Z46" s="21">
        <v>7</v>
      </c>
      <c r="AA46" t="s">
        <v>566</v>
      </c>
    </row>
    <row r="47" spans="1:27" x14ac:dyDescent="0.2">
      <c r="A47" s="24"/>
      <c r="B47" s="24">
        <v>3</v>
      </c>
      <c r="C47" s="23" t="s">
        <v>568</v>
      </c>
      <c r="D47" s="24"/>
      <c r="E47" s="24">
        <v>6</v>
      </c>
      <c r="F47" s="23" t="s">
        <v>485</v>
      </c>
      <c r="G47" s="23"/>
      <c r="H47" s="23">
        <v>12</v>
      </c>
      <c r="I47" t="s">
        <v>486</v>
      </c>
      <c r="J47" s="20"/>
      <c r="K47" s="20"/>
      <c r="L47" s="19"/>
      <c r="M47" s="20"/>
      <c r="N47" s="20">
        <v>5</v>
      </c>
      <c r="O47" s="19" t="s">
        <v>485</v>
      </c>
      <c r="P47" s="19"/>
      <c r="Q47" s="19">
        <v>10</v>
      </c>
      <c r="R47" t="s">
        <v>486</v>
      </c>
      <c r="S47" s="22"/>
      <c r="T47" s="22"/>
      <c r="U47" s="21"/>
      <c r="V47" s="22"/>
      <c r="W47" s="22">
        <v>4</v>
      </c>
      <c r="X47" s="21" t="s">
        <v>485</v>
      </c>
      <c r="Y47" s="21"/>
      <c r="Z47" s="21">
        <v>8</v>
      </c>
      <c r="AA47" t="s">
        <v>489</v>
      </c>
    </row>
    <row r="48" spans="1:27" x14ac:dyDescent="0.2">
      <c r="A48" s="24"/>
      <c r="B48" s="24"/>
      <c r="C48" s="23"/>
      <c r="D48" s="24"/>
      <c r="E48" s="24">
        <v>7</v>
      </c>
      <c r="F48" s="23" t="s">
        <v>489</v>
      </c>
      <c r="G48" s="23"/>
      <c r="H48" s="23">
        <v>13</v>
      </c>
      <c r="I48" t="s">
        <v>485</v>
      </c>
      <c r="J48" s="20"/>
      <c r="K48" s="20"/>
      <c r="L48" s="19"/>
      <c r="M48" s="20"/>
      <c r="N48" s="20">
        <v>6</v>
      </c>
      <c r="O48" s="19" t="s">
        <v>489</v>
      </c>
      <c r="P48" s="19"/>
      <c r="Q48" s="19">
        <v>11</v>
      </c>
      <c r="R48" t="s">
        <v>568</v>
      </c>
      <c r="S48" s="22"/>
      <c r="T48" s="22"/>
      <c r="U48" s="21"/>
      <c r="V48" s="22"/>
      <c r="W48" s="22">
        <v>5</v>
      </c>
      <c r="X48" s="21" t="s">
        <v>489</v>
      </c>
      <c r="Y48" s="21"/>
      <c r="Z48" s="21">
        <v>9</v>
      </c>
      <c r="AA48" t="s">
        <v>568</v>
      </c>
    </row>
    <row r="49" spans="1:27" x14ac:dyDescent="0.2">
      <c r="A49" s="24"/>
      <c r="B49" s="24"/>
      <c r="C49" s="23"/>
      <c r="D49" s="24"/>
      <c r="E49" s="24">
        <v>8</v>
      </c>
      <c r="F49" s="23" t="s">
        <v>485</v>
      </c>
      <c r="G49" s="23"/>
      <c r="H49" s="23">
        <v>14</v>
      </c>
      <c r="I49" t="s">
        <v>489</v>
      </c>
      <c r="J49" s="19"/>
      <c r="K49" s="20"/>
      <c r="L49" s="19"/>
      <c r="M49" s="20"/>
      <c r="N49" s="20">
        <v>7</v>
      </c>
      <c r="O49" s="19" t="s">
        <v>485</v>
      </c>
      <c r="P49" s="19"/>
      <c r="Q49" s="19">
        <v>12</v>
      </c>
      <c r="R49" t="s">
        <v>489</v>
      </c>
      <c r="S49" s="21"/>
      <c r="T49" s="21"/>
      <c r="U49" s="21"/>
      <c r="V49" s="22"/>
      <c r="W49" s="22"/>
      <c r="X49" s="21"/>
      <c r="Y49" s="21"/>
      <c r="Z49" s="21">
        <v>10</v>
      </c>
      <c r="AA49" t="s">
        <v>575</v>
      </c>
    </row>
    <row r="50" spans="1:27" x14ac:dyDescent="0.2">
      <c r="A50" s="24"/>
      <c r="B50" s="24"/>
      <c r="C50" s="23"/>
      <c r="D50" s="24"/>
      <c r="E50" s="24">
        <v>9</v>
      </c>
      <c r="F50" s="23" t="s">
        <v>568</v>
      </c>
      <c r="G50" s="23"/>
      <c r="H50" s="23">
        <v>15</v>
      </c>
      <c r="I50" t="s">
        <v>485</v>
      </c>
      <c r="J50" s="20"/>
      <c r="K50" s="20"/>
      <c r="L50" s="19"/>
      <c r="M50" s="20"/>
      <c r="N50" s="20"/>
      <c r="O50" s="19"/>
      <c r="P50" s="19"/>
      <c r="Q50" s="19">
        <v>13</v>
      </c>
      <c r="R50" t="s">
        <v>485</v>
      </c>
      <c r="S50" s="21"/>
      <c r="T50" s="21"/>
      <c r="U50" s="21"/>
      <c r="V50" s="21"/>
      <c r="W50" s="21"/>
      <c r="X50" s="21"/>
      <c r="Y50" s="21"/>
      <c r="Z50" s="21"/>
    </row>
    <row r="51" spans="1:27" x14ac:dyDescent="0.2">
      <c r="A51" s="24"/>
      <c r="B51" s="24"/>
      <c r="C51" s="23"/>
      <c r="D51" s="24"/>
      <c r="E51" s="24"/>
      <c r="F51" s="23"/>
      <c r="G51" s="23"/>
      <c r="H51" s="23">
        <v>16</v>
      </c>
      <c r="I51" t="s">
        <v>568</v>
      </c>
      <c r="J51" s="20"/>
      <c r="K51" s="20"/>
      <c r="L51" s="19"/>
      <c r="M51" s="20"/>
      <c r="N51" s="20"/>
      <c r="O51" s="19"/>
      <c r="P51" s="19"/>
      <c r="Q51" s="19">
        <v>14</v>
      </c>
      <c r="R51" t="s">
        <v>574</v>
      </c>
      <c r="S51" s="21"/>
      <c r="T51" s="21"/>
      <c r="U51" s="21"/>
      <c r="V51" s="21"/>
      <c r="W51" s="21"/>
      <c r="X51" s="21"/>
      <c r="Y51" s="21"/>
      <c r="Z51" s="21"/>
    </row>
    <row r="52" spans="1:27" x14ac:dyDescent="0.2">
      <c r="A52" s="23"/>
      <c r="B52" s="23"/>
      <c r="C52" s="23"/>
      <c r="D52" s="23"/>
      <c r="E52" s="23"/>
      <c r="F52" s="23"/>
      <c r="G52" s="23"/>
      <c r="H52" s="23">
        <v>17</v>
      </c>
      <c r="I52" t="s">
        <v>486</v>
      </c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7" x14ac:dyDescent="0.2">
      <c r="A53" s="23"/>
      <c r="B53" s="23"/>
      <c r="C53" s="23"/>
      <c r="D53" s="23"/>
      <c r="E53" s="23"/>
      <c r="F53" s="23"/>
      <c r="G53" s="23"/>
      <c r="H53" s="23">
        <v>18</v>
      </c>
      <c r="I53" t="s">
        <v>573</v>
      </c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7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7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7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7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7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7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7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7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7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7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7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7" x14ac:dyDescent="0.2">
      <c r="A65" s="24">
        <v>-1</v>
      </c>
      <c r="B65" s="24">
        <v>1</v>
      </c>
      <c r="C65" s="23" t="s">
        <v>580</v>
      </c>
      <c r="D65" s="24">
        <v>-1</v>
      </c>
      <c r="E65" s="24">
        <v>5</v>
      </c>
      <c r="F65" s="23" t="s">
        <v>583</v>
      </c>
      <c r="G65" s="23"/>
      <c r="H65" s="23">
        <v>12</v>
      </c>
      <c r="I65" t="s">
        <v>577</v>
      </c>
      <c r="J65" s="20">
        <v>-1</v>
      </c>
      <c r="K65" s="20">
        <v>1</v>
      </c>
      <c r="L65" s="19" t="s">
        <v>580</v>
      </c>
      <c r="M65" s="20">
        <v>-1</v>
      </c>
      <c r="N65" s="20">
        <v>4</v>
      </c>
      <c r="O65" s="19" t="s">
        <v>583</v>
      </c>
      <c r="P65" s="20">
        <v>-1</v>
      </c>
      <c r="Q65" s="19">
        <v>10</v>
      </c>
      <c r="R65" t="s">
        <v>578</v>
      </c>
      <c r="S65" s="22">
        <v>-1</v>
      </c>
      <c r="T65" s="22">
        <v>1</v>
      </c>
      <c r="U65" s="21" t="s">
        <v>580</v>
      </c>
      <c r="V65" s="22">
        <v>-1</v>
      </c>
      <c r="W65" s="22">
        <v>2</v>
      </c>
      <c r="X65" s="21" t="s">
        <v>583</v>
      </c>
      <c r="Y65" s="22">
        <v>-1</v>
      </c>
      <c r="Z65" s="22">
        <v>7</v>
      </c>
      <c r="AA65" t="s">
        <v>579</v>
      </c>
    </row>
    <row r="66" spans="1:27" x14ac:dyDescent="0.2">
      <c r="A66" s="23"/>
      <c r="B66" s="24">
        <v>2</v>
      </c>
      <c r="C66" s="23" t="s">
        <v>576</v>
      </c>
      <c r="D66" s="24"/>
      <c r="E66" s="24">
        <v>6</v>
      </c>
      <c r="F66" s="23" t="s">
        <v>576</v>
      </c>
      <c r="G66" s="23"/>
      <c r="H66" s="23">
        <v>13</v>
      </c>
      <c r="I66" t="s">
        <v>580</v>
      </c>
      <c r="J66" s="20"/>
      <c r="K66" s="20">
        <v>2</v>
      </c>
      <c r="L66" s="19" t="s">
        <v>576</v>
      </c>
      <c r="M66" s="20"/>
      <c r="N66" s="20">
        <v>5</v>
      </c>
      <c r="O66" s="19" t="s">
        <v>576</v>
      </c>
      <c r="P66" s="19"/>
      <c r="Q66" s="19">
        <v>11</v>
      </c>
      <c r="R66" t="s">
        <v>580</v>
      </c>
      <c r="S66" s="22"/>
      <c r="T66" s="22"/>
      <c r="U66" s="21"/>
      <c r="V66" s="22"/>
      <c r="W66" s="22">
        <v>3</v>
      </c>
      <c r="X66" s="21" t="s">
        <v>576</v>
      </c>
      <c r="Y66" s="21"/>
      <c r="Z66" s="21">
        <v>8</v>
      </c>
      <c r="AA66" t="s">
        <v>580</v>
      </c>
    </row>
    <row r="67" spans="1:27" x14ac:dyDescent="0.2">
      <c r="A67" s="24"/>
      <c r="B67" s="24">
        <v>3</v>
      </c>
      <c r="C67" s="23" t="s">
        <v>581</v>
      </c>
      <c r="D67" s="24"/>
      <c r="E67" s="24">
        <v>7</v>
      </c>
      <c r="F67" s="23" t="s">
        <v>583</v>
      </c>
      <c r="G67" s="23"/>
      <c r="H67" s="23">
        <v>14</v>
      </c>
      <c r="I67" t="s">
        <v>576</v>
      </c>
      <c r="J67" s="20"/>
      <c r="K67" s="20">
        <v>3</v>
      </c>
      <c r="L67" s="19" t="s">
        <v>582</v>
      </c>
      <c r="M67" s="20"/>
      <c r="N67" s="20">
        <v>6</v>
      </c>
      <c r="O67" s="19" t="s">
        <v>583</v>
      </c>
      <c r="P67" s="19"/>
      <c r="Q67" s="19">
        <v>12</v>
      </c>
      <c r="R67" t="s">
        <v>576</v>
      </c>
      <c r="S67" s="22"/>
      <c r="T67" s="22"/>
      <c r="U67" s="21"/>
      <c r="V67" s="22"/>
      <c r="W67" s="22">
        <v>4</v>
      </c>
      <c r="X67" s="21" t="s">
        <v>583</v>
      </c>
      <c r="Y67" s="21"/>
      <c r="Z67" s="21">
        <v>9</v>
      </c>
      <c r="AA67" t="s">
        <v>576</v>
      </c>
    </row>
    <row r="68" spans="1:27" x14ac:dyDescent="0.2">
      <c r="A68" s="24"/>
      <c r="B68" s="24">
        <v>4</v>
      </c>
      <c r="C68" s="23" t="s">
        <v>582</v>
      </c>
      <c r="D68" s="24"/>
      <c r="E68" s="24">
        <v>8</v>
      </c>
      <c r="F68" s="23" t="s">
        <v>582</v>
      </c>
      <c r="G68" s="23"/>
      <c r="H68" s="23">
        <v>15</v>
      </c>
      <c r="I68" t="s">
        <v>583</v>
      </c>
      <c r="J68" s="20"/>
      <c r="K68" s="20"/>
      <c r="L68" s="19"/>
      <c r="M68" s="20"/>
      <c r="N68" s="20">
        <v>7</v>
      </c>
      <c r="O68" s="19" t="s">
        <v>582</v>
      </c>
      <c r="P68" s="19"/>
      <c r="Q68" s="19">
        <v>13</v>
      </c>
      <c r="R68" t="s">
        <v>583</v>
      </c>
      <c r="S68" s="22"/>
      <c r="T68" s="22"/>
      <c r="U68" s="21"/>
      <c r="V68" s="22"/>
      <c r="W68" s="22">
        <v>5</v>
      </c>
      <c r="X68" s="21" t="s">
        <v>582</v>
      </c>
      <c r="Y68" s="21"/>
      <c r="Z68" s="21">
        <v>10</v>
      </c>
      <c r="AA68" t="s">
        <v>583</v>
      </c>
    </row>
    <row r="69" spans="1:27" x14ac:dyDescent="0.2">
      <c r="A69" s="24"/>
      <c r="B69" s="24"/>
      <c r="C69" s="23"/>
      <c r="D69" s="24"/>
      <c r="E69" s="24">
        <v>9</v>
      </c>
      <c r="F69" s="23" t="s">
        <v>583</v>
      </c>
      <c r="G69" s="23"/>
      <c r="H69" s="23">
        <v>16</v>
      </c>
      <c r="I69" t="s">
        <v>582</v>
      </c>
      <c r="J69" s="19"/>
      <c r="K69" s="20"/>
      <c r="L69" s="19"/>
      <c r="M69" s="20"/>
      <c r="N69" s="20">
        <v>8</v>
      </c>
      <c r="O69" s="19" t="s">
        <v>583</v>
      </c>
      <c r="P69" s="19"/>
      <c r="Q69" s="19">
        <v>14</v>
      </c>
      <c r="R69" t="s">
        <v>582</v>
      </c>
      <c r="S69" s="21"/>
      <c r="T69" s="22"/>
      <c r="U69" s="21"/>
      <c r="V69" s="22"/>
      <c r="W69" s="22">
        <v>6</v>
      </c>
      <c r="X69" s="21" t="s">
        <v>583</v>
      </c>
      <c r="Y69" s="21"/>
      <c r="Z69" s="21">
        <v>11</v>
      </c>
      <c r="AA69" t="s">
        <v>582</v>
      </c>
    </row>
    <row r="70" spans="1:27" x14ac:dyDescent="0.2">
      <c r="A70" s="24"/>
      <c r="B70" s="24"/>
      <c r="C70" s="23"/>
      <c r="D70" s="24"/>
      <c r="E70" s="24">
        <v>10</v>
      </c>
      <c r="F70" s="23" t="s">
        <v>582</v>
      </c>
      <c r="G70" s="23"/>
      <c r="H70" s="23">
        <v>17</v>
      </c>
      <c r="I70" t="s">
        <v>576</v>
      </c>
      <c r="J70" s="20"/>
      <c r="K70" s="20"/>
      <c r="L70" s="19"/>
      <c r="M70" s="20"/>
      <c r="N70" s="19">
        <v>9</v>
      </c>
      <c r="O70" s="19" t="s">
        <v>582</v>
      </c>
      <c r="P70" s="19"/>
      <c r="Q70" s="19">
        <v>15</v>
      </c>
      <c r="R70" t="s">
        <v>576</v>
      </c>
      <c r="S70" s="21"/>
      <c r="T70" s="21"/>
      <c r="U70" s="21"/>
      <c r="V70" s="21"/>
      <c r="W70" s="22"/>
      <c r="X70" s="21"/>
      <c r="Y70" s="22"/>
      <c r="Z70" s="21">
        <v>12</v>
      </c>
      <c r="AA70" t="s">
        <v>579</v>
      </c>
    </row>
    <row r="71" spans="1:27" x14ac:dyDescent="0.2">
      <c r="A71" s="24"/>
      <c r="B71" s="24"/>
      <c r="C71" s="23"/>
      <c r="D71" s="24"/>
      <c r="E71" s="24">
        <v>11</v>
      </c>
      <c r="F71" s="23" t="s">
        <v>576</v>
      </c>
      <c r="G71" s="23"/>
      <c r="H71" s="23">
        <v>18</v>
      </c>
      <c r="I71" t="s">
        <v>580</v>
      </c>
      <c r="J71" s="20"/>
      <c r="K71" s="20"/>
      <c r="L71" s="19"/>
      <c r="M71" s="20"/>
      <c r="N71" s="19"/>
      <c r="O71" s="19"/>
      <c r="P71" s="19"/>
      <c r="Q71" s="19">
        <v>16</v>
      </c>
      <c r="R71" t="s">
        <v>578</v>
      </c>
      <c r="S71" s="21"/>
      <c r="T71" s="21"/>
      <c r="U71" s="21"/>
      <c r="V71" s="21"/>
      <c r="W71" s="21"/>
      <c r="X71" s="21"/>
      <c r="Y71" s="21"/>
      <c r="Z71" s="21"/>
    </row>
    <row r="72" spans="1:27" x14ac:dyDescent="0.2">
      <c r="A72" s="23"/>
      <c r="B72" s="23"/>
      <c r="C72" s="23"/>
      <c r="D72" s="23"/>
      <c r="E72" s="24"/>
      <c r="F72" s="23"/>
      <c r="G72" s="23"/>
      <c r="H72" s="23">
        <v>19</v>
      </c>
      <c r="I72" t="s">
        <v>582</v>
      </c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7" x14ac:dyDescent="0.2">
      <c r="A73" s="23"/>
      <c r="B73" s="23"/>
      <c r="C73" s="23"/>
      <c r="D73" s="23"/>
      <c r="E73" s="23"/>
      <c r="F73" s="23"/>
      <c r="G73" s="23"/>
      <c r="H73" s="23">
        <v>20</v>
      </c>
      <c r="I73" t="s">
        <v>577</v>
      </c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74" spans="1:27" x14ac:dyDescent="0.2">
      <c r="J74" s="19"/>
      <c r="K74" s="19"/>
      <c r="L74" s="19"/>
      <c r="M74" s="19"/>
      <c r="N74" s="19"/>
      <c r="O74" s="19"/>
      <c r="P74" s="19"/>
      <c r="Q74" s="19"/>
    </row>
    <row r="80" spans="1:27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  <row r="88" spans="7:14" x14ac:dyDescent="0.2">
      <c r="M88" t="s">
        <v>364</v>
      </c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Pre_Research</vt:lpstr>
      <vt:lpstr>ResFlow</vt:lpstr>
      <vt:lpstr>Guide1</vt:lpstr>
      <vt:lpstr>Dungeon&amp;Framework</vt:lpstr>
      <vt:lpstr>StarIdelRewards</vt:lpstr>
      <vt:lpstr>CardUpgrade</vt:lpstr>
      <vt:lpstr>ProgressReward</vt:lpstr>
      <vt:lpstr>Chest&amp;Cards&amp;Offer</vt:lpstr>
      <vt:lpstr>CardsStar&amp;Rewards</vt:lpstr>
      <vt:lpstr>PlayerMatrix</vt:lpstr>
      <vt:lpstr>Reference1</vt:lpstr>
      <vt:lpstr>CourseLevel&amp;Rewards</vt:lpstr>
      <vt:lpstr>Review</vt:lpstr>
      <vt:lpstr>剧本精细设计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2022-04-09T14:40:10Z</dcterms:modified>
</cp:coreProperties>
</file>