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xin/Gamedev_Tools/CourseCardSystem/CourseCardFramework/"/>
    </mc:Choice>
  </mc:AlternateContent>
  <xr:revisionPtr revIDLastSave="0" documentId="13_ncr:1_{7E209777-ED13-EE4A-AD4E-22264892876D}" xr6:coauthVersionLast="47" xr6:coauthVersionMax="47" xr10:uidLastSave="{00000000-0000-0000-0000-000000000000}"/>
  <bookViews>
    <workbookView xWindow="-2840" yWindow="-21100" windowWidth="38400" windowHeight="21100" activeTab="2" xr2:uid="{9D17990C-67C1-074B-AB22-A671F8561E26}"/>
  </bookViews>
  <sheets>
    <sheet name="Sheet1" sheetId="1" r:id="rId1"/>
    <sheet name="ResFlow" sheetId="2" r:id="rId2"/>
    <sheet name="Dungeon&amp;Framework" sheetId="4" r:id="rId3"/>
    <sheet name="Chest&amp;Cards" sheetId="14" r:id="rId4"/>
    <sheet name="Sheet2" sheetId="12" r:id="rId5"/>
    <sheet name="CardsStar" sheetId="5" r:id="rId6"/>
    <sheet name="CardUpgrade" sheetId="11" r:id="rId7"/>
    <sheet name="PlayerMatrix" sheetId="10" r:id="rId8"/>
    <sheet name="Reference1" sheetId="9" r:id="rId9"/>
    <sheet name="starIdelRewards" sheetId="13" r:id="rId10"/>
    <sheet name="Review" sheetId="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14" l="1"/>
  <c r="BA22" i="4" s="1"/>
  <c r="D11" i="14"/>
  <c r="E11" i="14"/>
  <c r="F11" i="14"/>
  <c r="C11" i="14"/>
  <c r="D10" i="14"/>
  <c r="E10" i="14"/>
  <c r="F10" i="14"/>
  <c r="C10" i="14"/>
  <c r="AD8" i="5"/>
  <c r="AD10" i="5" s="1"/>
  <c r="AD7" i="5"/>
  <c r="AD6" i="5"/>
  <c r="AI6" i="4"/>
  <c r="AK6" i="4"/>
  <c r="AL6" i="4"/>
  <c r="AM6" i="4"/>
  <c r="AN6" i="4"/>
  <c r="AO6" i="4"/>
  <c r="AP6" i="4"/>
  <c r="AK7" i="4"/>
  <c r="AL7" i="4"/>
  <c r="AM7" i="4"/>
  <c r="AN7" i="4"/>
  <c r="AO7" i="4"/>
  <c r="AP7" i="4"/>
  <c r="AK8" i="4"/>
  <c r="AL8" i="4"/>
  <c r="AM8" i="4"/>
  <c r="AN8" i="4"/>
  <c r="AO8" i="4"/>
  <c r="AP8" i="4"/>
  <c r="AL9" i="4"/>
  <c r="AM9" i="4"/>
  <c r="AN9" i="4"/>
  <c r="AO9" i="4"/>
  <c r="AP9" i="4"/>
  <c r="AL10" i="4"/>
  <c r="AM10" i="4"/>
  <c r="AN10" i="4"/>
  <c r="AO10" i="4"/>
  <c r="AP10" i="4"/>
  <c r="AM11" i="4"/>
  <c r="AN11" i="4"/>
  <c r="AO11" i="4"/>
  <c r="AP11" i="4"/>
  <c r="AM12" i="4"/>
  <c r="AN12" i="4"/>
  <c r="AP12" i="4"/>
  <c r="AM13" i="4"/>
  <c r="AN13" i="4"/>
  <c r="AP13" i="4"/>
  <c r="AM14" i="4"/>
  <c r="AN14" i="4"/>
  <c r="AP14" i="4"/>
  <c r="AN15" i="4"/>
  <c r="AP15" i="4"/>
  <c r="AN16" i="4"/>
  <c r="AP16" i="4"/>
  <c r="AP17" i="4"/>
  <c r="AJ23" i="4"/>
  <c r="AK23" i="4"/>
  <c r="AM5" i="4"/>
  <c r="AN5" i="4"/>
  <c r="AO5" i="4"/>
  <c r="AP5" i="4"/>
  <c r="AJ5" i="4"/>
  <c r="AK5" i="4"/>
  <c r="AL5" i="4"/>
  <c r="I12" i="11"/>
  <c r="AJ12" i="4" s="1"/>
  <c r="I13" i="11"/>
  <c r="AN19" i="4" s="1"/>
  <c r="I14" i="11"/>
  <c r="AN33" i="4" s="1"/>
  <c r="I15" i="11"/>
  <c r="AK36" i="4" s="1"/>
  <c r="I16" i="11"/>
  <c r="AI35" i="4" s="1"/>
  <c r="I17" i="11"/>
  <c r="AN51" i="4" s="1"/>
  <c r="I18" i="11"/>
  <c r="AJ45" i="4" s="1"/>
  <c r="I19" i="11"/>
  <c r="AI55" i="4" s="1"/>
  <c r="I20" i="11"/>
  <c r="AI60" i="4" s="1"/>
  <c r="I11" i="11"/>
  <c r="AJ7" i="4" s="1"/>
  <c r="D7" i="10"/>
  <c r="D8" i="10"/>
  <c r="C8" i="10"/>
  <c r="C7" i="10"/>
  <c r="E58" i="4"/>
  <c r="G58" i="4"/>
  <c r="E59" i="4"/>
  <c r="G59" i="4"/>
  <c r="E60" i="4"/>
  <c r="G60" i="4"/>
  <c r="E61" i="4"/>
  <c r="G61" i="4"/>
  <c r="E62" i="4"/>
  <c r="G62" i="4"/>
  <c r="E63" i="4"/>
  <c r="G63" i="4"/>
  <c r="E64" i="4"/>
  <c r="G64" i="4"/>
  <c r="E41" i="4"/>
  <c r="G41" i="4"/>
  <c r="E42" i="4"/>
  <c r="G42" i="4"/>
  <c r="E43" i="4"/>
  <c r="G43" i="4"/>
  <c r="E44" i="4"/>
  <c r="G44" i="4"/>
  <c r="E45" i="4"/>
  <c r="G45" i="4"/>
  <c r="E46" i="4"/>
  <c r="G46" i="4"/>
  <c r="E47" i="4"/>
  <c r="G47" i="4"/>
  <c r="E48" i="4"/>
  <c r="G48" i="4"/>
  <c r="E49" i="4"/>
  <c r="G49" i="4"/>
  <c r="E50" i="4"/>
  <c r="G50" i="4"/>
  <c r="E51" i="4"/>
  <c r="G51" i="4"/>
  <c r="E52" i="4"/>
  <c r="G52" i="4"/>
  <c r="E53" i="4"/>
  <c r="G53" i="4"/>
  <c r="E54" i="4"/>
  <c r="G54" i="4"/>
  <c r="E55" i="4"/>
  <c r="G55" i="4"/>
  <c r="E56" i="4"/>
  <c r="G56" i="4"/>
  <c r="E57" i="4"/>
  <c r="G57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6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E23" i="4"/>
  <c r="E24" i="4"/>
  <c r="E25" i="4"/>
  <c r="E26" i="4"/>
  <c r="E27" i="4"/>
  <c r="E28" i="4"/>
  <c r="E29" i="4"/>
  <c r="E30" i="4"/>
  <c r="E31" i="4"/>
  <c r="E32" i="4"/>
  <c r="E33" i="4"/>
  <c r="E34" i="4"/>
  <c r="G40" i="4"/>
  <c r="E36" i="4"/>
  <c r="E37" i="4"/>
  <c r="E38" i="4"/>
  <c r="E39" i="4"/>
  <c r="E40" i="4"/>
  <c r="E35" i="4"/>
  <c r="H45" i="9"/>
  <c r="D15" i="9" s="1"/>
  <c r="H47" i="9"/>
  <c r="D17" i="9" s="1"/>
  <c r="E17" i="9" s="1"/>
  <c r="E19" i="9" s="1"/>
  <c r="E5" i="4"/>
  <c r="G5" i="4"/>
  <c r="D85" i="9"/>
  <c r="L85" i="9" s="1"/>
  <c r="Q85" i="9" s="1"/>
  <c r="D86" i="9"/>
  <c r="L86" i="9" s="1"/>
  <c r="Q86" i="9" s="1"/>
  <c r="D87" i="9"/>
  <c r="J87" i="9" s="1"/>
  <c r="O87" i="9" s="1"/>
  <c r="D88" i="9"/>
  <c r="K88" i="9" s="1"/>
  <c r="P88" i="9" s="1"/>
  <c r="D89" i="9"/>
  <c r="K89" i="9" s="1"/>
  <c r="P89" i="9" s="1"/>
  <c r="D90" i="9"/>
  <c r="K90" i="9" s="1"/>
  <c r="P90" i="9" s="1"/>
  <c r="H44" i="9" s="1"/>
  <c r="D14" i="9" s="1"/>
  <c r="E14" i="9" s="1"/>
  <c r="E15" i="9" s="1"/>
  <c r="D91" i="9"/>
  <c r="K91" i="9" s="1"/>
  <c r="P91" i="9" s="1"/>
  <c r="H49" i="9" s="1"/>
  <c r="D19" i="9" s="1"/>
  <c r="D92" i="9"/>
  <c r="K92" i="9" s="1"/>
  <c r="P92" i="9" s="1"/>
  <c r="H51" i="9" s="1"/>
  <c r="D21" i="9" s="1"/>
  <c r="D93" i="9"/>
  <c r="K93" i="9" s="1"/>
  <c r="P93" i="9" s="1"/>
  <c r="H53" i="9" s="1"/>
  <c r="D23" i="9" s="1"/>
  <c r="E23" i="9" s="1"/>
  <c r="D94" i="9"/>
  <c r="K94" i="9" s="1"/>
  <c r="P94" i="9" s="1"/>
  <c r="D95" i="9"/>
  <c r="J95" i="9" s="1"/>
  <c r="O95" i="9" s="1"/>
  <c r="D96" i="9"/>
  <c r="D97" i="9"/>
  <c r="D98" i="9"/>
  <c r="D84" i="9"/>
  <c r="L84" i="9" s="1"/>
  <c r="Q84" i="9" s="1"/>
  <c r="Z9" i="1"/>
  <c r="AA8" i="1" s="1"/>
  <c r="AB8" i="1" s="1"/>
  <c r="AP32" i="4" l="1"/>
  <c r="AP28" i="4"/>
  <c r="AI17" i="4"/>
  <c r="AO27" i="4"/>
  <c r="AO26" i="4"/>
  <c r="AP26" i="4"/>
  <c r="AI22" i="4"/>
  <c r="AP21" i="4"/>
  <c r="AO21" i="4"/>
  <c r="AN21" i="4"/>
  <c r="AM21" i="4"/>
  <c r="AM30" i="4"/>
  <c r="AL25" i="4"/>
  <c r="AO19" i="4"/>
  <c r="AO14" i="4"/>
  <c r="AN32" i="4"/>
  <c r="AP31" i="4"/>
  <c r="AM25" i="4"/>
  <c r="AO29" i="4"/>
  <c r="AO24" i="4"/>
  <c r="AM19" i="4"/>
  <c r="AN26" i="4"/>
  <c r="AN25" i="4"/>
  <c r="AN30" i="4"/>
  <c r="AL29" i="4"/>
  <c r="AP23" i="4"/>
  <c r="AM18" i="4"/>
  <c r="AK32" i="4"/>
  <c r="AI23" i="4"/>
  <c r="AI50" i="4"/>
  <c r="AI32" i="4"/>
  <c r="AN27" i="4"/>
  <c r="AK25" i="4"/>
  <c r="AK22" i="4"/>
  <c r="AI49" i="4"/>
  <c r="AK27" i="4"/>
  <c r="AJ25" i="4"/>
  <c r="AO43" i="4"/>
  <c r="AO30" i="4"/>
  <c r="AI27" i="4"/>
  <c r="AO42" i="4"/>
  <c r="AJ24" i="4"/>
  <c r="AL37" i="4"/>
  <c r="AI24" i="4"/>
  <c r="AL36" i="4"/>
  <c r="AM33" i="4"/>
  <c r="AN57" i="4"/>
  <c r="AK33" i="4"/>
  <c r="AM29" i="4"/>
  <c r="AO25" i="4"/>
  <c r="AM23" i="4"/>
  <c r="AI21" i="4"/>
  <c r="AL57" i="4"/>
  <c r="AO48" i="4"/>
  <c r="AM42" i="4"/>
  <c r="AJ36" i="4"/>
  <c r="AL56" i="4"/>
  <c r="AO47" i="4"/>
  <c r="AM41" i="4"/>
  <c r="AJ35" i="4"/>
  <c r="AJ56" i="4"/>
  <c r="AO53" i="4"/>
  <c r="AM47" i="4"/>
  <c r="AK41" i="4"/>
  <c r="AN63" i="4"/>
  <c r="AJ55" i="4"/>
  <c r="AO52" i="4"/>
  <c r="AM46" i="4"/>
  <c r="AK40" i="4"/>
  <c r="AN62" i="4"/>
  <c r="AP54" i="4"/>
  <c r="AM52" i="4"/>
  <c r="AK46" i="4"/>
  <c r="AI40" i="4"/>
  <c r="AL61" i="4"/>
  <c r="AM38" i="4"/>
  <c r="AO34" i="4"/>
  <c r="AN31" i="4"/>
  <c r="AM28" i="4"/>
  <c r="AM26" i="4"/>
  <c r="AM24" i="4"/>
  <c r="AP22" i="4"/>
  <c r="AO20" i="4"/>
  <c r="AI16" i="4"/>
  <c r="AM51" i="4"/>
  <c r="AK45" i="4"/>
  <c r="AI39" i="4"/>
  <c r="AP59" i="4"/>
  <c r="AM34" i="4"/>
  <c r="AM31" i="4"/>
  <c r="AK28" i="4"/>
  <c r="AL26" i="4"/>
  <c r="AL24" i="4"/>
  <c r="AO22" i="4"/>
  <c r="AN20" i="4"/>
  <c r="AK51" i="4"/>
  <c r="AI45" i="4"/>
  <c r="AO38" i="4"/>
  <c r="AP58" i="4"/>
  <c r="AP33" i="4"/>
  <c r="AI31" i="4"/>
  <c r="AP27" i="4"/>
  <c r="AI26" i="4"/>
  <c r="AK24" i="4"/>
  <c r="AN22" i="4"/>
  <c r="AJ20" i="4"/>
  <c r="AO15" i="4"/>
  <c r="AK50" i="4"/>
  <c r="AI44" i="4"/>
  <c r="AN37" i="4"/>
  <c r="AN58" i="4"/>
  <c r="AK17" i="4"/>
  <c r="AI12" i="4"/>
  <c r="AL62" i="4"/>
  <c r="AL34" i="4"/>
  <c r="AJ33" i="4"/>
  <c r="AJ28" i="4"/>
  <c r="AL19" i="4"/>
  <c r="AJ18" i="4"/>
  <c r="AL14" i="4"/>
  <c r="AJ13" i="4"/>
  <c r="AJ8" i="4"/>
  <c r="AN53" i="4"/>
  <c r="AL52" i="4"/>
  <c r="AJ51" i="4"/>
  <c r="AP49" i="4"/>
  <c r="AN48" i="4"/>
  <c r="AL47" i="4"/>
  <c r="AJ46" i="4"/>
  <c r="AP44" i="4"/>
  <c r="AN43" i="4"/>
  <c r="AL42" i="4"/>
  <c r="AJ41" i="4"/>
  <c r="AP39" i="4"/>
  <c r="AN38" i="4"/>
  <c r="AK37" i="4"/>
  <c r="AI36" i="4"/>
  <c r="AO64" i="4"/>
  <c r="AM63" i="4"/>
  <c r="AK62" i="4"/>
  <c r="AI61" i="4"/>
  <c r="AO59" i="4"/>
  <c r="AM58" i="4"/>
  <c r="AK57" i="4"/>
  <c r="AI56" i="4"/>
  <c r="AO54" i="4"/>
  <c r="AK34" i="4"/>
  <c r="AI33" i="4"/>
  <c r="AO31" i="4"/>
  <c r="AK29" i="4"/>
  <c r="AI28" i="4"/>
  <c r="AM20" i="4"/>
  <c r="AK19" i="4"/>
  <c r="AI18" i="4"/>
  <c r="AO16" i="4"/>
  <c r="AM15" i="4"/>
  <c r="AK14" i="4"/>
  <c r="AI13" i="4"/>
  <c r="AK9" i="4"/>
  <c r="AI8" i="4"/>
  <c r="AM53" i="4"/>
  <c r="AK52" i="4"/>
  <c r="AI51" i="4"/>
  <c r="AO49" i="4"/>
  <c r="AM48" i="4"/>
  <c r="AK47" i="4"/>
  <c r="AI46" i="4"/>
  <c r="AO44" i="4"/>
  <c r="AM43" i="4"/>
  <c r="AK42" i="4"/>
  <c r="AI41" i="4"/>
  <c r="AO39" i="4"/>
  <c r="AL38" i="4"/>
  <c r="AJ37" i="4"/>
  <c r="AP35" i="4"/>
  <c r="AN64" i="4"/>
  <c r="AL63" i="4"/>
  <c r="AJ62" i="4"/>
  <c r="AP60" i="4"/>
  <c r="AN59" i="4"/>
  <c r="AL58" i="4"/>
  <c r="AJ57" i="4"/>
  <c r="AP55" i="4"/>
  <c r="AN54" i="4"/>
  <c r="AJ34" i="4"/>
  <c r="AL30" i="4"/>
  <c r="AJ29" i="4"/>
  <c r="AL20" i="4"/>
  <c r="AJ19" i="4"/>
  <c r="AL15" i="4"/>
  <c r="AJ14" i="4"/>
  <c r="AJ9" i="4"/>
  <c r="AL53" i="4"/>
  <c r="AJ52" i="4"/>
  <c r="AP50" i="4"/>
  <c r="AN49" i="4"/>
  <c r="AL48" i="4"/>
  <c r="AJ47" i="4"/>
  <c r="AP45" i="4"/>
  <c r="AN44" i="4"/>
  <c r="AL43" i="4"/>
  <c r="AJ42" i="4"/>
  <c r="AP40" i="4"/>
  <c r="AN39" i="4"/>
  <c r="AK38" i="4"/>
  <c r="AI37" i="4"/>
  <c r="AO35" i="4"/>
  <c r="AM64" i="4"/>
  <c r="AK63" i="4"/>
  <c r="AI62" i="4"/>
  <c r="AO60" i="4"/>
  <c r="AM59" i="4"/>
  <c r="AK58" i="4"/>
  <c r="AI57" i="4"/>
  <c r="AO55" i="4"/>
  <c r="AM54" i="4"/>
  <c r="AJ61" i="4"/>
  <c r="AI34" i="4"/>
  <c r="AO32" i="4"/>
  <c r="AK30" i="4"/>
  <c r="AI29" i="4"/>
  <c r="AK20" i="4"/>
  <c r="AI19" i="4"/>
  <c r="AO17" i="4"/>
  <c r="AM16" i="4"/>
  <c r="AK15" i="4"/>
  <c r="AI14" i="4"/>
  <c r="AO12" i="4"/>
  <c r="AK10" i="4"/>
  <c r="AI9" i="4"/>
  <c r="AK53" i="4"/>
  <c r="AI52" i="4"/>
  <c r="AO50" i="4"/>
  <c r="AM49" i="4"/>
  <c r="AK48" i="4"/>
  <c r="AI47" i="4"/>
  <c r="AO45" i="4"/>
  <c r="AM44" i="4"/>
  <c r="AK43" i="4"/>
  <c r="AI42" i="4"/>
  <c r="AO40" i="4"/>
  <c r="AM39" i="4"/>
  <c r="AJ38" i="4"/>
  <c r="AP36" i="4"/>
  <c r="AN35" i="4"/>
  <c r="AL64" i="4"/>
  <c r="AJ63" i="4"/>
  <c r="AP61" i="4"/>
  <c r="AN60" i="4"/>
  <c r="AL59" i="4"/>
  <c r="AJ58" i="4"/>
  <c r="AP56" i="4"/>
  <c r="AN55" i="4"/>
  <c r="AL54" i="4"/>
  <c r="AL31" i="4"/>
  <c r="AJ30" i="4"/>
  <c r="AL21" i="4"/>
  <c r="AP18" i="4"/>
  <c r="AN17" i="4"/>
  <c r="AL16" i="4"/>
  <c r="AJ15" i="4"/>
  <c r="AL11" i="4"/>
  <c r="AJ10" i="4"/>
  <c r="AJ53" i="4"/>
  <c r="AP51" i="4"/>
  <c r="AN50" i="4"/>
  <c r="AL49" i="4"/>
  <c r="AJ48" i="4"/>
  <c r="AP46" i="4"/>
  <c r="AN45" i="4"/>
  <c r="AL44" i="4"/>
  <c r="AJ43" i="4"/>
  <c r="AP41" i="4"/>
  <c r="AN40" i="4"/>
  <c r="AL39" i="4"/>
  <c r="AI38" i="4"/>
  <c r="AO36" i="4"/>
  <c r="AM35" i="4"/>
  <c r="AK64" i="4"/>
  <c r="AI63" i="4"/>
  <c r="AO61" i="4"/>
  <c r="AM60" i="4"/>
  <c r="AK59" i="4"/>
  <c r="AI58" i="4"/>
  <c r="AO56" i="4"/>
  <c r="AM55" i="4"/>
  <c r="AK54" i="4"/>
  <c r="AI11" i="4"/>
  <c r="AK18" i="4"/>
  <c r="AI7" i="4"/>
  <c r="AS7" i="4" s="1"/>
  <c r="AO33" i="4"/>
  <c r="AM32" i="4"/>
  <c r="AK31" i="4"/>
  <c r="AI30" i="4"/>
  <c r="AO28" i="4"/>
  <c r="AM27" i="4"/>
  <c r="AK26" i="4"/>
  <c r="AI25" i="4"/>
  <c r="AO23" i="4"/>
  <c r="AM22" i="4"/>
  <c r="AK21" i="4"/>
  <c r="AI20" i="4"/>
  <c r="AO18" i="4"/>
  <c r="AM17" i="4"/>
  <c r="AK16" i="4"/>
  <c r="AI15" i="4"/>
  <c r="AO13" i="4"/>
  <c r="AK11" i="4"/>
  <c r="AI10" i="4"/>
  <c r="AI53" i="4"/>
  <c r="AO51" i="4"/>
  <c r="AM50" i="4"/>
  <c r="AK49" i="4"/>
  <c r="AI48" i="4"/>
  <c r="AO46" i="4"/>
  <c r="AM45" i="4"/>
  <c r="AK44" i="4"/>
  <c r="AI43" i="4"/>
  <c r="AO41" i="4"/>
  <c r="AM40" i="4"/>
  <c r="AK39" i="4"/>
  <c r="AP37" i="4"/>
  <c r="AN36" i="4"/>
  <c r="AL35" i="4"/>
  <c r="AJ64" i="4"/>
  <c r="AP62" i="4"/>
  <c r="AN61" i="4"/>
  <c r="AL60" i="4"/>
  <c r="AJ59" i="4"/>
  <c r="AP57" i="4"/>
  <c r="AN56" i="4"/>
  <c r="AL55" i="4"/>
  <c r="AJ54" i="4"/>
  <c r="AK12" i="4"/>
  <c r="AK13" i="4"/>
  <c r="AP64" i="4"/>
  <c r="AP34" i="4"/>
  <c r="AL32" i="4"/>
  <c r="AJ31" i="4"/>
  <c r="AP29" i="4"/>
  <c r="AN28" i="4"/>
  <c r="AL27" i="4"/>
  <c r="AJ26" i="4"/>
  <c r="AP24" i="4"/>
  <c r="AN23" i="4"/>
  <c r="AL22" i="4"/>
  <c r="AJ21" i="4"/>
  <c r="AP19" i="4"/>
  <c r="AN18" i="4"/>
  <c r="AL17" i="4"/>
  <c r="AJ16" i="4"/>
  <c r="AL12" i="4"/>
  <c r="AJ11" i="4"/>
  <c r="AJ6" i="4"/>
  <c r="AS6" i="4" s="1"/>
  <c r="AP52" i="4"/>
  <c r="AL50" i="4"/>
  <c r="AJ49" i="4"/>
  <c r="AP47" i="4"/>
  <c r="AN46" i="4"/>
  <c r="AL45" i="4"/>
  <c r="AJ44" i="4"/>
  <c r="AP42" i="4"/>
  <c r="AN41" i="4"/>
  <c r="AL40" i="4"/>
  <c r="AJ39" i="4"/>
  <c r="AO37" i="4"/>
  <c r="AM36" i="4"/>
  <c r="AK35" i="4"/>
  <c r="AI64" i="4"/>
  <c r="AO62" i="4"/>
  <c r="AM61" i="4"/>
  <c r="AK60" i="4"/>
  <c r="AI59" i="4"/>
  <c r="AO57" i="4"/>
  <c r="AM56" i="4"/>
  <c r="AK55" i="4"/>
  <c r="AI54" i="4"/>
  <c r="AP63" i="4"/>
  <c r="AJ60" i="4"/>
  <c r="AI5" i="4"/>
  <c r="AS5" i="4" s="1"/>
  <c r="AU5" i="4" s="1"/>
  <c r="AN34" i="4"/>
  <c r="AL33" i="4"/>
  <c r="AJ32" i="4"/>
  <c r="AP30" i="4"/>
  <c r="AN29" i="4"/>
  <c r="AL28" i="4"/>
  <c r="AJ27" i="4"/>
  <c r="AP25" i="4"/>
  <c r="AN24" i="4"/>
  <c r="AL23" i="4"/>
  <c r="AJ22" i="4"/>
  <c r="AP20" i="4"/>
  <c r="AL18" i="4"/>
  <c r="AJ17" i="4"/>
  <c r="AL13" i="4"/>
  <c r="AP53" i="4"/>
  <c r="AN52" i="4"/>
  <c r="AL51" i="4"/>
  <c r="AJ50" i="4"/>
  <c r="AP48" i="4"/>
  <c r="AN47" i="4"/>
  <c r="AL46" i="4"/>
  <c r="AP43" i="4"/>
  <c r="AN42" i="4"/>
  <c r="AL41" i="4"/>
  <c r="AJ40" i="4"/>
  <c r="AP38" i="4"/>
  <c r="AM37" i="4"/>
  <c r="AO63" i="4"/>
  <c r="AM62" i="4"/>
  <c r="AK61" i="4"/>
  <c r="AO58" i="4"/>
  <c r="AM57" i="4"/>
  <c r="AK56" i="4"/>
  <c r="H15" i="4"/>
  <c r="H55" i="4"/>
  <c r="H11" i="4"/>
  <c r="H31" i="4"/>
  <c r="H10" i="4"/>
  <c r="H9" i="4"/>
  <c r="H45" i="4"/>
  <c r="H64" i="4"/>
  <c r="H59" i="4"/>
  <c r="H29" i="4"/>
  <c r="H18" i="4"/>
  <c r="H49" i="4"/>
  <c r="H39" i="4"/>
  <c r="AA6" i="1"/>
  <c r="AB6" i="1" s="1"/>
  <c r="H50" i="9"/>
  <c r="D20" i="9" s="1"/>
  <c r="E20" i="9" s="1"/>
  <c r="E22" i="9" s="1"/>
  <c r="H56" i="4" s="1"/>
  <c r="H17" i="4"/>
  <c r="H63" i="4"/>
  <c r="H58" i="4"/>
  <c r="AA7" i="1"/>
  <c r="AB7" i="1" s="1"/>
  <c r="AA5" i="1"/>
  <c r="AB5" i="1" s="1"/>
  <c r="H48" i="9"/>
  <c r="D18" i="9" s="1"/>
  <c r="H37" i="4"/>
  <c r="H27" i="4"/>
  <c r="H16" i="4"/>
  <c r="H57" i="4"/>
  <c r="H48" i="4"/>
  <c r="H38" i="4"/>
  <c r="AA4" i="1"/>
  <c r="AB4" i="1" s="1"/>
  <c r="H62" i="4"/>
  <c r="H32" i="4"/>
  <c r="H46" i="9"/>
  <c r="D16" i="9" s="1"/>
  <c r="H14" i="4"/>
  <c r="H47" i="4"/>
  <c r="H40" i="4"/>
  <c r="H34" i="4"/>
  <c r="H51" i="4"/>
  <c r="H61" i="4"/>
  <c r="H30" i="4"/>
  <c r="H33" i="4"/>
  <c r="H12" i="4"/>
  <c r="E16" i="9"/>
  <c r="H22" i="4" s="1"/>
  <c r="E18" i="9"/>
  <c r="H28" i="4" s="1"/>
  <c r="E21" i="9"/>
  <c r="H50" i="4" s="1"/>
  <c r="H52" i="9"/>
  <c r="D22" i="9" s="1"/>
  <c r="J84" i="9"/>
  <c r="O84" i="9" s="1"/>
  <c r="J86" i="9"/>
  <c r="O86" i="9" s="1"/>
  <c r="K84" i="9"/>
  <c r="P84" i="9" s="1"/>
  <c r="K87" i="9"/>
  <c r="P87" i="9" s="1"/>
  <c r="K86" i="9"/>
  <c r="P86" i="9" s="1"/>
  <c r="J85" i="9"/>
  <c r="O85" i="9" s="1"/>
  <c r="K85" i="9"/>
  <c r="P85" i="9" s="1"/>
  <c r="J93" i="9"/>
  <c r="O93" i="9" s="1"/>
  <c r="J91" i="9"/>
  <c r="O91" i="9" s="1"/>
  <c r="J94" i="9"/>
  <c r="O94" i="9" s="1"/>
  <c r="I53" i="9" s="1"/>
  <c r="D34" i="9" s="1"/>
  <c r="E34" i="9" s="1"/>
  <c r="H60" i="4" s="1"/>
  <c r="J92" i="9"/>
  <c r="O92" i="9" s="1"/>
  <c r="L90" i="9"/>
  <c r="Q90" i="9" s="1"/>
  <c r="G53" i="9" s="1"/>
  <c r="D12" i="9" s="1"/>
  <c r="E12" i="9" s="1"/>
  <c r="L89" i="9"/>
  <c r="Q89" i="9" s="1"/>
  <c r="J90" i="9"/>
  <c r="O90" i="9" s="1"/>
  <c r="L88" i="9"/>
  <c r="Q88" i="9" s="1"/>
  <c r="J89" i="9"/>
  <c r="O89" i="9" s="1"/>
  <c r="L87" i="9"/>
  <c r="Q87" i="9" s="1"/>
  <c r="J88" i="9"/>
  <c r="O88" i="9" s="1"/>
  <c r="AA3" i="1"/>
  <c r="AB3" i="1" s="1"/>
  <c r="AB9" i="1" s="1"/>
  <c r="AS25" i="4" l="1"/>
  <c r="AS40" i="4"/>
  <c r="AS33" i="4"/>
  <c r="AS64" i="4"/>
  <c r="AS62" i="4"/>
  <c r="AS32" i="4"/>
  <c r="AS10" i="4"/>
  <c r="AS43" i="4"/>
  <c r="AS48" i="4"/>
  <c r="AS18" i="4"/>
  <c r="AS57" i="4"/>
  <c r="AS49" i="4"/>
  <c r="AS55" i="4"/>
  <c r="AS12" i="4"/>
  <c r="AS52" i="4"/>
  <c r="AS42" i="4"/>
  <c r="AS22" i="4"/>
  <c r="AS16" i="4"/>
  <c r="AS56" i="4"/>
  <c r="AS15" i="4"/>
  <c r="AS29" i="4"/>
  <c r="AS14" i="4"/>
  <c r="AS23" i="4"/>
  <c r="AS45" i="4"/>
  <c r="AS63" i="4"/>
  <c r="AS30" i="4"/>
  <c r="AS50" i="4"/>
  <c r="AS37" i="4"/>
  <c r="AS35" i="4"/>
  <c r="AS58" i="4"/>
  <c r="AS41" i="4"/>
  <c r="AS28" i="4"/>
  <c r="AS61" i="4"/>
  <c r="AS39" i="4"/>
  <c r="AU40" i="4" s="1"/>
  <c r="AS17" i="4"/>
  <c r="AS53" i="4"/>
  <c r="AU53" i="4" s="1"/>
  <c r="AX53" i="4" s="1"/>
  <c r="AS9" i="4"/>
  <c r="AS8" i="4"/>
  <c r="AU8" i="4" s="1"/>
  <c r="AS47" i="4"/>
  <c r="AS24" i="4"/>
  <c r="AS60" i="4"/>
  <c r="AS31" i="4"/>
  <c r="AS59" i="4"/>
  <c r="AS19" i="4"/>
  <c r="AS46" i="4"/>
  <c r="AS51" i="4"/>
  <c r="AU52" i="4" s="1"/>
  <c r="AS11" i="4"/>
  <c r="AU11" i="4" s="1"/>
  <c r="AS34" i="4"/>
  <c r="AU34" i="4" s="1"/>
  <c r="AX34" i="4" s="1"/>
  <c r="AY34" i="4" s="1"/>
  <c r="AS20" i="4"/>
  <c r="AS13" i="4"/>
  <c r="AS44" i="4"/>
  <c r="AS27" i="4"/>
  <c r="AS54" i="4"/>
  <c r="AU55" i="4" s="1"/>
  <c r="AS36" i="4"/>
  <c r="AS21" i="4"/>
  <c r="AS26" i="4"/>
  <c r="AU26" i="4" s="1"/>
  <c r="AX26" i="4" s="1"/>
  <c r="AY26" i="4" s="1"/>
  <c r="AS38" i="4"/>
  <c r="AX5" i="4"/>
  <c r="AY5" i="4" s="1"/>
  <c r="AU28" i="4"/>
  <c r="AU6" i="4"/>
  <c r="AU7" i="4"/>
  <c r="H19" i="4"/>
  <c r="H21" i="4"/>
  <c r="H52" i="4"/>
  <c r="H46" i="4"/>
  <c r="I47" i="9"/>
  <c r="D28" i="9" s="1"/>
  <c r="E28" i="9" s="1"/>
  <c r="I48" i="9"/>
  <c r="D29" i="9" s="1"/>
  <c r="I49" i="9"/>
  <c r="D30" i="9" s="1"/>
  <c r="I51" i="9"/>
  <c r="D32" i="9" s="1"/>
  <c r="I52" i="9"/>
  <c r="D33" i="9" s="1"/>
  <c r="I50" i="9"/>
  <c r="D31" i="9" s="1"/>
  <c r="E31" i="9" s="1"/>
  <c r="G48" i="9"/>
  <c r="D7" i="9" s="1"/>
  <c r="G47" i="9"/>
  <c r="D6" i="9" s="1"/>
  <c r="E6" i="9" s="1"/>
  <c r="G49" i="9"/>
  <c r="D8" i="9" s="1"/>
  <c r="G51" i="9"/>
  <c r="D10" i="9" s="1"/>
  <c r="G52" i="9"/>
  <c r="D11" i="9" s="1"/>
  <c r="G50" i="9"/>
  <c r="D9" i="9" s="1"/>
  <c r="E9" i="9" s="1"/>
  <c r="I44" i="9"/>
  <c r="D25" i="9" s="1"/>
  <c r="E25" i="9" s="1"/>
  <c r="I45" i="9"/>
  <c r="D26" i="9" s="1"/>
  <c r="I46" i="9"/>
  <c r="D27" i="9" s="1"/>
  <c r="G44" i="9"/>
  <c r="D3" i="9" s="1"/>
  <c r="E3" i="9" s="1"/>
  <c r="G46" i="9"/>
  <c r="D5" i="9" s="1"/>
  <c r="G45" i="9"/>
  <c r="D4" i="9" s="1"/>
  <c r="AU41" i="4" l="1"/>
  <c r="AU48" i="4"/>
  <c r="AX48" i="4" s="1"/>
  <c r="AY48" i="4" s="1"/>
  <c r="AU44" i="4"/>
  <c r="AX44" i="4" s="1"/>
  <c r="AY44" i="4" s="1"/>
  <c r="AU57" i="4"/>
  <c r="AX57" i="4" s="1"/>
  <c r="AY57" i="4" s="1"/>
  <c r="AU46" i="4"/>
  <c r="AU33" i="4"/>
  <c r="AX33" i="4" s="1"/>
  <c r="AY33" i="4" s="1"/>
  <c r="AU64" i="4"/>
  <c r="AX64" i="4" s="1"/>
  <c r="AY64" i="4" s="1"/>
  <c r="AU10" i="4"/>
  <c r="AX10" i="4" s="1"/>
  <c r="AY10" i="4" s="1"/>
  <c r="AU60" i="4"/>
  <c r="AX60" i="4" s="1"/>
  <c r="AY60" i="4" s="1"/>
  <c r="AU58" i="4"/>
  <c r="AU62" i="4"/>
  <c r="AX62" i="4" s="1"/>
  <c r="AY62" i="4" s="1"/>
  <c r="AU63" i="4"/>
  <c r="AX63" i="4" s="1"/>
  <c r="AY63" i="4" s="1"/>
  <c r="AU31" i="4"/>
  <c r="AX31" i="4" s="1"/>
  <c r="AY31" i="4" s="1"/>
  <c r="AU29" i="4"/>
  <c r="AX29" i="4" s="1"/>
  <c r="AY29" i="4" s="1"/>
  <c r="AU49" i="4"/>
  <c r="AX49" i="4" s="1"/>
  <c r="AY49" i="4" s="1"/>
  <c r="AU42" i="4"/>
  <c r="AX42" i="4" s="1"/>
  <c r="AY42" i="4" s="1"/>
  <c r="AU50" i="4"/>
  <c r="AX50" i="4" s="1"/>
  <c r="AY50" i="4" s="1"/>
  <c r="AU23" i="4"/>
  <c r="AX23" i="4" s="1"/>
  <c r="AU30" i="4"/>
  <c r="AX30" i="4" s="1"/>
  <c r="AY30" i="4" s="1"/>
  <c r="AU19" i="4"/>
  <c r="AX19" i="4" s="1"/>
  <c r="AY19" i="4" s="1"/>
  <c r="AU45" i="4"/>
  <c r="AX45" i="4" s="1"/>
  <c r="AY45" i="4" s="1"/>
  <c r="AU15" i="4"/>
  <c r="AX15" i="4" s="1"/>
  <c r="AY15" i="4" s="1"/>
  <c r="AU51" i="4"/>
  <c r="AX51" i="4" s="1"/>
  <c r="AY51" i="4" s="1"/>
  <c r="AU32" i="4"/>
  <c r="AX32" i="4" s="1"/>
  <c r="AY32" i="4" s="1"/>
  <c r="AU61" i="4"/>
  <c r="AX61" i="4" s="1"/>
  <c r="AY61" i="4" s="1"/>
  <c r="AU14" i="4"/>
  <c r="AX14" i="4" s="1"/>
  <c r="AY14" i="4" s="1"/>
  <c r="AU56" i="4"/>
  <c r="AX56" i="4" s="1"/>
  <c r="AY56" i="4" s="1"/>
  <c r="AU24" i="4"/>
  <c r="AU43" i="4"/>
  <c r="AX43" i="4" s="1"/>
  <c r="AY43" i="4" s="1"/>
  <c r="AU25" i="4"/>
  <c r="AX25" i="4" s="1"/>
  <c r="AY25" i="4" s="1"/>
  <c r="AU16" i="4"/>
  <c r="AU35" i="4"/>
  <c r="AX35" i="4" s="1"/>
  <c r="AU38" i="4"/>
  <c r="AX38" i="4" s="1"/>
  <c r="AY38" i="4" s="1"/>
  <c r="AU47" i="4"/>
  <c r="AX47" i="4" s="1"/>
  <c r="AY47" i="4" s="1"/>
  <c r="AU17" i="4"/>
  <c r="AX17" i="4" s="1"/>
  <c r="AY17" i="4" s="1"/>
  <c r="AU36" i="4"/>
  <c r="AX36" i="4" s="1"/>
  <c r="AY36" i="4" s="1"/>
  <c r="AU20" i="4"/>
  <c r="AX20" i="4" s="1"/>
  <c r="AY20" i="4" s="1"/>
  <c r="AU21" i="4"/>
  <c r="AX21" i="4" s="1"/>
  <c r="AY21" i="4" s="1"/>
  <c r="AU13" i="4"/>
  <c r="AX13" i="4" s="1"/>
  <c r="AY13" i="4" s="1"/>
  <c r="AU59" i="4"/>
  <c r="AX59" i="4" s="1"/>
  <c r="AY59" i="4" s="1"/>
  <c r="AU18" i="4"/>
  <c r="AX18" i="4" s="1"/>
  <c r="AU12" i="4"/>
  <c r="AX12" i="4" s="1"/>
  <c r="AY12" i="4" s="1"/>
  <c r="AU27" i="4"/>
  <c r="AX27" i="4" s="1"/>
  <c r="AY27" i="4" s="1"/>
  <c r="AU39" i="4"/>
  <c r="AX39" i="4" s="1"/>
  <c r="AY39" i="4" s="1"/>
  <c r="AU9" i="4"/>
  <c r="AX9" i="4" s="1"/>
  <c r="AY9" i="4" s="1"/>
  <c r="AU22" i="4"/>
  <c r="AX22" i="4" s="1"/>
  <c r="AY22" i="4" s="1"/>
  <c r="AU37" i="4"/>
  <c r="AX37" i="4" s="1"/>
  <c r="AY37" i="4" s="1"/>
  <c r="AU54" i="4"/>
  <c r="AX54" i="4" s="1"/>
  <c r="AY54" i="4" s="1"/>
  <c r="AY53" i="4"/>
  <c r="AX58" i="4"/>
  <c r="AX41" i="4"/>
  <c r="AY41" i="4" s="1"/>
  <c r="AX7" i="4"/>
  <c r="AY7" i="4" s="1"/>
  <c r="AX52" i="4"/>
  <c r="AY52" i="4" s="1"/>
  <c r="AX46" i="4"/>
  <c r="AY46" i="4" s="1"/>
  <c r="AX55" i="4"/>
  <c r="AY55" i="4" s="1"/>
  <c r="AX28" i="4"/>
  <c r="AY28" i="4" s="1"/>
  <c r="AX16" i="4"/>
  <c r="AY16" i="4" s="1"/>
  <c r="AX6" i="4"/>
  <c r="AY6" i="4" s="1"/>
  <c r="AX11" i="4"/>
  <c r="AY11" i="4" s="1"/>
  <c r="AX40" i="4"/>
  <c r="AY40" i="4" s="1"/>
  <c r="AX8" i="4"/>
  <c r="AY8" i="4" s="1"/>
  <c r="E10" i="9"/>
  <c r="E11" i="9"/>
  <c r="E33" i="9"/>
  <c r="H41" i="4"/>
  <c r="E32" i="9"/>
  <c r="H42" i="4"/>
  <c r="E27" i="9"/>
  <c r="H5" i="4"/>
  <c r="H6" i="4"/>
  <c r="E26" i="9"/>
  <c r="E29" i="9"/>
  <c r="H24" i="4"/>
  <c r="E30" i="9"/>
  <c r="H23" i="4"/>
  <c r="E8" i="9"/>
  <c r="E7" i="9"/>
  <c r="E5" i="9"/>
  <c r="E4" i="9"/>
  <c r="AY58" i="4" l="1"/>
  <c r="AY23" i="4"/>
  <c r="AY35" i="4"/>
  <c r="AX24" i="4"/>
  <c r="AY24" i="4" s="1"/>
  <c r="AZ40" i="4" s="1"/>
  <c r="AZ64" i="4"/>
  <c r="AZ58" i="4"/>
  <c r="AY18" i="4"/>
  <c r="AZ22" i="4"/>
  <c r="H13" i="4"/>
  <c r="H20" i="4"/>
  <c r="H43" i="4"/>
  <c r="H44" i="4"/>
  <c r="H7" i="4"/>
  <c r="H8" i="4"/>
  <c r="H36" i="4"/>
  <c r="H35" i="4"/>
  <c r="H54" i="4"/>
  <c r="H53" i="4"/>
  <c r="H25" i="4"/>
  <c r="H26" i="4"/>
</calcChain>
</file>

<file path=xl/sharedStrings.xml><?xml version="1.0" encoding="utf-8"?>
<sst xmlns="http://schemas.openxmlformats.org/spreadsheetml/2006/main" count="830" uniqueCount="373">
  <si>
    <t>Birde</t>
  </si>
  <si>
    <t>Eagle</t>
  </si>
  <si>
    <t>Albatross</t>
  </si>
  <si>
    <t>LV0</t>
  </si>
  <si>
    <t>LV1</t>
  </si>
  <si>
    <t>LV2</t>
  </si>
  <si>
    <t>LV3</t>
  </si>
  <si>
    <t>LV4</t>
  </si>
  <si>
    <t>LV5</t>
  </si>
  <si>
    <t>LV6</t>
  </si>
  <si>
    <t>LV7</t>
  </si>
  <si>
    <t>LV8</t>
  </si>
  <si>
    <t>LV9</t>
  </si>
  <si>
    <t>LV10</t>
  </si>
  <si>
    <t>Bat5</t>
  </si>
  <si>
    <t>Bat6</t>
  </si>
  <si>
    <t>Bat7</t>
  </si>
  <si>
    <t>Bat8</t>
  </si>
  <si>
    <t>-</t>
  </si>
  <si>
    <t>球场卡标准</t>
  </si>
  <si>
    <t>副本系统排布</t>
  </si>
  <si>
    <t>关卡进度 -  具体id卡具体等级</t>
  </si>
  <si>
    <t>具体id卡具体星级与奖励</t>
  </si>
  <si>
    <t>Link</t>
  </si>
  <si>
    <t>不同类型玩家 活跃&amp;付费 与 养成进程</t>
  </si>
  <si>
    <t>「 目标 」</t>
  </si>
  <si>
    <t>PVP 过程讨论or模拟or目标</t>
  </si>
  <si>
    <t>Lv</t>
  </si>
  <si>
    <t>⭐️</t>
  </si>
  <si>
    <t xml:space="preserve"> 直接使用现成数据进行拟合</t>
  </si>
  <si>
    <t>区间权重</t>
  </si>
  <si>
    <t>Chapter</t>
  </si>
  <si>
    <t>level</t>
  </si>
  <si>
    <t>持续天数</t>
  </si>
  <si>
    <t>卡</t>
  </si>
  <si>
    <t>lv</t>
  </si>
  <si>
    <t>难度指数</t>
  </si>
  <si>
    <t>传奇</t>
  </si>
  <si>
    <t>紫</t>
  </si>
  <si>
    <t>橙</t>
  </si>
  <si>
    <t>难度指数如何定义？</t>
  </si>
  <si>
    <t>传奇场</t>
  </si>
  <si>
    <t>紫卡场</t>
  </si>
  <si>
    <t>橙卡场</t>
  </si>
  <si>
    <t xml:space="preserve">难度指数定义： </t>
  </si>
  <si>
    <t xml:space="preserve">达到此场要求的第一&amp;第二杆的等级所花费的金钱  </t>
  </si>
  <si>
    <t>达到此场要求的球的价值加和</t>
  </si>
  <si>
    <t>等级</t>
  </si>
  <si>
    <t>卡片选择</t>
  </si>
  <si>
    <t>橙1</t>
  </si>
  <si>
    <t>橙2</t>
  </si>
  <si>
    <t>紫1</t>
  </si>
  <si>
    <t>描述</t>
  </si>
  <si>
    <t>要求：难度指数波动向上</t>
  </si>
  <si>
    <t>价值</t>
  </si>
  <si>
    <t>1.难度指数波动向上</t>
  </si>
  <si>
    <t>2.场景不重复</t>
  </si>
  <si>
    <t>3.上下/侧旋交错</t>
  </si>
  <si>
    <t>coin2</t>
  </si>
  <si>
    <t>coin3</t>
  </si>
  <si>
    <t>coin4</t>
  </si>
  <si>
    <t>coin5</t>
  </si>
  <si>
    <t>coin6</t>
  </si>
  <si>
    <t>coin7</t>
  </si>
  <si>
    <t>coin8</t>
  </si>
  <si>
    <t>coin9</t>
  </si>
  <si>
    <t>coin10</t>
  </si>
  <si>
    <t>coin11</t>
  </si>
  <si>
    <t>coin12</t>
  </si>
  <si>
    <t>coin13</t>
  </si>
  <si>
    <t>coin14</t>
  </si>
  <si>
    <t>coin15</t>
  </si>
  <si>
    <t>coin16</t>
  </si>
  <si>
    <t>card2</t>
  </si>
  <si>
    <t>card3</t>
  </si>
  <si>
    <t>card4</t>
  </si>
  <si>
    <t>card5</t>
  </si>
  <si>
    <t>card6</t>
  </si>
  <si>
    <t>card7</t>
  </si>
  <si>
    <t>card8</t>
  </si>
  <si>
    <t>card9</t>
  </si>
  <si>
    <t>card10</t>
  </si>
  <si>
    <t>card11</t>
  </si>
  <si>
    <t>card12</t>
  </si>
  <si>
    <t>card13</t>
  </si>
  <si>
    <t>card14</t>
  </si>
  <si>
    <t>card15</t>
  </si>
  <si>
    <t>card16</t>
  </si>
  <si>
    <t>color</t>
  </si>
  <si>
    <t>start</t>
  </si>
  <si>
    <t>max_level</t>
  </si>
  <si>
    <t>coin17</t>
  </si>
  <si>
    <t>coin18</t>
  </si>
  <si>
    <t>coin19</t>
  </si>
  <si>
    <t>coin20</t>
  </si>
  <si>
    <t>coin21</t>
  </si>
  <si>
    <t>card17</t>
  </si>
  <si>
    <t>card18</t>
  </si>
  <si>
    <t>card19</t>
  </si>
  <si>
    <t>card20</t>
  </si>
  <si>
    <t>card21</t>
  </si>
  <si>
    <t>单卡价值</t>
  </si>
  <si>
    <t>橙卡</t>
  </si>
  <si>
    <t>紫卡</t>
  </si>
  <si>
    <t>紫2</t>
  </si>
  <si>
    <t>传奇2</t>
  </si>
  <si>
    <t>传奇3</t>
  </si>
  <si>
    <t>传奇4</t>
  </si>
  <si>
    <t>传奇5</t>
  </si>
  <si>
    <t>传奇6</t>
  </si>
  <si>
    <t>传奇7</t>
  </si>
  <si>
    <t>传奇8</t>
  </si>
  <si>
    <t>紫3</t>
  </si>
  <si>
    <t>紫4</t>
  </si>
  <si>
    <t>紫5</t>
  </si>
  <si>
    <t>紫6</t>
  </si>
  <si>
    <t>紫7</t>
  </si>
  <si>
    <t>紫8</t>
  </si>
  <si>
    <t>紫9</t>
  </si>
  <si>
    <t>紫10</t>
  </si>
  <si>
    <t>橙3</t>
  </si>
  <si>
    <t>橙4</t>
  </si>
  <si>
    <t>橙5</t>
  </si>
  <si>
    <t>橙6</t>
  </si>
  <si>
    <t>橙7</t>
  </si>
  <si>
    <t>橙8</t>
  </si>
  <si>
    <t>橙9</t>
  </si>
  <si>
    <t>橙10</t>
  </si>
  <si>
    <t>卡&amp;等级</t>
  </si>
  <si>
    <t>传奇1</t>
  </si>
  <si>
    <t>执行脚本，对所有卡片进行上色，并且对已经安排了的卡片进行标记</t>
  </si>
  <si>
    <t>卡片库</t>
  </si>
  <si>
    <t>Lv1</t>
  </si>
  <si>
    <t>Lv2</t>
  </si>
  <si>
    <t>Lv3</t>
  </si>
  <si>
    <t>Lv4</t>
  </si>
  <si>
    <t>Lv5</t>
  </si>
  <si>
    <t>Lv6</t>
  </si>
  <si>
    <t>Lv7</t>
  </si>
  <si>
    <t>Lv8</t>
  </si>
  <si>
    <t>Lv9</t>
  </si>
  <si>
    <t>Lv10</t>
  </si>
  <si>
    <t xml:space="preserve">传奇场 </t>
  </si>
  <si>
    <t>传奇9</t>
  </si>
  <si>
    <t>传奇10</t>
  </si>
  <si>
    <t>模型？</t>
  </si>
  <si>
    <t>升级之后难度降低？</t>
  </si>
  <si>
    <t>那是否应该在PVE时把低等级的卡放在后面呢？？？</t>
  </si>
  <si>
    <t>1. ⭐️与pvp进度</t>
  </si>
  <si>
    <t>2.大区概念</t>
  </si>
  <si>
    <t>3.宝箱 - 伪随机？ 纯随机</t>
  </si>
  <si>
    <t>4.不同玩家在不同状态下缺什么？ 卡还是金币？</t>
  </si>
  <si>
    <t>5.所有状态下都有希望,免费玩家可肝，付费玩家可爽，皆为高频体验</t>
  </si>
  <si>
    <t>6.所有奖励的投放与控制才是大头</t>
  </si>
  <si>
    <t>7.玩家会卡到什么进度？什么大区？</t>
  </si>
  <si>
    <t>8.考虑，玩家通过肝与挂机获体力？</t>
  </si>
  <si>
    <t>9.考虑AFK版的高频体力</t>
  </si>
  <si>
    <t>大区1</t>
  </si>
  <si>
    <t>大区2</t>
  </si>
  <si>
    <t>大区3</t>
  </si>
  <si>
    <t>大区4</t>
  </si>
  <si>
    <t>传奇1 - Lv1</t>
  </si>
  <si>
    <t>传奇2 - Lv2</t>
  </si>
  <si>
    <t>传奇1 - Lv2</t>
  </si>
  <si>
    <t>传奇1 - Lv3</t>
  </si>
  <si>
    <t>传奇2 - Lv1</t>
  </si>
  <si>
    <t>传奇2 - Lv3</t>
  </si>
  <si>
    <t xml:space="preserve">大区1（保证量的足够） </t>
  </si>
  <si>
    <t>传奇1 - Lv4</t>
  </si>
  <si>
    <t>传奇1 - Lv5</t>
  </si>
  <si>
    <t>传奇1 - Lv6</t>
  </si>
  <si>
    <t>传奇2 - Lv4</t>
  </si>
  <si>
    <t>传奇2 - Lv5</t>
  </si>
  <si>
    <t>传奇2 - Lv6</t>
  </si>
  <si>
    <t>传奇1 - Lv7</t>
  </si>
  <si>
    <t>传奇1 - Lv8</t>
  </si>
  <si>
    <t>传奇1 - Lv9</t>
  </si>
  <si>
    <t>传奇2 - Lv7</t>
  </si>
  <si>
    <t>传奇2 - Lv8</t>
  </si>
  <si>
    <t>传奇2 - Lv9</t>
  </si>
  <si>
    <t>传奇1 - Lv10</t>
  </si>
  <si>
    <t>传奇2 - Lv10</t>
  </si>
  <si>
    <t>要点</t>
  </si>
  <si>
    <t>【传达升级体验】前期对于紫3&amp;紫4的卡片投放要充足，保证玩家可以体验到两轮场景升级体验</t>
  </si>
  <si>
    <t>【教学】</t>
  </si>
  <si>
    <t>衔接，完成后获得橙1升到2的条件</t>
  </si>
  <si>
    <t>【教学】 升级教学，完成后获得橙2升到2的条件</t>
  </si>
  <si>
    <t>【衔接】完成后获得紫1</t>
  </si>
  <si>
    <t>birde</t>
  </si>
  <si>
    <t>eagle</t>
  </si>
  <si>
    <t>albatross</t>
  </si>
  <si>
    <t xml:space="preserve">一个最根本的问题？  是否所有品级场的 Albatross 都从同一值开始加⭐️？   若如此做，则传奇卡失去对战时的 Unfair advantage </t>
  </si>
  <si>
    <t xml:space="preserve"> - 不同品级的球场卡拥有不同固定 birde星星取值 与 eagle取值，从而区分出 eagle &amp; Albatross 的星星初始值</t>
  </si>
  <si>
    <t>⭐️与平衡性关系较大，需做不同类型的战斗模拟以验证</t>
  </si>
  <si>
    <t>ques： 卡与卡之间的差距要拉的如此之大吗？</t>
  </si>
  <si>
    <t xml:space="preserve">破阶之后： Albatross 的基础星要变多 </t>
  </si>
  <si>
    <t>悖论： 最后一级，能拉出这么多档的差距吗？</t>
  </si>
  <si>
    <t>悖论：第一级才是拉出差距最多的档位啊</t>
  </si>
  <si>
    <t>第一级才是⭐️可能性最多的级</t>
  </si>
  <si>
    <t>第10级需要重构</t>
  </si>
  <si>
    <t>第10级一定要是空投场</t>
  </si>
  <si>
    <t>正常空投</t>
  </si>
  <si>
    <t>大力空投</t>
  </si>
  <si>
    <t>3-4-3空投</t>
  </si>
  <si>
    <t>4-4-2空投</t>
  </si>
  <si>
    <t>5-4-0空投</t>
  </si>
  <si>
    <t>5档位</t>
  </si>
  <si>
    <t>1.卡片之间要拉出差距</t>
  </si>
  <si>
    <t>2.破解之后星星总数变多，各个成绩的基础星星值变多</t>
  </si>
  <si>
    <t>3.最后一大区内的 Albatross 段不能有过多档位</t>
  </si>
  <si>
    <t>四类玩家的模拟</t>
  </si>
  <si>
    <t>充值</t>
  </si>
  <si>
    <t>多</t>
  </si>
  <si>
    <t>少</t>
  </si>
  <si>
    <t>水平</t>
  </si>
  <si>
    <t>低</t>
  </si>
  <si>
    <t>高</t>
  </si>
  <si>
    <t>定价</t>
    <phoneticPr fontId="5" type="noConversion"/>
  </si>
  <si>
    <t>橙卡</t>
    <phoneticPr fontId="5" type="noConversion"/>
  </si>
  <si>
    <t>紫卡</t>
    <phoneticPr fontId="5" type="noConversion"/>
  </si>
  <si>
    <t>传奇卡</t>
  </si>
  <si>
    <t>传奇卡</t>
    <phoneticPr fontId="5" type="noConversion"/>
  </si>
  <si>
    <t>等级</t>
    <phoneticPr fontId="5" type="noConversion"/>
  </si>
  <si>
    <t>升级需要张数</t>
    <phoneticPr fontId="5" type="noConversion"/>
  </si>
  <si>
    <t>当前进度的各个卡片等级</t>
    <phoneticPr fontId="1" type="noConversion"/>
  </si>
  <si>
    <t>橙1</t>
    <phoneticPr fontId="1" type="noConversion"/>
  </si>
  <si>
    <t>橙2</t>
    <phoneticPr fontId="1" type="noConversion"/>
  </si>
  <si>
    <t>紫1</t>
    <phoneticPr fontId="1" type="noConversion"/>
  </si>
  <si>
    <t>紫2</t>
    <phoneticPr fontId="1" type="noConversion"/>
  </si>
  <si>
    <t>紫3</t>
    <phoneticPr fontId="1" type="noConversion"/>
  </si>
  <si>
    <t>紫4</t>
    <phoneticPr fontId="1" type="noConversion"/>
  </si>
  <si>
    <t>传奇1</t>
    <phoneticPr fontId="1" type="noConversion"/>
  </si>
  <si>
    <t xml:space="preserve">传奇2 </t>
    <phoneticPr fontId="1" type="noConversion"/>
  </si>
  <si>
    <t>当前进度的卡片张数</t>
    <phoneticPr fontId="1" type="noConversion"/>
  </si>
  <si>
    <t>当前进度的卡片张数对应的价值</t>
    <phoneticPr fontId="1" type="noConversion"/>
  </si>
  <si>
    <t>总价值-纯主线</t>
    <phoneticPr fontId="1" type="noConversion"/>
  </si>
  <si>
    <t>总价值-加上支线</t>
    <phoneticPr fontId="1" type="noConversion"/>
  </si>
  <si>
    <t>使用脚本列出所有进度与等级</t>
    <phoneticPr fontId="1" type="noConversion"/>
  </si>
  <si>
    <t>使用公式列出需要拥有的卡片张数</t>
    <phoneticPr fontId="1" type="noConversion"/>
  </si>
  <si>
    <t>需要开的宝箱次数</t>
    <phoneticPr fontId="1" type="noConversion"/>
  </si>
  <si>
    <t>宝箱1</t>
    <phoneticPr fontId="1" type="noConversion"/>
  </si>
  <si>
    <t>宝箱2</t>
    <phoneticPr fontId="1" type="noConversion"/>
  </si>
  <si>
    <t>宝箱3</t>
    <phoneticPr fontId="1" type="noConversion"/>
  </si>
  <si>
    <t>参考皇室战争升级张数</t>
    <phoneticPr fontId="5" type="noConversion"/>
  </si>
  <si>
    <t>这次希望玩家升级传奇卡升满吗？</t>
    <phoneticPr fontId="5" type="noConversion"/>
  </si>
  <si>
    <t>当然是希望的</t>
    <phoneticPr fontId="5" type="noConversion"/>
  </si>
  <si>
    <t>不同玩家投入的资源与产出的资源图</t>
    <phoneticPr fontId="5" type="noConversion"/>
  </si>
  <si>
    <t>投入的资源：</t>
    <phoneticPr fontId="5" type="noConversion"/>
  </si>
  <si>
    <t>体力</t>
    <phoneticPr fontId="5" type="noConversion"/>
  </si>
  <si>
    <t>特殊球</t>
    <phoneticPr fontId="5" type="noConversion"/>
  </si>
  <si>
    <t>付费礼包</t>
    <phoneticPr fontId="5" type="noConversion"/>
  </si>
  <si>
    <t>产出的资源：</t>
    <phoneticPr fontId="5" type="noConversion"/>
  </si>
  <si>
    <t>PVP进度条上的奖励</t>
    <phoneticPr fontId="5" type="noConversion"/>
  </si>
  <si>
    <t>PVE进度条上的奖励</t>
    <phoneticPr fontId="5" type="noConversion"/>
  </si>
  <si>
    <t>性价比从 3逐步衰减到1.5</t>
    <phoneticPr fontId="5" type="noConversion"/>
  </si>
  <si>
    <t>这里产出的资源并未记球场卡，因为球场卡最后是不计入玩家资产的，它是体验的媒介</t>
    <phoneticPr fontId="5" type="noConversion"/>
  </si>
  <si>
    <t>最关键在于对挂机数值如何模拟？</t>
    <phoneticPr fontId="5" type="noConversion"/>
  </si>
  <si>
    <t>对开宝箱如何模拟？</t>
    <phoneticPr fontId="5" type="noConversion"/>
  </si>
  <si>
    <t>如何计入当期的剧本？</t>
    <phoneticPr fontId="5" type="noConversion"/>
  </si>
  <si>
    <t>如何估计pve进度与pvp进度的一般关系</t>
    <phoneticPr fontId="5" type="noConversion"/>
  </si>
  <si>
    <t>当然同时也要做好纯pvp处的性价比</t>
    <phoneticPr fontId="5" type="noConversion"/>
  </si>
  <si>
    <t>纯PVP 价值比例 2-&gt;1</t>
    <phoneticPr fontId="5" type="noConversion"/>
  </si>
  <si>
    <t>升级所需卡牌数</t>
  </si>
  <si>
    <t>普通（白卡）</t>
  </si>
  <si>
    <t>稀有（橙卡）</t>
  </si>
  <si>
    <t>史诗（紫卡）</t>
  </si>
  <si>
    <t>解锁</t>
  </si>
  <si>
    <t>N/A</t>
  </si>
  <si>
    <t>总计</t>
  </si>
  <si>
    <t>皇室战争</t>
    <phoneticPr fontId="5" type="noConversion"/>
  </si>
  <si>
    <t>升级所需金币</t>
  </si>
  <si>
    <t>折算为美元？</t>
    <phoneticPr fontId="5" type="noConversion"/>
  </si>
  <si>
    <t>曲线 ： 收获&amp;成长反馈点  - 时间</t>
  </si>
  <si>
    <t>当此线越密集，则游戏反馈越足</t>
  </si>
  <si>
    <t>保证不同类型的玩家的这条曲线体验都足够好</t>
  </si>
  <si>
    <t>使用目标梯队法做offer的弹出</t>
  </si>
  <si>
    <t>对应KingLevelEXp</t>
  </si>
  <si>
    <t>对应KingLv</t>
  </si>
  <si>
    <t>礼包设计： 球杆卡 + 体力</t>
  </si>
  <si>
    <t>情况：礼包+挂机奖励使得礼包溢出的情况</t>
  </si>
  <si>
    <t xml:space="preserve">宝箱奖励设计：宝箱中是否可以投体力/门票🎫 </t>
  </si>
  <si>
    <t>重复刷关卡也可以获得大量宝箱币与少量球场卡升级币</t>
  </si>
  <si>
    <t>挂机获少量宝箱币获得大量球场卡升级币</t>
  </si>
  <si>
    <t>框架：</t>
  </si>
  <si>
    <t>1.资源&amp;进度曲线</t>
  </si>
  <si>
    <t>2. 性价比曲线</t>
  </si>
  <si>
    <t>3.反馈点密度曲线</t>
  </si>
  <si>
    <t>系统性宏观指标的控制：</t>
  </si>
  <si>
    <t>4.目标梯队变化表</t>
  </si>
  <si>
    <t>根据游戏体验来不断完善模型约束，再使用合适的工具与方法将此约束在模型中表达出来</t>
  </si>
  <si>
    <t>总张数</t>
  </si>
  <si>
    <t>pvp进度预估</t>
  </si>
  <si>
    <t>充值多 水平低</t>
  </si>
  <si>
    <t>充值多 水平高</t>
  </si>
  <si>
    <t>充值少 水平低</t>
  </si>
  <si>
    <t>充值少 水平高</t>
  </si>
  <si>
    <t>挂机加速度（下限）每关1星</t>
  </si>
  <si>
    <t xml:space="preserve">挂机加速度（上限） </t>
  </si>
  <si>
    <t>如果升级球场卡也获得一次性⭐️奖励，那么这个问题会变得更加复杂</t>
  </si>
  <si>
    <t>理想模型：玩家每天都玩，且正常使用体力，按照正常进度收取挂机奖励</t>
  </si>
  <si>
    <t>挂机加速度（正常）Bat5</t>
  </si>
  <si>
    <t>挂机加速度（正常）Bat6</t>
  </si>
  <si>
    <t>挂机加速度（正常）Bat7</t>
  </si>
  <si>
    <t>挂机加速度（正常）Bat8</t>
  </si>
  <si>
    <t>(挂机加速度；需要多久可以到达此关)</t>
  </si>
  <si>
    <t xml:space="preserve">玩家打不同关卡所能拿到的⭐️，以及当前的挂机加速度，在这一关待多久（计算上中间所有的体力都用来刷奖励的情况） </t>
  </si>
  <si>
    <t>建模，然后让模型跑出来，然后再调参，也是一种方法</t>
  </si>
  <si>
    <t>(当前加速度，在这关停留多久) 这是一个关键指标</t>
  </si>
  <si>
    <t>加速度又可以转化为卡片张数加速度，进而根据这关需要的张数和已有的张数推出在这关停留多久，可能需要拉多列数据</t>
  </si>
  <si>
    <t>这关的卡1数量</t>
  </si>
  <si>
    <t>这关的加速度</t>
  </si>
  <si>
    <t>下一关需要到达的卡1数量</t>
  </si>
  <si>
    <t>在这关停留多久</t>
  </si>
  <si>
    <t>因为同步的所有的卡片数量都在增长，那么会出现0day的情况</t>
  </si>
  <si>
    <t>这关目前有的量</t>
  </si>
  <si>
    <t>到达下一关需要的此卡数量</t>
  </si>
  <si>
    <t>当前卡获取加速度</t>
  </si>
  <si>
    <t>此关停留天数</t>
  </si>
  <si>
    <t>礼包栏</t>
  </si>
  <si>
    <t>通过此字段生成 进度-天数折线图📈</t>
  </si>
  <si>
    <t>加速度&amp;积量表 -&gt; 转换出宝箱个数-进度表</t>
  </si>
  <si>
    <t>消费额度 &amp; 加速天数表</t>
  </si>
  <si>
    <t>礼包 = 花钱买时间</t>
  </si>
  <si>
    <t>时间 -&gt; 进度表</t>
  </si>
  <si>
    <t>工具：</t>
  </si>
  <si>
    <t>1.向量折线图工具</t>
  </si>
  <si>
    <t>2.正反馈点密度图</t>
  </si>
  <si>
    <t>3.游戏内目标梯队系统</t>
  </si>
  <si>
    <t>这张表的展开</t>
  </si>
  <si>
    <t>一个礼包对整体曲线的影响，落实到数学上</t>
  </si>
  <si>
    <t>对各个向量值的变化 与 礼包值的数学关系</t>
  </si>
  <si>
    <t>star</t>
  </si>
  <si>
    <t>橙卡场最多获得星星</t>
  </si>
  <si>
    <t>紫卡场最多获得星星</t>
  </si>
  <si>
    <t>传奇卡场最多获得星星</t>
  </si>
  <si>
    <t xml:space="preserve">  </t>
  </si>
  <si>
    <t>Level up</t>
  </si>
  <si>
    <t>star speed ⤴</t>
  </si>
  <si>
    <t>card_need up</t>
  </si>
  <si>
    <t>card_upgrade_coin(day)</t>
  </si>
  <si>
    <t>chest_coin(day)</t>
  </si>
  <si>
    <t>limit (need)    x hours 作为线路</t>
  </si>
  <si>
    <t>上线之后领取</t>
  </si>
  <si>
    <t>时间线：</t>
  </si>
  <si>
    <t>可领取的量  1. x次宝箱 2.x次升级</t>
  </si>
  <si>
    <t>溢出后通知</t>
  </si>
  <si>
    <t>第一天</t>
  </si>
  <si>
    <t>第2&amp;3天</t>
  </si>
  <si>
    <t>第4&amp;5&amp;6天</t>
  </si>
  <si>
    <t>第7&amp;8天</t>
  </si>
  <si>
    <t>宝箱1</t>
  </si>
  <si>
    <t>宝箱2</t>
  </si>
  <si>
    <t>宝箱3</t>
  </si>
  <si>
    <t>免费宝箱</t>
  </si>
  <si>
    <t>传说卡</t>
  </si>
  <si>
    <t>张数</t>
  </si>
  <si>
    <t>价值（钻石💎）</t>
  </si>
  <si>
    <t>宝箱币</t>
  </si>
  <si>
    <t>定价（宝箱币）</t>
  </si>
  <si>
    <t>一钻 = x 宝箱币 ？</t>
  </si>
  <si>
    <t>当前阶段要获得的宝箱币</t>
  </si>
  <si>
    <t>对应宝箱币（只看主线）</t>
  </si>
  <si>
    <t>付费比例</t>
  </si>
  <si>
    <t>游戏内直接投放宝箱币</t>
  </si>
  <si>
    <t>礼包投放宝箱币</t>
  </si>
  <si>
    <t>礼包卡牌价值</t>
  </si>
  <si>
    <t>这个付费节奏不对</t>
  </si>
  <si>
    <t xml:space="preserve"> - 付费加速模型</t>
  </si>
  <si>
    <t xml:space="preserve"> </t>
  </si>
  <si>
    <t xml:space="preserve"> 课题： 如何让玩家在后期也很爽的成长</t>
  </si>
  <si>
    <t>折算为钻石</t>
  </si>
  <si>
    <t>1刀 = x 币</t>
  </si>
  <si>
    <t>钻石1 = x币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</si>
</sst>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Arial"/>
      <family val="2"/>
    </font>
    <font>
      <sz val="9"/>
      <name val="Calibri"/>
      <family val="3"/>
      <charset val="134"/>
      <scheme val="minor"/>
    </font>
    <font>
      <sz val="14"/>
      <color rgb="FF2B2B2B"/>
      <name val="Arial"/>
      <family val="2"/>
    </font>
    <font>
      <b/>
      <sz val="14"/>
      <color rgb="FF404040"/>
      <name val="Arial"/>
      <family val="2"/>
    </font>
    <font>
      <b/>
      <sz val="14"/>
      <color rgb="FFFFA31A"/>
      <name val="Arial"/>
      <family val="2"/>
    </font>
    <font>
      <b/>
      <sz val="14"/>
      <color rgb="FFB300B3"/>
      <name val="Arial"/>
      <family val="2"/>
    </font>
    <font>
      <b/>
      <sz val="14"/>
      <color rgb="FF2B2B2B"/>
      <name val="Arial"/>
      <family val="2"/>
    </font>
    <font>
      <u/>
      <sz val="12"/>
      <color theme="1"/>
      <name val="Calibri (Body)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A54F"/>
        <bgColor indexed="64"/>
      </patternFill>
    </fill>
    <fill>
      <patternFill patternType="solid">
        <fgColor rgb="FF8470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A6A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ACCC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5CACF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69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2" fillId="6" borderId="0" xfId="0" applyFont="1" applyFill="1"/>
    <xf numFmtId="0" fontId="2" fillId="4" borderId="0" xfId="0" applyFont="1" applyFill="1"/>
    <xf numFmtId="0" fontId="2" fillId="5" borderId="0" xfId="0" applyFont="1" applyFill="1"/>
    <xf numFmtId="0" fontId="0" fillId="7" borderId="0" xfId="0" applyFill="1"/>
    <xf numFmtId="0" fontId="2" fillId="0" borderId="0" xfId="0" applyFont="1" applyFill="1"/>
    <xf numFmtId="0" fontId="0" fillId="8" borderId="0" xfId="0" applyFill="1"/>
    <xf numFmtId="0" fontId="0" fillId="9" borderId="0" xfId="0" applyFill="1"/>
    <xf numFmtId="0" fontId="3" fillId="10" borderId="0" xfId="0" applyFont="1" applyFill="1"/>
    <xf numFmtId="0" fontId="0" fillId="10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14" borderId="1" xfId="0" applyFill="1" applyBorder="1"/>
    <xf numFmtId="0" fontId="4" fillId="14" borderId="1" xfId="0" applyFont="1" applyFill="1" applyBorder="1"/>
    <xf numFmtId="0" fontId="0" fillId="6" borderId="1" xfId="0" applyFill="1" applyBorder="1"/>
    <xf numFmtId="0" fontId="4" fillId="6" borderId="1" xfId="0" applyFont="1" applyFill="1" applyBorder="1"/>
    <xf numFmtId="0" fontId="0" fillId="15" borderId="1" xfId="0" applyFill="1" applyBorder="1"/>
    <xf numFmtId="0" fontId="4" fillId="15" borderId="1" xfId="0" applyFont="1" applyFill="1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3" fontId="6" fillId="0" borderId="0" xfId="0" applyNumberFormat="1" applyFont="1"/>
    <xf numFmtId="0" fontId="0" fillId="13" borderId="0" xfId="0" applyFill="1"/>
    <xf numFmtId="0" fontId="0" fillId="16" borderId="0" xfId="0" applyFill="1"/>
    <xf numFmtId="0" fontId="0" fillId="12" borderId="0" xfId="0" applyFill="1"/>
    <xf numFmtId="0" fontId="0" fillId="11" borderId="0" xfId="0" applyFill="1"/>
    <xf numFmtId="0" fontId="11" fillId="0" borderId="0" xfId="0" applyFont="1"/>
    <xf numFmtId="0" fontId="3" fillId="6" borderId="0" xfId="0" applyFont="1" applyFill="1"/>
    <xf numFmtId="0" fontId="0" fillId="12" borderId="1" xfId="0" applyFill="1" applyBorder="1"/>
    <xf numFmtId="0" fontId="0" fillId="4" borderId="1" xfId="0" applyFill="1" applyBorder="1"/>
    <xf numFmtId="0" fontId="12" fillId="4" borderId="1" xfId="0" applyFont="1" applyFill="1" applyBorder="1"/>
    <xf numFmtId="0" fontId="0" fillId="0" borderId="0" xfId="0" applyFill="1" applyBorder="1"/>
    <xf numFmtId="0" fontId="0" fillId="13" borderId="1" xfId="0" applyFill="1" applyBorder="1"/>
    <xf numFmtId="0" fontId="12" fillId="13" borderId="1" xfId="0" applyFont="1" applyFill="1" applyBorder="1"/>
    <xf numFmtId="0" fontId="0" fillId="0" borderId="5" xfId="0" applyFill="1" applyBorder="1"/>
    <xf numFmtId="0" fontId="0" fillId="0" borderId="0" xfId="0" applyFill="1" applyAlignment="1">
      <alignment horizontal="center"/>
    </xf>
    <xf numFmtId="0" fontId="12" fillId="0" borderId="0" xfId="0" applyFont="1"/>
    <xf numFmtId="1" fontId="0" fillId="0" borderId="0" xfId="1" applyNumberFormat="1" applyFont="1"/>
    <xf numFmtId="0" fontId="0" fillId="17" borderId="0" xfId="0" applyFill="1"/>
    <xf numFmtId="0" fontId="0" fillId="0" borderId="0" xfId="0" applyAlignment="1"/>
    <xf numFmtId="9" fontId="0" fillId="0" borderId="0" xfId="0" applyNumberFormat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0" fillId="11" borderId="0" xfId="0" applyFill="1" applyAlignment="1">
      <alignment horizontal="center"/>
    </xf>
    <xf numFmtId="0" fontId="12" fillId="13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4" borderId="4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5CACF9"/>
      <color rgb="FFFFA6A7"/>
      <color rgb="FFFACC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'Dungeon&amp;Framework'!$H$4</c:f>
              <c:strCache>
                <c:ptCount val="1"/>
                <c:pt idx="0">
                  <c:v>难度指数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'Dungeon&amp;Framework'!$H$5:$H$64</c:f>
              <c:numCache>
                <c:formatCode>General</c:formatCode>
                <c:ptCount val="60"/>
                <c:pt idx="0">
                  <c:v>393</c:v>
                </c:pt>
                <c:pt idx="1">
                  <c:v>393</c:v>
                </c:pt>
                <c:pt idx="2">
                  <c:v>353.7</c:v>
                </c:pt>
                <c:pt idx="3">
                  <c:v>353.7</c:v>
                </c:pt>
                <c:pt idx="4">
                  <c:v>579</c:v>
                </c:pt>
                <c:pt idx="5">
                  <c:v>521.1</c:v>
                </c:pt>
                <c:pt idx="6">
                  <c:v>579</c:v>
                </c:pt>
                <c:pt idx="7">
                  <c:v>521.1</c:v>
                </c:pt>
                <c:pt idx="8">
                  <c:v>314.40000000000003</c:v>
                </c:pt>
                <c:pt idx="9">
                  <c:v>579</c:v>
                </c:pt>
                <c:pt idx="10">
                  <c:v>521.1</c:v>
                </c:pt>
                <c:pt idx="11">
                  <c:v>463.20000000000005</c:v>
                </c:pt>
                <c:pt idx="12">
                  <c:v>579</c:v>
                </c:pt>
                <c:pt idx="13">
                  <c:v>521.1</c:v>
                </c:pt>
                <c:pt idx="14">
                  <c:v>463.20000000000005</c:v>
                </c:pt>
                <c:pt idx="15">
                  <c:v>314.40000000000003</c:v>
                </c:pt>
                <c:pt idx="16">
                  <c:v>463.20000000000005</c:v>
                </c:pt>
                <c:pt idx="17">
                  <c:v>463.20000000000005</c:v>
                </c:pt>
                <c:pt idx="18">
                  <c:v>793</c:v>
                </c:pt>
                <c:pt idx="19">
                  <c:v>793</c:v>
                </c:pt>
                <c:pt idx="20">
                  <c:v>713.7</c:v>
                </c:pt>
                <c:pt idx="21">
                  <c:v>713.7</c:v>
                </c:pt>
                <c:pt idx="22">
                  <c:v>1179</c:v>
                </c:pt>
                <c:pt idx="23">
                  <c:v>1061.1000000000001</c:v>
                </c:pt>
                <c:pt idx="24">
                  <c:v>1179</c:v>
                </c:pt>
                <c:pt idx="25">
                  <c:v>1061.1000000000001</c:v>
                </c:pt>
                <c:pt idx="26">
                  <c:v>1179</c:v>
                </c:pt>
                <c:pt idx="27">
                  <c:v>1061.1000000000001</c:v>
                </c:pt>
                <c:pt idx="28">
                  <c:v>1179</c:v>
                </c:pt>
                <c:pt idx="29">
                  <c:v>1061.1000000000001</c:v>
                </c:pt>
                <c:pt idx="30">
                  <c:v>634.40000000000009</c:v>
                </c:pt>
                <c:pt idx="31">
                  <c:v>634.40000000000009</c:v>
                </c:pt>
                <c:pt idx="32">
                  <c:v>943.2</c:v>
                </c:pt>
                <c:pt idx="33">
                  <c:v>943.2</c:v>
                </c:pt>
                <c:pt idx="34">
                  <c:v>943.2</c:v>
                </c:pt>
                <c:pt idx="35">
                  <c:v>943.2</c:v>
                </c:pt>
                <c:pt idx="36">
                  <c:v>1293</c:v>
                </c:pt>
                <c:pt idx="37">
                  <c:v>1293</c:v>
                </c:pt>
                <c:pt idx="38">
                  <c:v>1163.7</c:v>
                </c:pt>
                <c:pt idx="39">
                  <c:v>1163.7</c:v>
                </c:pt>
                <c:pt idx="40">
                  <c:v>2379</c:v>
                </c:pt>
                <c:pt idx="41">
                  <c:v>2141.1</c:v>
                </c:pt>
                <c:pt idx="42">
                  <c:v>2379</c:v>
                </c:pt>
                <c:pt idx="43">
                  <c:v>2141.1</c:v>
                </c:pt>
                <c:pt idx="44">
                  <c:v>2379</c:v>
                </c:pt>
                <c:pt idx="45">
                  <c:v>2141.1</c:v>
                </c:pt>
                <c:pt idx="46">
                  <c:v>2379</c:v>
                </c:pt>
                <c:pt idx="47">
                  <c:v>2141.1</c:v>
                </c:pt>
                <c:pt idx="48">
                  <c:v>1034.4000000000001</c:v>
                </c:pt>
                <c:pt idx="49">
                  <c:v>1034.4000000000001</c:v>
                </c:pt>
                <c:pt idx="50">
                  <c:v>1903.2</c:v>
                </c:pt>
                <c:pt idx="51">
                  <c:v>1903.2</c:v>
                </c:pt>
                <c:pt idx="52">
                  <c:v>1903.2</c:v>
                </c:pt>
                <c:pt idx="53">
                  <c:v>1903.2</c:v>
                </c:pt>
                <c:pt idx="54">
                  <c:v>2293</c:v>
                </c:pt>
                <c:pt idx="55">
                  <c:v>2293</c:v>
                </c:pt>
                <c:pt idx="56">
                  <c:v>3879</c:v>
                </c:pt>
                <c:pt idx="57">
                  <c:v>3879</c:v>
                </c:pt>
                <c:pt idx="58">
                  <c:v>3879</c:v>
                </c:pt>
                <c:pt idx="59">
                  <c:v>3879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3-8246-AADB-F35ED1F59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4088240"/>
        <c:axId val="569580432"/>
      </c:lineChart>
      <c:catAx>
        <c:axId val="191408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69580432"/>
        <c:crosses val="autoZero"/>
        <c:auto val="1"/>
        <c:lblAlgn val="ctr"/>
        <c:lblOffset val="100"/>
        <c:noMultiLvlLbl val="0"/>
      </c:catAx>
      <c:valAx>
        <c:axId val="56958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91408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'Dungeon&amp;Framework'!$AU$4</c:f>
              <c:strCache>
                <c:ptCount val="1"/>
                <c:pt idx="0">
                  <c:v>当前阶段要获得的宝箱币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'Dungeon&amp;Framework'!$AU$5:$AU$64</c:f>
              <c:numCache>
                <c:formatCode>General</c:formatCode>
                <c:ptCount val="60"/>
                <c:pt idx="0">
                  <c:v>6</c:v>
                </c:pt>
                <c:pt idx="1">
                  <c:v>6</c:v>
                </c:pt>
                <c:pt idx="2">
                  <c:v>30</c:v>
                </c:pt>
                <c:pt idx="3">
                  <c:v>30</c:v>
                </c:pt>
                <c:pt idx="4">
                  <c:v>60</c:v>
                </c:pt>
                <c:pt idx="5">
                  <c:v>300</c:v>
                </c:pt>
                <c:pt idx="6">
                  <c:v>60</c:v>
                </c:pt>
                <c:pt idx="7">
                  <c:v>300</c:v>
                </c:pt>
                <c:pt idx="8">
                  <c:v>60</c:v>
                </c:pt>
                <c:pt idx="9">
                  <c:v>60</c:v>
                </c:pt>
                <c:pt idx="10">
                  <c:v>300</c:v>
                </c:pt>
                <c:pt idx="11">
                  <c:v>600</c:v>
                </c:pt>
                <c:pt idx="12">
                  <c:v>60</c:v>
                </c:pt>
                <c:pt idx="13">
                  <c:v>300</c:v>
                </c:pt>
                <c:pt idx="14">
                  <c:v>600</c:v>
                </c:pt>
                <c:pt idx="15">
                  <c:v>60</c:v>
                </c:pt>
                <c:pt idx="16">
                  <c:v>600</c:v>
                </c:pt>
                <c:pt idx="17">
                  <c:v>600</c:v>
                </c:pt>
                <c:pt idx="18">
                  <c:v>120</c:v>
                </c:pt>
                <c:pt idx="19">
                  <c:v>120</c:v>
                </c:pt>
                <c:pt idx="20">
                  <c:v>180</c:v>
                </c:pt>
                <c:pt idx="21">
                  <c:v>180</c:v>
                </c:pt>
                <c:pt idx="22">
                  <c:v>1200</c:v>
                </c:pt>
                <c:pt idx="23">
                  <c:v>1800</c:v>
                </c:pt>
                <c:pt idx="24">
                  <c:v>1200</c:v>
                </c:pt>
                <c:pt idx="25">
                  <c:v>1800</c:v>
                </c:pt>
                <c:pt idx="26">
                  <c:v>1200</c:v>
                </c:pt>
                <c:pt idx="27">
                  <c:v>1800</c:v>
                </c:pt>
                <c:pt idx="28">
                  <c:v>1200</c:v>
                </c:pt>
                <c:pt idx="29">
                  <c:v>1800</c:v>
                </c:pt>
                <c:pt idx="30">
                  <c:v>300</c:v>
                </c:pt>
                <c:pt idx="31">
                  <c:v>300</c:v>
                </c:pt>
                <c:pt idx="32">
                  <c:v>3000</c:v>
                </c:pt>
                <c:pt idx="33">
                  <c:v>3000</c:v>
                </c:pt>
                <c:pt idx="34">
                  <c:v>3000</c:v>
                </c:pt>
                <c:pt idx="35">
                  <c:v>3000</c:v>
                </c:pt>
                <c:pt idx="36">
                  <c:v>480</c:v>
                </c:pt>
                <c:pt idx="37">
                  <c:v>480</c:v>
                </c:pt>
                <c:pt idx="38">
                  <c:v>720</c:v>
                </c:pt>
                <c:pt idx="39">
                  <c:v>720</c:v>
                </c:pt>
                <c:pt idx="40">
                  <c:v>4800</c:v>
                </c:pt>
                <c:pt idx="41">
                  <c:v>7200</c:v>
                </c:pt>
                <c:pt idx="42">
                  <c:v>4800</c:v>
                </c:pt>
                <c:pt idx="43">
                  <c:v>7200</c:v>
                </c:pt>
                <c:pt idx="44">
                  <c:v>4800</c:v>
                </c:pt>
                <c:pt idx="45">
                  <c:v>7200</c:v>
                </c:pt>
                <c:pt idx="46">
                  <c:v>4800</c:v>
                </c:pt>
                <c:pt idx="47">
                  <c:v>7200</c:v>
                </c:pt>
                <c:pt idx="48">
                  <c:v>1020</c:v>
                </c:pt>
                <c:pt idx="49">
                  <c:v>1020</c:v>
                </c:pt>
                <c:pt idx="50">
                  <c:v>10200</c:v>
                </c:pt>
                <c:pt idx="51">
                  <c:v>10200</c:v>
                </c:pt>
                <c:pt idx="52">
                  <c:v>10200</c:v>
                </c:pt>
                <c:pt idx="53">
                  <c:v>10200</c:v>
                </c:pt>
                <c:pt idx="54">
                  <c:v>1380</c:v>
                </c:pt>
                <c:pt idx="55">
                  <c:v>1380</c:v>
                </c:pt>
                <c:pt idx="56">
                  <c:v>13800</c:v>
                </c:pt>
                <c:pt idx="57">
                  <c:v>13800</c:v>
                </c:pt>
                <c:pt idx="58">
                  <c:v>13800</c:v>
                </c:pt>
                <c:pt idx="59">
                  <c:v>13800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94-AA44-925E-9ADB94D0D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231615"/>
        <c:axId val="937679712"/>
      </c:lineChart>
      <c:catAx>
        <c:axId val="266231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937679712"/>
        <c:crosses val="autoZero"/>
        <c:auto val="1"/>
        <c:lblAlgn val="ctr"/>
        <c:lblOffset val="100"/>
        <c:noMultiLvlLbl val="0"/>
      </c:catAx>
      <c:valAx>
        <c:axId val="93767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66231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288979</xdr:colOff>
      <xdr:row>19</xdr:row>
      <xdr:rowOff>55217</xdr:rowOff>
    </xdr:from>
    <xdr:to>
      <xdr:col>23</xdr:col>
      <xdr:colOff>327079</xdr:colOff>
      <xdr:row>42</xdr:row>
      <xdr:rowOff>83803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85576B-317B-B944-864C-777025EB5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25762" y="3832087"/>
          <a:ext cx="6664187" cy="46005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17</xdr:row>
      <xdr:rowOff>50800</xdr:rowOff>
    </xdr:from>
    <xdr:to>
      <xdr:col>6</xdr:col>
      <xdr:colOff>406400</xdr:colOff>
      <xdr:row>21</xdr:row>
      <xdr:rowOff>152400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87EA3BE2-57A8-BD47-8FC2-6228949A0F95}"/>
            </a:ext>
          </a:extLst>
        </xdr:cNvPr>
        <xdr:cNvSpPr/>
      </xdr:nvSpPr>
      <xdr:spPr>
        <a:xfrm>
          <a:off x="4445000" y="26924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PVE</a:t>
          </a:r>
          <a:endParaRPr lang="en-US" sz="1100"/>
        </a:p>
      </xdr:txBody>
    </xdr:sp>
    <xdr:clientData/>
  </xdr:twoCellAnchor>
  <xdr:twoCellAnchor>
    <xdr:from>
      <xdr:col>7</xdr:col>
      <xdr:colOff>114300</xdr:colOff>
      <xdr:row>13</xdr:row>
      <xdr:rowOff>139700</xdr:rowOff>
    </xdr:from>
    <xdr:to>
      <xdr:col>7</xdr:col>
      <xdr:colOff>673100</xdr:colOff>
      <xdr:row>16</xdr:row>
      <xdr:rowOff>88900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149F56EC-ED5A-B441-99A9-3E329014A420}"/>
            </a:ext>
          </a:extLst>
        </xdr:cNvPr>
        <xdr:cNvSpPr/>
      </xdr:nvSpPr>
      <xdr:spPr>
        <a:xfrm>
          <a:off x="5892800" y="1968500"/>
          <a:ext cx="558800" cy="5588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⭐️</a:t>
          </a:r>
        </a:p>
      </xdr:txBody>
    </xdr:sp>
    <xdr:clientData/>
  </xdr:twoCellAnchor>
  <xdr:twoCellAnchor>
    <xdr:from>
      <xdr:col>9</xdr:col>
      <xdr:colOff>190500</xdr:colOff>
      <xdr:row>8</xdr:row>
      <xdr:rowOff>114300</xdr:rowOff>
    </xdr:from>
    <xdr:to>
      <xdr:col>10</xdr:col>
      <xdr:colOff>317500</xdr:colOff>
      <xdr:row>13</xdr:row>
      <xdr:rowOff>50800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3CFF2D46-5D0E-9C49-B14C-06F5F43AB08C}"/>
            </a:ext>
          </a:extLst>
        </xdr:cNvPr>
        <xdr:cNvSpPr/>
      </xdr:nvSpPr>
      <xdr:spPr>
        <a:xfrm>
          <a:off x="7620000" y="927100"/>
          <a:ext cx="952500" cy="952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Idle</a:t>
          </a:r>
          <a:r>
            <a:rPr lang="zh-CN" altLang="en-US" sz="1100"/>
            <a:t> </a:t>
          </a:r>
          <a:r>
            <a:rPr lang="en-US" altLang="zh-CN" sz="1100"/>
            <a:t>Reward</a:t>
          </a:r>
          <a:endParaRPr lang="en-US" sz="1100"/>
        </a:p>
      </xdr:txBody>
    </xdr:sp>
    <xdr:clientData/>
  </xdr:twoCellAnchor>
  <xdr:twoCellAnchor>
    <xdr:from>
      <xdr:col>11</xdr:col>
      <xdr:colOff>419100</xdr:colOff>
      <xdr:row>10</xdr:row>
      <xdr:rowOff>12700</xdr:rowOff>
    </xdr:from>
    <xdr:to>
      <xdr:col>12</xdr:col>
      <xdr:colOff>317500</xdr:colOff>
      <xdr:row>13</xdr:row>
      <xdr:rowOff>127000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3662FFCA-3968-F44B-BAAF-D208BF431044}"/>
            </a:ext>
          </a:extLst>
        </xdr:cNvPr>
        <xdr:cNvSpPr/>
      </xdr:nvSpPr>
      <xdr:spPr>
        <a:xfrm>
          <a:off x="9499600" y="1231900"/>
          <a:ext cx="723900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chest</a:t>
          </a:r>
          <a:r>
            <a:rPr lang="zh-CN" altLang="en-US" sz="1100" baseline="0"/>
            <a:t> </a:t>
          </a:r>
          <a:r>
            <a:rPr lang="en-US" altLang="zh-CN" sz="1100" baseline="0"/>
            <a:t>token</a:t>
          </a:r>
          <a:endParaRPr lang="en-US" sz="1100"/>
        </a:p>
      </xdr:txBody>
    </xdr:sp>
    <xdr:clientData/>
  </xdr:twoCellAnchor>
  <xdr:twoCellAnchor>
    <xdr:from>
      <xdr:col>11</xdr:col>
      <xdr:colOff>419100</xdr:colOff>
      <xdr:row>17</xdr:row>
      <xdr:rowOff>152400</xdr:rowOff>
    </xdr:from>
    <xdr:to>
      <xdr:col>12</xdr:col>
      <xdr:colOff>317500</xdr:colOff>
      <xdr:row>21</xdr:row>
      <xdr:rowOff>63500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9B9C455C-4595-6B4D-9A10-8F48622B4FE2}"/>
            </a:ext>
          </a:extLst>
        </xdr:cNvPr>
        <xdr:cNvSpPr/>
      </xdr:nvSpPr>
      <xdr:spPr>
        <a:xfrm>
          <a:off x="9499600" y="2794000"/>
          <a:ext cx="723900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card</a:t>
          </a:r>
          <a:r>
            <a:rPr lang="zh-CN" altLang="en-US" sz="1100" baseline="0"/>
            <a:t> </a:t>
          </a:r>
          <a:r>
            <a:rPr lang="en-US" altLang="zh-CN" sz="1100" baseline="0"/>
            <a:t>token</a:t>
          </a:r>
          <a:endParaRPr lang="en-US" sz="1100"/>
        </a:p>
      </xdr:txBody>
    </xdr:sp>
    <xdr:clientData/>
  </xdr:twoCellAnchor>
  <xdr:twoCellAnchor>
    <xdr:from>
      <xdr:col>6</xdr:col>
      <xdr:colOff>406400</xdr:colOff>
      <xdr:row>16</xdr:row>
      <xdr:rowOff>7066</xdr:rowOff>
    </xdr:from>
    <xdr:to>
      <xdr:col>7</xdr:col>
      <xdr:colOff>196134</xdr:colOff>
      <xdr:row>19</xdr:row>
      <xdr:rowOff>101600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C64F1EF9-5104-1B46-82E4-29C29D7B4653}"/>
            </a:ext>
          </a:extLst>
        </xdr:cNvPr>
        <xdr:cNvCxnSpPr>
          <a:stCxn id="2" idx="6"/>
          <a:endCxn id="3" idx="3"/>
        </xdr:cNvCxnSpPr>
      </xdr:nvCxnSpPr>
      <xdr:spPr>
        <a:xfrm flipV="1">
          <a:off x="5359400" y="2445466"/>
          <a:ext cx="615234" cy="7041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673100</xdr:colOff>
      <xdr:row>10</xdr:row>
      <xdr:rowOff>184150</xdr:rowOff>
    </xdr:from>
    <xdr:to>
      <xdr:col>9</xdr:col>
      <xdr:colOff>190500</xdr:colOff>
      <xdr:row>15</xdr:row>
      <xdr:rowOff>12700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DE0B179D-1516-F24B-95AB-89BE3F3C427E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6451600" y="1403350"/>
          <a:ext cx="1168400" cy="844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317500</xdr:colOff>
      <xdr:row>10</xdr:row>
      <xdr:rowOff>184150</xdr:rowOff>
    </xdr:from>
    <xdr:to>
      <xdr:col>11</xdr:col>
      <xdr:colOff>419100</xdr:colOff>
      <xdr:row>11</xdr:row>
      <xdr:rowOff>171450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C24DFA8D-66C6-A141-B47C-AC474823539D}"/>
            </a:ext>
          </a:extLst>
        </xdr:cNvPr>
        <xdr:cNvCxnSpPr>
          <a:stCxn id="4" idx="6"/>
          <a:endCxn id="5" idx="2"/>
        </xdr:cNvCxnSpPr>
      </xdr:nvCxnSpPr>
      <xdr:spPr>
        <a:xfrm>
          <a:off x="8572500" y="1403350"/>
          <a:ext cx="9271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178010</xdr:colOff>
      <xdr:row>12</xdr:row>
      <xdr:rowOff>114510</xdr:rowOff>
    </xdr:from>
    <xdr:to>
      <xdr:col>11</xdr:col>
      <xdr:colOff>525113</xdr:colOff>
      <xdr:row>18</xdr:row>
      <xdr:rowOff>55213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E6EDDCE2-07DC-9B42-90E1-D6169F2A25C4}"/>
            </a:ext>
          </a:extLst>
        </xdr:cNvPr>
        <xdr:cNvCxnSpPr>
          <a:stCxn id="4" idx="5"/>
          <a:endCxn id="6" idx="1"/>
        </xdr:cNvCxnSpPr>
      </xdr:nvCxnSpPr>
      <xdr:spPr>
        <a:xfrm>
          <a:off x="8433010" y="1740110"/>
          <a:ext cx="1172603" cy="11599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406400</xdr:colOff>
      <xdr:row>19</xdr:row>
      <xdr:rowOff>101600</xdr:rowOff>
    </xdr:from>
    <xdr:to>
      <xdr:col>11</xdr:col>
      <xdr:colOff>419100</xdr:colOff>
      <xdr:row>19</xdr:row>
      <xdr:rowOff>107950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BDE1E228-30B1-CE46-969A-0814606118C1}"/>
            </a:ext>
          </a:extLst>
        </xdr:cNvPr>
        <xdr:cNvCxnSpPr>
          <a:stCxn id="2" idx="6"/>
          <a:endCxn id="6" idx="2"/>
        </xdr:cNvCxnSpPr>
      </xdr:nvCxnSpPr>
      <xdr:spPr>
        <a:xfrm>
          <a:off x="5359400" y="3149600"/>
          <a:ext cx="414020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406400</xdr:colOff>
      <xdr:row>11</xdr:row>
      <xdr:rowOff>171450</xdr:rowOff>
    </xdr:from>
    <xdr:to>
      <xdr:col>11</xdr:col>
      <xdr:colOff>419100</xdr:colOff>
      <xdr:row>19</xdr:row>
      <xdr:rowOff>101600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B258C46-B3E9-E643-A22E-4D835E01ADFB}"/>
            </a:ext>
          </a:extLst>
        </xdr:cNvPr>
        <xdr:cNvCxnSpPr>
          <a:stCxn id="2" idx="6"/>
          <a:endCxn id="5" idx="2"/>
        </xdr:cNvCxnSpPr>
      </xdr:nvCxnSpPr>
      <xdr:spPr>
        <a:xfrm flipV="1">
          <a:off x="5359400" y="1593850"/>
          <a:ext cx="4140200" cy="1555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50800</xdr:colOff>
      <xdr:row>26</xdr:row>
      <xdr:rowOff>101600</xdr:rowOff>
    </xdr:from>
    <xdr:to>
      <xdr:col>9</xdr:col>
      <xdr:colOff>139700</xdr:colOff>
      <xdr:row>31</xdr:row>
      <xdr:rowOff>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A5A998D2-A965-2E4D-A7BF-A4D0AA767AA1}"/>
            </a:ext>
          </a:extLst>
        </xdr:cNvPr>
        <xdr:cNvSpPr/>
      </xdr:nvSpPr>
      <xdr:spPr>
        <a:xfrm>
          <a:off x="6654800" y="45720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Star</a:t>
          </a:r>
          <a:r>
            <a:rPr lang="zh-CN" altLang="en-US" sz="1100" baseline="0"/>
            <a:t> </a:t>
          </a:r>
          <a:r>
            <a:rPr lang="en-US" altLang="zh-CN" sz="1100" baseline="0"/>
            <a:t>Bar</a:t>
          </a:r>
          <a:endParaRPr lang="en-US" sz="1100"/>
        </a:p>
      </xdr:txBody>
    </xdr:sp>
    <xdr:clientData/>
  </xdr:twoCellAnchor>
  <xdr:twoCellAnchor>
    <xdr:from>
      <xdr:col>7</xdr:col>
      <xdr:colOff>393700</xdr:colOff>
      <xdr:row>16</xdr:row>
      <xdr:rowOff>88900</xdr:rowOff>
    </xdr:from>
    <xdr:to>
      <xdr:col>8</xdr:col>
      <xdr:colOff>508000</xdr:colOff>
      <xdr:row>26</xdr:row>
      <xdr:rowOff>101600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FA535F-92E2-9846-A326-4C308071BADE}"/>
            </a:ext>
          </a:extLst>
        </xdr:cNvPr>
        <xdr:cNvCxnSpPr>
          <a:stCxn id="3" idx="4"/>
          <a:endCxn id="22" idx="0"/>
        </xdr:cNvCxnSpPr>
      </xdr:nvCxnSpPr>
      <xdr:spPr>
        <a:xfrm>
          <a:off x="6172200" y="2527300"/>
          <a:ext cx="939800" cy="2044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475228</xdr:colOff>
      <xdr:row>34</xdr:row>
      <xdr:rowOff>162437</xdr:rowOff>
    </xdr:from>
    <xdr:to>
      <xdr:col>12</xdr:col>
      <xdr:colOff>589528</xdr:colOff>
      <xdr:row>43</xdr:row>
      <xdr:rowOff>187838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9F96C884-3497-9B4F-9F00-EA6DC75C25BE}"/>
            </a:ext>
          </a:extLst>
        </xdr:cNvPr>
        <xdr:cNvSpPr/>
      </xdr:nvSpPr>
      <xdr:spPr>
        <a:xfrm>
          <a:off x="3794161" y="7071237"/>
          <a:ext cx="6752167" cy="18542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aseline="0"/>
            <a:t> </a:t>
          </a:r>
          <a:r>
            <a:rPr lang="en-US" altLang="zh-CN" sz="1100" baseline="0"/>
            <a:t>Outer</a:t>
          </a:r>
          <a:r>
            <a:rPr lang="zh-CN" altLang="en-US" sz="1100" baseline="0"/>
            <a:t> </a:t>
          </a:r>
          <a:r>
            <a:rPr lang="en-US" altLang="zh-CN" sz="1100" baseline="0"/>
            <a:t>Rewards</a:t>
          </a:r>
          <a:r>
            <a:rPr lang="zh-CN" altLang="en-US" sz="1100" baseline="0"/>
            <a:t> </a:t>
          </a:r>
          <a:endParaRPr lang="en-US" altLang="zh-CN" sz="1100" baseline="0"/>
        </a:p>
        <a:p>
          <a:pPr algn="l"/>
          <a:endParaRPr lang="en-US" sz="1100" baseline="0"/>
        </a:p>
        <a:p>
          <a:pPr algn="l"/>
          <a:r>
            <a:rPr lang="en-US" altLang="zh-CN" sz="1100" baseline="0"/>
            <a:t>Chest</a:t>
          </a:r>
          <a:r>
            <a:rPr lang="zh-CN" altLang="en-US" sz="1100" baseline="0"/>
            <a:t> </a:t>
          </a:r>
          <a:endParaRPr lang="en-US" altLang="zh-CN" sz="1100" baseline="0"/>
        </a:p>
        <a:p>
          <a:pPr algn="l"/>
          <a:r>
            <a:rPr lang="en-US" altLang="zh-CN" sz="1100" baseline="0"/>
            <a:t>Coin</a:t>
          </a:r>
        </a:p>
        <a:p>
          <a:pPr algn="l"/>
          <a:r>
            <a:rPr lang="en-US" altLang="zh-CN" sz="1100" baseline="0"/>
            <a:t>Diamonds</a:t>
          </a:r>
        </a:p>
        <a:p>
          <a:pPr algn="l"/>
          <a:r>
            <a:rPr lang="en-US" altLang="zh-CN" sz="1100" baseline="0"/>
            <a:t>Club</a:t>
          </a:r>
        </a:p>
        <a:p>
          <a:pPr algn="l"/>
          <a:r>
            <a:rPr lang="en-US" altLang="zh-CN" sz="1100" baseline="0"/>
            <a:t>...</a:t>
          </a:r>
        </a:p>
      </xdr:txBody>
    </xdr:sp>
    <xdr:clientData/>
  </xdr:twoCellAnchor>
  <xdr:twoCellAnchor>
    <xdr:from>
      <xdr:col>8</xdr:col>
      <xdr:colOff>510117</xdr:colOff>
      <xdr:row>31</xdr:row>
      <xdr:rowOff>0</xdr:rowOff>
    </xdr:from>
    <xdr:to>
      <xdr:col>8</xdr:col>
      <xdr:colOff>532378</xdr:colOff>
      <xdr:row>34</xdr:row>
      <xdr:rowOff>162437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58B7AEA8-0994-E641-88B9-F296E1D21444}"/>
            </a:ext>
          </a:extLst>
        </xdr:cNvPr>
        <xdr:cNvCxnSpPr>
          <a:stCxn id="22" idx="4"/>
          <a:endCxn id="25" idx="0"/>
        </xdr:cNvCxnSpPr>
      </xdr:nvCxnSpPr>
      <xdr:spPr>
        <a:xfrm>
          <a:off x="7147984" y="6299200"/>
          <a:ext cx="22261" cy="7720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685800</xdr:colOff>
      <xdr:row>11</xdr:row>
      <xdr:rowOff>0</xdr:rowOff>
    </xdr:from>
    <xdr:to>
      <xdr:col>17</xdr:col>
      <xdr:colOff>609600</xdr:colOff>
      <xdr:row>16</xdr:row>
      <xdr:rowOff>0</xdr:rowOff>
    </xdr:to>
    <xdr:sp macro="" textlink="">
      <xdr:nvSpPr>
        <xdr:cNvPr id="32" name="Rounded Rectangle 31">
          <a:extLst>
            <a:ext uri="{FF2B5EF4-FFF2-40B4-BE49-F238E27FC236}">
              <a16:creationId xmlns:a16="http://schemas.microsoft.com/office/drawing/2014/main" id="{967B57C5-F5E3-3C41-B2CC-4397F0204D31}"/>
            </a:ext>
          </a:extLst>
        </xdr:cNvPr>
        <xdr:cNvSpPr/>
      </xdr:nvSpPr>
      <xdr:spPr>
        <a:xfrm>
          <a:off x="13893800" y="1422400"/>
          <a:ext cx="749300" cy="10160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Course</a:t>
          </a:r>
        </a:p>
        <a:p>
          <a:pPr algn="l"/>
          <a:r>
            <a:rPr lang="en-US" sz="1100">
              <a:solidFill>
                <a:schemeClr val="tx1"/>
              </a:solidFill>
            </a:rPr>
            <a:t>Card</a:t>
          </a:r>
        </a:p>
      </xdr:txBody>
    </xdr:sp>
    <xdr:clientData/>
  </xdr:twoCellAnchor>
  <xdr:twoCellAnchor>
    <xdr:from>
      <xdr:col>14</xdr:col>
      <xdr:colOff>12700</xdr:colOff>
      <xdr:row>10</xdr:row>
      <xdr:rowOff>38100</xdr:rowOff>
    </xdr:from>
    <xdr:to>
      <xdr:col>15</xdr:col>
      <xdr:colOff>101600</xdr:colOff>
      <xdr:row>14</xdr:row>
      <xdr:rowOff>139700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8C1274CC-07EB-1346-A8D9-0F6F423AF3B3}"/>
            </a:ext>
          </a:extLst>
        </xdr:cNvPr>
        <xdr:cNvSpPr/>
      </xdr:nvSpPr>
      <xdr:spPr>
        <a:xfrm>
          <a:off x="11569700" y="12573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Chest</a:t>
          </a:r>
          <a:r>
            <a:rPr lang="zh-CN" altLang="en-US" sz="1100"/>
            <a:t> </a:t>
          </a:r>
          <a:endParaRPr lang="en-US" altLang="zh-CN" sz="1100"/>
        </a:p>
        <a:p>
          <a:pPr algn="l"/>
          <a:r>
            <a:rPr lang="zh-CN" altLang="en-US" sz="1100"/>
            <a:t> </a:t>
          </a:r>
          <a:r>
            <a:rPr lang="en-US" altLang="zh-CN" sz="1100"/>
            <a:t>STORE</a:t>
          </a:r>
          <a:endParaRPr lang="en-US" sz="1100"/>
        </a:p>
      </xdr:txBody>
    </xdr:sp>
    <xdr:clientData/>
  </xdr:twoCellAnchor>
  <xdr:twoCellAnchor>
    <xdr:from>
      <xdr:col>12</xdr:col>
      <xdr:colOff>317500</xdr:colOff>
      <xdr:row>11</xdr:row>
      <xdr:rowOff>171450</xdr:rowOff>
    </xdr:from>
    <xdr:to>
      <xdr:col>14</xdr:col>
      <xdr:colOff>12700</xdr:colOff>
      <xdr:row>12</xdr:row>
      <xdr:rowOff>88900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58801749-0F48-C847-A528-562F188E878D}"/>
            </a:ext>
          </a:extLst>
        </xdr:cNvPr>
        <xdr:cNvCxnSpPr>
          <a:stCxn id="5" idx="6"/>
          <a:endCxn id="33" idx="2"/>
        </xdr:cNvCxnSpPr>
      </xdr:nvCxnSpPr>
      <xdr:spPr>
        <a:xfrm>
          <a:off x="10223500" y="1593850"/>
          <a:ext cx="1346200" cy="120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101600</xdr:colOff>
      <xdr:row>12</xdr:row>
      <xdr:rowOff>88900</xdr:rowOff>
    </xdr:from>
    <xdr:to>
      <xdr:col>16</xdr:col>
      <xdr:colOff>685800</xdr:colOff>
      <xdr:row>13</xdr:row>
      <xdr:rowOff>101600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C920C3FA-347F-8A45-A49A-B9A8FE77F292}"/>
            </a:ext>
          </a:extLst>
        </xdr:cNvPr>
        <xdr:cNvCxnSpPr>
          <a:stCxn id="33" idx="6"/>
          <a:endCxn id="32" idx="1"/>
        </xdr:cNvCxnSpPr>
      </xdr:nvCxnSpPr>
      <xdr:spPr>
        <a:xfrm>
          <a:off x="12484100" y="1714500"/>
          <a:ext cx="1409700" cy="215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317500</xdr:colOff>
      <xdr:row>13</xdr:row>
      <xdr:rowOff>101600</xdr:rowOff>
    </xdr:from>
    <xdr:to>
      <xdr:col>16</xdr:col>
      <xdr:colOff>685800</xdr:colOff>
      <xdr:row>19</xdr:row>
      <xdr:rowOff>107950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9F58F40A-5B06-7B4E-B46C-DEDE351B2EBC}"/>
            </a:ext>
          </a:extLst>
        </xdr:cNvPr>
        <xdr:cNvCxnSpPr>
          <a:stCxn id="6" idx="6"/>
          <a:endCxn id="32" idx="1"/>
        </xdr:cNvCxnSpPr>
      </xdr:nvCxnSpPr>
      <xdr:spPr>
        <a:xfrm flipV="1">
          <a:off x="10223500" y="1930400"/>
          <a:ext cx="3670300" cy="1225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762000</xdr:colOff>
      <xdr:row>1</xdr:row>
      <xdr:rowOff>25400</xdr:rowOff>
    </xdr:from>
    <xdr:to>
      <xdr:col>20</xdr:col>
      <xdr:colOff>711200</xdr:colOff>
      <xdr:row>7</xdr:row>
      <xdr:rowOff>160971</xdr:rowOff>
    </xdr:to>
    <xdr:sp macro="" textlink="">
      <xdr:nvSpPr>
        <xdr:cNvPr id="40" name="Diamond 39">
          <a:extLst>
            <a:ext uri="{FF2B5EF4-FFF2-40B4-BE49-F238E27FC236}">
              <a16:creationId xmlns:a16="http://schemas.microsoft.com/office/drawing/2014/main" id="{FBB7F88D-4BB1-7F4E-8015-514088EC2902}"/>
            </a:ext>
          </a:extLst>
        </xdr:cNvPr>
        <xdr:cNvSpPr/>
      </xdr:nvSpPr>
      <xdr:spPr>
        <a:xfrm>
          <a:off x="15621000" y="228600"/>
          <a:ext cx="1600200" cy="1354771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PURCHASE</a:t>
          </a:r>
          <a:endParaRPr lang="en-US" sz="1100"/>
        </a:p>
      </xdr:txBody>
    </xdr:sp>
    <xdr:clientData/>
  </xdr:twoCellAnchor>
  <xdr:twoCellAnchor>
    <xdr:from>
      <xdr:col>17</xdr:col>
      <xdr:colOff>609601</xdr:colOff>
      <xdr:row>7</xdr:row>
      <xdr:rowOff>160970</xdr:rowOff>
    </xdr:from>
    <xdr:to>
      <xdr:col>19</xdr:col>
      <xdr:colOff>736601</xdr:colOff>
      <xdr:row>13</xdr:row>
      <xdr:rowOff>101599</xdr:rowOff>
    </xdr:to>
    <xdr:cxnSp macro="">
      <xdr:nvCxnSpPr>
        <xdr:cNvPr id="53" name="Elbow Connector 52">
          <a:extLst>
            <a:ext uri="{FF2B5EF4-FFF2-40B4-BE49-F238E27FC236}">
              <a16:creationId xmlns:a16="http://schemas.microsoft.com/office/drawing/2014/main" id="{6FCCAC0E-4D54-124E-A5C3-C6D3F06A9E97}"/>
            </a:ext>
          </a:extLst>
        </xdr:cNvPr>
        <xdr:cNvCxnSpPr>
          <a:stCxn id="40" idx="2"/>
          <a:endCxn id="32" idx="3"/>
        </xdr:cNvCxnSpPr>
      </xdr:nvCxnSpPr>
      <xdr:spPr>
        <a:xfrm rot="5400000">
          <a:off x="14952186" y="1274285"/>
          <a:ext cx="1159829" cy="177800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781050</xdr:colOff>
      <xdr:row>4</xdr:row>
      <xdr:rowOff>93186</xdr:rowOff>
    </xdr:from>
    <xdr:to>
      <xdr:col>18</xdr:col>
      <xdr:colOff>762000</xdr:colOff>
      <xdr:row>10</xdr:row>
      <xdr:rowOff>12700</xdr:rowOff>
    </xdr:to>
    <xdr:cxnSp macro="">
      <xdr:nvCxnSpPr>
        <xdr:cNvPr id="55" name="Elbow Connector 54">
          <a:extLst>
            <a:ext uri="{FF2B5EF4-FFF2-40B4-BE49-F238E27FC236}">
              <a16:creationId xmlns:a16="http://schemas.microsoft.com/office/drawing/2014/main" id="{E99A98A6-6FCF-8547-A51F-D727F72CBF45}"/>
            </a:ext>
          </a:extLst>
        </xdr:cNvPr>
        <xdr:cNvCxnSpPr>
          <a:stCxn id="40" idx="1"/>
          <a:endCxn id="5" idx="0"/>
        </xdr:cNvCxnSpPr>
      </xdr:nvCxnSpPr>
      <xdr:spPr>
        <a:xfrm rot="10800000" flipV="1">
          <a:off x="9861550" y="905986"/>
          <a:ext cx="5759450" cy="1138714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781051</xdr:colOff>
      <xdr:row>7</xdr:row>
      <xdr:rowOff>160970</xdr:rowOff>
    </xdr:from>
    <xdr:to>
      <xdr:col>19</xdr:col>
      <xdr:colOff>736601</xdr:colOff>
      <xdr:row>21</xdr:row>
      <xdr:rowOff>63499</xdr:rowOff>
    </xdr:to>
    <xdr:cxnSp macro="">
      <xdr:nvCxnSpPr>
        <xdr:cNvPr id="57" name="Elbow Connector 56">
          <a:extLst>
            <a:ext uri="{FF2B5EF4-FFF2-40B4-BE49-F238E27FC236}">
              <a16:creationId xmlns:a16="http://schemas.microsoft.com/office/drawing/2014/main" id="{2DDB61A4-CAF6-C241-B492-4D773D19F0AB}"/>
            </a:ext>
          </a:extLst>
        </xdr:cNvPr>
        <xdr:cNvCxnSpPr>
          <a:stCxn id="40" idx="2"/>
          <a:endCxn id="6" idx="4"/>
        </xdr:cNvCxnSpPr>
      </xdr:nvCxnSpPr>
      <xdr:spPr>
        <a:xfrm rot="5400000">
          <a:off x="11767661" y="-322740"/>
          <a:ext cx="2747329" cy="6559550"/>
        </a:xfrm>
        <a:prstGeom prst="bentConnector3">
          <a:avLst>
            <a:gd name="adj1" fmla="val 10832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589529</xdr:colOff>
      <xdr:row>7</xdr:row>
      <xdr:rowOff>160970</xdr:rowOff>
    </xdr:from>
    <xdr:to>
      <xdr:col>19</xdr:col>
      <xdr:colOff>736602</xdr:colOff>
      <xdr:row>39</xdr:row>
      <xdr:rowOff>73537</xdr:rowOff>
    </xdr:to>
    <xdr:cxnSp macro="">
      <xdr:nvCxnSpPr>
        <xdr:cNvPr id="59" name="Elbow Connector 58">
          <a:extLst>
            <a:ext uri="{FF2B5EF4-FFF2-40B4-BE49-F238E27FC236}">
              <a16:creationId xmlns:a16="http://schemas.microsoft.com/office/drawing/2014/main" id="{0095C333-8ED9-B840-AF45-0460CAEE7F8A}"/>
            </a:ext>
          </a:extLst>
        </xdr:cNvPr>
        <xdr:cNvCxnSpPr>
          <a:stCxn id="40" idx="2"/>
          <a:endCxn id="25" idx="3"/>
        </xdr:cNvCxnSpPr>
      </xdr:nvCxnSpPr>
      <xdr:spPr>
        <a:xfrm rot="5400000">
          <a:off x="10316448" y="1813251"/>
          <a:ext cx="6414967" cy="595520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711200</xdr:colOff>
      <xdr:row>6</xdr:row>
      <xdr:rowOff>38100</xdr:rowOff>
    </xdr:from>
    <xdr:to>
      <xdr:col>16</xdr:col>
      <xdr:colOff>749300</xdr:colOff>
      <xdr:row>10</xdr:row>
      <xdr:rowOff>101600</xdr:rowOff>
    </xdr:to>
    <xdr:sp macro="" textlink="">
      <xdr:nvSpPr>
        <xdr:cNvPr id="61" name="Regular Pentagon 60">
          <a:extLst>
            <a:ext uri="{FF2B5EF4-FFF2-40B4-BE49-F238E27FC236}">
              <a16:creationId xmlns:a16="http://schemas.microsoft.com/office/drawing/2014/main" id="{9DE8DF41-F4E3-654C-92E0-110B3801AE8B}"/>
            </a:ext>
          </a:extLst>
        </xdr:cNvPr>
        <xdr:cNvSpPr/>
      </xdr:nvSpPr>
      <xdr:spPr>
        <a:xfrm rot="10800000">
          <a:off x="13093700" y="1257300"/>
          <a:ext cx="863600" cy="876300"/>
        </a:xfrm>
        <a:prstGeom prst="pent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812800</xdr:colOff>
      <xdr:row>7</xdr:row>
      <xdr:rowOff>101600</xdr:rowOff>
    </xdr:from>
    <xdr:to>
      <xdr:col>16</xdr:col>
      <xdr:colOff>762000</xdr:colOff>
      <xdr:row>9</xdr:row>
      <xdr:rowOff>25400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FB00A1FB-F1F9-D44D-8789-3891E558234B}"/>
            </a:ext>
          </a:extLst>
        </xdr:cNvPr>
        <xdr:cNvSpPr txBox="1"/>
      </xdr:nvSpPr>
      <xdr:spPr>
        <a:xfrm>
          <a:off x="13195300" y="1524000"/>
          <a:ext cx="7747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Diamond</a:t>
          </a:r>
        </a:p>
      </xdr:txBody>
    </xdr:sp>
    <xdr:clientData/>
  </xdr:twoCellAnchor>
  <xdr:twoCellAnchor>
    <xdr:from>
      <xdr:col>13</xdr:col>
      <xdr:colOff>647700</xdr:colOff>
      <xdr:row>16</xdr:row>
      <xdr:rowOff>101600</xdr:rowOff>
    </xdr:from>
    <xdr:to>
      <xdr:col>14</xdr:col>
      <xdr:colOff>596900</xdr:colOff>
      <xdr:row>18</xdr:row>
      <xdr:rowOff>25400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131EC123-0752-DF43-8FBB-7154E9AF1A98}"/>
            </a:ext>
          </a:extLst>
        </xdr:cNvPr>
        <xdr:cNvSpPr txBox="1"/>
      </xdr:nvSpPr>
      <xdr:spPr>
        <a:xfrm>
          <a:off x="11379200" y="3352800"/>
          <a:ext cx="7747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/>
              </a:solidFill>
            </a:rPr>
            <a:t>Upgrade</a:t>
          </a:r>
        </a:p>
      </xdr:txBody>
    </xdr:sp>
    <xdr:clientData/>
  </xdr:twoCellAnchor>
  <xdr:twoCellAnchor>
    <xdr:from>
      <xdr:col>5</xdr:col>
      <xdr:colOff>449495</xdr:colOff>
      <xdr:row>54</xdr:row>
      <xdr:rowOff>95323</xdr:rowOff>
    </xdr:from>
    <xdr:to>
      <xdr:col>7</xdr:col>
      <xdr:colOff>207360</xdr:colOff>
      <xdr:row>61</xdr:row>
      <xdr:rowOff>85619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710F9620-AB5A-814C-8034-5EA6F3CE0542}"/>
            </a:ext>
          </a:extLst>
        </xdr:cNvPr>
        <xdr:cNvSpPr/>
      </xdr:nvSpPr>
      <xdr:spPr>
        <a:xfrm>
          <a:off x="4587697" y="10883188"/>
          <a:ext cx="1413146" cy="138872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PVP</a:t>
          </a:r>
          <a:endParaRPr lang="en-US" sz="1100"/>
        </a:p>
      </xdr:txBody>
    </xdr:sp>
    <xdr:clientData/>
  </xdr:twoCellAnchor>
  <xdr:twoCellAnchor>
    <xdr:from>
      <xdr:col>9</xdr:col>
      <xdr:colOff>413820</xdr:colOff>
      <xdr:row>49</xdr:row>
      <xdr:rowOff>128427</xdr:rowOff>
    </xdr:from>
    <xdr:to>
      <xdr:col>11</xdr:col>
      <xdr:colOff>199775</xdr:colOff>
      <xdr:row>59</xdr:row>
      <xdr:rowOff>42809</xdr:rowOff>
    </xdr:to>
    <xdr:sp macro="" textlink="">
      <xdr:nvSpPr>
        <xdr:cNvPr id="65" name="Up Arrow 64">
          <a:extLst>
            <a:ext uri="{FF2B5EF4-FFF2-40B4-BE49-F238E27FC236}">
              <a16:creationId xmlns:a16="http://schemas.microsoft.com/office/drawing/2014/main" id="{300DAB2C-2DD3-924F-A59A-91DC9C8729D8}"/>
            </a:ext>
          </a:extLst>
        </xdr:cNvPr>
        <xdr:cNvSpPr/>
      </xdr:nvSpPr>
      <xdr:spPr>
        <a:xfrm>
          <a:off x="7862584" y="9917416"/>
          <a:ext cx="1441236" cy="191213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Better</a:t>
          </a:r>
          <a:r>
            <a:rPr lang="zh-CN" altLang="en-US" sz="1100"/>
            <a:t> </a:t>
          </a:r>
          <a:endParaRPr lang="en-US" altLang="zh-CN" sz="1100"/>
        </a:p>
        <a:p>
          <a:pPr algn="l"/>
          <a:r>
            <a:rPr lang="en-US" altLang="zh-CN" sz="1100"/>
            <a:t>RANK</a:t>
          </a:r>
          <a:endParaRPr lang="en-US" sz="1100"/>
        </a:p>
      </xdr:txBody>
    </xdr:sp>
    <xdr:clientData/>
  </xdr:twoCellAnchor>
  <xdr:twoCellAnchor>
    <xdr:from>
      <xdr:col>7</xdr:col>
      <xdr:colOff>207360</xdr:colOff>
      <xdr:row>57</xdr:row>
      <xdr:rowOff>190359</xdr:rowOff>
    </xdr:from>
    <xdr:to>
      <xdr:col>10</xdr:col>
      <xdr:colOff>306798</xdr:colOff>
      <xdr:row>59</xdr:row>
      <xdr:rowOff>42809</xdr:rowOff>
    </xdr:to>
    <xdr:cxnSp macro="">
      <xdr:nvCxnSpPr>
        <xdr:cNvPr id="73" name="Curved Connector 72">
          <a:extLst>
            <a:ext uri="{FF2B5EF4-FFF2-40B4-BE49-F238E27FC236}">
              <a16:creationId xmlns:a16="http://schemas.microsoft.com/office/drawing/2014/main" id="{F8C622D7-AD1D-1648-8A0A-B1C14BD6F74C}"/>
            </a:ext>
          </a:extLst>
        </xdr:cNvPr>
        <xdr:cNvCxnSpPr>
          <a:stCxn id="64" idx="6"/>
          <a:endCxn id="65" idx="2"/>
        </xdr:cNvCxnSpPr>
      </xdr:nvCxnSpPr>
      <xdr:spPr>
        <a:xfrm>
          <a:off x="6000843" y="11577550"/>
          <a:ext cx="2582359" cy="252001"/>
        </a:xfrm>
        <a:prstGeom prst="curvedConnector4">
          <a:avLst>
            <a:gd name="adj1" fmla="val 36047"/>
            <a:gd name="adj2" fmla="val 19071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532379</xdr:colOff>
      <xdr:row>43</xdr:row>
      <xdr:rowOff>187838</xdr:rowOff>
    </xdr:from>
    <xdr:to>
      <xdr:col>10</xdr:col>
      <xdr:colOff>306799</xdr:colOff>
      <xdr:row>49</xdr:row>
      <xdr:rowOff>128427</xdr:rowOff>
    </xdr:to>
    <xdr:cxnSp macro="">
      <xdr:nvCxnSpPr>
        <xdr:cNvPr id="82" name="Elbow Connector 81">
          <a:extLst>
            <a:ext uri="{FF2B5EF4-FFF2-40B4-BE49-F238E27FC236}">
              <a16:creationId xmlns:a16="http://schemas.microsoft.com/office/drawing/2014/main" id="{B08DCFEC-B43C-A04F-94DE-065550DD0309}"/>
            </a:ext>
          </a:extLst>
        </xdr:cNvPr>
        <xdr:cNvCxnSpPr>
          <a:stCxn id="65" idx="0"/>
          <a:endCxn id="25" idx="2"/>
        </xdr:cNvCxnSpPr>
      </xdr:nvCxnSpPr>
      <xdr:spPr>
        <a:xfrm rot="16200000" flipV="1">
          <a:off x="7307294" y="8788390"/>
          <a:ext cx="1159789" cy="1433886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612302</xdr:colOff>
      <xdr:row>11</xdr:row>
      <xdr:rowOff>78001</xdr:rowOff>
    </xdr:from>
    <xdr:to>
      <xdr:col>23</xdr:col>
      <xdr:colOff>612302</xdr:colOff>
      <xdr:row>13</xdr:row>
      <xdr:rowOff>94935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584C7AD4-EA16-5840-89D9-3C16EA5ADE2A}"/>
            </a:ext>
          </a:extLst>
        </xdr:cNvPr>
        <xdr:cNvCxnSpPr/>
      </xdr:nvCxnSpPr>
      <xdr:spPr>
        <a:xfrm flipV="1">
          <a:off x="19567728" y="2307256"/>
          <a:ext cx="0" cy="4222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648511</xdr:colOff>
      <xdr:row>24</xdr:row>
      <xdr:rowOff>135106</xdr:rowOff>
    </xdr:from>
    <xdr:to>
      <xdr:col>25</xdr:col>
      <xdr:colOff>256703</xdr:colOff>
      <xdr:row>27</xdr:row>
      <xdr:rowOff>81063</xdr:rowOff>
    </xdr:to>
    <xdr:cxnSp macro="">
      <xdr:nvCxnSpPr>
        <xdr:cNvPr id="104" name="Straight Arrow Connector 103">
          <a:extLst>
            <a:ext uri="{FF2B5EF4-FFF2-40B4-BE49-F238E27FC236}">
              <a16:creationId xmlns:a16="http://schemas.microsoft.com/office/drawing/2014/main" id="{31EF952D-3CC0-5343-B7D4-C9A7BE1671BB}"/>
            </a:ext>
          </a:extLst>
        </xdr:cNvPr>
        <xdr:cNvCxnSpPr/>
      </xdr:nvCxnSpPr>
      <xdr:spPr>
        <a:xfrm flipH="1">
          <a:off x="20428085" y="4998936"/>
          <a:ext cx="432341" cy="5539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567446</xdr:colOff>
      <xdr:row>23</xdr:row>
      <xdr:rowOff>108085</xdr:rowOff>
    </xdr:from>
    <xdr:to>
      <xdr:col>24</xdr:col>
      <xdr:colOff>472873</xdr:colOff>
      <xdr:row>27</xdr:row>
      <xdr:rowOff>27021</xdr:rowOff>
    </xdr:to>
    <xdr:cxnSp macro="">
      <xdr:nvCxnSpPr>
        <xdr:cNvPr id="106" name="Straight Arrow Connector 105">
          <a:extLst>
            <a:ext uri="{FF2B5EF4-FFF2-40B4-BE49-F238E27FC236}">
              <a16:creationId xmlns:a16="http://schemas.microsoft.com/office/drawing/2014/main" id="{AA22E5DE-1B2F-174E-A46E-3FC46D243898}"/>
            </a:ext>
          </a:extLst>
        </xdr:cNvPr>
        <xdr:cNvCxnSpPr/>
      </xdr:nvCxnSpPr>
      <xdr:spPr>
        <a:xfrm flipV="1">
          <a:off x="19522872" y="4769255"/>
          <a:ext cx="729575" cy="729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729574</xdr:colOff>
      <xdr:row>11</xdr:row>
      <xdr:rowOff>0</xdr:rowOff>
    </xdr:from>
    <xdr:to>
      <xdr:col>23</xdr:col>
      <xdr:colOff>148617</xdr:colOff>
      <xdr:row>20</xdr:row>
      <xdr:rowOff>108086</xdr:rowOff>
    </xdr:to>
    <xdr:cxnSp macro="">
      <xdr:nvCxnSpPr>
        <xdr:cNvPr id="121" name="Elbow Connector 120">
          <a:extLst>
            <a:ext uri="{FF2B5EF4-FFF2-40B4-BE49-F238E27FC236}">
              <a16:creationId xmlns:a16="http://schemas.microsoft.com/office/drawing/2014/main" id="{605DEC90-0E99-FB4C-BD48-AC95078E0319}"/>
            </a:ext>
          </a:extLst>
        </xdr:cNvPr>
        <xdr:cNvCxnSpPr/>
      </xdr:nvCxnSpPr>
      <xdr:spPr>
        <a:xfrm rot="16200000" flipH="1">
          <a:off x="18016436" y="3073670"/>
          <a:ext cx="1932022" cy="243192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10</xdr:row>
      <xdr:rowOff>139700</xdr:rowOff>
    </xdr:from>
    <xdr:to>
      <xdr:col>18</xdr:col>
      <xdr:colOff>508000</xdr:colOff>
      <xdr:row>24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143092-691F-CA48-AD00-1DE741DA4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96</xdr:col>
      <xdr:colOff>186422</xdr:colOff>
      <xdr:row>14</xdr:row>
      <xdr:rowOff>81559</xdr:rowOff>
    </xdr:from>
    <xdr:to>
      <xdr:col>96</xdr:col>
      <xdr:colOff>198074</xdr:colOff>
      <xdr:row>32</xdr:row>
      <xdr:rowOff>104862</xdr:rowOff>
    </xdr:to>
    <xdr:cxnSp macro="">
      <xdr:nvCxnSpPr>
        <xdr:cNvPr id="3" name="直线箭头连接符 2">
          <a:extLst>
            <a:ext uri="{FF2B5EF4-FFF2-40B4-BE49-F238E27FC236}">
              <a16:creationId xmlns:a16="http://schemas.microsoft.com/office/drawing/2014/main" id="{D68AD3FB-DAFD-9349-A243-B2EB21205BFD}"/>
            </a:ext>
          </a:extLst>
        </xdr:cNvPr>
        <xdr:cNvCxnSpPr/>
      </xdr:nvCxnSpPr>
      <xdr:spPr>
        <a:xfrm flipH="1" flipV="1">
          <a:off x="27427922" y="2519959"/>
          <a:ext cx="11652" cy="36809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233028</xdr:colOff>
      <xdr:row>32</xdr:row>
      <xdr:rowOff>81559</xdr:rowOff>
    </xdr:from>
    <xdr:to>
      <xdr:col>101</xdr:col>
      <xdr:colOff>58257</xdr:colOff>
      <xdr:row>32</xdr:row>
      <xdr:rowOff>104862</xdr:rowOff>
    </xdr:to>
    <xdr:cxnSp macro="">
      <xdr:nvCxnSpPr>
        <xdr:cNvPr id="4" name="直线箭头连接符 3">
          <a:extLst>
            <a:ext uri="{FF2B5EF4-FFF2-40B4-BE49-F238E27FC236}">
              <a16:creationId xmlns:a16="http://schemas.microsoft.com/office/drawing/2014/main" id="{1A7745E4-6670-4C41-95E0-C4E4FC489622}"/>
            </a:ext>
          </a:extLst>
        </xdr:cNvPr>
        <xdr:cNvCxnSpPr/>
      </xdr:nvCxnSpPr>
      <xdr:spPr>
        <a:xfrm flipV="1">
          <a:off x="27474528" y="6177559"/>
          <a:ext cx="3952729" cy="233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139817</xdr:colOff>
      <xdr:row>33</xdr:row>
      <xdr:rowOff>34954</xdr:rowOff>
    </xdr:from>
    <xdr:to>
      <xdr:col>99</xdr:col>
      <xdr:colOff>629175</xdr:colOff>
      <xdr:row>36</xdr:row>
      <xdr:rowOff>0</xdr:rowOff>
    </xdr:to>
    <xdr:sp macro="" textlink="">
      <xdr:nvSpPr>
        <xdr:cNvPr id="5" name="上箭头标注 4">
          <a:extLst>
            <a:ext uri="{FF2B5EF4-FFF2-40B4-BE49-F238E27FC236}">
              <a16:creationId xmlns:a16="http://schemas.microsoft.com/office/drawing/2014/main" id="{38BE271E-27A5-F548-B411-A1AD8CF087FC}"/>
            </a:ext>
          </a:extLst>
        </xdr:cNvPr>
        <xdr:cNvSpPr/>
      </xdr:nvSpPr>
      <xdr:spPr>
        <a:xfrm>
          <a:off x="29032317" y="6334154"/>
          <a:ext cx="1314858" cy="574646"/>
        </a:xfrm>
        <a:prstGeom prst="up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投入的资源</a:t>
          </a:r>
        </a:p>
      </xdr:txBody>
    </xdr:sp>
    <xdr:clientData/>
  </xdr:twoCellAnchor>
  <xdr:twoCellAnchor>
    <xdr:from>
      <xdr:col>94</xdr:col>
      <xdr:colOff>792294</xdr:colOff>
      <xdr:row>16</xdr:row>
      <xdr:rowOff>104862</xdr:rowOff>
    </xdr:from>
    <xdr:to>
      <xdr:col>95</xdr:col>
      <xdr:colOff>664128</xdr:colOff>
      <xdr:row>22</xdr:row>
      <xdr:rowOff>58256</xdr:rowOff>
    </xdr:to>
    <xdr:sp macro="" textlink="">
      <xdr:nvSpPr>
        <xdr:cNvPr id="6" name="右箭头标注 5">
          <a:extLst>
            <a:ext uri="{FF2B5EF4-FFF2-40B4-BE49-F238E27FC236}">
              <a16:creationId xmlns:a16="http://schemas.microsoft.com/office/drawing/2014/main" id="{1B52602F-279B-3D47-83ED-7E97A67C3E74}"/>
            </a:ext>
          </a:extLst>
        </xdr:cNvPr>
        <xdr:cNvSpPr/>
      </xdr:nvSpPr>
      <xdr:spPr>
        <a:xfrm>
          <a:off x="26382794" y="2949662"/>
          <a:ext cx="697334" cy="1172594"/>
        </a:xfrm>
        <a:prstGeom prst="right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收获的资源</a:t>
          </a:r>
        </a:p>
      </xdr:txBody>
    </xdr:sp>
    <xdr:clientData/>
  </xdr:twoCellAnchor>
  <xdr:twoCellAnchor>
    <xdr:from>
      <xdr:col>96</xdr:col>
      <xdr:colOff>241301</xdr:colOff>
      <xdr:row>14</xdr:row>
      <xdr:rowOff>152400</xdr:rowOff>
    </xdr:from>
    <xdr:to>
      <xdr:col>103</xdr:col>
      <xdr:colOff>149076</xdr:colOff>
      <xdr:row>49</xdr:row>
      <xdr:rowOff>189436</xdr:rowOff>
    </xdr:to>
    <xdr:sp macro="" textlink="">
      <xdr:nvSpPr>
        <xdr:cNvPr id="7" name="弧 6">
          <a:extLst>
            <a:ext uri="{FF2B5EF4-FFF2-40B4-BE49-F238E27FC236}">
              <a16:creationId xmlns:a16="http://schemas.microsoft.com/office/drawing/2014/main" id="{6D3EB9E7-FA32-FE40-844E-DCAEC4040E03}"/>
            </a:ext>
          </a:extLst>
        </xdr:cNvPr>
        <xdr:cNvSpPr/>
      </xdr:nvSpPr>
      <xdr:spPr>
        <a:xfrm rot="16200000">
          <a:off x="57485421" y="3830180"/>
          <a:ext cx="7149036" cy="5686275"/>
        </a:xfrm>
        <a:prstGeom prst="arc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55</xdr:col>
      <xdr:colOff>569310</xdr:colOff>
      <xdr:row>3</xdr:row>
      <xdr:rowOff>110067</xdr:rowOff>
    </xdr:from>
    <xdr:to>
      <xdr:col>60</xdr:col>
      <xdr:colOff>467127</xdr:colOff>
      <xdr:row>17</xdr:row>
      <xdr:rowOff>58391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C8F044-7D78-6C41-9C3B-74B06310E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508000</xdr:colOff>
      <xdr:row>2</xdr:row>
      <xdr:rowOff>25400</xdr:rowOff>
    </xdr:from>
    <xdr:to>
      <xdr:col>2</xdr:col>
      <xdr:colOff>520700</xdr:colOff>
      <xdr:row>41</xdr:row>
      <xdr:rowOff>190500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9F91F6A-2FCD-2E42-822F-1562D7C208C5}"/>
            </a:ext>
          </a:extLst>
        </xdr:cNvPr>
        <xdr:cNvCxnSpPr/>
      </xdr:nvCxnSpPr>
      <xdr:spPr>
        <a:xfrm flipV="1">
          <a:off x="2159000" y="431800"/>
          <a:ext cx="12700" cy="8089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457200</xdr:colOff>
      <xdr:row>41</xdr:row>
      <xdr:rowOff>152400</xdr:rowOff>
    </xdr:from>
    <xdr:to>
      <xdr:col>21</xdr:col>
      <xdr:colOff>76200</xdr:colOff>
      <xdr:row>41</xdr:row>
      <xdr:rowOff>177800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2C791AC-F1FE-A443-A1AF-19EA201D75CC}"/>
            </a:ext>
          </a:extLst>
        </xdr:cNvPr>
        <xdr:cNvCxnSpPr/>
      </xdr:nvCxnSpPr>
      <xdr:spPr>
        <a:xfrm>
          <a:off x="2108200" y="8483600"/>
          <a:ext cx="15303500" cy="25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596900</xdr:colOff>
      <xdr:row>38</xdr:row>
      <xdr:rowOff>177800</xdr:rowOff>
    </xdr:from>
    <xdr:to>
      <xdr:col>3</xdr:col>
      <xdr:colOff>355600</xdr:colOff>
      <xdr:row>41</xdr:row>
      <xdr:rowOff>101600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8EE1AD2-504D-B544-A452-FABC85378C38}"/>
            </a:ext>
          </a:extLst>
        </xdr:cNvPr>
        <xdr:cNvCxnSpPr/>
      </xdr:nvCxnSpPr>
      <xdr:spPr>
        <a:xfrm flipV="1">
          <a:off x="2247900" y="7899400"/>
          <a:ext cx="58420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419100</xdr:colOff>
      <xdr:row>37</xdr:row>
      <xdr:rowOff>114300</xdr:rowOff>
    </xdr:from>
    <xdr:to>
      <xdr:col>4</xdr:col>
      <xdr:colOff>342900</xdr:colOff>
      <xdr:row>38</xdr:row>
      <xdr:rowOff>139700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EC193C0A-2213-2942-9C2B-DCDDFD8257D4}"/>
            </a:ext>
          </a:extLst>
        </xdr:cNvPr>
        <xdr:cNvCxnSpPr/>
      </xdr:nvCxnSpPr>
      <xdr:spPr>
        <a:xfrm flipV="1">
          <a:off x="2895600" y="7632700"/>
          <a:ext cx="7493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393700</xdr:colOff>
      <xdr:row>34</xdr:row>
      <xdr:rowOff>63500</xdr:rowOff>
    </xdr:from>
    <xdr:to>
      <xdr:col>4</xdr:col>
      <xdr:colOff>800100</xdr:colOff>
      <xdr:row>37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D1FDAD8E-5E73-9145-A2B3-7719C3F343FD}"/>
            </a:ext>
          </a:extLst>
        </xdr:cNvPr>
        <xdr:cNvCxnSpPr/>
      </xdr:nvCxnSpPr>
      <xdr:spPr>
        <a:xfrm flipV="1">
          <a:off x="3695700" y="6972300"/>
          <a:ext cx="406400" cy="660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32</xdr:row>
      <xdr:rowOff>190500</xdr:rowOff>
    </xdr:from>
    <xdr:to>
      <xdr:col>5</xdr:col>
      <xdr:colOff>533400</xdr:colOff>
      <xdr:row>34</xdr:row>
      <xdr:rowOff>38100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E2E46775-073A-194B-A020-43936D8EDC16}"/>
            </a:ext>
          </a:extLst>
        </xdr:cNvPr>
        <xdr:cNvCxnSpPr/>
      </xdr:nvCxnSpPr>
      <xdr:spPr>
        <a:xfrm flipV="1">
          <a:off x="4127500" y="6692900"/>
          <a:ext cx="53340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2B76B-281E-8E47-AF7A-D4E6247A3AFE}">
  <dimension ref="A1:AH36"/>
  <sheetViews>
    <sheetView zoomScale="115" workbookViewId="0">
      <selection activeCell="T14" sqref="T14"/>
    </sheetView>
  </sheetViews>
  <sheetFormatPr baseColWidth="10" defaultRowHeight="16" x14ac:dyDescent="0.2"/>
  <cols>
    <col min="1" max="1" width="7.83203125" customWidth="1"/>
    <col min="2" max="2" width="10.1640625" customWidth="1"/>
  </cols>
  <sheetData>
    <row r="1" spans="1:34" s="1" customFormat="1" x14ac:dyDescent="0.2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</row>
    <row r="2" spans="1:34" x14ac:dyDescent="0.2">
      <c r="D2" s="50" t="s">
        <v>14</v>
      </c>
      <c r="E2" s="50"/>
      <c r="F2" s="50"/>
      <c r="G2" s="50"/>
      <c r="H2" s="50" t="s">
        <v>15</v>
      </c>
      <c r="I2" s="50"/>
      <c r="J2" s="50"/>
      <c r="K2" s="50" t="s">
        <v>16</v>
      </c>
      <c r="L2" s="50"/>
      <c r="M2" s="50"/>
      <c r="N2" t="s">
        <v>17</v>
      </c>
      <c r="Q2" t="s">
        <v>0</v>
      </c>
      <c r="R2" t="s">
        <v>30</v>
      </c>
      <c r="U2" t="s">
        <v>1</v>
      </c>
      <c r="V2" t="s">
        <v>30</v>
      </c>
      <c r="Y2" t="s">
        <v>2</v>
      </c>
      <c r="Z2" t="s">
        <v>30</v>
      </c>
    </row>
    <row r="3" spans="1:34" x14ac:dyDescent="0.2"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P3" t="s">
        <v>18</v>
      </c>
      <c r="Q3">
        <v>1</v>
      </c>
      <c r="R3">
        <v>26</v>
      </c>
      <c r="T3" t="s">
        <v>18</v>
      </c>
      <c r="U3">
        <v>10</v>
      </c>
      <c r="V3">
        <v>9</v>
      </c>
      <c r="X3" t="s">
        <v>18</v>
      </c>
      <c r="Y3">
        <v>20</v>
      </c>
      <c r="Z3">
        <v>77</v>
      </c>
      <c r="AA3">
        <f>Z3/Z$9</f>
        <v>0.33624454148471616</v>
      </c>
      <c r="AB3">
        <f>AA3*AA3</f>
        <v>0.11306039167826701</v>
      </c>
    </row>
    <row r="4" spans="1:34" x14ac:dyDescent="0.2">
      <c r="A4" s="50" t="s">
        <v>14</v>
      </c>
      <c r="B4" s="50" t="s">
        <v>3</v>
      </c>
      <c r="C4" t="s">
        <v>0</v>
      </c>
      <c r="D4">
        <v>20</v>
      </c>
      <c r="E4">
        <v>20</v>
      </c>
      <c r="F4">
        <v>20</v>
      </c>
      <c r="G4">
        <v>20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P4">
        <v>100</v>
      </c>
      <c r="Q4">
        <v>2</v>
      </c>
      <c r="R4">
        <v>122</v>
      </c>
      <c r="T4">
        <v>300</v>
      </c>
      <c r="U4">
        <v>11</v>
      </c>
      <c r="V4">
        <v>162</v>
      </c>
      <c r="X4">
        <v>300</v>
      </c>
      <c r="Y4">
        <v>21</v>
      </c>
      <c r="Z4">
        <v>0</v>
      </c>
      <c r="AA4">
        <f t="shared" ref="AA4:AA8" si="0">Z4/Z$9</f>
        <v>0</v>
      </c>
      <c r="AB4">
        <f t="shared" ref="AB4:AB8" si="1">AA4*AA4</f>
        <v>0</v>
      </c>
    </row>
    <row r="5" spans="1:34" x14ac:dyDescent="0.2">
      <c r="A5" s="50"/>
      <c r="B5" s="50"/>
      <c r="C5" t="s">
        <v>1</v>
      </c>
      <c r="D5">
        <v>50</v>
      </c>
      <c r="E5">
        <v>70</v>
      </c>
      <c r="F5">
        <v>70</v>
      </c>
      <c r="G5">
        <v>70</v>
      </c>
      <c r="H5">
        <v>70</v>
      </c>
      <c r="I5">
        <v>70</v>
      </c>
      <c r="J5">
        <v>70</v>
      </c>
      <c r="K5">
        <v>70</v>
      </c>
      <c r="L5">
        <v>70</v>
      </c>
      <c r="M5">
        <v>70</v>
      </c>
      <c r="N5">
        <v>70</v>
      </c>
      <c r="P5">
        <v>50</v>
      </c>
      <c r="Q5">
        <v>3</v>
      </c>
      <c r="R5">
        <v>210</v>
      </c>
      <c r="T5">
        <v>200</v>
      </c>
      <c r="U5">
        <v>12</v>
      </c>
      <c r="V5">
        <v>681</v>
      </c>
      <c r="X5">
        <v>280</v>
      </c>
      <c r="Y5">
        <v>22</v>
      </c>
      <c r="Z5">
        <v>48</v>
      </c>
      <c r="AA5">
        <f t="shared" si="0"/>
        <v>0.20960698689956331</v>
      </c>
      <c r="AB5">
        <f t="shared" si="1"/>
        <v>4.3935088957113705E-2</v>
      </c>
    </row>
    <row r="6" spans="1:34" x14ac:dyDescent="0.2">
      <c r="A6" s="50"/>
      <c r="B6" s="50"/>
      <c r="C6" t="s">
        <v>2</v>
      </c>
      <c r="D6">
        <v>0</v>
      </c>
      <c r="E6">
        <v>0</v>
      </c>
      <c r="F6">
        <v>20</v>
      </c>
      <c r="G6">
        <v>30</v>
      </c>
      <c r="H6">
        <v>400</v>
      </c>
      <c r="I6">
        <v>450</v>
      </c>
      <c r="J6">
        <v>500</v>
      </c>
      <c r="K6">
        <v>550</v>
      </c>
      <c r="L6">
        <v>600</v>
      </c>
      <c r="M6">
        <v>650</v>
      </c>
      <c r="N6">
        <v>1000</v>
      </c>
      <c r="P6">
        <v>30</v>
      </c>
      <c r="Q6">
        <v>4</v>
      </c>
      <c r="R6">
        <v>549</v>
      </c>
      <c r="T6">
        <v>100</v>
      </c>
      <c r="U6">
        <v>13</v>
      </c>
      <c r="V6">
        <v>612</v>
      </c>
      <c r="X6">
        <v>250</v>
      </c>
      <c r="Y6">
        <v>23</v>
      </c>
      <c r="Z6">
        <v>78</v>
      </c>
      <c r="AA6">
        <f t="shared" si="0"/>
        <v>0.34061135371179041</v>
      </c>
      <c r="AB6">
        <f t="shared" si="1"/>
        <v>0.1160160942773784</v>
      </c>
    </row>
    <row r="7" spans="1:34" x14ac:dyDescent="0.2">
      <c r="A7" s="50"/>
      <c r="B7" s="50" t="s">
        <v>4</v>
      </c>
      <c r="C7" t="s">
        <v>0</v>
      </c>
      <c r="D7">
        <v>40</v>
      </c>
      <c r="E7">
        <v>20</v>
      </c>
      <c r="F7">
        <v>20</v>
      </c>
      <c r="G7">
        <v>20</v>
      </c>
      <c r="H7">
        <v>10</v>
      </c>
      <c r="I7">
        <v>10</v>
      </c>
      <c r="J7">
        <v>10</v>
      </c>
      <c r="K7">
        <v>10</v>
      </c>
      <c r="L7">
        <v>10</v>
      </c>
      <c r="M7">
        <v>10</v>
      </c>
      <c r="N7">
        <v>10</v>
      </c>
      <c r="P7">
        <v>10</v>
      </c>
      <c r="Q7">
        <v>5</v>
      </c>
      <c r="R7">
        <v>383</v>
      </c>
      <c r="T7">
        <v>50</v>
      </c>
      <c r="U7">
        <v>14</v>
      </c>
      <c r="V7">
        <v>863</v>
      </c>
      <c r="X7">
        <v>220</v>
      </c>
      <c r="Y7">
        <v>24</v>
      </c>
      <c r="Z7">
        <v>19</v>
      </c>
      <c r="AA7">
        <f t="shared" si="0"/>
        <v>8.296943231441048E-2</v>
      </c>
      <c r="AB7">
        <f t="shared" si="1"/>
        <v>6.8839266985755423E-3</v>
      </c>
    </row>
    <row r="8" spans="1:34" x14ac:dyDescent="0.2">
      <c r="A8" s="50"/>
      <c r="B8" s="50"/>
      <c r="C8" t="s">
        <v>1</v>
      </c>
      <c r="D8">
        <v>50</v>
      </c>
      <c r="E8">
        <v>50</v>
      </c>
      <c r="F8">
        <v>70</v>
      </c>
      <c r="G8">
        <v>70</v>
      </c>
      <c r="H8">
        <v>70</v>
      </c>
      <c r="I8">
        <v>70</v>
      </c>
      <c r="J8">
        <v>70</v>
      </c>
      <c r="K8">
        <v>70</v>
      </c>
      <c r="L8">
        <v>70</v>
      </c>
      <c r="M8">
        <v>70</v>
      </c>
      <c r="N8">
        <v>70</v>
      </c>
      <c r="T8">
        <v>30</v>
      </c>
      <c r="U8">
        <v>15</v>
      </c>
      <c r="V8">
        <v>1659</v>
      </c>
      <c r="X8">
        <v>200</v>
      </c>
      <c r="Y8">
        <v>25</v>
      </c>
      <c r="Z8">
        <v>7</v>
      </c>
      <c r="AA8">
        <f t="shared" si="0"/>
        <v>3.0567685589519649E-2</v>
      </c>
      <c r="AB8">
        <f t="shared" si="1"/>
        <v>9.3438340229972717E-4</v>
      </c>
    </row>
    <row r="9" spans="1:34" x14ac:dyDescent="0.2">
      <c r="A9" s="50"/>
      <c r="B9" s="50"/>
      <c r="C9" t="s">
        <v>2</v>
      </c>
      <c r="D9">
        <v>0</v>
      </c>
      <c r="E9">
        <v>0</v>
      </c>
      <c r="F9">
        <v>40</v>
      </c>
      <c r="G9">
        <v>150</v>
      </c>
      <c r="H9">
        <v>300</v>
      </c>
      <c r="I9">
        <v>350</v>
      </c>
      <c r="J9">
        <v>400</v>
      </c>
      <c r="K9">
        <v>450</v>
      </c>
      <c r="L9">
        <v>500</v>
      </c>
      <c r="M9">
        <v>550</v>
      </c>
      <c r="N9">
        <v>950</v>
      </c>
      <c r="T9">
        <v>10</v>
      </c>
      <c r="U9">
        <v>16</v>
      </c>
      <c r="V9">
        <v>616</v>
      </c>
      <c r="Z9">
        <f>SUM(Z3:Z8)</f>
        <v>229</v>
      </c>
      <c r="AB9">
        <f>SUM(AB3:AB8)</f>
        <v>0.28082988501363437</v>
      </c>
    </row>
    <row r="10" spans="1:34" x14ac:dyDescent="0.2">
      <c r="A10" s="50"/>
      <c r="B10" s="50" t="s">
        <v>5</v>
      </c>
      <c r="C10" t="s">
        <v>0</v>
      </c>
      <c r="D10">
        <v>80</v>
      </c>
      <c r="E10">
        <v>40</v>
      </c>
      <c r="F10">
        <v>20</v>
      </c>
      <c r="G10">
        <v>20</v>
      </c>
      <c r="H10">
        <v>10</v>
      </c>
      <c r="I10">
        <v>10</v>
      </c>
      <c r="J10">
        <v>10</v>
      </c>
      <c r="K10">
        <v>10</v>
      </c>
      <c r="L10">
        <v>10</v>
      </c>
      <c r="M10">
        <v>10</v>
      </c>
      <c r="N10">
        <v>10</v>
      </c>
      <c r="X10">
        <v>280</v>
      </c>
    </row>
    <row r="11" spans="1:34" x14ac:dyDescent="0.2">
      <c r="A11" s="50"/>
      <c r="B11" s="50"/>
      <c r="C11" t="s">
        <v>1</v>
      </c>
      <c r="D11">
        <v>50</v>
      </c>
      <c r="E11">
        <v>50</v>
      </c>
      <c r="F11">
        <v>50</v>
      </c>
      <c r="G11">
        <v>70</v>
      </c>
      <c r="H11">
        <v>70</v>
      </c>
      <c r="I11">
        <v>70</v>
      </c>
      <c r="J11">
        <v>70</v>
      </c>
      <c r="K11">
        <v>70</v>
      </c>
      <c r="L11">
        <v>70</v>
      </c>
      <c r="M11">
        <v>70</v>
      </c>
      <c r="N11">
        <v>70</v>
      </c>
    </row>
    <row r="12" spans="1:34" x14ac:dyDescent="0.2">
      <c r="A12" s="50"/>
      <c r="B12" s="50"/>
      <c r="C12" t="s">
        <v>2</v>
      </c>
      <c r="D12">
        <v>0</v>
      </c>
      <c r="E12">
        <v>0</v>
      </c>
      <c r="F12">
        <v>30</v>
      </c>
      <c r="G12">
        <v>100</v>
      </c>
      <c r="H12">
        <v>200</v>
      </c>
      <c r="I12">
        <v>250</v>
      </c>
      <c r="J12">
        <v>300</v>
      </c>
      <c r="K12">
        <v>350</v>
      </c>
      <c r="L12">
        <v>400</v>
      </c>
      <c r="M12">
        <v>450</v>
      </c>
      <c r="N12">
        <v>800</v>
      </c>
    </row>
    <row r="13" spans="1:34" x14ac:dyDescent="0.2">
      <c r="A13" s="50"/>
      <c r="B13" s="50" t="s">
        <v>6</v>
      </c>
      <c r="C13" t="s">
        <v>0</v>
      </c>
      <c r="D13">
        <v>160</v>
      </c>
      <c r="E13">
        <v>80</v>
      </c>
      <c r="F13">
        <v>20</v>
      </c>
      <c r="G13">
        <v>20</v>
      </c>
      <c r="H13">
        <v>10</v>
      </c>
      <c r="I13">
        <v>10</v>
      </c>
      <c r="J13">
        <v>10</v>
      </c>
      <c r="K13">
        <v>10</v>
      </c>
      <c r="L13">
        <v>10</v>
      </c>
      <c r="M13">
        <v>10</v>
      </c>
      <c r="N13">
        <v>10</v>
      </c>
    </row>
    <row r="14" spans="1:34" x14ac:dyDescent="0.2">
      <c r="A14" s="50"/>
      <c r="B14" s="50"/>
      <c r="C14" t="s">
        <v>1</v>
      </c>
      <c r="D14">
        <v>50</v>
      </c>
      <c r="E14">
        <v>50</v>
      </c>
      <c r="F14">
        <v>50</v>
      </c>
      <c r="G14">
        <v>50</v>
      </c>
      <c r="H14">
        <v>70</v>
      </c>
      <c r="I14">
        <v>70</v>
      </c>
      <c r="J14">
        <v>70</v>
      </c>
      <c r="K14">
        <v>70</v>
      </c>
      <c r="L14">
        <v>70</v>
      </c>
      <c r="M14">
        <v>70</v>
      </c>
      <c r="N14">
        <v>70</v>
      </c>
    </row>
    <row r="15" spans="1:34" x14ac:dyDescent="0.2">
      <c r="A15" s="50"/>
      <c r="B15" s="50"/>
      <c r="C15" t="s">
        <v>2</v>
      </c>
      <c r="D15">
        <v>0</v>
      </c>
      <c r="E15">
        <v>0</v>
      </c>
      <c r="F15">
        <v>10</v>
      </c>
      <c r="G15">
        <v>50</v>
      </c>
      <c r="H15">
        <v>100</v>
      </c>
      <c r="I15">
        <v>150</v>
      </c>
      <c r="J15">
        <v>200</v>
      </c>
      <c r="K15">
        <v>400</v>
      </c>
      <c r="L15">
        <v>450</v>
      </c>
      <c r="M15">
        <v>500</v>
      </c>
      <c r="N15">
        <v>700</v>
      </c>
    </row>
    <row r="16" spans="1:34" x14ac:dyDescent="0.2">
      <c r="A16" s="50" t="s">
        <v>15</v>
      </c>
      <c r="B16" s="50" t="s">
        <v>7</v>
      </c>
      <c r="C16" t="s">
        <v>0</v>
      </c>
      <c r="D16">
        <v>100</v>
      </c>
      <c r="E16">
        <v>200</v>
      </c>
      <c r="F16">
        <v>100</v>
      </c>
      <c r="G16">
        <v>20</v>
      </c>
      <c r="H16">
        <v>20</v>
      </c>
      <c r="I16">
        <v>20</v>
      </c>
      <c r="J16">
        <v>20</v>
      </c>
      <c r="K16">
        <v>10</v>
      </c>
      <c r="L16">
        <v>10</v>
      </c>
      <c r="M16">
        <v>10</v>
      </c>
      <c r="N16">
        <v>10</v>
      </c>
    </row>
    <row r="17" spans="1:16" x14ac:dyDescent="0.2">
      <c r="A17" s="50"/>
      <c r="B17" s="50"/>
      <c r="C17" t="s">
        <v>1</v>
      </c>
      <c r="D17">
        <v>20</v>
      </c>
      <c r="E17">
        <v>50</v>
      </c>
      <c r="F17">
        <v>50</v>
      </c>
      <c r="G17">
        <v>50</v>
      </c>
      <c r="H17">
        <v>50</v>
      </c>
      <c r="I17">
        <v>70</v>
      </c>
      <c r="J17">
        <v>70</v>
      </c>
      <c r="K17">
        <v>70</v>
      </c>
      <c r="L17">
        <v>70</v>
      </c>
      <c r="M17">
        <v>70</v>
      </c>
      <c r="N17">
        <v>70</v>
      </c>
      <c r="P17" t="s">
        <v>29</v>
      </c>
    </row>
    <row r="18" spans="1:16" x14ac:dyDescent="0.2">
      <c r="A18" s="50"/>
      <c r="B18" s="50"/>
      <c r="C18" t="s">
        <v>2</v>
      </c>
      <c r="D18">
        <v>0</v>
      </c>
      <c r="E18">
        <v>0</v>
      </c>
      <c r="F18">
        <v>0</v>
      </c>
      <c r="G18">
        <v>0</v>
      </c>
      <c r="H18">
        <v>0</v>
      </c>
      <c r="I18">
        <v>40</v>
      </c>
      <c r="J18">
        <v>150</v>
      </c>
      <c r="K18">
        <v>300</v>
      </c>
      <c r="L18">
        <v>350</v>
      </c>
      <c r="M18">
        <v>400</v>
      </c>
      <c r="N18">
        <v>600</v>
      </c>
    </row>
    <row r="19" spans="1:16" x14ac:dyDescent="0.2">
      <c r="A19" s="50"/>
      <c r="B19" s="50" t="s">
        <v>8</v>
      </c>
      <c r="C19" t="s">
        <v>0</v>
      </c>
      <c r="D19">
        <v>100</v>
      </c>
      <c r="E19">
        <v>300</v>
      </c>
      <c r="F19">
        <v>200</v>
      </c>
      <c r="G19">
        <v>100</v>
      </c>
      <c r="H19">
        <v>40</v>
      </c>
      <c r="I19">
        <v>20</v>
      </c>
      <c r="J19">
        <v>20</v>
      </c>
      <c r="K19">
        <v>10</v>
      </c>
      <c r="L19">
        <v>10</v>
      </c>
      <c r="M19">
        <v>10</v>
      </c>
      <c r="N19">
        <v>10</v>
      </c>
    </row>
    <row r="20" spans="1:16" x14ac:dyDescent="0.2">
      <c r="A20" s="50"/>
      <c r="B20" s="50"/>
      <c r="C20" t="s">
        <v>1</v>
      </c>
      <c r="D20">
        <v>10</v>
      </c>
      <c r="E20">
        <v>50</v>
      </c>
      <c r="F20">
        <v>50</v>
      </c>
      <c r="G20">
        <v>50</v>
      </c>
      <c r="H20">
        <v>50</v>
      </c>
      <c r="I20">
        <v>50</v>
      </c>
      <c r="J20">
        <v>70</v>
      </c>
      <c r="K20">
        <v>70</v>
      </c>
      <c r="L20">
        <v>70</v>
      </c>
      <c r="M20">
        <v>70</v>
      </c>
      <c r="N20">
        <v>70</v>
      </c>
    </row>
    <row r="21" spans="1:16" x14ac:dyDescent="0.2">
      <c r="A21" s="50"/>
      <c r="B21" s="50"/>
      <c r="C21" t="s">
        <v>2</v>
      </c>
      <c r="D21">
        <v>0</v>
      </c>
      <c r="E21">
        <v>0</v>
      </c>
      <c r="F21">
        <v>0</v>
      </c>
      <c r="G21">
        <v>0</v>
      </c>
      <c r="H21">
        <v>0</v>
      </c>
      <c r="I21">
        <v>30</v>
      </c>
      <c r="J21">
        <v>100</v>
      </c>
      <c r="K21">
        <v>200</v>
      </c>
      <c r="L21">
        <v>250</v>
      </c>
      <c r="M21">
        <v>300</v>
      </c>
      <c r="N21">
        <v>500</v>
      </c>
    </row>
    <row r="22" spans="1:16" x14ac:dyDescent="0.2">
      <c r="A22" s="50"/>
      <c r="B22" s="50" t="s">
        <v>9</v>
      </c>
      <c r="C22" t="s">
        <v>0</v>
      </c>
      <c r="D22">
        <v>100</v>
      </c>
      <c r="E22">
        <v>400</v>
      </c>
      <c r="F22">
        <v>300</v>
      </c>
      <c r="G22">
        <v>150</v>
      </c>
      <c r="H22">
        <v>80</v>
      </c>
      <c r="I22">
        <v>20</v>
      </c>
      <c r="J22">
        <v>20</v>
      </c>
      <c r="K22">
        <v>10</v>
      </c>
      <c r="L22">
        <v>10</v>
      </c>
      <c r="M22">
        <v>10</v>
      </c>
      <c r="N22">
        <v>10</v>
      </c>
    </row>
    <row r="23" spans="1:16" x14ac:dyDescent="0.2">
      <c r="A23" s="50"/>
      <c r="B23" s="50"/>
      <c r="C23" t="s">
        <v>1</v>
      </c>
      <c r="D23">
        <v>5</v>
      </c>
      <c r="E23">
        <v>50</v>
      </c>
      <c r="F23">
        <v>50</v>
      </c>
      <c r="G23">
        <v>50</v>
      </c>
      <c r="H23">
        <v>50</v>
      </c>
      <c r="I23">
        <v>50</v>
      </c>
      <c r="J23">
        <v>50</v>
      </c>
      <c r="K23">
        <v>70</v>
      </c>
      <c r="L23">
        <v>70</v>
      </c>
      <c r="M23">
        <v>70</v>
      </c>
      <c r="N23">
        <v>70</v>
      </c>
    </row>
    <row r="24" spans="1:16" x14ac:dyDescent="0.2">
      <c r="A24" s="50"/>
      <c r="B24" s="50"/>
      <c r="C24" t="s">
        <v>2</v>
      </c>
      <c r="D24">
        <v>0</v>
      </c>
      <c r="E24">
        <v>0</v>
      </c>
      <c r="F24">
        <v>0</v>
      </c>
      <c r="G24">
        <v>0</v>
      </c>
      <c r="H24">
        <v>0</v>
      </c>
      <c r="I24">
        <v>10</v>
      </c>
      <c r="J24">
        <v>50</v>
      </c>
      <c r="K24">
        <v>100</v>
      </c>
      <c r="L24">
        <v>150</v>
      </c>
      <c r="M24">
        <v>200</v>
      </c>
      <c r="N24">
        <v>400</v>
      </c>
    </row>
    <row r="25" spans="1:16" x14ac:dyDescent="0.2">
      <c r="A25" s="50" t="s">
        <v>16</v>
      </c>
      <c r="B25" s="50" t="s">
        <v>10</v>
      </c>
      <c r="C25" t="s">
        <v>0</v>
      </c>
      <c r="D25">
        <v>100</v>
      </c>
      <c r="E25">
        <v>100</v>
      </c>
      <c r="F25">
        <v>100</v>
      </c>
      <c r="G25">
        <v>100</v>
      </c>
      <c r="H25">
        <v>200</v>
      </c>
      <c r="I25">
        <v>100</v>
      </c>
      <c r="J25">
        <v>20</v>
      </c>
      <c r="K25">
        <v>20</v>
      </c>
      <c r="L25">
        <v>20</v>
      </c>
      <c r="M25">
        <v>20</v>
      </c>
      <c r="N25">
        <v>20</v>
      </c>
    </row>
    <row r="26" spans="1:16" x14ac:dyDescent="0.2">
      <c r="A26" s="50"/>
      <c r="B26" s="50"/>
      <c r="C26" t="s">
        <v>1</v>
      </c>
      <c r="D26">
        <v>0</v>
      </c>
      <c r="E26">
        <v>0</v>
      </c>
      <c r="F26">
        <v>0</v>
      </c>
      <c r="G26">
        <v>0</v>
      </c>
      <c r="H26">
        <v>50</v>
      </c>
      <c r="I26">
        <v>50</v>
      </c>
      <c r="J26">
        <v>50</v>
      </c>
      <c r="K26">
        <v>50</v>
      </c>
      <c r="L26">
        <v>50</v>
      </c>
      <c r="M26">
        <v>70</v>
      </c>
      <c r="N26">
        <v>70</v>
      </c>
    </row>
    <row r="27" spans="1:16" x14ac:dyDescent="0.2">
      <c r="A27" s="50"/>
      <c r="B27" s="50"/>
      <c r="C27" t="s">
        <v>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40</v>
      </c>
      <c r="N27">
        <v>150</v>
      </c>
    </row>
    <row r="28" spans="1:16" x14ac:dyDescent="0.2">
      <c r="A28" s="50"/>
      <c r="B28" s="50" t="s">
        <v>11</v>
      </c>
      <c r="C28" t="s">
        <v>0</v>
      </c>
      <c r="D28">
        <v>100</v>
      </c>
      <c r="E28">
        <v>100</v>
      </c>
      <c r="F28">
        <v>100</v>
      </c>
      <c r="G28">
        <v>100</v>
      </c>
      <c r="H28">
        <v>300</v>
      </c>
      <c r="I28">
        <v>200</v>
      </c>
      <c r="J28">
        <v>100</v>
      </c>
      <c r="K28">
        <v>40</v>
      </c>
      <c r="L28">
        <v>40</v>
      </c>
      <c r="M28">
        <v>20</v>
      </c>
      <c r="N28">
        <v>20</v>
      </c>
    </row>
    <row r="29" spans="1:16" x14ac:dyDescent="0.2">
      <c r="A29" s="50"/>
      <c r="B29" s="50"/>
      <c r="C29" t="s">
        <v>1</v>
      </c>
      <c r="D29">
        <v>0</v>
      </c>
      <c r="E29">
        <v>0</v>
      </c>
      <c r="F29">
        <v>0</v>
      </c>
      <c r="G29">
        <v>0</v>
      </c>
      <c r="H29">
        <v>50</v>
      </c>
      <c r="I29">
        <v>50</v>
      </c>
      <c r="J29">
        <v>50</v>
      </c>
      <c r="K29">
        <v>50</v>
      </c>
      <c r="L29">
        <v>50</v>
      </c>
      <c r="M29">
        <v>50</v>
      </c>
      <c r="N29">
        <v>70</v>
      </c>
    </row>
    <row r="30" spans="1:16" x14ac:dyDescent="0.2">
      <c r="A30" s="50"/>
      <c r="B30" s="50"/>
      <c r="C30" t="s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30</v>
      </c>
      <c r="N30">
        <v>100</v>
      </c>
    </row>
    <row r="31" spans="1:16" x14ac:dyDescent="0.2">
      <c r="A31" s="50"/>
      <c r="B31" s="50" t="s">
        <v>12</v>
      </c>
      <c r="C31" t="s">
        <v>0</v>
      </c>
      <c r="D31">
        <v>100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80</v>
      </c>
      <c r="L31">
        <v>80</v>
      </c>
      <c r="M31">
        <v>0</v>
      </c>
      <c r="N31">
        <v>20</v>
      </c>
    </row>
    <row r="32" spans="1:16" x14ac:dyDescent="0.2">
      <c r="A32" s="50"/>
      <c r="B32" s="50"/>
      <c r="C32" t="s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50</v>
      </c>
      <c r="L32">
        <v>50</v>
      </c>
      <c r="M32">
        <v>0</v>
      </c>
      <c r="N32">
        <v>50</v>
      </c>
    </row>
    <row r="33" spans="1:14" x14ac:dyDescent="0.2">
      <c r="A33" s="50"/>
      <c r="B33" s="50"/>
      <c r="C33" t="s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30</v>
      </c>
      <c r="N33">
        <v>50</v>
      </c>
    </row>
    <row r="34" spans="1:14" x14ac:dyDescent="0.2">
      <c r="A34" s="50" t="s">
        <v>17</v>
      </c>
      <c r="B34" s="50" t="s">
        <v>13</v>
      </c>
      <c r="C34" t="s">
        <v>0</v>
      </c>
      <c r="D34">
        <v>100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v>100</v>
      </c>
      <c r="M34">
        <v>80</v>
      </c>
      <c r="N34">
        <v>20</v>
      </c>
    </row>
    <row r="35" spans="1:14" x14ac:dyDescent="0.2">
      <c r="A35" s="50"/>
      <c r="B35" s="50"/>
      <c r="C35" t="s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50</v>
      </c>
      <c r="M35">
        <v>50</v>
      </c>
      <c r="N35">
        <v>50</v>
      </c>
    </row>
    <row r="36" spans="1:14" x14ac:dyDescent="0.2">
      <c r="A36" s="50"/>
      <c r="B36" s="50"/>
      <c r="C36" t="s">
        <v>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50</v>
      </c>
    </row>
  </sheetData>
  <mergeCells count="18">
    <mergeCell ref="A34:A36"/>
    <mergeCell ref="A25:A33"/>
    <mergeCell ref="D2:G2"/>
    <mergeCell ref="H2:J2"/>
    <mergeCell ref="B31:B33"/>
    <mergeCell ref="B34:B36"/>
    <mergeCell ref="K2:M2"/>
    <mergeCell ref="A4:A15"/>
    <mergeCell ref="B22:B24"/>
    <mergeCell ref="B25:B27"/>
    <mergeCell ref="B28:B30"/>
    <mergeCell ref="B4:B6"/>
    <mergeCell ref="B7:B9"/>
    <mergeCell ref="B10:B12"/>
    <mergeCell ref="B13:B15"/>
    <mergeCell ref="B16:B18"/>
    <mergeCell ref="B19:B21"/>
    <mergeCell ref="A16:A24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68AD9-6F4F-8C40-9B05-E564DA362BDB}">
  <dimension ref="A1:G353"/>
  <sheetViews>
    <sheetView workbookViewId="0">
      <selection activeCell="J22" sqref="J22"/>
    </sheetView>
  </sheetViews>
  <sheetFormatPr baseColWidth="10" defaultRowHeight="16" x14ac:dyDescent="0.2"/>
  <cols>
    <col min="3" max="3" width="24.83203125" customWidth="1"/>
    <col min="5" max="5" width="29.83203125" customWidth="1"/>
  </cols>
  <sheetData>
    <row r="1" spans="1:7" x14ac:dyDescent="0.2">
      <c r="A1" t="s">
        <v>331</v>
      </c>
      <c r="C1" t="s">
        <v>339</v>
      </c>
      <c r="E1" t="s">
        <v>340</v>
      </c>
    </row>
    <row r="2" spans="1:7" x14ac:dyDescent="0.2">
      <c r="A2">
        <v>1</v>
      </c>
      <c r="C2">
        <v>1000</v>
      </c>
      <c r="E2">
        <v>1000</v>
      </c>
    </row>
    <row r="3" spans="1:7" x14ac:dyDescent="0.2">
      <c r="A3">
        <v>2</v>
      </c>
      <c r="C3">
        <v>1100</v>
      </c>
      <c r="E3">
        <v>1100</v>
      </c>
      <c r="G3" t="s">
        <v>336</v>
      </c>
    </row>
    <row r="4" spans="1:7" x14ac:dyDescent="0.2">
      <c r="A4">
        <v>3</v>
      </c>
      <c r="C4">
        <v>1200</v>
      </c>
      <c r="E4">
        <v>1200</v>
      </c>
      <c r="G4" t="s">
        <v>337</v>
      </c>
    </row>
    <row r="5" spans="1:7" x14ac:dyDescent="0.2">
      <c r="A5">
        <v>4</v>
      </c>
      <c r="C5">
        <v>1300</v>
      </c>
      <c r="E5">
        <v>1300</v>
      </c>
      <c r="G5" t="s">
        <v>338</v>
      </c>
    </row>
    <row r="6" spans="1:7" x14ac:dyDescent="0.2">
      <c r="A6">
        <v>5</v>
      </c>
      <c r="C6">
        <v>1400</v>
      </c>
      <c r="E6">
        <v>1400</v>
      </c>
    </row>
    <row r="7" spans="1:7" x14ac:dyDescent="0.2">
      <c r="A7">
        <v>6</v>
      </c>
      <c r="C7">
        <v>1500</v>
      </c>
      <c r="E7">
        <v>1500</v>
      </c>
    </row>
    <row r="8" spans="1:7" x14ac:dyDescent="0.2">
      <c r="A8">
        <v>7</v>
      </c>
      <c r="C8">
        <v>1600</v>
      </c>
      <c r="E8">
        <v>1600</v>
      </c>
    </row>
    <row r="9" spans="1:7" x14ac:dyDescent="0.2">
      <c r="A9">
        <v>8</v>
      </c>
      <c r="C9">
        <v>1700</v>
      </c>
      <c r="E9">
        <v>1700</v>
      </c>
    </row>
    <row r="10" spans="1:7" x14ac:dyDescent="0.2">
      <c r="A10">
        <v>9</v>
      </c>
      <c r="C10">
        <v>1800</v>
      </c>
      <c r="E10">
        <v>1800</v>
      </c>
      <c r="G10" t="s">
        <v>341</v>
      </c>
    </row>
    <row r="11" spans="1:7" x14ac:dyDescent="0.2">
      <c r="A11">
        <v>10</v>
      </c>
      <c r="C11">
        <v>1900</v>
      </c>
      <c r="E11">
        <v>1900</v>
      </c>
      <c r="G11" t="s">
        <v>342</v>
      </c>
    </row>
    <row r="12" spans="1:7" x14ac:dyDescent="0.2">
      <c r="A12">
        <v>11</v>
      </c>
      <c r="C12">
        <v>2000</v>
      </c>
      <c r="E12">
        <v>2000</v>
      </c>
      <c r="G12" t="s">
        <v>343</v>
      </c>
    </row>
    <row r="13" spans="1:7" x14ac:dyDescent="0.2">
      <c r="A13">
        <v>12</v>
      </c>
      <c r="C13">
        <v>2100</v>
      </c>
      <c r="E13">
        <v>2100</v>
      </c>
    </row>
    <row r="14" spans="1:7" x14ac:dyDescent="0.2">
      <c r="A14">
        <v>13</v>
      </c>
      <c r="C14">
        <v>2200</v>
      </c>
      <c r="E14">
        <v>2200</v>
      </c>
      <c r="G14" t="s">
        <v>344</v>
      </c>
    </row>
    <row r="15" spans="1:7" x14ac:dyDescent="0.2">
      <c r="A15">
        <v>14</v>
      </c>
      <c r="C15">
        <v>2300</v>
      </c>
      <c r="E15">
        <v>2300</v>
      </c>
      <c r="G15" t="s">
        <v>345</v>
      </c>
    </row>
    <row r="16" spans="1:7" x14ac:dyDescent="0.2">
      <c r="A16">
        <v>15</v>
      </c>
      <c r="C16">
        <v>2400</v>
      </c>
      <c r="E16">
        <v>2400</v>
      </c>
    </row>
    <row r="17" spans="1:5" x14ac:dyDescent="0.2">
      <c r="A17">
        <v>16</v>
      </c>
      <c r="C17">
        <v>2500</v>
      </c>
      <c r="E17">
        <v>2500</v>
      </c>
    </row>
    <row r="18" spans="1:5" x14ac:dyDescent="0.2">
      <c r="A18">
        <v>17</v>
      </c>
      <c r="C18">
        <v>2600</v>
      </c>
      <c r="E18">
        <v>2600</v>
      </c>
    </row>
    <row r="19" spans="1:5" x14ac:dyDescent="0.2">
      <c r="A19">
        <v>18</v>
      </c>
      <c r="C19">
        <v>2700</v>
      </c>
      <c r="E19">
        <v>2700</v>
      </c>
    </row>
    <row r="20" spans="1:5" x14ac:dyDescent="0.2">
      <c r="A20">
        <v>19</v>
      </c>
      <c r="C20">
        <v>2800</v>
      </c>
      <c r="E20">
        <v>2800</v>
      </c>
    </row>
    <row r="21" spans="1:5" x14ac:dyDescent="0.2">
      <c r="A21">
        <v>20</v>
      </c>
      <c r="C21">
        <v>2900</v>
      </c>
      <c r="E21">
        <v>2900</v>
      </c>
    </row>
    <row r="22" spans="1:5" x14ac:dyDescent="0.2">
      <c r="A22">
        <v>21</v>
      </c>
      <c r="C22">
        <v>3000</v>
      </c>
      <c r="E22">
        <v>3000</v>
      </c>
    </row>
    <row r="23" spans="1:5" x14ac:dyDescent="0.2">
      <c r="A23">
        <v>22</v>
      </c>
      <c r="C23">
        <v>3100</v>
      </c>
      <c r="E23">
        <v>3100</v>
      </c>
    </row>
    <row r="24" spans="1:5" x14ac:dyDescent="0.2">
      <c r="A24">
        <v>23</v>
      </c>
      <c r="C24">
        <v>3200</v>
      </c>
      <c r="E24">
        <v>3200</v>
      </c>
    </row>
    <row r="25" spans="1:5" x14ac:dyDescent="0.2">
      <c r="A25">
        <v>24</v>
      </c>
      <c r="C25">
        <v>3300</v>
      </c>
      <c r="E25">
        <v>3300</v>
      </c>
    </row>
    <row r="26" spans="1:5" x14ac:dyDescent="0.2">
      <c r="A26">
        <v>25</v>
      </c>
      <c r="C26">
        <v>3400</v>
      </c>
      <c r="E26">
        <v>3400</v>
      </c>
    </row>
    <row r="27" spans="1:5" x14ac:dyDescent="0.2">
      <c r="A27">
        <v>26</v>
      </c>
      <c r="C27">
        <v>3500</v>
      </c>
      <c r="E27">
        <v>3500</v>
      </c>
    </row>
    <row r="28" spans="1:5" x14ac:dyDescent="0.2">
      <c r="A28">
        <v>27</v>
      </c>
      <c r="C28">
        <v>3600</v>
      </c>
      <c r="E28">
        <v>3600</v>
      </c>
    </row>
    <row r="29" spans="1:5" x14ac:dyDescent="0.2">
      <c r="A29">
        <v>28</v>
      </c>
      <c r="C29">
        <v>3700</v>
      </c>
      <c r="E29">
        <v>3700</v>
      </c>
    </row>
    <row r="30" spans="1:5" x14ac:dyDescent="0.2">
      <c r="A30">
        <v>29</v>
      </c>
      <c r="C30">
        <v>3800</v>
      </c>
      <c r="E30">
        <v>3800</v>
      </c>
    </row>
    <row r="31" spans="1:5" x14ac:dyDescent="0.2">
      <c r="A31">
        <v>30</v>
      </c>
      <c r="C31">
        <v>3900</v>
      </c>
      <c r="E31">
        <v>3900</v>
      </c>
    </row>
    <row r="32" spans="1:5" x14ac:dyDescent="0.2">
      <c r="A32">
        <v>31</v>
      </c>
      <c r="C32">
        <v>4000</v>
      </c>
      <c r="E32">
        <v>4000</v>
      </c>
    </row>
    <row r="33" spans="1:5" x14ac:dyDescent="0.2">
      <c r="A33">
        <v>32</v>
      </c>
      <c r="C33">
        <v>4100</v>
      </c>
      <c r="E33">
        <v>4100</v>
      </c>
    </row>
    <row r="34" spans="1:5" x14ac:dyDescent="0.2">
      <c r="A34">
        <v>33</v>
      </c>
      <c r="C34">
        <v>4200</v>
      </c>
      <c r="E34">
        <v>4200</v>
      </c>
    </row>
    <row r="35" spans="1:5" x14ac:dyDescent="0.2">
      <c r="A35">
        <v>34</v>
      </c>
      <c r="C35">
        <v>4300</v>
      </c>
      <c r="E35">
        <v>4300</v>
      </c>
    </row>
    <row r="36" spans="1:5" x14ac:dyDescent="0.2">
      <c r="A36">
        <v>35</v>
      </c>
      <c r="C36">
        <v>4400</v>
      </c>
      <c r="E36">
        <v>4400</v>
      </c>
    </row>
    <row r="37" spans="1:5" x14ac:dyDescent="0.2">
      <c r="A37">
        <v>36</v>
      </c>
      <c r="C37">
        <v>4500</v>
      </c>
      <c r="E37">
        <v>4500</v>
      </c>
    </row>
    <row r="38" spans="1:5" x14ac:dyDescent="0.2">
      <c r="A38">
        <v>37</v>
      </c>
      <c r="C38">
        <v>4600</v>
      </c>
      <c r="E38">
        <v>4600</v>
      </c>
    </row>
    <row r="39" spans="1:5" x14ac:dyDescent="0.2">
      <c r="A39">
        <v>38</v>
      </c>
      <c r="C39">
        <v>4700</v>
      </c>
      <c r="E39">
        <v>4700</v>
      </c>
    </row>
    <row r="40" spans="1:5" x14ac:dyDescent="0.2">
      <c r="A40">
        <v>39</v>
      </c>
      <c r="C40">
        <v>4800</v>
      </c>
      <c r="E40">
        <v>4800</v>
      </c>
    </row>
    <row r="41" spans="1:5" x14ac:dyDescent="0.2">
      <c r="A41">
        <v>40</v>
      </c>
      <c r="C41">
        <v>4900</v>
      </c>
      <c r="E41">
        <v>4900</v>
      </c>
    </row>
    <row r="42" spans="1:5" x14ac:dyDescent="0.2">
      <c r="A42">
        <v>41</v>
      </c>
      <c r="C42">
        <v>5000</v>
      </c>
      <c r="E42">
        <v>5000</v>
      </c>
    </row>
    <row r="43" spans="1:5" x14ac:dyDescent="0.2">
      <c r="A43">
        <v>42</v>
      </c>
      <c r="C43">
        <v>5100</v>
      </c>
      <c r="E43">
        <v>5100</v>
      </c>
    </row>
    <row r="44" spans="1:5" x14ac:dyDescent="0.2">
      <c r="A44">
        <v>43</v>
      </c>
      <c r="C44">
        <v>5200</v>
      </c>
      <c r="E44">
        <v>5200</v>
      </c>
    </row>
    <row r="45" spans="1:5" x14ac:dyDescent="0.2">
      <c r="A45">
        <v>44</v>
      </c>
      <c r="C45">
        <v>5300</v>
      </c>
      <c r="E45">
        <v>5300</v>
      </c>
    </row>
    <row r="46" spans="1:5" x14ac:dyDescent="0.2">
      <c r="A46">
        <v>45</v>
      </c>
      <c r="C46">
        <v>5400</v>
      </c>
      <c r="E46">
        <v>5400</v>
      </c>
    </row>
    <row r="47" spans="1:5" x14ac:dyDescent="0.2">
      <c r="A47">
        <v>46</v>
      </c>
      <c r="C47">
        <v>5500</v>
      </c>
      <c r="E47">
        <v>5500</v>
      </c>
    </row>
    <row r="48" spans="1:5" x14ac:dyDescent="0.2">
      <c r="A48">
        <v>47</v>
      </c>
      <c r="C48">
        <v>5600</v>
      </c>
      <c r="E48">
        <v>5600</v>
      </c>
    </row>
    <row r="49" spans="1:5" x14ac:dyDescent="0.2">
      <c r="A49">
        <v>48</v>
      </c>
      <c r="C49">
        <v>5700</v>
      </c>
      <c r="E49">
        <v>5700</v>
      </c>
    </row>
    <row r="50" spans="1:5" x14ac:dyDescent="0.2">
      <c r="A50">
        <v>49</v>
      </c>
      <c r="C50">
        <v>5800</v>
      </c>
      <c r="E50">
        <v>5800</v>
      </c>
    </row>
    <row r="51" spans="1:5" x14ac:dyDescent="0.2">
      <c r="A51">
        <v>50</v>
      </c>
      <c r="C51">
        <v>5900</v>
      </c>
      <c r="E51">
        <v>5900</v>
      </c>
    </row>
    <row r="52" spans="1:5" x14ac:dyDescent="0.2">
      <c r="A52">
        <v>51</v>
      </c>
      <c r="C52">
        <v>6000</v>
      </c>
      <c r="E52">
        <v>6000</v>
      </c>
    </row>
    <row r="53" spans="1:5" x14ac:dyDescent="0.2">
      <c r="A53">
        <v>52</v>
      </c>
      <c r="C53">
        <v>6100</v>
      </c>
      <c r="E53">
        <v>6100</v>
      </c>
    </row>
    <row r="54" spans="1:5" x14ac:dyDescent="0.2">
      <c r="A54">
        <v>53</v>
      </c>
      <c r="C54">
        <v>6200</v>
      </c>
      <c r="E54">
        <v>6200</v>
      </c>
    </row>
    <row r="55" spans="1:5" x14ac:dyDescent="0.2">
      <c r="A55">
        <v>54</v>
      </c>
      <c r="C55">
        <v>6300</v>
      </c>
      <c r="E55">
        <v>6300</v>
      </c>
    </row>
    <row r="56" spans="1:5" x14ac:dyDescent="0.2">
      <c r="A56">
        <v>55</v>
      </c>
      <c r="C56">
        <v>6400</v>
      </c>
      <c r="E56">
        <v>6400</v>
      </c>
    </row>
    <row r="57" spans="1:5" x14ac:dyDescent="0.2">
      <c r="A57">
        <v>56</v>
      </c>
      <c r="C57">
        <v>6500</v>
      </c>
      <c r="E57">
        <v>6500</v>
      </c>
    </row>
    <row r="58" spans="1:5" x14ac:dyDescent="0.2">
      <c r="A58">
        <v>57</v>
      </c>
      <c r="C58">
        <v>6600</v>
      </c>
      <c r="E58">
        <v>6600</v>
      </c>
    </row>
    <row r="59" spans="1:5" x14ac:dyDescent="0.2">
      <c r="A59">
        <v>58</v>
      </c>
      <c r="C59">
        <v>6700</v>
      </c>
      <c r="E59">
        <v>6700</v>
      </c>
    </row>
    <row r="60" spans="1:5" x14ac:dyDescent="0.2">
      <c r="A60">
        <v>59</v>
      </c>
      <c r="C60">
        <v>6800</v>
      </c>
      <c r="E60">
        <v>6800</v>
      </c>
    </row>
    <row r="61" spans="1:5" x14ac:dyDescent="0.2">
      <c r="A61">
        <v>60</v>
      </c>
      <c r="C61">
        <v>6900</v>
      </c>
      <c r="E61">
        <v>6900</v>
      </c>
    </row>
    <row r="62" spans="1:5" x14ac:dyDescent="0.2">
      <c r="A62">
        <v>61</v>
      </c>
      <c r="C62">
        <v>7000</v>
      </c>
      <c r="E62">
        <v>7000</v>
      </c>
    </row>
    <row r="63" spans="1:5" x14ac:dyDescent="0.2">
      <c r="A63">
        <v>62</v>
      </c>
      <c r="C63">
        <v>7100</v>
      </c>
      <c r="E63">
        <v>7100</v>
      </c>
    </row>
    <row r="64" spans="1:5" x14ac:dyDescent="0.2">
      <c r="A64">
        <v>63</v>
      </c>
      <c r="C64">
        <v>7200</v>
      </c>
      <c r="E64">
        <v>7200</v>
      </c>
    </row>
    <row r="65" spans="1:5" x14ac:dyDescent="0.2">
      <c r="A65">
        <v>64</v>
      </c>
      <c r="C65">
        <v>7300</v>
      </c>
      <c r="E65">
        <v>7300</v>
      </c>
    </row>
    <row r="66" spans="1:5" x14ac:dyDescent="0.2">
      <c r="A66">
        <v>65</v>
      </c>
      <c r="C66">
        <v>7400</v>
      </c>
      <c r="E66">
        <v>7400</v>
      </c>
    </row>
    <row r="67" spans="1:5" x14ac:dyDescent="0.2">
      <c r="A67">
        <v>66</v>
      </c>
      <c r="C67">
        <v>7500</v>
      </c>
      <c r="E67">
        <v>7500</v>
      </c>
    </row>
    <row r="68" spans="1:5" x14ac:dyDescent="0.2">
      <c r="A68">
        <v>67</v>
      </c>
      <c r="C68">
        <v>7600</v>
      </c>
      <c r="E68">
        <v>7600</v>
      </c>
    </row>
    <row r="69" spans="1:5" x14ac:dyDescent="0.2">
      <c r="A69">
        <v>68</v>
      </c>
      <c r="C69">
        <v>7700</v>
      </c>
      <c r="E69">
        <v>7700</v>
      </c>
    </row>
    <row r="70" spans="1:5" x14ac:dyDescent="0.2">
      <c r="A70">
        <v>69</v>
      </c>
      <c r="C70">
        <v>7800</v>
      </c>
      <c r="E70">
        <v>7800</v>
      </c>
    </row>
    <row r="71" spans="1:5" x14ac:dyDescent="0.2">
      <c r="A71">
        <v>70</v>
      </c>
      <c r="C71">
        <v>7900</v>
      </c>
      <c r="E71">
        <v>7900</v>
      </c>
    </row>
    <row r="72" spans="1:5" x14ac:dyDescent="0.2">
      <c r="A72">
        <v>71</v>
      </c>
      <c r="C72">
        <v>8000</v>
      </c>
      <c r="E72">
        <v>8000</v>
      </c>
    </row>
    <row r="73" spans="1:5" x14ac:dyDescent="0.2">
      <c r="A73">
        <v>72</v>
      </c>
      <c r="C73">
        <v>8100</v>
      </c>
      <c r="E73">
        <v>8100</v>
      </c>
    </row>
    <row r="74" spans="1:5" x14ac:dyDescent="0.2">
      <c r="A74">
        <v>73</v>
      </c>
      <c r="C74">
        <v>8200</v>
      </c>
      <c r="E74">
        <v>8200</v>
      </c>
    </row>
    <row r="75" spans="1:5" x14ac:dyDescent="0.2">
      <c r="A75">
        <v>74</v>
      </c>
      <c r="C75">
        <v>8300</v>
      </c>
      <c r="E75">
        <v>8300</v>
      </c>
    </row>
    <row r="76" spans="1:5" x14ac:dyDescent="0.2">
      <c r="A76">
        <v>75</v>
      </c>
      <c r="C76">
        <v>8400</v>
      </c>
      <c r="E76">
        <v>8400</v>
      </c>
    </row>
    <row r="77" spans="1:5" x14ac:dyDescent="0.2">
      <c r="A77">
        <v>76</v>
      </c>
      <c r="C77">
        <v>8500</v>
      </c>
      <c r="E77">
        <v>8500</v>
      </c>
    </row>
    <row r="78" spans="1:5" x14ac:dyDescent="0.2">
      <c r="A78">
        <v>77</v>
      </c>
      <c r="C78">
        <v>8600</v>
      </c>
      <c r="E78">
        <v>8600</v>
      </c>
    </row>
    <row r="79" spans="1:5" x14ac:dyDescent="0.2">
      <c r="A79">
        <v>78</v>
      </c>
      <c r="C79">
        <v>8700</v>
      </c>
      <c r="E79">
        <v>8700</v>
      </c>
    </row>
    <row r="80" spans="1:5" x14ac:dyDescent="0.2">
      <c r="A80">
        <v>79</v>
      </c>
      <c r="C80">
        <v>8800</v>
      </c>
      <c r="E80">
        <v>8800</v>
      </c>
    </row>
    <row r="81" spans="1:5" x14ac:dyDescent="0.2">
      <c r="A81">
        <v>80</v>
      </c>
      <c r="C81">
        <v>8900</v>
      </c>
      <c r="E81">
        <v>8900</v>
      </c>
    </row>
    <row r="82" spans="1:5" x14ac:dyDescent="0.2">
      <c r="A82">
        <v>81</v>
      </c>
      <c r="C82">
        <v>9000</v>
      </c>
      <c r="E82">
        <v>9000</v>
      </c>
    </row>
    <row r="83" spans="1:5" x14ac:dyDescent="0.2">
      <c r="A83">
        <v>82</v>
      </c>
      <c r="C83">
        <v>9100</v>
      </c>
      <c r="E83">
        <v>9100</v>
      </c>
    </row>
    <row r="84" spans="1:5" x14ac:dyDescent="0.2">
      <c r="A84">
        <v>83</v>
      </c>
      <c r="C84">
        <v>9200</v>
      </c>
      <c r="E84">
        <v>9200</v>
      </c>
    </row>
    <row r="85" spans="1:5" x14ac:dyDescent="0.2">
      <c r="A85">
        <v>84</v>
      </c>
      <c r="C85">
        <v>9300</v>
      </c>
      <c r="E85">
        <v>9300</v>
      </c>
    </row>
    <row r="86" spans="1:5" x14ac:dyDescent="0.2">
      <c r="A86">
        <v>85</v>
      </c>
      <c r="C86">
        <v>9400</v>
      </c>
      <c r="E86">
        <v>9400</v>
      </c>
    </row>
    <row r="87" spans="1:5" x14ac:dyDescent="0.2">
      <c r="A87">
        <v>86</v>
      </c>
      <c r="C87">
        <v>9500</v>
      </c>
      <c r="E87">
        <v>9500</v>
      </c>
    </row>
    <row r="88" spans="1:5" x14ac:dyDescent="0.2">
      <c r="A88">
        <v>87</v>
      </c>
      <c r="C88">
        <v>9600</v>
      </c>
      <c r="E88">
        <v>9600</v>
      </c>
    </row>
    <row r="89" spans="1:5" x14ac:dyDescent="0.2">
      <c r="A89">
        <v>88</v>
      </c>
      <c r="C89">
        <v>9700</v>
      </c>
      <c r="E89">
        <v>9700</v>
      </c>
    </row>
    <row r="90" spans="1:5" x14ac:dyDescent="0.2">
      <c r="A90">
        <v>89</v>
      </c>
      <c r="C90">
        <v>9800</v>
      </c>
      <c r="E90">
        <v>9800</v>
      </c>
    </row>
    <row r="91" spans="1:5" x14ac:dyDescent="0.2">
      <c r="A91">
        <v>90</v>
      </c>
      <c r="C91">
        <v>9900</v>
      </c>
      <c r="E91">
        <v>9900</v>
      </c>
    </row>
    <row r="92" spans="1:5" x14ac:dyDescent="0.2">
      <c r="A92">
        <v>91</v>
      </c>
      <c r="C92">
        <v>10000</v>
      </c>
      <c r="E92">
        <v>10000</v>
      </c>
    </row>
    <row r="93" spans="1:5" x14ac:dyDescent="0.2">
      <c r="A93">
        <v>92</v>
      </c>
      <c r="C93">
        <v>10100</v>
      </c>
      <c r="E93">
        <v>10100</v>
      </c>
    </row>
    <row r="94" spans="1:5" x14ac:dyDescent="0.2">
      <c r="A94">
        <v>93</v>
      </c>
      <c r="C94">
        <v>10200</v>
      </c>
      <c r="E94">
        <v>10200</v>
      </c>
    </row>
    <row r="95" spans="1:5" x14ac:dyDescent="0.2">
      <c r="A95">
        <v>94</v>
      </c>
      <c r="C95">
        <v>10300</v>
      </c>
      <c r="E95">
        <v>10300</v>
      </c>
    </row>
    <row r="96" spans="1:5" x14ac:dyDescent="0.2">
      <c r="A96">
        <v>95</v>
      </c>
      <c r="C96">
        <v>10400</v>
      </c>
      <c r="E96">
        <v>10400</v>
      </c>
    </row>
    <row r="97" spans="1:5" x14ac:dyDescent="0.2">
      <c r="A97">
        <v>96</v>
      </c>
      <c r="C97">
        <v>10500</v>
      </c>
      <c r="E97">
        <v>10500</v>
      </c>
    </row>
    <row r="98" spans="1:5" x14ac:dyDescent="0.2">
      <c r="A98">
        <v>97</v>
      </c>
      <c r="C98">
        <v>10600</v>
      </c>
      <c r="E98">
        <v>10600</v>
      </c>
    </row>
    <row r="99" spans="1:5" x14ac:dyDescent="0.2">
      <c r="A99">
        <v>98</v>
      </c>
      <c r="C99">
        <v>10700</v>
      </c>
      <c r="E99">
        <v>10700</v>
      </c>
    </row>
    <row r="100" spans="1:5" x14ac:dyDescent="0.2">
      <c r="A100">
        <v>99</v>
      </c>
      <c r="C100">
        <v>10800</v>
      </c>
      <c r="E100">
        <v>10800</v>
      </c>
    </row>
    <row r="101" spans="1:5" x14ac:dyDescent="0.2">
      <c r="A101">
        <v>100</v>
      </c>
      <c r="C101">
        <v>10900</v>
      </c>
      <c r="E101">
        <v>10900</v>
      </c>
    </row>
    <row r="102" spans="1:5" x14ac:dyDescent="0.2">
      <c r="A102">
        <v>101</v>
      </c>
      <c r="C102">
        <v>11000</v>
      </c>
      <c r="E102">
        <v>11000</v>
      </c>
    </row>
    <row r="103" spans="1:5" x14ac:dyDescent="0.2">
      <c r="A103">
        <v>102</v>
      </c>
      <c r="C103">
        <v>11100</v>
      </c>
      <c r="E103">
        <v>11100</v>
      </c>
    </row>
    <row r="104" spans="1:5" x14ac:dyDescent="0.2">
      <c r="A104">
        <v>103</v>
      </c>
      <c r="C104">
        <v>11200</v>
      </c>
      <c r="E104">
        <v>11200</v>
      </c>
    </row>
    <row r="105" spans="1:5" x14ac:dyDescent="0.2">
      <c r="A105">
        <v>104</v>
      </c>
      <c r="C105">
        <v>11300</v>
      </c>
      <c r="E105">
        <v>11300</v>
      </c>
    </row>
    <row r="106" spans="1:5" x14ac:dyDescent="0.2">
      <c r="A106">
        <v>105</v>
      </c>
      <c r="C106">
        <v>11400</v>
      </c>
      <c r="E106">
        <v>11400</v>
      </c>
    </row>
    <row r="107" spans="1:5" x14ac:dyDescent="0.2">
      <c r="A107">
        <v>106</v>
      </c>
      <c r="C107">
        <v>11500</v>
      </c>
      <c r="E107">
        <v>11500</v>
      </c>
    </row>
    <row r="108" spans="1:5" x14ac:dyDescent="0.2">
      <c r="A108">
        <v>107</v>
      </c>
      <c r="C108">
        <v>11600</v>
      </c>
      <c r="E108">
        <v>11600</v>
      </c>
    </row>
    <row r="109" spans="1:5" x14ac:dyDescent="0.2">
      <c r="A109">
        <v>108</v>
      </c>
      <c r="C109">
        <v>11700</v>
      </c>
      <c r="E109">
        <v>11700</v>
      </c>
    </row>
    <row r="110" spans="1:5" x14ac:dyDescent="0.2">
      <c r="A110">
        <v>109</v>
      </c>
      <c r="C110">
        <v>11800</v>
      </c>
      <c r="E110">
        <v>11800</v>
      </c>
    </row>
    <row r="111" spans="1:5" x14ac:dyDescent="0.2">
      <c r="A111">
        <v>110</v>
      </c>
      <c r="C111">
        <v>11900</v>
      </c>
      <c r="E111">
        <v>11900</v>
      </c>
    </row>
    <row r="112" spans="1:5" x14ac:dyDescent="0.2">
      <c r="A112">
        <v>111</v>
      </c>
      <c r="C112">
        <v>12000</v>
      </c>
      <c r="E112">
        <v>12000</v>
      </c>
    </row>
    <row r="113" spans="1:5" x14ac:dyDescent="0.2">
      <c r="A113">
        <v>112</v>
      </c>
      <c r="C113">
        <v>12100</v>
      </c>
      <c r="E113">
        <v>12100</v>
      </c>
    </row>
    <row r="114" spans="1:5" x14ac:dyDescent="0.2">
      <c r="A114">
        <v>113</v>
      </c>
      <c r="C114">
        <v>12200</v>
      </c>
      <c r="E114">
        <v>12200</v>
      </c>
    </row>
    <row r="115" spans="1:5" x14ac:dyDescent="0.2">
      <c r="A115">
        <v>114</v>
      </c>
      <c r="C115">
        <v>12300</v>
      </c>
      <c r="E115">
        <v>12300</v>
      </c>
    </row>
    <row r="116" spans="1:5" x14ac:dyDescent="0.2">
      <c r="A116">
        <v>115</v>
      </c>
      <c r="C116">
        <v>12400</v>
      </c>
      <c r="E116">
        <v>12400</v>
      </c>
    </row>
    <row r="117" spans="1:5" x14ac:dyDescent="0.2">
      <c r="A117">
        <v>116</v>
      </c>
      <c r="C117">
        <v>12500</v>
      </c>
      <c r="E117">
        <v>12500</v>
      </c>
    </row>
    <row r="118" spans="1:5" x14ac:dyDescent="0.2">
      <c r="A118">
        <v>117</v>
      </c>
      <c r="C118">
        <v>12600</v>
      </c>
      <c r="E118">
        <v>12600</v>
      </c>
    </row>
    <row r="119" spans="1:5" x14ac:dyDescent="0.2">
      <c r="A119">
        <v>118</v>
      </c>
      <c r="C119">
        <v>12700</v>
      </c>
      <c r="E119">
        <v>12700</v>
      </c>
    </row>
    <row r="120" spans="1:5" x14ac:dyDescent="0.2">
      <c r="A120">
        <v>119</v>
      </c>
      <c r="C120">
        <v>12800</v>
      </c>
      <c r="E120">
        <v>12800</v>
      </c>
    </row>
    <row r="121" spans="1:5" x14ac:dyDescent="0.2">
      <c r="A121">
        <v>120</v>
      </c>
      <c r="C121">
        <v>12900</v>
      </c>
      <c r="E121">
        <v>12900</v>
      </c>
    </row>
    <row r="122" spans="1:5" x14ac:dyDescent="0.2">
      <c r="A122">
        <v>121</v>
      </c>
      <c r="C122">
        <v>13000</v>
      </c>
      <c r="E122">
        <v>13000</v>
      </c>
    </row>
    <row r="123" spans="1:5" x14ac:dyDescent="0.2">
      <c r="A123">
        <v>122</v>
      </c>
      <c r="C123">
        <v>13100</v>
      </c>
      <c r="E123">
        <v>13100</v>
      </c>
    </row>
    <row r="124" spans="1:5" x14ac:dyDescent="0.2">
      <c r="A124">
        <v>123</v>
      </c>
      <c r="C124">
        <v>13200</v>
      </c>
      <c r="E124">
        <v>13200</v>
      </c>
    </row>
    <row r="125" spans="1:5" x14ac:dyDescent="0.2">
      <c r="A125">
        <v>124</v>
      </c>
      <c r="C125">
        <v>13300</v>
      </c>
      <c r="E125">
        <v>13300</v>
      </c>
    </row>
    <row r="126" spans="1:5" x14ac:dyDescent="0.2">
      <c r="A126">
        <v>125</v>
      </c>
      <c r="C126">
        <v>13400</v>
      </c>
      <c r="E126">
        <v>13400</v>
      </c>
    </row>
    <row r="127" spans="1:5" x14ac:dyDescent="0.2">
      <c r="A127">
        <v>126</v>
      </c>
      <c r="C127">
        <v>13500</v>
      </c>
      <c r="E127">
        <v>13500</v>
      </c>
    </row>
    <row r="128" spans="1:5" x14ac:dyDescent="0.2">
      <c r="A128">
        <v>127</v>
      </c>
      <c r="C128">
        <v>13600</v>
      </c>
      <c r="E128">
        <v>13600</v>
      </c>
    </row>
    <row r="129" spans="1:5" x14ac:dyDescent="0.2">
      <c r="A129">
        <v>128</v>
      </c>
      <c r="C129">
        <v>13700</v>
      </c>
      <c r="E129">
        <v>13700</v>
      </c>
    </row>
    <row r="130" spans="1:5" x14ac:dyDescent="0.2">
      <c r="A130">
        <v>129</v>
      </c>
      <c r="C130">
        <v>13800</v>
      </c>
      <c r="E130">
        <v>13800</v>
      </c>
    </row>
    <row r="131" spans="1:5" x14ac:dyDescent="0.2">
      <c r="A131">
        <v>130</v>
      </c>
      <c r="C131">
        <v>13900</v>
      </c>
      <c r="E131">
        <v>13900</v>
      </c>
    </row>
    <row r="132" spans="1:5" x14ac:dyDescent="0.2">
      <c r="A132">
        <v>131</v>
      </c>
      <c r="C132">
        <v>14000</v>
      </c>
      <c r="E132">
        <v>14000</v>
      </c>
    </row>
    <row r="133" spans="1:5" x14ac:dyDescent="0.2">
      <c r="A133">
        <v>132</v>
      </c>
      <c r="C133">
        <v>14100</v>
      </c>
      <c r="E133">
        <v>14100</v>
      </c>
    </row>
    <row r="134" spans="1:5" x14ac:dyDescent="0.2">
      <c r="A134">
        <v>133</v>
      </c>
      <c r="C134">
        <v>14200</v>
      </c>
      <c r="E134">
        <v>14200</v>
      </c>
    </row>
    <row r="135" spans="1:5" x14ac:dyDescent="0.2">
      <c r="A135">
        <v>134</v>
      </c>
      <c r="C135">
        <v>14300</v>
      </c>
      <c r="E135">
        <v>14300</v>
      </c>
    </row>
    <row r="136" spans="1:5" x14ac:dyDescent="0.2">
      <c r="A136">
        <v>135</v>
      </c>
      <c r="C136">
        <v>14400</v>
      </c>
      <c r="E136">
        <v>14400</v>
      </c>
    </row>
    <row r="137" spans="1:5" x14ac:dyDescent="0.2">
      <c r="A137">
        <v>136</v>
      </c>
      <c r="C137">
        <v>14500</v>
      </c>
      <c r="E137">
        <v>14500</v>
      </c>
    </row>
    <row r="138" spans="1:5" x14ac:dyDescent="0.2">
      <c r="A138">
        <v>137</v>
      </c>
      <c r="C138">
        <v>14600</v>
      </c>
      <c r="E138">
        <v>14600</v>
      </c>
    </row>
    <row r="139" spans="1:5" x14ac:dyDescent="0.2">
      <c r="A139">
        <v>138</v>
      </c>
      <c r="C139">
        <v>14700</v>
      </c>
      <c r="E139">
        <v>14700</v>
      </c>
    </row>
    <row r="140" spans="1:5" x14ac:dyDescent="0.2">
      <c r="A140">
        <v>139</v>
      </c>
      <c r="C140">
        <v>14800</v>
      </c>
      <c r="E140">
        <v>14800</v>
      </c>
    </row>
    <row r="141" spans="1:5" x14ac:dyDescent="0.2">
      <c r="A141">
        <v>140</v>
      </c>
      <c r="C141">
        <v>14900</v>
      </c>
      <c r="E141">
        <v>14900</v>
      </c>
    </row>
    <row r="142" spans="1:5" x14ac:dyDescent="0.2">
      <c r="A142">
        <v>141</v>
      </c>
      <c r="C142">
        <v>15000</v>
      </c>
      <c r="E142">
        <v>15000</v>
      </c>
    </row>
    <row r="143" spans="1:5" x14ac:dyDescent="0.2">
      <c r="A143">
        <v>142</v>
      </c>
      <c r="C143">
        <v>15100</v>
      </c>
      <c r="E143">
        <v>15100</v>
      </c>
    </row>
    <row r="144" spans="1:5" x14ac:dyDescent="0.2">
      <c r="A144">
        <v>143</v>
      </c>
      <c r="C144">
        <v>15200</v>
      </c>
      <c r="E144">
        <v>15200</v>
      </c>
    </row>
    <row r="145" spans="1:5" x14ac:dyDescent="0.2">
      <c r="A145">
        <v>144</v>
      </c>
      <c r="C145">
        <v>15300</v>
      </c>
      <c r="E145">
        <v>15300</v>
      </c>
    </row>
    <row r="146" spans="1:5" x14ac:dyDescent="0.2">
      <c r="A146">
        <v>145</v>
      </c>
      <c r="C146">
        <v>15400</v>
      </c>
      <c r="E146">
        <v>15400</v>
      </c>
    </row>
    <row r="147" spans="1:5" x14ac:dyDescent="0.2">
      <c r="A147">
        <v>146</v>
      </c>
      <c r="C147">
        <v>15500</v>
      </c>
      <c r="E147">
        <v>15500</v>
      </c>
    </row>
    <row r="148" spans="1:5" x14ac:dyDescent="0.2">
      <c r="A148">
        <v>147</v>
      </c>
      <c r="C148">
        <v>15600</v>
      </c>
      <c r="E148">
        <v>15600</v>
      </c>
    </row>
    <row r="149" spans="1:5" x14ac:dyDescent="0.2">
      <c r="A149">
        <v>148</v>
      </c>
      <c r="C149">
        <v>15700</v>
      </c>
      <c r="E149">
        <v>15700</v>
      </c>
    </row>
    <row r="150" spans="1:5" x14ac:dyDescent="0.2">
      <c r="A150">
        <v>149</v>
      </c>
      <c r="C150">
        <v>15800</v>
      </c>
      <c r="E150">
        <v>15800</v>
      </c>
    </row>
    <row r="151" spans="1:5" x14ac:dyDescent="0.2">
      <c r="A151">
        <v>150</v>
      </c>
      <c r="C151">
        <v>15900</v>
      </c>
      <c r="E151">
        <v>15900</v>
      </c>
    </row>
    <row r="152" spans="1:5" x14ac:dyDescent="0.2">
      <c r="A152">
        <v>151</v>
      </c>
      <c r="C152">
        <v>16000</v>
      </c>
      <c r="E152">
        <v>16000</v>
      </c>
    </row>
    <row r="153" spans="1:5" x14ac:dyDescent="0.2">
      <c r="A153">
        <v>152</v>
      </c>
      <c r="C153">
        <v>16100</v>
      </c>
      <c r="E153">
        <v>16100</v>
      </c>
    </row>
    <row r="154" spans="1:5" x14ac:dyDescent="0.2">
      <c r="A154">
        <v>153</v>
      </c>
      <c r="C154">
        <v>16200</v>
      </c>
      <c r="E154">
        <v>16200</v>
      </c>
    </row>
    <row r="155" spans="1:5" x14ac:dyDescent="0.2">
      <c r="A155">
        <v>154</v>
      </c>
      <c r="C155">
        <v>16300</v>
      </c>
      <c r="E155">
        <v>16300</v>
      </c>
    </row>
    <row r="156" spans="1:5" x14ac:dyDescent="0.2">
      <c r="A156">
        <v>155</v>
      </c>
      <c r="C156">
        <v>16400</v>
      </c>
      <c r="E156">
        <v>16400</v>
      </c>
    </row>
    <row r="157" spans="1:5" x14ac:dyDescent="0.2">
      <c r="A157">
        <v>156</v>
      </c>
      <c r="C157">
        <v>16500</v>
      </c>
      <c r="E157">
        <v>16500</v>
      </c>
    </row>
    <row r="158" spans="1:5" x14ac:dyDescent="0.2">
      <c r="A158">
        <v>157</v>
      </c>
      <c r="C158">
        <v>16600</v>
      </c>
      <c r="E158">
        <v>16600</v>
      </c>
    </row>
    <row r="159" spans="1:5" x14ac:dyDescent="0.2">
      <c r="A159">
        <v>158</v>
      </c>
      <c r="C159">
        <v>16700</v>
      </c>
      <c r="E159">
        <v>16700</v>
      </c>
    </row>
    <row r="160" spans="1:5" x14ac:dyDescent="0.2">
      <c r="A160">
        <v>159</v>
      </c>
      <c r="C160">
        <v>16800</v>
      </c>
      <c r="E160">
        <v>16800</v>
      </c>
    </row>
    <row r="161" spans="1:5" x14ac:dyDescent="0.2">
      <c r="A161">
        <v>160</v>
      </c>
      <c r="C161">
        <v>16900</v>
      </c>
      <c r="E161">
        <v>16900</v>
      </c>
    </row>
    <row r="162" spans="1:5" x14ac:dyDescent="0.2">
      <c r="A162">
        <v>161</v>
      </c>
      <c r="C162">
        <v>17000</v>
      </c>
      <c r="E162">
        <v>17000</v>
      </c>
    </row>
    <row r="163" spans="1:5" x14ac:dyDescent="0.2">
      <c r="A163">
        <v>162</v>
      </c>
      <c r="C163">
        <v>17100</v>
      </c>
      <c r="E163">
        <v>17100</v>
      </c>
    </row>
    <row r="164" spans="1:5" x14ac:dyDescent="0.2">
      <c r="A164">
        <v>163</v>
      </c>
      <c r="C164">
        <v>17200</v>
      </c>
      <c r="E164">
        <v>17200</v>
      </c>
    </row>
    <row r="165" spans="1:5" x14ac:dyDescent="0.2">
      <c r="A165">
        <v>164</v>
      </c>
      <c r="C165">
        <v>17300</v>
      </c>
      <c r="E165">
        <v>17300</v>
      </c>
    </row>
    <row r="166" spans="1:5" x14ac:dyDescent="0.2">
      <c r="A166">
        <v>165</v>
      </c>
      <c r="C166">
        <v>17400</v>
      </c>
      <c r="E166">
        <v>17400</v>
      </c>
    </row>
    <row r="167" spans="1:5" x14ac:dyDescent="0.2">
      <c r="A167">
        <v>166</v>
      </c>
      <c r="C167">
        <v>17500</v>
      </c>
      <c r="E167">
        <v>17500</v>
      </c>
    </row>
    <row r="168" spans="1:5" x14ac:dyDescent="0.2">
      <c r="A168">
        <v>167</v>
      </c>
      <c r="C168">
        <v>17600</v>
      </c>
      <c r="E168">
        <v>17600</v>
      </c>
    </row>
    <row r="169" spans="1:5" x14ac:dyDescent="0.2">
      <c r="A169">
        <v>168</v>
      </c>
      <c r="C169">
        <v>17700</v>
      </c>
      <c r="E169">
        <v>17700</v>
      </c>
    </row>
    <row r="170" spans="1:5" x14ac:dyDescent="0.2">
      <c r="A170">
        <v>169</v>
      </c>
      <c r="C170">
        <v>17800</v>
      </c>
      <c r="E170">
        <v>17800</v>
      </c>
    </row>
    <row r="171" spans="1:5" x14ac:dyDescent="0.2">
      <c r="A171">
        <v>170</v>
      </c>
      <c r="C171">
        <v>17900</v>
      </c>
      <c r="E171">
        <v>17900</v>
      </c>
    </row>
    <row r="172" spans="1:5" x14ac:dyDescent="0.2">
      <c r="A172">
        <v>171</v>
      </c>
      <c r="C172">
        <v>18000</v>
      </c>
      <c r="E172">
        <v>18000</v>
      </c>
    </row>
    <row r="173" spans="1:5" x14ac:dyDescent="0.2">
      <c r="A173">
        <v>172</v>
      </c>
      <c r="C173">
        <v>18100</v>
      </c>
      <c r="E173">
        <v>18100</v>
      </c>
    </row>
    <row r="174" spans="1:5" x14ac:dyDescent="0.2">
      <c r="A174">
        <v>173</v>
      </c>
      <c r="C174">
        <v>18200</v>
      </c>
      <c r="E174">
        <v>18200</v>
      </c>
    </row>
    <row r="175" spans="1:5" x14ac:dyDescent="0.2">
      <c r="A175">
        <v>174</v>
      </c>
      <c r="C175">
        <v>18300</v>
      </c>
      <c r="E175">
        <v>18300</v>
      </c>
    </row>
    <row r="176" spans="1:5" x14ac:dyDescent="0.2">
      <c r="A176">
        <v>175</v>
      </c>
      <c r="C176">
        <v>18400</v>
      </c>
      <c r="E176">
        <v>18400</v>
      </c>
    </row>
    <row r="177" spans="1:5" x14ac:dyDescent="0.2">
      <c r="A177">
        <v>176</v>
      </c>
      <c r="C177">
        <v>18500</v>
      </c>
      <c r="E177">
        <v>18500</v>
      </c>
    </row>
    <row r="178" spans="1:5" x14ac:dyDescent="0.2">
      <c r="A178">
        <v>177</v>
      </c>
      <c r="C178">
        <v>18600</v>
      </c>
      <c r="E178">
        <v>18600</v>
      </c>
    </row>
    <row r="179" spans="1:5" x14ac:dyDescent="0.2">
      <c r="A179">
        <v>178</v>
      </c>
      <c r="C179">
        <v>18700</v>
      </c>
      <c r="E179">
        <v>18700</v>
      </c>
    </row>
    <row r="180" spans="1:5" x14ac:dyDescent="0.2">
      <c r="A180">
        <v>179</v>
      </c>
      <c r="C180">
        <v>18800</v>
      </c>
      <c r="E180">
        <v>18800</v>
      </c>
    </row>
    <row r="181" spans="1:5" x14ac:dyDescent="0.2">
      <c r="A181">
        <v>180</v>
      </c>
      <c r="C181">
        <v>18900</v>
      </c>
      <c r="E181">
        <v>18900</v>
      </c>
    </row>
    <row r="182" spans="1:5" x14ac:dyDescent="0.2">
      <c r="A182">
        <v>181</v>
      </c>
      <c r="C182">
        <v>19000</v>
      </c>
      <c r="E182">
        <v>19000</v>
      </c>
    </row>
    <row r="183" spans="1:5" x14ac:dyDescent="0.2">
      <c r="A183">
        <v>182</v>
      </c>
      <c r="C183">
        <v>19100</v>
      </c>
      <c r="E183">
        <v>19100</v>
      </c>
    </row>
    <row r="184" spans="1:5" x14ac:dyDescent="0.2">
      <c r="A184">
        <v>183</v>
      </c>
      <c r="C184">
        <v>19200</v>
      </c>
      <c r="E184">
        <v>19200</v>
      </c>
    </row>
    <row r="185" spans="1:5" x14ac:dyDescent="0.2">
      <c r="A185">
        <v>184</v>
      </c>
      <c r="C185">
        <v>19300</v>
      </c>
      <c r="E185">
        <v>19300</v>
      </c>
    </row>
    <row r="186" spans="1:5" x14ac:dyDescent="0.2">
      <c r="A186">
        <v>185</v>
      </c>
      <c r="C186">
        <v>19400</v>
      </c>
      <c r="E186">
        <v>19400</v>
      </c>
    </row>
    <row r="187" spans="1:5" x14ac:dyDescent="0.2">
      <c r="A187">
        <v>186</v>
      </c>
      <c r="C187">
        <v>19500</v>
      </c>
      <c r="E187">
        <v>19500</v>
      </c>
    </row>
    <row r="188" spans="1:5" x14ac:dyDescent="0.2">
      <c r="A188">
        <v>187</v>
      </c>
      <c r="C188">
        <v>19600</v>
      </c>
      <c r="E188">
        <v>19600</v>
      </c>
    </row>
    <row r="189" spans="1:5" x14ac:dyDescent="0.2">
      <c r="A189">
        <v>188</v>
      </c>
      <c r="C189">
        <v>19700</v>
      </c>
      <c r="E189">
        <v>19700</v>
      </c>
    </row>
    <row r="190" spans="1:5" x14ac:dyDescent="0.2">
      <c r="A190">
        <v>189</v>
      </c>
      <c r="C190">
        <v>19800</v>
      </c>
      <c r="E190">
        <v>19800</v>
      </c>
    </row>
    <row r="191" spans="1:5" x14ac:dyDescent="0.2">
      <c r="A191">
        <v>190</v>
      </c>
      <c r="C191">
        <v>19900</v>
      </c>
      <c r="E191">
        <v>19900</v>
      </c>
    </row>
    <row r="192" spans="1:5" x14ac:dyDescent="0.2">
      <c r="A192">
        <v>191</v>
      </c>
      <c r="C192">
        <v>20000</v>
      </c>
      <c r="E192">
        <v>20000</v>
      </c>
    </row>
    <row r="193" spans="1:5" x14ac:dyDescent="0.2">
      <c r="A193">
        <v>192</v>
      </c>
      <c r="C193">
        <v>20100</v>
      </c>
      <c r="E193">
        <v>20100</v>
      </c>
    </row>
    <row r="194" spans="1:5" x14ac:dyDescent="0.2">
      <c r="A194">
        <v>193</v>
      </c>
      <c r="C194">
        <v>20200</v>
      </c>
      <c r="E194">
        <v>20200</v>
      </c>
    </row>
    <row r="195" spans="1:5" x14ac:dyDescent="0.2">
      <c r="A195">
        <v>194</v>
      </c>
      <c r="C195">
        <v>20300</v>
      </c>
      <c r="E195">
        <v>20300</v>
      </c>
    </row>
    <row r="196" spans="1:5" x14ac:dyDescent="0.2">
      <c r="A196">
        <v>195</v>
      </c>
      <c r="C196">
        <v>20400</v>
      </c>
      <c r="E196">
        <v>20400</v>
      </c>
    </row>
    <row r="197" spans="1:5" x14ac:dyDescent="0.2">
      <c r="A197">
        <v>196</v>
      </c>
      <c r="C197">
        <v>20500</v>
      </c>
      <c r="E197">
        <v>20500</v>
      </c>
    </row>
    <row r="198" spans="1:5" x14ac:dyDescent="0.2">
      <c r="A198">
        <v>197</v>
      </c>
      <c r="C198">
        <v>20600</v>
      </c>
      <c r="E198">
        <v>20600</v>
      </c>
    </row>
    <row r="199" spans="1:5" x14ac:dyDescent="0.2">
      <c r="A199">
        <v>198</v>
      </c>
      <c r="C199">
        <v>20700</v>
      </c>
      <c r="E199">
        <v>20700</v>
      </c>
    </row>
    <row r="200" spans="1:5" x14ac:dyDescent="0.2">
      <c r="A200">
        <v>199</v>
      </c>
      <c r="C200">
        <v>20800</v>
      </c>
      <c r="E200">
        <v>20800</v>
      </c>
    </row>
    <row r="201" spans="1:5" x14ac:dyDescent="0.2">
      <c r="A201">
        <v>200</v>
      </c>
      <c r="C201">
        <v>20900</v>
      </c>
      <c r="E201">
        <v>20900</v>
      </c>
    </row>
    <row r="202" spans="1:5" x14ac:dyDescent="0.2">
      <c r="A202">
        <v>201</v>
      </c>
      <c r="C202">
        <v>21000</v>
      </c>
      <c r="E202">
        <v>21000</v>
      </c>
    </row>
    <row r="203" spans="1:5" x14ac:dyDescent="0.2">
      <c r="A203">
        <v>202</v>
      </c>
      <c r="C203">
        <v>21100</v>
      </c>
      <c r="E203">
        <v>21100</v>
      </c>
    </row>
    <row r="204" spans="1:5" x14ac:dyDescent="0.2">
      <c r="A204">
        <v>203</v>
      </c>
      <c r="C204">
        <v>21200</v>
      </c>
      <c r="E204">
        <v>21200</v>
      </c>
    </row>
    <row r="205" spans="1:5" x14ac:dyDescent="0.2">
      <c r="A205">
        <v>204</v>
      </c>
      <c r="C205">
        <v>21300</v>
      </c>
      <c r="E205">
        <v>21300</v>
      </c>
    </row>
    <row r="206" spans="1:5" x14ac:dyDescent="0.2">
      <c r="A206">
        <v>205</v>
      </c>
      <c r="C206">
        <v>21400</v>
      </c>
      <c r="E206">
        <v>21400</v>
      </c>
    </row>
    <row r="207" spans="1:5" x14ac:dyDescent="0.2">
      <c r="A207">
        <v>206</v>
      </c>
      <c r="C207">
        <v>21500</v>
      </c>
      <c r="E207">
        <v>21500</v>
      </c>
    </row>
    <row r="208" spans="1:5" x14ac:dyDescent="0.2">
      <c r="A208">
        <v>207</v>
      </c>
      <c r="C208">
        <v>21600</v>
      </c>
      <c r="E208">
        <v>21600</v>
      </c>
    </row>
    <row r="209" spans="1:5" x14ac:dyDescent="0.2">
      <c r="A209">
        <v>208</v>
      </c>
      <c r="C209">
        <v>21700</v>
      </c>
      <c r="E209">
        <v>21700</v>
      </c>
    </row>
    <row r="210" spans="1:5" x14ac:dyDescent="0.2">
      <c r="A210">
        <v>209</v>
      </c>
      <c r="C210">
        <v>21800</v>
      </c>
      <c r="E210">
        <v>21800</v>
      </c>
    </row>
    <row r="211" spans="1:5" x14ac:dyDescent="0.2">
      <c r="A211">
        <v>210</v>
      </c>
      <c r="C211">
        <v>21900</v>
      </c>
      <c r="E211">
        <v>21900</v>
      </c>
    </row>
    <row r="212" spans="1:5" x14ac:dyDescent="0.2">
      <c r="A212">
        <v>211</v>
      </c>
      <c r="C212">
        <v>22000</v>
      </c>
      <c r="E212">
        <v>22000</v>
      </c>
    </row>
    <row r="213" spans="1:5" x14ac:dyDescent="0.2">
      <c r="A213">
        <v>212</v>
      </c>
      <c r="C213">
        <v>22100</v>
      </c>
      <c r="E213">
        <v>22100</v>
      </c>
    </row>
    <row r="214" spans="1:5" x14ac:dyDescent="0.2">
      <c r="A214">
        <v>213</v>
      </c>
      <c r="C214">
        <v>22200</v>
      </c>
      <c r="E214">
        <v>22200</v>
      </c>
    </row>
    <row r="215" spans="1:5" x14ac:dyDescent="0.2">
      <c r="A215">
        <v>214</v>
      </c>
      <c r="C215">
        <v>22300</v>
      </c>
      <c r="E215">
        <v>22300</v>
      </c>
    </row>
    <row r="216" spans="1:5" x14ac:dyDescent="0.2">
      <c r="A216">
        <v>215</v>
      </c>
      <c r="C216">
        <v>22400</v>
      </c>
      <c r="E216">
        <v>22400</v>
      </c>
    </row>
    <row r="217" spans="1:5" x14ac:dyDescent="0.2">
      <c r="A217">
        <v>216</v>
      </c>
      <c r="C217">
        <v>22500</v>
      </c>
      <c r="E217">
        <v>22500</v>
      </c>
    </row>
    <row r="218" spans="1:5" x14ac:dyDescent="0.2">
      <c r="A218">
        <v>217</v>
      </c>
      <c r="C218">
        <v>22600</v>
      </c>
      <c r="E218">
        <v>22600</v>
      </c>
    </row>
    <row r="219" spans="1:5" x14ac:dyDescent="0.2">
      <c r="A219">
        <v>218</v>
      </c>
      <c r="C219">
        <v>22700</v>
      </c>
      <c r="E219">
        <v>22700</v>
      </c>
    </row>
    <row r="220" spans="1:5" x14ac:dyDescent="0.2">
      <c r="A220">
        <v>219</v>
      </c>
      <c r="C220">
        <v>22800</v>
      </c>
      <c r="E220">
        <v>22800</v>
      </c>
    </row>
    <row r="221" spans="1:5" x14ac:dyDescent="0.2">
      <c r="A221">
        <v>220</v>
      </c>
      <c r="C221">
        <v>22900</v>
      </c>
      <c r="E221">
        <v>22900</v>
      </c>
    </row>
    <row r="222" spans="1:5" x14ac:dyDescent="0.2">
      <c r="A222">
        <v>221</v>
      </c>
      <c r="C222">
        <v>23000</v>
      </c>
      <c r="E222">
        <v>23000</v>
      </c>
    </row>
    <row r="223" spans="1:5" x14ac:dyDescent="0.2">
      <c r="A223">
        <v>222</v>
      </c>
      <c r="C223">
        <v>23100</v>
      </c>
      <c r="E223">
        <v>23100</v>
      </c>
    </row>
    <row r="224" spans="1:5" x14ac:dyDescent="0.2">
      <c r="A224">
        <v>223</v>
      </c>
      <c r="C224">
        <v>23200</v>
      </c>
      <c r="E224">
        <v>23200</v>
      </c>
    </row>
    <row r="225" spans="1:5" x14ac:dyDescent="0.2">
      <c r="A225">
        <v>224</v>
      </c>
      <c r="C225">
        <v>23300</v>
      </c>
      <c r="E225">
        <v>23300</v>
      </c>
    </row>
    <row r="226" spans="1:5" x14ac:dyDescent="0.2">
      <c r="A226">
        <v>225</v>
      </c>
      <c r="C226">
        <v>23400</v>
      </c>
      <c r="E226">
        <v>23400</v>
      </c>
    </row>
    <row r="227" spans="1:5" x14ac:dyDescent="0.2">
      <c r="A227">
        <v>226</v>
      </c>
      <c r="C227">
        <v>23500</v>
      </c>
      <c r="E227">
        <v>23500</v>
      </c>
    </row>
    <row r="228" spans="1:5" x14ac:dyDescent="0.2">
      <c r="A228">
        <v>227</v>
      </c>
      <c r="C228">
        <v>23600</v>
      </c>
      <c r="E228">
        <v>23600</v>
      </c>
    </row>
    <row r="229" spans="1:5" x14ac:dyDescent="0.2">
      <c r="A229">
        <v>228</v>
      </c>
      <c r="C229">
        <v>23700</v>
      </c>
      <c r="E229">
        <v>23700</v>
      </c>
    </row>
    <row r="230" spans="1:5" x14ac:dyDescent="0.2">
      <c r="A230">
        <v>229</v>
      </c>
      <c r="C230">
        <v>23800</v>
      </c>
      <c r="E230">
        <v>23800</v>
      </c>
    </row>
    <row r="231" spans="1:5" x14ac:dyDescent="0.2">
      <c r="A231">
        <v>230</v>
      </c>
      <c r="C231">
        <v>23900</v>
      </c>
      <c r="E231">
        <v>23900</v>
      </c>
    </row>
    <row r="232" spans="1:5" x14ac:dyDescent="0.2">
      <c r="A232">
        <v>231</v>
      </c>
      <c r="C232">
        <v>24000</v>
      </c>
      <c r="E232">
        <v>24000</v>
      </c>
    </row>
    <row r="233" spans="1:5" x14ac:dyDescent="0.2">
      <c r="A233">
        <v>232</v>
      </c>
      <c r="C233">
        <v>24100</v>
      </c>
      <c r="E233">
        <v>24100</v>
      </c>
    </row>
    <row r="234" spans="1:5" x14ac:dyDescent="0.2">
      <c r="A234">
        <v>233</v>
      </c>
      <c r="C234">
        <v>24200</v>
      </c>
      <c r="E234">
        <v>24200</v>
      </c>
    </row>
    <row r="235" spans="1:5" x14ac:dyDescent="0.2">
      <c r="A235">
        <v>234</v>
      </c>
      <c r="C235">
        <v>24300</v>
      </c>
      <c r="E235">
        <v>24300</v>
      </c>
    </row>
    <row r="236" spans="1:5" x14ac:dyDescent="0.2">
      <c r="A236">
        <v>235</v>
      </c>
      <c r="C236">
        <v>24400</v>
      </c>
      <c r="E236">
        <v>24400</v>
      </c>
    </row>
    <row r="237" spans="1:5" x14ac:dyDescent="0.2">
      <c r="A237">
        <v>236</v>
      </c>
      <c r="C237">
        <v>24500</v>
      </c>
      <c r="E237">
        <v>24500</v>
      </c>
    </row>
    <row r="238" spans="1:5" x14ac:dyDescent="0.2">
      <c r="A238">
        <v>237</v>
      </c>
      <c r="C238">
        <v>24600</v>
      </c>
      <c r="E238">
        <v>24600</v>
      </c>
    </row>
    <row r="239" spans="1:5" x14ac:dyDescent="0.2">
      <c r="A239">
        <v>238</v>
      </c>
      <c r="C239">
        <v>24700</v>
      </c>
      <c r="E239">
        <v>24700</v>
      </c>
    </row>
    <row r="240" spans="1:5" x14ac:dyDescent="0.2">
      <c r="A240">
        <v>239</v>
      </c>
      <c r="C240">
        <v>24800</v>
      </c>
      <c r="E240">
        <v>24800</v>
      </c>
    </row>
    <row r="241" spans="1:5" x14ac:dyDescent="0.2">
      <c r="A241">
        <v>240</v>
      </c>
      <c r="C241">
        <v>24900</v>
      </c>
      <c r="E241">
        <v>24900</v>
      </c>
    </row>
    <row r="242" spans="1:5" x14ac:dyDescent="0.2">
      <c r="A242">
        <v>241</v>
      </c>
      <c r="C242">
        <v>25000</v>
      </c>
      <c r="E242">
        <v>25000</v>
      </c>
    </row>
    <row r="243" spans="1:5" x14ac:dyDescent="0.2">
      <c r="A243">
        <v>242</v>
      </c>
      <c r="C243">
        <v>25100</v>
      </c>
      <c r="E243">
        <v>25100</v>
      </c>
    </row>
    <row r="244" spans="1:5" x14ac:dyDescent="0.2">
      <c r="A244">
        <v>243</v>
      </c>
      <c r="C244">
        <v>25200</v>
      </c>
      <c r="E244">
        <v>25200</v>
      </c>
    </row>
    <row r="245" spans="1:5" x14ac:dyDescent="0.2">
      <c r="A245">
        <v>244</v>
      </c>
      <c r="C245">
        <v>25300</v>
      </c>
      <c r="E245">
        <v>25300</v>
      </c>
    </row>
    <row r="246" spans="1:5" x14ac:dyDescent="0.2">
      <c r="A246">
        <v>245</v>
      </c>
      <c r="C246">
        <v>25400</v>
      </c>
      <c r="E246">
        <v>25400</v>
      </c>
    </row>
    <row r="247" spans="1:5" x14ac:dyDescent="0.2">
      <c r="A247">
        <v>246</v>
      </c>
      <c r="C247">
        <v>25500</v>
      </c>
      <c r="E247">
        <v>25500</v>
      </c>
    </row>
    <row r="248" spans="1:5" x14ac:dyDescent="0.2">
      <c r="A248">
        <v>247</v>
      </c>
      <c r="C248">
        <v>25600</v>
      </c>
      <c r="E248">
        <v>25600</v>
      </c>
    </row>
    <row r="249" spans="1:5" x14ac:dyDescent="0.2">
      <c r="A249">
        <v>248</v>
      </c>
      <c r="C249">
        <v>25700</v>
      </c>
      <c r="E249">
        <v>25700</v>
      </c>
    </row>
    <row r="250" spans="1:5" x14ac:dyDescent="0.2">
      <c r="A250">
        <v>249</v>
      </c>
      <c r="C250">
        <v>25800</v>
      </c>
      <c r="E250">
        <v>25800</v>
      </c>
    </row>
    <row r="251" spans="1:5" x14ac:dyDescent="0.2">
      <c r="A251">
        <v>250</v>
      </c>
      <c r="C251">
        <v>25900</v>
      </c>
      <c r="E251">
        <v>25900</v>
      </c>
    </row>
    <row r="252" spans="1:5" x14ac:dyDescent="0.2">
      <c r="A252">
        <v>251</v>
      </c>
      <c r="C252">
        <v>26000</v>
      </c>
      <c r="E252">
        <v>26000</v>
      </c>
    </row>
    <row r="253" spans="1:5" x14ac:dyDescent="0.2">
      <c r="A253">
        <v>252</v>
      </c>
      <c r="C253">
        <v>26100</v>
      </c>
      <c r="E253">
        <v>26100</v>
      </c>
    </row>
    <row r="254" spans="1:5" x14ac:dyDescent="0.2">
      <c r="A254">
        <v>253</v>
      </c>
      <c r="C254">
        <v>26200</v>
      </c>
      <c r="E254">
        <v>26200</v>
      </c>
    </row>
    <row r="255" spans="1:5" x14ac:dyDescent="0.2">
      <c r="A255">
        <v>254</v>
      </c>
      <c r="C255">
        <v>26300</v>
      </c>
      <c r="E255">
        <v>26300</v>
      </c>
    </row>
    <row r="256" spans="1:5" x14ac:dyDescent="0.2">
      <c r="A256">
        <v>255</v>
      </c>
      <c r="C256">
        <v>26400</v>
      </c>
      <c r="E256">
        <v>26400</v>
      </c>
    </row>
    <row r="257" spans="1:5" x14ac:dyDescent="0.2">
      <c r="A257">
        <v>256</v>
      </c>
      <c r="C257">
        <v>26500</v>
      </c>
      <c r="E257">
        <v>26500</v>
      </c>
    </row>
    <row r="258" spans="1:5" x14ac:dyDescent="0.2">
      <c r="A258">
        <v>257</v>
      </c>
      <c r="C258">
        <v>26600</v>
      </c>
      <c r="E258">
        <v>26600</v>
      </c>
    </row>
    <row r="259" spans="1:5" x14ac:dyDescent="0.2">
      <c r="A259">
        <v>258</v>
      </c>
      <c r="C259">
        <v>26700</v>
      </c>
      <c r="E259">
        <v>26700</v>
      </c>
    </row>
    <row r="260" spans="1:5" x14ac:dyDescent="0.2">
      <c r="A260">
        <v>259</v>
      </c>
      <c r="C260">
        <v>26800</v>
      </c>
      <c r="E260">
        <v>26800</v>
      </c>
    </row>
    <row r="261" spans="1:5" x14ac:dyDescent="0.2">
      <c r="A261">
        <v>260</v>
      </c>
      <c r="C261">
        <v>26900</v>
      </c>
      <c r="E261">
        <v>26900</v>
      </c>
    </row>
    <row r="262" spans="1:5" x14ac:dyDescent="0.2">
      <c r="A262">
        <v>261</v>
      </c>
      <c r="C262">
        <v>27000</v>
      </c>
      <c r="E262">
        <v>27000</v>
      </c>
    </row>
    <row r="263" spans="1:5" x14ac:dyDescent="0.2">
      <c r="A263">
        <v>262</v>
      </c>
      <c r="C263">
        <v>27100</v>
      </c>
      <c r="E263">
        <v>27100</v>
      </c>
    </row>
    <row r="264" spans="1:5" x14ac:dyDescent="0.2">
      <c r="A264">
        <v>263</v>
      </c>
      <c r="C264">
        <v>27200</v>
      </c>
      <c r="E264">
        <v>27200</v>
      </c>
    </row>
    <row r="265" spans="1:5" x14ac:dyDescent="0.2">
      <c r="A265">
        <v>264</v>
      </c>
      <c r="C265">
        <v>27300</v>
      </c>
      <c r="E265">
        <v>27300</v>
      </c>
    </row>
    <row r="266" spans="1:5" x14ac:dyDescent="0.2">
      <c r="A266">
        <v>265</v>
      </c>
      <c r="C266">
        <v>27400</v>
      </c>
      <c r="E266">
        <v>27400</v>
      </c>
    </row>
    <row r="267" spans="1:5" x14ac:dyDescent="0.2">
      <c r="A267">
        <v>266</v>
      </c>
      <c r="C267">
        <v>27500</v>
      </c>
      <c r="E267">
        <v>27500</v>
      </c>
    </row>
    <row r="268" spans="1:5" x14ac:dyDescent="0.2">
      <c r="A268">
        <v>267</v>
      </c>
      <c r="C268">
        <v>27600</v>
      </c>
      <c r="E268">
        <v>27600</v>
      </c>
    </row>
    <row r="269" spans="1:5" x14ac:dyDescent="0.2">
      <c r="A269">
        <v>268</v>
      </c>
      <c r="C269">
        <v>27700</v>
      </c>
      <c r="E269">
        <v>27700</v>
      </c>
    </row>
    <row r="270" spans="1:5" x14ac:dyDescent="0.2">
      <c r="A270">
        <v>269</v>
      </c>
      <c r="C270">
        <v>27800</v>
      </c>
      <c r="E270">
        <v>27800</v>
      </c>
    </row>
    <row r="271" spans="1:5" x14ac:dyDescent="0.2">
      <c r="A271">
        <v>270</v>
      </c>
      <c r="C271">
        <v>27900</v>
      </c>
      <c r="E271">
        <v>27900</v>
      </c>
    </row>
    <row r="272" spans="1:5" x14ac:dyDescent="0.2">
      <c r="A272">
        <v>271</v>
      </c>
      <c r="C272">
        <v>28000</v>
      </c>
      <c r="E272">
        <v>28000</v>
      </c>
    </row>
    <row r="273" spans="1:5" x14ac:dyDescent="0.2">
      <c r="A273">
        <v>272</v>
      </c>
      <c r="C273">
        <v>28100</v>
      </c>
      <c r="E273">
        <v>28100</v>
      </c>
    </row>
    <row r="274" spans="1:5" x14ac:dyDescent="0.2">
      <c r="A274">
        <v>273</v>
      </c>
      <c r="C274">
        <v>28200</v>
      </c>
      <c r="E274">
        <v>28200</v>
      </c>
    </row>
    <row r="275" spans="1:5" x14ac:dyDescent="0.2">
      <c r="A275">
        <v>274</v>
      </c>
      <c r="C275">
        <v>28300</v>
      </c>
      <c r="E275">
        <v>28300</v>
      </c>
    </row>
    <row r="276" spans="1:5" x14ac:dyDescent="0.2">
      <c r="A276">
        <v>275</v>
      </c>
      <c r="C276">
        <v>28400</v>
      </c>
      <c r="E276">
        <v>28400</v>
      </c>
    </row>
    <row r="277" spans="1:5" x14ac:dyDescent="0.2">
      <c r="A277">
        <v>276</v>
      </c>
      <c r="C277">
        <v>28500</v>
      </c>
      <c r="E277">
        <v>28500</v>
      </c>
    </row>
    <row r="278" spans="1:5" x14ac:dyDescent="0.2">
      <c r="A278">
        <v>277</v>
      </c>
      <c r="C278">
        <v>28600</v>
      </c>
      <c r="E278">
        <v>28600</v>
      </c>
    </row>
    <row r="279" spans="1:5" x14ac:dyDescent="0.2">
      <c r="A279">
        <v>278</v>
      </c>
      <c r="C279">
        <v>28700</v>
      </c>
      <c r="E279">
        <v>28700</v>
      </c>
    </row>
    <row r="280" spans="1:5" x14ac:dyDescent="0.2">
      <c r="A280">
        <v>279</v>
      </c>
      <c r="C280">
        <v>28800</v>
      </c>
      <c r="E280">
        <v>28800</v>
      </c>
    </row>
    <row r="281" spans="1:5" x14ac:dyDescent="0.2">
      <c r="A281">
        <v>280</v>
      </c>
      <c r="C281">
        <v>28900</v>
      </c>
      <c r="E281">
        <v>28900</v>
      </c>
    </row>
    <row r="282" spans="1:5" x14ac:dyDescent="0.2">
      <c r="A282">
        <v>281</v>
      </c>
      <c r="C282">
        <v>29000</v>
      </c>
      <c r="E282">
        <v>29000</v>
      </c>
    </row>
    <row r="283" spans="1:5" x14ac:dyDescent="0.2">
      <c r="A283">
        <v>282</v>
      </c>
      <c r="C283">
        <v>29100</v>
      </c>
      <c r="E283">
        <v>29100</v>
      </c>
    </row>
    <row r="284" spans="1:5" x14ac:dyDescent="0.2">
      <c r="A284">
        <v>283</v>
      </c>
      <c r="C284">
        <v>29200</v>
      </c>
      <c r="E284">
        <v>29200</v>
      </c>
    </row>
    <row r="285" spans="1:5" x14ac:dyDescent="0.2">
      <c r="A285">
        <v>284</v>
      </c>
      <c r="C285">
        <v>29300</v>
      </c>
      <c r="E285">
        <v>29300</v>
      </c>
    </row>
    <row r="286" spans="1:5" x14ac:dyDescent="0.2">
      <c r="A286">
        <v>285</v>
      </c>
      <c r="C286">
        <v>29400</v>
      </c>
      <c r="E286">
        <v>29400</v>
      </c>
    </row>
    <row r="287" spans="1:5" x14ac:dyDescent="0.2">
      <c r="A287">
        <v>286</v>
      </c>
      <c r="C287">
        <v>29500</v>
      </c>
      <c r="E287">
        <v>29500</v>
      </c>
    </row>
    <row r="288" spans="1:5" x14ac:dyDescent="0.2">
      <c r="A288">
        <v>287</v>
      </c>
      <c r="C288">
        <v>29600</v>
      </c>
      <c r="E288">
        <v>29600</v>
      </c>
    </row>
    <row r="289" spans="1:5" x14ac:dyDescent="0.2">
      <c r="A289">
        <v>288</v>
      </c>
      <c r="C289">
        <v>29700</v>
      </c>
      <c r="E289">
        <v>29700</v>
      </c>
    </row>
    <row r="290" spans="1:5" x14ac:dyDescent="0.2">
      <c r="A290">
        <v>289</v>
      </c>
      <c r="C290">
        <v>29800</v>
      </c>
      <c r="E290">
        <v>29800</v>
      </c>
    </row>
    <row r="291" spans="1:5" x14ac:dyDescent="0.2">
      <c r="A291">
        <v>290</v>
      </c>
      <c r="C291">
        <v>29900</v>
      </c>
      <c r="E291">
        <v>29900</v>
      </c>
    </row>
    <row r="292" spans="1:5" x14ac:dyDescent="0.2">
      <c r="A292">
        <v>291</v>
      </c>
      <c r="C292">
        <v>30000</v>
      </c>
      <c r="E292">
        <v>30000</v>
      </c>
    </row>
    <row r="293" spans="1:5" x14ac:dyDescent="0.2">
      <c r="A293">
        <v>292</v>
      </c>
      <c r="C293">
        <v>30100</v>
      </c>
      <c r="E293">
        <v>30100</v>
      </c>
    </row>
    <row r="294" spans="1:5" x14ac:dyDescent="0.2">
      <c r="A294">
        <v>293</v>
      </c>
      <c r="C294">
        <v>30200</v>
      </c>
      <c r="E294">
        <v>30200</v>
      </c>
    </row>
    <row r="295" spans="1:5" x14ac:dyDescent="0.2">
      <c r="A295">
        <v>294</v>
      </c>
      <c r="C295">
        <v>30300</v>
      </c>
      <c r="E295">
        <v>30300</v>
      </c>
    </row>
    <row r="296" spans="1:5" x14ac:dyDescent="0.2">
      <c r="A296">
        <v>295</v>
      </c>
      <c r="C296">
        <v>30400</v>
      </c>
      <c r="E296">
        <v>30400</v>
      </c>
    </row>
    <row r="297" spans="1:5" x14ac:dyDescent="0.2">
      <c r="A297">
        <v>296</v>
      </c>
      <c r="C297">
        <v>30500</v>
      </c>
      <c r="E297">
        <v>30500</v>
      </c>
    </row>
    <row r="298" spans="1:5" x14ac:dyDescent="0.2">
      <c r="A298">
        <v>297</v>
      </c>
      <c r="C298">
        <v>30600</v>
      </c>
      <c r="E298">
        <v>30600</v>
      </c>
    </row>
    <row r="299" spans="1:5" x14ac:dyDescent="0.2">
      <c r="A299">
        <v>298</v>
      </c>
      <c r="C299">
        <v>30700</v>
      </c>
      <c r="E299">
        <v>30700</v>
      </c>
    </row>
    <row r="300" spans="1:5" x14ac:dyDescent="0.2">
      <c r="A300">
        <v>299</v>
      </c>
      <c r="C300">
        <v>30800</v>
      </c>
      <c r="E300">
        <v>30800</v>
      </c>
    </row>
    <row r="301" spans="1:5" x14ac:dyDescent="0.2">
      <c r="A301">
        <v>300</v>
      </c>
      <c r="C301">
        <v>30900</v>
      </c>
      <c r="E301">
        <v>30900</v>
      </c>
    </row>
    <row r="302" spans="1:5" x14ac:dyDescent="0.2">
      <c r="A302">
        <v>301</v>
      </c>
      <c r="C302">
        <v>31000</v>
      </c>
      <c r="E302">
        <v>31000</v>
      </c>
    </row>
    <row r="303" spans="1:5" x14ac:dyDescent="0.2">
      <c r="A303">
        <v>302</v>
      </c>
      <c r="C303">
        <v>31100</v>
      </c>
      <c r="E303">
        <v>31100</v>
      </c>
    </row>
    <row r="304" spans="1:5" x14ac:dyDescent="0.2">
      <c r="A304">
        <v>303</v>
      </c>
      <c r="C304">
        <v>31200</v>
      </c>
      <c r="E304">
        <v>31200</v>
      </c>
    </row>
    <row r="305" spans="1:5" x14ac:dyDescent="0.2">
      <c r="A305">
        <v>304</v>
      </c>
      <c r="C305">
        <v>31300</v>
      </c>
      <c r="E305">
        <v>31300</v>
      </c>
    </row>
    <row r="306" spans="1:5" x14ac:dyDescent="0.2">
      <c r="A306">
        <v>305</v>
      </c>
      <c r="C306">
        <v>31400</v>
      </c>
      <c r="E306">
        <v>31400</v>
      </c>
    </row>
    <row r="307" spans="1:5" x14ac:dyDescent="0.2">
      <c r="A307">
        <v>306</v>
      </c>
      <c r="C307">
        <v>31500</v>
      </c>
      <c r="E307">
        <v>31500</v>
      </c>
    </row>
    <row r="308" spans="1:5" x14ac:dyDescent="0.2">
      <c r="A308">
        <v>307</v>
      </c>
      <c r="C308">
        <v>31600</v>
      </c>
      <c r="E308">
        <v>31600</v>
      </c>
    </row>
    <row r="309" spans="1:5" x14ac:dyDescent="0.2">
      <c r="A309">
        <v>308</v>
      </c>
      <c r="C309">
        <v>31700</v>
      </c>
      <c r="E309">
        <v>31700</v>
      </c>
    </row>
    <row r="310" spans="1:5" x14ac:dyDescent="0.2">
      <c r="A310">
        <v>309</v>
      </c>
      <c r="C310">
        <v>31800</v>
      </c>
      <c r="E310">
        <v>31800</v>
      </c>
    </row>
    <row r="311" spans="1:5" x14ac:dyDescent="0.2">
      <c r="A311">
        <v>310</v>
      </c>
      <c r="C311">
        <v>31900</v>
      </c>
      <c r="E311">
        <v>31900</v>
      </c>
    </row>
    <row r="312" spans="1:5" x14ac:dyDescent="0.2">
      <c r="A312">
        <v>311</v>
      </c>
      <c r="C312">
        <v>32000</v>
      </c>
      <c r="E312">
        <v>32000</v>
      </c>
    </row>
    <row r="313" spans="1:5" x14ac:dyDescent="0.2">
      <c r="A313">
        <v>312</v>
      </c>
      <c r="C313">
        <v>32100</v>
      </c>
      <c r="E313">
        <v>32100</v>
      </c>
    </row>
    <row r="314" spans="1:5" x14ac:dyDescent="0.2">
      <c r="A314">
        <v>313</v>
      </c>
      <c r="C314">
        <v>32200</v>
      </c>
      <c r="E314">
        <v>32200</v>
      </c>
    </row>
    <row r="315" spans="1:5" x14ac:dyDescent="0.2">
      <c r="A315">
        <v>314</v>
      </c>
      <c r="C315">
        <v>32300</v>
      </c>
      <c r="E315">
        <v>32300</v>
      </c>
    </row>
    <row r="316" spans="1:5" x14ac:dyDescent="0.2">
      <c r="A316">
        <v>315</v>
      </c>
      <c r="C316">
        <v>32400</v>
      </c>
      <c r="E316">
        <v>32400</v>
      </c>
    </row>
    <row r="317" spans="1:5" x14ac:dyDescent="0.2">
      <c r="A317">
        <v>316</v>
      </c>
      <c r="C317">
        <v>32500</v>
      </c>
      <c r="E317">
        <v>32500</v>
      </c>
    </row>
    <row r="318" spans="1:5" x14ac:dyDescent="0.2">
      <c r="A318">
        <v>317</v>
      </c>
      <c r="C318">
        <v>32600</v>
      </c>
      <c r="E318">
        <v>32600</v>
      </c>
    </row>
    <row r="319" spans="1:5" x14ac:dyDescent="0.2">
      <c r="A319">
        <v>318</v>
      </c>
      <c r="C319">
        <v>32700</v>
      </c>
      <c r="E319">
        <v>32700</v>
      </c>
    </row>
    <row r="320" spans="1:5" x14ac:dyDescent="0.2">
      <c r="A320">
        <v>319</v>
      </c>
      <c r="C320">
        <v>32800</v>
      </c>
      <c r="E320">
        <v>32800</v>
      </c>
    </row>
    <row r="321" spans="1:5" x14ac:dyDescent="0.2">
      <c r="A321">
        <v>320</v>
      </c>
      <c r="C321">
        <v>32900</v>
      </c>
      <c r="E321">
        <v>32900</v>
      </c>
    </row>
    <row r="322" spans="1:5" x14ac:dyDescent="0.2">
      <c r="A322">
        <v>321</v>
      </c>
      <c r="C322">
        <v>33000</v>
      </c>
      <c r="E322">
        <v>33000</v>
      </c>
    </row>
    <row r="323" spans="1:5" x14ac:dyDescent="0.2">
      <c r="A323">
        <v>322</v>
      </c>
      <c r="C323">
        <v>33100</v>
      </c>
      <c r="E323">
        <v>33100</v>
      </c>
    </row>
    <row r="324" spans="1:5" x14ac:dyDescent="0.2">
      <c r="A324">
        <v>323</v>
      </c>
      <c r="C324">
        <v>33200</v>
      </c>
      <c r="E324">
        <v>33200</v>
      </c>
    </row>
    <row r="325" spans="1:5" x14ac:dyDescent="0.2">
      <c r="A325">
        <v>324</v>
      </c>
      <c r="C325">
        <v>33300</v>
      </c>
      <c r="E325">
        <v>33300</v>
      </c>
    </row>
    <row r="326" spans="1:5" x14ac:dyDescent="0.2">
      <c r="A326">
        <v>325</v>
      </c>
      <c r="C326">
        <v>33400</v>
      </c>
      <c r="E326">
        <v>33400</v>
      </c>
    </row>
    <row r="327" spans="1:5" x14ac:dyDescent="0.2">
      <c r="A327">
        <v>326</v>
      </c>
      <c r="C327">
        <v>33500</v>
      </c>
      <c r="E327">
        <v>33500</v>
      </c>
    </row>
    <row r="328" spans="1:5" x14ac:dyDescent="0.2">
      <c r="A328">
        <v>327</v>
      </c>
      <c r="C328">
        <v>33600</v>
      </c>
      <c r="E328">
        <v>33600</v>
      </c>
    </row>
    <row r="329" spans="1:5" x14ac:dyDescent="0.2">
      <c r="A329">
        <v>328</v>
      </c>
      <c r="C329">
        <v>33700</v>
      </c>
      <c r="E329">
        <v>33700</v>
      </c>
    </row>
    <row r="330" spans="1:5" x14ac:dyDescent="0.2">
      <c r="A330">
        <v>329</v>
      </c>
      <c r="C330">
        <v>33800</v>
      </c>
      <c r="E330">
        <v>33800</v>
      </c>
    </row>
    <row r="331" spans="1:5" x14ac:dyDescent="0.2">
      <c r="A331">
        <v>330</v>
      </c>
      <c r="C331">
        <v>33900</v>
      </c>
      <c r="E331">
        <v>33900</v>
      </c>
    </row>
    <row r="332" spans="1:5" x14ac:dyDescent="0.2">
      <c r="A332">
        <v>331</v>
      </c>
      <c r="C332">
        <v>34000</v>
      </c>
      <c r="E332">
        <v>34000</v>
      </c>
    </row>
    <row r="333" spans="1:5" x14ac:dyDescent="0.2">
      <c r="A333">
        <v>332</v>
      </c>
      <c r="C333">
        <v>34100</v>
      </c>
      <c r="E333">
        <v>34100</v>
      </c>
    </row>
    <row r="334" spans="1:5" x14ac:dyDescent="0.2">
      <c r="A334">
        <v>333</v>
      </c>
      <c r="C334">
        <v>34200</v>
      </c>
      <c r="E334">
        <v>34200</v>
      </c>
    </row>
    <row r="335" spans="1:5" x14ac:dyDescent="0.2">
      <c r="A335">
        <v>334</v>
      </c>
      <c r="C335">
        <v>34300</v>
      </c>
      <c r="E335">
        <v>34300</v>
      </c>
    </row>
    <row r="336" spans="1:5" x14ac:dyDescent="0.2">
      <c r="A336">
        <v>335</v>
      </c>
      <c r="C336">
        <v>34400</v>
      </c>
      <c r="E336">
        <v>34400</v>
      </c>
    </row>
    <row r="337" spans="1:5" x14ac:dyDescent="0.2">
      <c r="A337">
        <v>336</v>
      </c>
      <c r="C337">
        <v>34500</v>
      </c>
      <c r="E337">
        <v>34500</v>
      </c>
    </row>
    <row r="338" spans="1:5" x14ac:dyDescent="0.2">
      <c r="A338">
        <v>337</v>
      </c>
      <c r="C338">
        <v>34600</v>
      </c>
      <c r="E338">
        <v>34600</v>
      </c>
    </row>
    <row r="339" spans="1:5" x14ac:dyDescent="0.2">
      <c r="A339">
        <v>338</v>
      </c>
      <c r="C339">
        <v>34700</v>
      </c>
      <c r="E339">
        <v>34700</v>
      </c>
    </row>
    <row r="340" spans="1:5" x14ac:dyDescent="0.2">
      <c r="A340">
        <v>339</v>
      </c>
      <c r="C340">
        <v>34800</v>
      </c>
      <c r="E340">
        <v>34800</v>
      </c>
    </row>
    <row r="341" spans="1:5" x14ac:dyDescent="0.2">
      <c r="A341">
        <v>340</v>
      </c>
      <c r="C341">
        <v>34900</v>
      </c>
      <c r="E341">
        <v>34900</v>
      </c>
    </row>
    <row r="342" spans="1:5" x14ac:dyDescent="0.2">
      <c r="A342">
        <v>341</v>
      </c>
      <c r="C342">
        <v>35000</v>
      </c>
      <c r="E342">
        <v>35000</v>
      </c>
    </row>
    <row r="343" spans="1:5" x14ac:dyDescent="0.2">
      <c r="A343">
        <v>342</v>
      </c>
      <c r="C343">
        <v>35100</v>
      </c>
      <c r="E343">
        <v>35100</v>
      </c>
    </row>
    <row r="344" spans="1:5" x14ac:dyDescent="0.2">
      <c r="A344">
        <v>343</v>
      </c>
      <c r="C344">
        <v>35200</v>
      </c>
      <c r="E344">
        <v>35200</v>
      </c>
    </row>
    <row r="345" spans="1:5" x14ac:dyDescent="0.2">
      <c r="A345">
        <v>344</v>
      </c>
      <c r="C345">
        <v>35300</v>
      </c>
      <c r="E345">
        <v>35300</v>
      </c>
    </row>
    <row r="346" spans="1:5" x14ac:dyDescent="0.2">
      <c r="A346">
        <v>345</v>
      </c>
      <c r="C346">
        <v>35400</v>
      </c>
      <c r="E346">
        <v>35400</v>
      </c>
    </row>
    <row r="347" spans="1:5" x14ac:dyDescent="0.2">
      <c r="A347">
        <v>346</v>
      </c>
      <c r="C347">
        <v>35500</v>
      </c>
      <c r="E347">
        <v>35500</v>
      </c>
    </row>
    <row r="348" spans="1:5" x14ac:dyDescent="0.2">
      <c r="A348">
        <v>347</v>
      </c>
      <c r="C348">
        <v>35600</v>
      </c>
      <c r="E348">
        <v>35600</v>
      </c>
    </row>
    <row r="349" spans="1:5" x14ac:dyDescent="0.2">
      <c r="A349">
        <v>348</v>
      </c>
      <c r="C349">
        <v>35700</v>
      </c>
      <c r="E349">
        <v>35700</v>
      </c>
    </row>
    <row r="350" spans="1:5" x14ac:dyDescent="0.2">
      <c r="A350">
        <v>349</v>
      </c>
      <c r="C350">
        <v>35800</v>
      </c>
      <c r="E350">
        <v>35800</v>
      </c>
    </row>
    <row r="351" spans="1:5" x14ac:dyDescent="0.2">
      <c r="A351">
        <v>350</v>
      </c>
      <c r="C351">
        <v>35900</v>
      </c>
      <c r="E351">
        <v>35900</v>
      </c>
    </row>
    <row r="352" spans="1:5" x14ac:dyDescent="0.2">
      <c r="A352">
        <v>351</v>
      </c>
      <c r="C352">
        <v>36000</v>
      </c>
      <c r="E352">
        <v>36000</v>
      </c>
    </row>
    <row r="353" spans="1:5" x14ac:dyDescent="0.2">
      <c r="A353">
        <v>352</v>
      </c>
      <c r="C353">
        <v>36100</v>
      </c>
      <c r="E353">
        <v>36100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31825-9B07-BF4B-B700-6E148F9210BB}">
  <dimension ref="A1:A9"/>
  <sheetViews>
    <sheetView workbookViewId="0">
      <selection activeCell="L36" sqref="L36"/>
    </sheetView>
  </sheetViews>
  <sheetFormatPr baseColWidth="10" defaultRowHeight="16" x14ac:dyDescent="0.2"/>
  <sheetData>
    <row r="1" spans="1:1" x14ac:dyDescent="0.2">
      <c r="A1" t="s">
        <v>148</v>
      </c>
    </row>
    <row r="2" spans="1:1" x14ac:dyDescent="0.2">
      <c r="A2" t="s">
        <v>149</v>
      </c>
    </row>
    <row r="3" spans="1:1" x14ac:dyDescent="0.2">
      <c r="A3" t="s">
        <v>150</v>
      </c>
    </row>
    <row r="4" spans="1:1" x14ac:dyDescent="0.2">
      <c r="A4" t="s">
        <v>151</v>
      </c>
    </row>
    <row r="5" spans="1:1" x14ac:dyDescent="0.2">
      <c r="A5" t="s">
        <v>152</v>
      </c>
    </row>
    <row r="6" spans="1:1" x14ac:dyDescent="0.2">
      <c r="A6" t="s">
        <v>153</v>
      </c>
    </row>
    <row r="7" spans="1:1" x14ac:dyDescent="0.2">
      <c r="A7" t="s">
        <v>154</v>
      </c>
    </row>
    <row r="8" spans="1:1" x14ac:dyDescent="0.2">
      <c r="A8" t="s">
        <v>155</v>
      </c>
    </row>
    <row r="9" spans="1:1" x14ac:dyDescent="0.2">
      <c r="A9" t="s">
        <v>156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3F05-2483-004A-8615-441A100C4EE4}">
  <dimension ref="X11:Z29"/>
  <sheetViews>
    <sheetView topLeftCell="B1" zoomScale="111" workbookViewId="0">
      <selection activeCell="L29" sqref="L29"/>
    </sheetView>
  </sheetViews>
  <sheetFormatPr baseColWidth="10" defaultRowHeight="16" x14ac:dyDescent="0.2"/>
  <sheetData>
    <row r="11" spans="24:26" x14ac:dyDescent="0.2">
      <c r="X11" t="s">
        <v>20</v>
      </c>
      <c r="Z11" t="s">
        <v>21</v>
      </c>
    </row>
    <row r="13" spans="24:26" x14ac:dyDescent="0.2">
      <c r="Y13" t="s">
        <v>23</v>
      </c>
    </row>
    <row r="15" spans="24:26" x14ac:dyDescent="0.2">
      <c r="X15" t="s">
        <v>19</v>
      </c>
      <c r="Z15" t="s">
        <v>22</v>
      </c>
    </row>
    <row r="22" spans="24:26" x14ac:dyDescent="0.2">
      <c r="X22" t="s">
        <v>24</v>
      </c>
    </row>
    <row r="24" spans="24:26" x14ac:dyDescent="0.2">
      <c r="Z24" t="s">
        <v>25</v>
      </c>
    </row>
    <row r="29" spans="24:26" x14ac:dyDescent="0.2">
      <c r="X29" t="s">
        <v>26</v>
      </c>
    </row>
  </sheetData>
  <phoneticPr fontId="5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A0398-C01F-B749-8AF1-299DA107806D}">
  <dimension ref="A1:ET94"/>
  <sheetViews>
    <sheetView tabSelected="1" zoomScale="87" workbookViewId="0">
      <pane xSplit="5" topLeftCell="AR1" activePane="topRight" state="frozen"/>
      <selection activeCell="A2" sqref="A2"/>
      <selection pane="topRight" activeCell="AY32" sqref="AY32"/>
    </sheetView>
  </sheetViews>
  <sheetFormatPr baseColWidth="10" defaultRowHeight="16" x14ac:dyDescent="0.2"/>
  <cols>
    <col min="3" max="3" width="12.33203125" customWidth="1"/>
    <col min="4" max="4" width="11.5" customWidth="1"/>
    <col min="5" max="5" width="18.6640625" customWidth="1"/>
    <col min="6" max="6" width="53.6640625" style="17" customWidth="1"/>
    <col min="7" max="7" width="18.6640625" customWidth="1"/>
    <col min="8" max="8" width="17.6640625" customWidth="1"/>
    <col min="45" max="45" width="16.1640625" customWidth="1"/>
    <col min="47" max="47" width="26.33203125" customWidth="1"/>
    <col min="48" max="48" width="15.5" customWidth="1"/>
    <col min="50" max="50" width="23.6640625" customWidth="1"/>
    <col min="51" max="51" width="20.1640625" customWidth="1"/>
    <col min="62" max="62" width="38" customWidth="1"/>
    <col min="63" max="63" width="24.5" customWidth="1"/>
    <col min="64" max="64" width="27.5" customWidth="1"/>
    <col min="65" max="66" width="23" customWidth="1"/>
    <col min="67" max="67" width="20.83203125" customWidth="1"/>
    <col min="69" max="69" width="14.33203125" customWidth="1"/>
    <col min="70" max="70" width="14.6640625" customWidth="1"/>
    <col min="71" max="71" width="13.83203125" customWidth="1"/>
    <col min="72" max="72" width="14.1640625" customWidth="1"/>
    <col min="96" max="96" width="0" hidden="1" customWidth="1"/>
    <col min="116" max="116" width="29.33203125" customWidth="1"/>
    <col min="117" max="117" width="18.83203125" style="37" customWidth="1"/>
    <col min="118" max="118" width="16.1640625" style="37" customWidth="1"/>
    <col min="119" max="119" width="25.5" style="37" customWidth="1"/>
    <col min="121" max="124" width="10.83203125" style="37"/>
    <col min="126" max="128" width="10.83203125" style="38"/>
    <col min="130" max="132" width="10.83203125" style="38"/>
    <col min="134" max="136" width="10.83203125" style="38"/>
    <col min="138" max="140" width="10.83203125" style="38"/>
    <col min="141" max="141" width="10.83203125" style="40"/>
    <col min="143" max="145" width="10.83203125" style="41"/>
    <col min="148" max="150" width="10.83203125" style="41"/>
  </cols>
  <sheetData>
    <row r="1" spans="1:150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BT1">
        <v>40</v>
      </c>
      <c r="BU1">
        <v>41</v>
      </c>
      <c r="BV1">
        <v>42</v>
      </c>
      <c r="BW1">
        <v>43</v>
      </c>
      <c r="BX1">
        <v>44</v>
      </c>
      <c r="BY1">
        <v>45</v>
      </c>
      <c r="BZ1">
        <v>46</v>
      </c>
      <c r="CA1">
        <v>47</v>
      </c>
      <c r="CB1">
        <v>48</v>
      </c>
      <c r="CC1">
        <v>49</v>
      </c>
      <c r="CD1">
        <v>50</v>
      </c>
      <c r="CE1">
        <v>51</v>
      </c>
      <c r="CF1">
        <v>52</v>
      </c>
      <c r="CG1">
        <v>53</v>
      </c>
      <c r="CH1">
        <v>54</v>
      </c>
      <c r="CI1">
        <v>55</v>
      </c>
      <c r="CJ1">
        <v>56</v>
      </c>
      <c r="CK1">
        <v>57</v>
      </c>
      <c r="CL1">
        <v>58</v>
      </c>
      <c r="CM1">
        <v>59</v>
      </c>
      <c r="CN1">
        <v>60</v>
      </c>
      <c r="CO1">
        <v>61</v>
      </c>
      <c r="CP1">
        <v>62</v>
      </c>
      <c r="CQ1">
        <v>63</v>
      </c>
      <c r="CR1">
        <v>64</v>
      </c>
      <c r="CS1">
        <v>65</v>
      </c>
      <c r="CT1">
        <v>66</v>
      </c>
      <c r="CU1">
        <v>67</v>
      </c>
      <c r="CV1">
        <v>68</v>
      </c>
      <c r="CW1">
        <v>69</v>
      </c>
      <c r="CX1">
        <v>70</v>
      </c>
    </row>
    <row r="2" spans="1:150" ht="24" x14ac:dyDescent="0.3">
      <c r="A2" t="s">
        <v>33</v>
      </c>
      <c r="B2">
        <v>10</v>
      </c>
      <c r="D2" s="2" t="s">
        <v>53</v>
      </c>
      <c r="E2" s="2"/>
      <c r="F2" s="18"/>
      <c r="G2" s="2"/>
      <c r="H2" s="2"/>
      <c r="I2" s="2"/>
      <c r="J2" s="2"/>
      <c r="K2" s="2"/>
      <c r="L2" s="2"/>
      <c r="N2" t="s">
        <v>130</v>
      </c>
      <c r="W2" t="s">
        <v>224</v>
      </c>
      <c r="Z2" t="s">
        <v>237</v>
      </c>
      <c r="AI2" t="s">
        <v>233</v>
      </c>
      <c r="AL2" t="s">
        <v>238</v>
      </c>
      <c r="BJ2" s="34" t="s">
        <v>298</v>
      </c>
      <c r="BK2" s="34"/>
      <c r="BL2" s="34"/>
      <c r="BM2" s="34"/>
      <c r="BN2" s="34"/>
      <c r="BO2" s="34"/>
      <c r="BV2" t="s">
        <v>234</v>
      </c>
      <c r="CJ2" t="s">
        <v>239</v>
      </c>
      <c r="CQ2" s="6"/>
      <c r="CR2" s="6"/>
      <c r="CS2" s="6"/>
      <c r="CT2" s="6"/>
      <c r="CU2" s="36"/>
      <c r="CV2" s="6" t="s">
        <v>287</v>
      </c>
      <c r="CW2" s="6"/>
      <c r="CX2" s="6"/>
      <c r="CY2" s="6"/>
      <c r="CZ2" s="6"/>
      <c r="DA2" s="6"/>
      <c r="DB2" s="6"/>
      <c r="DC2" s="6"/>
      <c r="DD2" s="6"/>
      <c r="DE2" s="6"/>
      <c r="DK2" s="33" t="s">
        <v>320</v>
      </c>
      <c r="DL2" s="33"/>
    </row>
    <row r="3" spans="1:150" ht="24" x14ac:dyDescent="0.3">
      <c r="BJ3" s="35" t="s">
        <v>299</v>
      </c>
      <c r="BQ3" t="s">
        <v>291</v>
      </c>
      <c r="CQ3" s="6"/>
      <c r="CR3" s="6"/>
      <c r="CS3" s="6"/>
      <c r="CT3" s="6"/>
      <c r="CU3" s="36" t="s">
        <v>289</v>
      </c>
      <c r="CV3" s="6"/>
      <c r="CW3" s="6"/>
      <c r="CX3" s="6"/>
      <c r="CY3" s="6"/>
      <c r="CZ3" s="6"/>
      <c r="DA3" s="6"/>
      <c r="DB3" s="6"/>
      <c r="DC3" s="6"/>
      <c r="DD3" s="6"/>
      <c r="DE3" s="6"/>
      <c r="DK3" s="33" t="s">
        <v>319</v>
      </c>
      <c r="DL3" s="33"/>
      <c r="DM3" s="56" t="s">
        <v>49</v>
      </c>
      <c r="DN3" s="56"/>
      <c r="DO3" s="56"/>
      <c r="DQ3" s="56" t="s">
        <v>50</v>
      </c>
      <c r="DR3" s="56"/>
      <c r="DS3" s="56"/>
      <c r="DV3" s="59" t="s">
        <v>51</v>
      </c>
      <c r="DW3" s="59"/>
      <c r="DX3" s="59"/>
      <c r="DZ3" s="59" t="s">
        <v>104</v>
      </c>
      <c r="EA3" s="59"/>
      <c r="EB3" s="59"/>
      <c r="ED3" s="59" t="s">
        <v>112</v>
      </c>
      <c r="EE3" s="59"/>
      <c r="EF3" s="59"/>
      <c r="EH3" s="59" t="s">
        <v>113</v>
      </c>
      <c r="EI3" s="59"/>
      <c r="EJ3" s="59"/>
      <c r="EM3" s="55" t="s">
        <v>129</v>
      </c>
      <c r="EN3" s="55"/>
      <c r="EO3" s="55"/>
      <c r="ER3" s="55" t="s">
        <v>105</v>
      </c>
      <c r="ES3" s="55"/>
      <c r="ET3" s="55"/>
    </row>
    <row r="4" spans="1:150" ht="17" x14ac:dyDescent="0.2">
      <c r="A4" t="s">
        <v>31</v>
      </c>
      <c r="B4" t="s">
        <v>32</v>
      </c>
      <c r="C4" t="s">
        <v>48</v>
      </c>
      <c r="D4" t="s">
        <v>47</v>
      </c>
      <c r="E4" t="s">
        <v>52</v>
      </c>
      <c r="F4" s="17" t="s">
        <v>182</v>
      </c>
      <c r="G4" t="s">
        <v>128</v>
      </c>
      <c r="H4" t="s">
        <v>36</v>
      </c>
      <c r="W4" t="s">
        <v>225</v>
      </c>
      <c r="X4" t="s">
        <v>226</v>
      </c>
      <c r="Y4" t="s">
        <v>227</v>
      </c>
      <c r="Z4" t="s">
        <v>228</v>
      </c>
      <c r="AA4" t="s">
        <v>229</v>
      </c>
      <c r="AB4" t="s">
        <v>230</v>
      </c>
      <c r="AC4" t="s">
        <v>231</v>
      </c>
      <c r="AD4" t="s">
        <v>232</v>
      </c>
      <c r="AF4" t="s">
        <v>276</v>
      </c>
      <c r="AG4" t="s">
        <v>277</v>
      </c>
      <c r="AI4" t="s">
        <v>225</v>
      </c>
      <c r="AJ4" t="s">
        <v>226</v>
      </c>
      <c r="AK4" t="s">
        <v>227</v>
      </c>
      <c r="AL4" t="s">
        <v>228</v>
      </c>
      <c r="AM4" t="s">
        <v>229</v>
      </c>
      <c r="AN4" t="s">
        <v>230</v>
      </c>
      <c r="AO4" t="s">
        <v>231</v>
      </c>
      <c r="AP4" t="s">
        <v>232</v>
      </c>
      <c r="AS4" t="s">
        <v>361</v>
      </c>
      <c r="AU4" t="s">
        <v>360</v>
      </c>
      <c r="AW4" t="s">
        <v>362</v>
      </c>
      <c r="AX4" t="s">
        <v>363</v>
      </c>
      <c r="AY4" t="s">
        <v>364</v>
      </c>
      <c r="AZ4" t="s">
        <v>365</v>
      </c>
      <c r="BA4" t="s">
        <v>370</v>
      </c>
      <c r="BC4" s="45"/>
      <c r="BJ4" t="s">
        <v>296</v>
      </c>
      <c r="BK4" t="s">
        <v>300</v>
      </c>
      <c r="BL4" t="s">
        <v>301</v>
      </c>
      <c r="BM4" t="s">
        <v>302</v>
      </c>
      <c r="BN4" t="s">
        <v>303</v>
      </c>
      <c r="BO4" t="s">
        <v>297</v>
      </c>
      <c r="BQ4" t="s">
        <v>292</v>
      </c>
      <c r="BR4" t="s">
        <v>293</v>
      </c>
      <c r="BS4" t="s">
        <v>294</v>
      </c>
      <c r="BT4" t="s">
        <v>295</v>
      </c>
      <c r="BV4" t="s">
        <v>225</v>
      </c>
      <c r="BW4" t="s">
        <v>226</v>
      </c>
      <c r="BX4" t="s">
        <v>227</v>
      </c>
      <c r="BY4" t="s">
        <v>228</v>
      </c>
      <c r="BZ4" t="s">
        <v>229</v>
      </c>
      <c r="CA4" t="s">
        <v>230</v>
      </c>
      <c r="CB4" t="s">
        <v>231</v>
      </c>
      <c r="CC4" t="s">
        <v>232</v>
      </c>
      <c r="CE4" t="s">
        <v>235</v>
      </c>
      <c r="CG4" t="s">
        <v>236</v>
      </c>
      <c r="CJ4" t="s">
        <v>240</v>
      </c>
      <c r="CK4" t="s">
        <v>241</v>
      </c>
      <c r="CL4" t="s">
        <v>242</v>
      </c>
      <c r="CQ4" s="6"/>
      <c r="CR4" s="6"/>
      <c r="CS4" s="6"/>
      <c r="CT4" s="6"/>
      <c r="CU4" s="6" t="s">
        <v>306</v>
      </c>
      <c r="CV4" s="6"/>
      <c r="CW4" s="6"/>
      <c r="CX4" s="6"/>
      <c r="CY4" s="6"/>
      <c r="CZ4" s="6"/>
      <c r="DA4" s="6"/>
      <c r="DB4" s="6"/>
      <c r="DC4" s="6"/>
      <c r="DD4" s="6"/>
      <c r="DE4" s="6"/>
      <c r="DG4" t="s">
        <v>318</v>
      </c>
      <c r="DK4" t="s">
        <v>317</v>
      </c>
      <c r="DM4" s="37" t="s">
        <v>314</v>
      </c>
      <c r="DN4" s="37" t="s">
        <v>316</v>
      </c>
      <c r="DO4" s="37" t="s">
        <v>315</v>
      </c>
      <c r="DQ4" s="37" t="s">
        <v>314</v>
      </c>
      <c r="DR4" s="37" t="s">
        <v>316</v>
      </c>
      <c r="DS4" s="37" t="s">
        <v>315</v>
      </c>
      <c r="DV4" s="39" t="s">
        <v>314</v>
      </c>
      <c r="DW4" s="39" t="s">
        <v>316</v>
      </c>
      <c r="DX4" s="39" t="s">
        <v>315</v>
      </c>
      <c r="DZ4" s="39" t="s">
        <v>314</v>
      </c>
      <c r="EA4" s="39" t="s">
        <v>316</v>
      </c>
      <c r="EB4" s="39" t="s">
        <v>315</v>
      </c>
      <c r="ED4" s="39" t="s">
        <v>314</v>
      </c>
      <c r="EE4" s="39" t="s">
        <v>316</v>
      </c>
      <c r="EF4" s="39" t="s">
        <v>315</v>
      </c>
      <c r="EH4" s="39" t="s">
        <v>314</v>
      </c>
      <c r="EI4" s="39" t="s">
        <v>316</v>
      </c>
      <c r="EJ4" s="39" t="s">
        <v>315</v>
      </c>
      <c r="EM4" s="42" t="s">
        <v>314</v>
      </c>
      <c r="EN4" s="42" t="s">
        <v>316</v>
      </c>
      <c r="EO4" s="42" t="s">
        <v>315</v>
      </c>
      <c r="ER4" s="42" t="s">
        <v>314</v>
      </c>
      <c r="ES4" s="42" t="s">
        <v>316</v>
      </c>
      <c r="ET4" s="42" t="s">
        <v>315</v>
      </c>
    </row>
    <row r="5" spans="1:150" ht="17" x14ac:dyDescent="0.2">
      <c r="A5" s="11">
        <v>1</v>
      </c>
      <c r="B5">
        <v>1</v>
      </c>
      <c r="C5" s="13" t="s">
        <v>49</v>
      </c>
      <c r="D5">
        <v>1</v>
      </c>
      <c r="E5" t="str">
        <f>C5&amp;" - " &amp;"Lv"&amp;D5</f>
        <v>橙1 - Lv1</v>
      </c>
      <c r="F5" s="17" t="s">
        <v>184</v>
      </c>
      <c r="G5" t="str">
        <f>TEXT(SUBSTITUTE(C5,RIGHT(C5,1),"")&amp;D5,0)</f>
        <v>橙1</v>
      </c>
      <c r="H5">
        <f>VLOOKUP(G5,Reference1!C:E,3,FALSE)</f>
        <v>393</v>
      </c>
      <c r="I5" s="53" t="s">
        <v>167</v>
      </c>
      <c r="V5" s="2"/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I5">
        <f>VLOOKUP(W5,CardUpgrade!$C$10:$I$20,7,FALSE)</f>
        <v>1</v>
      </c>
      <c r="AJ5">
        <f>VLOOKUP(X5,CardUpgrade!$C$10:$I$20,7,FALSE)</f>
        <v>0</v>
      </c>
      <c r="AK5">
        <f>VLOOKUP(Y5,CardUpgrade!$C$10:$I$20,7,FALSE)</f>
        <v>0</v>
      </c>
      <c r="AL5">
        <f>VLOOKUP(Z5,CardUpgrade!$C$10:$I$20,7,FALSE)</f>
        <v>0</v>
      </c>
      <c r="AM5">
        <f>VLOOKUP(AA5,CardUpgrade!$C$10:$I$20,7,FALSE)</f>
        <v>0</v>
      </c>
      <c r="AN5">
        <f>VLOOKUP(AB5,CardUpgrade!$C$10:$I$20,7,FALSE)</f>
        <v>0</v>
      </c>
      <c r="AO5">
        <f>VLOOKUP(AC5,CardUpgrade!$C$10:$I$20,7,FALSE)</f>
        <v>0</v>
      </c>
      <c r="AP5">
        <f>VLOOKUP(AD5,CardUpgrade!$C$10:$I$20,7,FALSE)</f>
        <v>0</v>
      </c>
      <c r="AS5" s="2">
        <f>SUM(AI5:AJ5)*'Chest&amp;Cards'!$M$3 + SUM('Dungeon&amp;Framework'!AK5:AN5)*'Chest&amp;Cards'!$M$4</f>
        <v>6</v>
      </c>
      <c r="AU5" s="2">
        <f>AS5</f>
        <v>6</v>
      </c>
      <c r="AW5" s="48">
        <v>0</v>
      </c>
      <c r="AX5">
        <f>AU5*(1-AW5)</f>
        <v>6</v>
      </c>
      <c r="AY5">
        <f>AU5-AX5</f>
        <v>0</v>
      </c>
      <c r="BJ5" t="s">
        <v>304</v>
      </c>
      <c r="CQ5" t="s">
        <v>246</v>
      </c>
      <c r="DB5" t="s">
        <v>283</v>
      </c>
      <c r="DG5" t="s">
        <v>321</v>
      </c>
    </row>
    <row r="6" spans="1:150" ht="18" customHeight="1" x14ac:dyDescent="0.2">
      <c r="A6" s="11">
        <v>2</v>
      </c>
      <c r="B6">
        <v>2</v>
      </c>
      <c r="C6" s="13" t="s">
        <v>50</v>
      </c>
      <c r="D6">
        <v>1</v>
      </c>
      <c r="E6" t="str">
        <f t="shared" ref="E6:E22" si="0">C6&amp;" - " &amp;"Lv"&amp;D6</f>
        <v>橙2 - Lv1</v>
      </c>
      <c r="F6" s="17" t="s">
        <v>185</v>
      </c>
      <c r="G6" t="str">
        <f t="shared" ref="G6:G22" si="1">TEXT(SUBSTITUTE(C6,RIGHT(C6,1),"")&amp;D6,0)</f>
        <v>橙1</v>
      </c>
      <c r="H6">
        <f>VLOOKUP(G6,Reference1!C:E,3,FALSE)</f>
        <v>393</v>
      </c>
      <c r="I6" s="53"/>
      <c r="V6" s="2"/>
      <c r="W6">
        <v>1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I6">
        <f>VLOOKUP(W6,CardUpgrade!$C$10:$I$20,7,FALSE)</f>
        <v>1</v>
      </c>
      <c r="AJ6">
        <f>VLOOKUP(X6,CardUpgrade!$C$10:$I$20,7,FALSE)</f>
        <v>1</v>
      </c>
      <c r="AK6">
        <f>VLOOKUP(Y6,CardUpgrade!$C$10:$I$20,7,FALSE)</f>
        <v>0</v>
      </c>
      <c r="AL6">
        <f>VLOOKUP(Z6,CardUpgrade!$C$10:$I$20,7,FALSE)</f>
        <v>0</v>
      </c>
      <c r="AM6">
        <f>VLOOKUP(AA6,CardUpgrade!$C$10:$I$20,7,FALSE)</f>
        <v>0</v>
      </c>
      <c r="AN6">
        <f>VLOOKUP(AB6,CardUpgrade!$C$10:$I$20,7,FALSE)</f>
        <v>0</v>
      </c>
      <c r="AO6">
        <f>VLOOKUP(AC6,CardUpgrade!$C$10:$I$20,7,FALSE)</f>
        <v>0</v>
      </c>
      <c r="AP6">
        <f>VLOOKUP(AD6,CardUpgrade!$C$10:$I$20,7,FALSE)</f>
        <v>0</v>
      </c>
      <c r="AS6" s="2">
        <f>SUM(AI6:AJ6)*'Chest&amp;Cards'!$M$3 + SUM('Dungeon&amp;Framework'!AK6:AN6)*'Chest&amp;Cards'!$M$4</f>
        <v>12</v>
      </c>
      <c r="AU6" s="2">
        <f>AS6-AS5</f>
        <v>6</v>
      </c>
      <c r="AW6" s="48">
        <v>0</v>
      </c>
      <c r="AX6">
        <f t="shared" ref="AX6:AX64" si="2">AU6*(1-AW6)</f>
        <v>6</v>
      </c>
      <c r="AY6">
        <f t="shared" ref="AY6:AY64" si="3">AU6-AX6</f>
        <v>0</v>
      </c>
    </row>
    <row r="7" spans="1:150" ht="19" customHeight="1" x14ac:dyDescent="0.2">
      <c r="A7" s="11">
        <v>3</v>
      </c>
      <c r="B7">
        <v>3</v>
      </c>
      <c r="C7" s="13" t="s">
        <v>49</v>
      </c>
      <c r="D7">
        <v>2</v>
      </c>
      <c r="E7" t="str">
        <f t="shared" si="0"/>
        <v>橙1 - Lv2</v>
      </c>
      <c r="F7" s="17" t="s">
        <v>186</v>
      </c>
      <c r="G7" t="str">
        <f t="shared" si="1"/>
        <v>橙2</v>
      </c>
      <c r="H7">
        <f>VLOOKUP(G7,Reference1!C:E,3,FALSE)</f>
        <v>353.7</v>
      </c>
      <c r="I7" s="53"/>
      <c r="V7" s="2"/>
      <c r="W7" s="7">
        <v>2</v>
      </c>
      <c r="X7" s="7">
        <v>1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>
        <v>0</v>
      </c>
      <c r="AI7">
        <f>VLOOKUP(W7,CardUpgrade!$C$10:$I$20,7,FALSE)</f>
        <v>6</v>
      </c>
      <c r="AJ7">
        <f>VLOOKUP(X7,CardUpgrade!$C$10:$I$20,7,FALSE)</f>
        <v>1</v>
      </c>
      <c r="AK7">
        <f>VLOOKUP(Y7,CardUpgrade!$C$10:$I$20,7,FALSE)</f>
        <v>0</v>
      </c>
      <c r="AL7">
        <f>VLOOKUP(Z7,CardUpgrade!$C$10:$I$20,7,FALSE)</f>
        <v>0</v>
      </c>
      <c r="AM7">
        <f>VLOOKUP(AA7,CardUpgrade!$C$10:$I$20,7,FALSE)</f>
        <v>0</v>
      </c>
      <c r="AN7">
        <f>VLOOKUP(AB7,CardUpgrade!$C$10:$I$20,7,FALSE)</f>
        <v>0</v>
      </c>
      <c r="AO7">
        <f>VLOOKUP(AC7,CardUpgrade!$C$10:$I$20,7,FALSE)</f>
        <v>0</v>
      </c>
      <c r="AP7">
        <f>VLOOKUP(AD7,CardUpgrade!$C$10:$I$20,7,FALSE)</f>
        <v>0</v>
      </c>
      <c r="AS7" s="2">
        <f>SUM(AI7:AJ7)*'Chest&amp;Cards'!$M$3 + SUM('Dungeon&amp;Framework'!AK7:AN7)*'Chest&amp;Cards'!$M$4</f>
        <v>42</v>
      </c>
      <c r="AU7" s="2">
        <f t="shared" ref="AU7:AU64" si="4">AS7-AS6</f>
        <v>30</v>
      </c>
      <c r="AW7" s="48">
        <v>0</v>
      </c>
      <c r="AX7">
        <f t="shared" si="2"/>
        <v>30</v>
      </c>
      <c r="AY7">
        <f t="shared" si="3"/>
        <v>0</v>
      </c>
      <c r="CQ7" t="s">
        <v>247</v>
      </c>
      <c r="CS7" t="s">
        <v>251</v>
      </c>
      <c r="DB7" t="s">
        <v>284</v>
      </c>
      <c r="DG7" s="2" t="s">
        <v>322</v>
      </c>
      <c r="DH7" s="2"/>
    </row>
    <row r="8" spans="1:150" ht="17" x14ac:dyDescent="0.2">
      <c r="A8" s="11">
        <v>4</v>
      </c>
      <c r="B8">
        <v>4</v>
      </c>
      <c r="C8" s="13" t="s">
        <v>50</v>
      </c>
      <c r="D8">
        <v>2</v>
      </c>
      <c r="E8" t="str">
        <f t="shared" si="0"/>
        <v>橙2 - Lv2</v>
      </c>
      <c r="F8" s="17" t="s">
        <v>187</v>
      </c>
      <c r="G8" t="str">
        <f t="shared" si="1"/>
        <v>橙2</v>
      </c>
      <c r="H8">
        <f>VLOOKUP(G8,Reference1!C:E,3,FALSE)</f>
        <v>353.7</v>
      </c>
      <c r="I8" s="53"/>
      <c r="V8" s="2"/>
      <c r="W8" s="7">
        <v>2</v>
      </c>
      <c r="X8" s="7">
        <v>2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>
        <v>0</v>
      </c>
      <c r="AI8">
        <f>VLOOKUP(W8,CardUpgrade!$C$10:$I$20,7,FALSE)</f>
        <v>6</v>
      </c>
      <c r="AJ8">
        <f>VLOOKUP(X8,CardUpgrade!$C$10:$I$20,7,FALSE)</f>
        <v>6</v>
      </c>
      <c r="AK8">
        <f>VLOOKUP(Y8,CardUpgrade!$C$10:$I$20,7,FALSE)</f>
        <v>0</v>
      </c>
      <c r="AL8">
        <f>VLOOKUP(Z8,CardUpgrade!$C$10:$I$20,7,FALSE)</f>
        <v>0</v>
      </c>
      <c r="AM8">
        <f>VLOOKUP(AA8,CardUpgrade!$C$10:$I$20,7,FALSE)</f>
        <v>0</v>
      </c>
      <c r="AN8">
        <f>VLOOKUP(AB8,CardUpgrade!$C$10:$I$20,7,FALSE)</f>
        <v>0</v>
      </c>
      <c r="AO8">
        <f>VLOOKUP(AC8,CardUpgrade!$C$10:$I$20,7,FALSE)</f>
        <v>0</v>
      </c>
      <c r="AP8">
        <f>VLOOKUP(AD8,CardUpgrade!$C$10:$I$20,7,FALSE)</f>
        <v>0</v>
      </c>
      <c r="AS8" s="2">
        <f>SUM(AI8:AJ8)*'Chest&amp;Cards'!$M$3 + SUM('Dungeon&amp;Framework'!AK8:AN8)*'Chest&amp;Cards'!$M$4</f>
        <v>72</v>
      </c>
      <c r="AU8" s="2">
        <f t="shared" si="4"/>
        <v>30</v>
      </c>
      <c r="AW8" s="48">
        <v>0</v>
      </c>
      <c r="AX8">
        <f t="shared" si="2"/>
        <v>30</v>
      </c>
      <c r="AY8">
        <f t="shared" si="3"/>
        <v>0</v>
      </c>
      <c r="CS8" t="s">
        <v>255</v>
      </c>
      <c r="DB8" t="s">
        <v>285</v>
      </c>
    </row>
    <row r="9" spans="1:150" x14ac:dyDescent="0.2">
      <c r="A9" s="11">
        <v>5</v>
      </c>
      <c r="B9">
        <v>5</v>
      </c>
      <c r="C9" s="14" t="s">
        <v>51</v>
      </c>
      <c r="D9">
        <v>1</v>
      </c>
      <c r="E9" t="str">
        <f t="shared" si="0"/>
        <v>紫1 - Lv1</v>
      </c>
      <c r="G9" t="str">
        <f t="shared" si="1"/>
        <v>紫1</v>
      </c>
      <c r="H9">
        <f>VLOOKUP(G9,Reference1!C:E,3,FALSE)</f>
        <v>579</v>
      </c>
      <c r="I9" s="53"/>
      <c r="V9" s="2"/>
      <c r="W9" s="7">
        <v>2</v>
      </c>
      <c r="X9" s="7">
        <v>2</v>
      </c>
      <c r="Y9" s="7">
        <v>1</v>
      </c>
      <c r="Z9" s="7">
        <v>0</v>
      </c>
      <c r="AA9" s="7">
        <v>0</v>
      </c>
      <c r="AB9" s="7">
        <v>0</v>
      </c>
      <c r="AC9" s="7">
        <v>0</v>
      </c>
      <c r="AD9">
        <v>0</v>
      </c>
      <c r="AI9">
        <f>VLOOKUP(W9,CardUpgrade!$C$10:$I$20,7,FALSE)</f>
        <v>6</v>
      </c>
      <c r="AJ9">
        <f>VLOOKUP(X9,CardUpgrade!$C$10:$I$20,7,FALSE)</f>
        <v>6</v>
      </c>
      <c r="AK9">
        <f>VLOOKUP(Y9,CardUpgrade!$C$10:$I$20,7,FALSE)</f>
        <v>1</v>
      </c>
      <c r="AL9">
        <f>VLOOKUP(Z9,CardUpgrade!$C$10:$I$20,7,FALSE)</f>
        <v>0</v>
      </c>
      <c r="AM9">
        <f>VLOOKUP(AA9,CardUpgrade!$C$10:$I$20,7,FALSE)</f>
        <v>0</v>
      </c>
      <c r="AN9">
        <f>VLOOKUP(AB9,CardUpgrade!$C$10:$I$20,7,FALSE)</f>
        <v>0</v>
      </c>
      <c r="AO9">
        <f>VLOOKUP(AC9,CardUpgrade!$C$10:$I$20,7,FALSE)</f>
        <v>0</v>
      </c>
      <c r="AP9">
        <f>VLOOKUP(AD9,CardUpgrade!$C$10:$I$20,7,FALSE)</f>
        <v>0</v>
      </c>
      <c r="AS9" s="2">
        <f>SUM(AI9:AJ9)*'Chest&amp;Cards'!$M$3 + SUM('Dungeon&amp;Framework'!AK9:AN9)*'Chest&amp;Cards'!$M$4</f>
        <v>132</v>
      </c>
      <c r="AU9" s="2">
        <f t="shared" si="4"/>
        <v>60</v>
      </c>
      <c r="AW9" s="48">
        <v>0</v>
      </c>
      <c r="AX9">
        <f t="shared" si="2"/>
        <v>60</v>
      </c>
      <c r="AY9">
        <f t="shared" si="3"/>
        <v>0</v>
      </c>
      <c r="CQ9" t="s">
        <v>248</v>
      </c>
      <c r="CS9" t="s">
        <v>253</v>
      </c>
      <c r="DB9" t="s">
        <v>286</v>
      </c>
    </row>
    <row r="10" spans="1:150" x14ac:dyDescent="0.2">
      <c r="A10" s="2">
        <v>6</v>
      </c>
      <c r="B10">
        <v>6</v>
      </c>
      <c r="C10" s="14" t="s">
        <v>51</v>
      </c>
      <c r="D10">
        <v>2</v>
      </c>
      <c r="E10" t="str">
        <f t="shared" si="0"/>
        <v>紫1 - Lv2</v>
      </c>
      <c r="G10" t="str">
        <f t="shared" si="1"/>
        <v>紫2</v>
      </c>
      <c r="H10">
        <f>VLOOKUP(G10,Reference1!C:E,3,FALSE)</f>
        <v>521.1</v>
      </c>
      <c r="I10" s="53"/>
      <c r="V10" s="2"/>
      <c r="W10" s="7">
        <v>2</v>
      </c>
      <c r="X10" s="7">
        <v>2</v>
      </c>
      <c r="Y10" s="7">
        <v>2</v>
      </c>
      <c r="Z10" s="7">
        <v>0</v>
      </c>
      <c r="AA10" s="7">
        <v>0</v>
      </c>
      <c r="AB10" s="7">
        <v>0</v>
      </c>
      <c r="AC10" s="7">
        <v>0</v>
      </c>
      <c r="AD10">
        <v>0</v>
      </c>
      <c r="AI10">
        <f>VLOOKUP(W10,CardUpgrade!$C$10:$I$20,7,FALSE)</f>
        <v>6</v>
      </c>
      <c r="AJ10">
        <f>VLOOKUP(X10,CardUpgrade!$C$10:$I$20,7,FALSE)</f>
        <v>6</v>
      </c>
      <c r="AK10">
        <f>VLOOKUP(Y10,CardUpgrade!$C$10:$I$20,7,FALSE)</f>
        <v>6</v>
      </c>
      <c r="AL10">
        <f>VLOOKUP(Z10,CardUpgrade!$C$10:$I$20,7,FALSE)</f>
        <v>0</v>
      </c>
      <c r="AM10">
        <f>VLOOKUP(AA10,CardUpgrade!$C$10:$I$20,7,FALSE)</f>
        <v>0</v>
      </c>
      <c r="AN10">
        <f>VLOOKUP(AB10,CardUpgrade!$C$10:$I$20,7,FALSE)</f>
        <v>0</v>
      </c>
      <c r="AO10">
        <f>VLOOKUP(AC10,CardUpgrade!$C$10:$I$20,7,FALSE)</f>
        <v>0</v>
      </c>
      <c r="AP10">
        <f>VLOOKUP(AD10,CardUpgrade!$C$10:$I$20,7,FALSE)</f>
        <v>0</v>
      </c>
      <c r="AS10" s="2">
        <f>SUM(AI10:AJ10)*'Chest&amp;Cards'!$M$3 + SUM('Dungeon&amp;Framework'!AK10:AN10)*'Chest&amp;Cards'!$M$4</f>
        <v>432</v>
      </c>
      <c r="AU10" s="2">
        <f t="shared" si="4"/>
        <v>300</v>
      </c>
      <c r="AW10" s="48">
        <v>0</v>
      </c>
      <c r="AX10">
        <f t="shared" si="2"/>
        <v>300</v>
      </c>
      <c r="AY10">
        <f t="shared" si="3"/>
        <v>0</v>
      </c>
      <c r="CQ10" t="s">
        <v>249</v>
      </c>
      <c r="CS10" t="s">
        <v>252</v>
      </c>
      <c r="DB10" t="s">
        <v>288</v>
      </c>
    </row>
    <row r="11" spans="1:150" x14ac:dyDescent="0.2">
      <c r="A11" s="2">
        <v>7</v>
      </c>
      <c r="B11">
        <v>7</v>
      </c>
      <c r="C11" s="14" t="s">
        <v>104</v>
      </c>
      <c r="D11">
        <v>1</v>
      </c>
      <c r="E11" t="str">
        <f t="shared" si="0"/>
        <v>紫2 - Lv1</v>
      </c>
      <c r="G11" t="str">
        <f t="shared" si="1"/>
        <v>紫1</v>
      </c>
      <c r="H11">
        <f>VLOOKUP(G11,Reference1!C:E,3,FALSE)</f>
        <v>579</v>
      </c>
      <c r="I11" s="53"/>
      <c r="V11" s="2"/>
      <c r="W11" s="7">
        <v>2</v>
      </c>
      <c r="X11" s="7">
        <v>2</v>
      </c>
      <c r="Y11" s="7">
        <v>2</v>
      </c>
      <c r="Z11" s="7">
        <v>1</v>
      </c>
      <c r="AA11" s="7">
        <v>0</v>
      </c>
      <c r="AB11" s="7">
        <v>0</v>
      </c>
      <c r="AC11">
        <v>0</v>
      </c>
      <c r="AD11">
        <v>0</v>
      </c>
      <c r="AI11">
        <f>VLOOKUP(W11,CardUpgrade!$C$10:$I$20,7,FALSE)</f>
        <v>6</v>
      </c>
      <c r="AJ11">
        <f>VLOOKUP(X11,CardUpgrade!$C$10:$I$20,7,FALSE)</f>
        <v>6</v>
      </c>
      <c r="AK11">
        <f>VLOOKUP(Y11,CardUpgrade!$C$10:$I$20,7,FALSE)</f>
        <v>6</v>
      </c>
      <c r="AL11">
        <f>VLOOKUP(Z11,CardUpgrade!$C$10:$I$20,7,FALSE)</f>
        <v>1</v>
      </c>
      <c r="AM11">
        <f>VLOOKUP(AA11,CardUpgrade!$C$10:$I$20,7,FALSE)</f>
        <v>0</v>
      </c>
      <c r="AN11">
        <f>VLOOKUP(AB11,CardUpgrade!$C$10:$I$20,7,FALSE)</f>
        <v>0</v>
      </c>
      <c r="AO11">
        <f>VLOOKUP(AC11,CardUpgrade!$C$10:$I$20,7,FALSE)</f>
        <v>0</v>
      </c>
      <c r="AP11">
        <f>VLOOKUP(AD11,CardUpgrade!$C$10:$I$20,7,FALSE)</f>
        <v>0</v>
      </c>
      <c r="AS11" s="2">
        <f>SUM(AI11:AJ11)*'Chest&amp;Cards'!$M$3 + SUM('Dungeon&amp;Framework'!AK11:AN11)*'Chest&amp;Cards'!$M$4</f>
        <v>492</v>
      </c>
      <c r="AU11" s="2">
        <f t="shared" si="4"/>
        <v>60</v>
      </c>
      <c r="AW11" s="48">
        <v>0</v>
      </c>
      <c r="AX11">
        <f t="shared" si="2"/>
        <v>60</v>
      </c>
      <c r="AY11">
        <f t="shared" si="3"/>
        <v>0</v>
      </c>
      <c r="CQ11" t="s">
        <v>250</v>
      </c>
    </row>
    <row r="12" spans="1:150" x14ac:dyDescent="0.2">
      <c r="A12" s="2">
        <v>8</v>
      </c>
      <c r="B12">
        <v>8</v>
      </c>
      <c r="C12" s="14" t="s">
        <v>104</v>
      </c>
      <c r="D12">
        <v>2</v>
      </c>
      <c r="E12" t="str">
        <f t="shared" si="0"/>
        <v>紫2 - Lv2</v>
      </c>
      <c r="G12" t="str">
        <f t="shared" si="1"/>
        <v>紫2</v>
      </c>
      <c r="H12">
        <f>VLOOKUP(G12,Reference1!C:E,3,FALSE)</f>
        <v>521.1</v>
      </c>
      <c r="I12" s="53"/>
      <c r="K12" t="s">
        <v>161</v>
      </c>
      <c r="V12" s="2"/>
      <c r="W12" s="7">
        <v>2</v>
      </c>
      <c r="X12" s="7">
        <v>2</v>
      </c>
      <c r="Y12" s="7">
        <v>2</v>
      </c>
      <c r="Z12" s="7">
        <v>2</v>
      </c>
      <c r="AA12" s="7">
        <v>0</v>
      </c>
      <c r="AB12" s="7">
        <v>0</v>
      </c>
      <c r="AC12" s="7">
        <v>1</v>
      </c>
      <c r="AD12">
        <v>0</v>
      </c>
      <c r="AI12">
        <f>VLOOKUP(W12,CardUpgrade!$C$10:$I$20,7,FALSE)</f>
        <v>6</v>
      </c>
      <c r="AJ12">
        <f>VLOOKUP(X12,CardUpgrade!$C$10:$I$20,7,FALSE)</f>
        <v>6</v>
      </c>
      <c r="AK12">
        <f>VLOOKUP(Y12,CardUpgrade!$C$10:$I$20,7,FALSE)</f>
        <v>6</v>
      </c>
      <c r="AL12">
        <f>VLOOKUP(Z12,CardUpgrade!$C$10:$I$20,7,FALSE)</f>
        <v>6</v>
      </c>
      <c r="AM12">
        <f>VLOOKUP(AA12,CardUpgrade!$C$10:$I$20,7,FALSE)</f>
        <v>0</v>
      </c>
      <c r="AN12">
        <f>VLOOKUP(AB12,CardUpgrade!$C$10:$I$20,7,FALSE)</f>
        <v>0</v>
      </c>
      <c r="AO12">
        <f>VLOOKUP(AC12,CardUpgrade!$C$10:$I$20,7,FALSE)</f>
        <v>1</v>
      </c>
      <c r="AP12">
        <f>VLOOKUP(AD12,CardUpgrade!$C$10:$I$20,7,FALSE)</f>
        <v>0</v>
      </c>
      <c r="AS12" s="2">
        <f>SUM(AI12:AJ12)*'Chest&amp;Cards'!$M$3 + SUM('Dungeon&amp;Framework'!AK12:AN12)*'Chest&amp;Cards'!$M$4</f>
        <v>792</v>
      </c>
      <c r="AU12" s="2">
        <f t="shared" si="4"/>
        <v>300</v>
      </c>
      <c r="AW12" s="48">
        <v>0</v>
      </c>
      <c r="AX12">
        <f t="shared" si="2"/>
        <v>300</v>
      </c>
      <c r="AY12">
        <f t="shared" si="3"/>
        <v>0</v>
      </c>
      <c r="CS12" t="s">
        <v>254</v>
      </c>
      <c r="DG12" t="s">
        <v>323</v>
      </c>
    </row>
    <row r="13" spans="1:150" x14ac:dyDescent="0.2">
      <c r="A13" s="2">
        <v>9</v>
      </c>
      <c r="B13">
        <v>9</v>
      </c>
      <c r="C13" s="13" t="s">
        <v>49</v>
      </c>
      <c r="D13" s="7">
        <v>3</v>
      </c>
      <c r="E13" t="str">
        <f t="shared" si="0"/>
        <v>橙1 - Lv3</v>
      </c>
      <c r="G13" t="str">
        <f t="shared" si="1"/>
        <v>橙3</v>
      </c>
      <c r="H13">
        <f>VLOOKUP(G13,Reference1!C:E,3,FALSE)</f>
        <v>314.40000000000003</v>
      </c>
      <c r="I13" s="53"/>
      <c r="K13" t="s">
        <v>163</v>
      </c>
      <c r="V13" s="2"/>
      <c r="W13" s="7">
        <v>3</v>
      </c>
      <c r="X13" s="7">
        <v>2</v>
      </c>
      <c r="Y13" s="7">
        <v>2</v>
      </c>
      <c r="Z13" s="7">
        <v>2</v>
      </c>
      <c r="AA13" s="7">
        <v>0</v>
      </c>
      <c r="AB13" s="7">
        <v>0</v>
      </c>
      <c r="AC13" s="7">
        <v>2</v>
      </c>
      <c r="AD13">
        <v>0</v>
      </c>
      <c r="AI13">
        <f>VLOOKUP(W13,CardUpgrade!$C$10:$I$20,7,FALSE)</f>
        <v>16</v>
      </c>
      <c r="AJ13">
        <f>VLOOKUP(X13,CardUpgrade!$C$10:$I$20,7,FALSE)</f>
        <v>6</v>
      </c>
      <c r="AK13">
        <f>VLOOKUP(Y13,CardUpgrade!$C$10:$I$20,7,FALSE)</f>
        <v>6</v>
      </c>
      <c r="AL13">
        <f>VLOOKUP(Z13,CardUpgrade!$C$10:$I$20,7,FALSE)</f>
        <v>6</v>
      </c>
      <c r="AM13">
        <f>VLOOKUP(AA13,CardUpgrade!$C$10:$I$20,7,FALSE)</f>
        <v>0</v>
      </c>
      <c r="AN13">
        <f>VLOOKUP(AB13,CardUpgrade!$C$10:$I$20,7,FALSE)</f>
        <v>0</v>
      </c>
      <c r="AO13">
        <f>VLOOKUP(AC13,CardUpgrade!$C$10:$I$20,7,FALSE)</f>
        <v>6</v>
      </c>
      <c r="AP13">
        <f>VLOOKUP(AD13,CardUpgrade!$C$10:$I$20,7,FALSE)</f>
        <v>0</v>
      </c>
      <c r="AS13" s="2">
        <f>SUM(AI13:AJ13)*'Chest&amp;Cards'!$M$3 + SUM('Dungeon&amp;Framework'!AK13:AN13)*'Chest&amp;Cards'!$M$4</f>
        <v>852</v>
      </c>
      <c r="AU13" s="2">
        <f t="shared" si="4"/>
        <v>60</v>
      </c>
      <c r="AW13" s="48">
        <v>0</v>
      </c>
      <c r="AX13">
        <f t="shared" si="2"/>
        <v>60</v>
      </c>
      <c r="AY13">
        <f t="shared" si="3"/>
        <v>0</v>
      </c>
    </row>
    <row r="14" spans="1:150" x14ac:dyDescent="0.2">
      <c r="A14" s="2">
        <v>10</v>
      </c>
      <c r="B14">
        <v>10</v>
      </c>
      <c r="C14" s="14" t="s">
        <v>112</v>
      </c>
      <c r="D14" s="7">
        <v>1</v>
      </c>
      <c r="E14" t="str">
        <f t="shared" si="0"/>
        <v>紫3 - Lv1</v>
      </c>
      <c r="F14" s="51" t="s">
        <v>183</v>
      </c>
      <c r="G14" t="str">
        <f t="shared" si="1"/>
        <v>紫1</v>
      </c>
      <c r="H14">
        <f>VLOOKUP(G14,Reference1!C:E,3,FALSE)</f>
        <v>579</v>
      </c>
      <c r="I14" s="53"/>
      <c r="K14" t="s">
        <v>164</v>
      </c>
      <c r="V14" s="2" t="s">
        <v>346</v>
      </c>
      <c r="W14" s="7">
        <v>3</v>
      </c>
      <c r="X14" s="7">
        <v>2</v>
      </c>
      <c r="Y14" s="7">
        <v>2</v>
      </c>
      <c r="Z14" s="7">
        <v>2</v>
      </c>
      <c r="AA14" s="7">
        <v>1</v>
      </c>
      <c r="AB14" s="7">
        <v>0</v>
      </c>
      <c r="AC14" s="7">
        <v>3</v>
      </c>
      <c r="AD14">
        <v>0</v>
      </c>
      <c r="AI14">
        <f>VLOOKUP(W14,CardUpgrade!$C$10:$I$20,7,FALSE)</f>
        <v>16</v>
      </c>
      <c r="AJ14">
        <f>VLOOKUP(X14,CardUpgrade!$C$10:$I$20,7,FALSE)</f>
        <v>6</v>
      </c>
      <c r="AK14">
        <f>VLOOKUP(Y14,CardUpgrade!$C$10:$I$20,7,FALSE)</f>
        <v>6</v>
      </c>
      <c r="AL14">
        <f>VLOOKUP(Z14,CardUpgrade!$C$10:$I$20,7,FALSE)</f>
        <v>6</v>
      </c>
      <c r="AM14">
        <f>VLOOKUP(AA14,CardUpgrade!$C$10:$I$20,7,FALSE)</f>
        <v>1</v>
      </c>
      <c r="AN14">
        <f>VLOOKUP(AB14,CardUpgrade!$C$10:$I$20,7,FALSE)</f>
        <v>0</v>
      </c>
      <c r="AO14">
        <f>VLOOKUP(AC14,CardUpgrade!$C$10:$I$20,7,FALSE)</f>
        <v>16</v>
      </c>
      <c r="AP14">
        <f>VLOOKUP(AD14,CardUpgrade!$C$10:$I$20,7,FALSE)</f>
        <v>0</v>
      </c>
      <c r="AS14" s="2">
        <f>SUM(AI14:AJ14)*'Chest&amp;Cards'!$M$3 + SUM('Dungeon&amp;Framework'!AK14:AN14)*'Chest&amp;Cards'!$M$4</f>
        <v>912</v>
      </c>
      <c r="AU14" s="2">
        <f t="shared" si="4"/>
        <v>60</v>
      </c>
      <c r="AW14" s="48">
        <v>0</v>
      </c>
      <c r="AX14">
        <f t="shared" si="2"/>
        <v>60</v>
      </c>
      <c r="AY14">
        <f t="shared" si="3"/>
        <v>0</v>
      </c>
    </row>
    <row r="15" spans="1:150" x14ac:dyDescent="0.2">
      <c r="A15" s="11">
        <v>11</v>
      </c>
      <c r="B15">
        <v>11</v>
      </c>
      <c r="C15" s="14" t="s">
        <v>112</v>
      </c>
      <c r="D15" s="7">
        <v>2</v>
      </c>
      <c r="E15" t="str">
        <f t="shared" si="0"/>
        <v>紫3 - Lv2</v>
      </c>
      <c r="F15" s="51"/>
      <c r="G15" t="str">
        <f t="shared" si="1"/>
        <v>紫2</v>
      </c>
      <c r="H15">
        <f>VLOOKUP(G15,Reference1!C:E,3,FALSE)</f>
        <v>521.1</v>
      </c>
      <c r="I15" s="53"/>
      <c r="V15" s="2"/>
      <c r="W15" s="7">
        <v>3</v>
      </c>
      <c r="X15" s="7">
        <v>2</v>
      </c>
      <c r="Y15" s="7">
        <v>2</v>
      </c>
      <c r="Z15" s="7">
        <v>2</v>
      </c>
      <c r="AA15" s="7">
        <v>2</v>
      </c>
      <c r="AB15" s="7">
        <v>0</v>
      </c>
      <c r="AC15" s="7">
        <v>3</v>
      </c>
      <c r="AD15">
        <v>0</v>
      </c>
      <c r="AI15">
        <f>VLOOKUP(W15,CardUpgrade!$C$10:$I$20,7,FALSE)</f>
        <v>16</v>
      </c>
      <c r="AJ15">
        <f>VLOOKUP(X15,CardUpgrade!$C$10:$I$20,7,FALSE)</f>
        <v>6</v>
      </c>
      <c r="AK15">
        <f>VLOOKUP(Y15,CardUpgrade!$C$10:$I$20,7,FALSE)</f>
        <v>6</v>
      </c>
      <c r="AL15">
        <f>VLOOKUP(Z15,CardUpgrade!$C$10:$I$20,7,FALSE)</f>
        <v>6</v>
      </c>
      <c r="AM15">
        <f>VLOOKUP(AA15,CardUpgrade!$C$10:$I$20,7,FALSE)</f>
        <v>6</v>
      </c>
      <c r="AN15">
        <f>VLOOKUP(AB15,CardUpgrade!$C$10:$I$20,7,FALSE)</f>
        <v>0</v>
      </c>
      <c r="AO15">
        <f>VLOOKUP(AC15,CardUpgrade!$C$10:$I$20,7,FALSE)</f>
        <v>16</v>
      </c>
      <c r="AP15">
        <f>VLOOKUP(AD15,CardUpgrade!$C$10:$I$20,7,FALSE)</f>
        <v>0</v>
      </c>
      <c r="AS15" s="2">
        <f>SUM(AI15:AJ15)*'Chest&amp;Cards'!$M$3 + SUM('Dungeon&amp;Framework'!AK15:AN15)*'Chest&amp;Cards'!$M$4</f>
        <v>1212</v>
      </c>
      <c r="AU15" s="2">
        <f t="shared" si="4"/>
        <v>300</v>
      </c>
      <c r="AW15" s="48">
        <v>0</v>
      </c>
      <c r="AX15">
        <f t="shared" si="2"/>
        <v>300</v>
      </c>
      <c r="AY15">
        <f t="shared" si="3"/>
        <v>0</v>
      </c>
      <c r="BJ15" t="s">
        <v>305</v>
      </c>
    </row>
    <row r="16" spans="1:150" x14ac:dyDescent="0.2">
      <c r="A16" s="11">
        <v>12</v>
      </c>
      <c r="B16">
        <v>12</v>
      </c>
      <c r="C16" s="14" t="s">
        <v>112</v>
      </c>
      <c r="D16" s="7">
        <v>3</v>
      </c>
      <c r="E16" t="str">
        <f t="shared" si="0"/>
        <v>紫3 - Lv3</v>
      </c>
      <c r="F16" s="51"/>
      <c r="G16" t="str">
        <f t="shared" si="1"/>
        <v>紫3</v>
      </c>
      <c r="H16">
        <f>VLOOKUP(G16,Reference1!C:E,3,FALSE)</f>
        <v>463.20000000000005</v>
      </c>
      <c r="I16" s="53"/>
      <c r="V16" s="2"/>
      <c r="W16" s="7">
        <v>3</v>
      </c>
      <c r="X16" s="7">
        <v>2</v>
      </c>
      <c r="Y16" s="7">
        <v>2</v>
      </c>
      <c r="Z16" s="7">
        <v>2</v>
      </c>
      <c r="AA16" s="7">
        <v>3</v>
      </c>
      <c r="AB16" s="7">
        <v>0</v>
      </c>
      <c r="AC16">
        <v>3</v>
      </c>
      <c r="AD16">
        <v>0</v>
      </c>
      <c r="AI16">
        <f>VLOOKUP(W16,CardUpgrade!$C$10:$I$20,7,FALSE)</f>
        <v>16</v>
      </c>
      <c r="AJ16">
        <f>VLOOKUP(X16,CardUpgrade!$C$10:$I$20,7,FALSE)</f>
        <v>6</v>
      </c>
      <c r="AK16">
        <f>VLOOKUP(Y16,CardUpgrade!$C$10:$I$20,7,FALSE)</f>
        <v>6</v>
      </c>
      <c r="AL16">
        <f>VLOOKUP(Z16,CardUpgrade!$C$10:$I$20,7,FALSE)</f>
        <v>6</v>
      </c>
      <c r="AM16">
        <f>VLOOKUP(AA16,CardUpgrade!$C$10:$I$20,7,FALSE)</f>
        <v>16</v>
      </c>
      <c r="AN16">
        <f>VLOOKUP(AB16,CardUpgrade!$C$10:$I$20,7,FALSE)</f>
        <v>0</v>
      </c>
      <c r="AO16">
        <f>VLOOKUP(AC16,CardUpgrade!$C$10:$I$20,7,FALSE)</f>
        <v>16</v>
      </c>
      <c r="AP16">
        <f>VLOOKUP(AD16,CardUpgrade!$C$10:$I$20,7,FALSE)</f>
        <v>0</v>
      </c>
      <c r="AS16" s="2">
        <f>SUM(AI16:AJ16)*'Chest&amp;Cards'!$M$3 + SUM('Dungeon&amp;Framework'!AK16:AN16)*'Chest&amp;Cards'!$M$4</f>
        <v>1812</v>
      </c>
      <c r="AU16" s="2">
        <f t="shared" si="4"/>
        <v>600</v>
      </c>
      <c r="AW16" s="48">
        <v>0</v>
      </c>
      <c r="AX16">
        <f t="shared" si="2"/>
        <v>600</v>
      </c>
      <c r="AY16">
        <f t="shared" si="3"/>
        <v>0</v>
      </c>
    </row>
    <row r="17" spans="1:62" x14ac:dyDescent="0.2">
      <c r="A17" s="11">
        <v>13</v>
      </c>
      <c r="B17">
        <v>13</v>
      </c>
      <c r="C17" s="14" t="s">
        <v>113</v>
      </c>
      <c r="D17" s="7">
        <v>1</v>
      </c>
      <c r="E17" t="str">
        <f t="shared" si="0"/>
        <v>紫4 - Lv1</v>
      </c>
      <c r="F17" s="51"/>
      <c r="G17" t="str">
        <f t="shared" si="1"/>
        <v>紫1</v>
      </c>
      <c r="H17">
        <f>VLOOKUP(G17,Reference1!C:E,3,FALSE)</f>
        <v>579</v>
      </c>
      <c r="I17" s="53"/>
      <c r="V17" s="2"/>
      <c r="W17" s="7">
        <v>3</v>
      </c>
      <c r="X17" s="7">
        <v>2</v>
      </c>
      <c r="Y17" s="7">
        <v>2</v>
      </c>
      <c r="Z17" s="7">
        <v>2</v>
      </c>
      <c r="AA17" s="7">
        <v>3</v>
      </c>
      <c r="AB17" s="7">
        <v>1</v>
      </c>
      <c r="AC17" s="7">
        <v>3</v>
      </c>
      <c r="AD17">
        <v>0</v>
      </c>
      <c r="AI17">
        <f>VLOOKUP(W17,CardUpgrade!$C$10:$I$20,7,FALSE)</f>
        <v>16</v>
      </c>
      <c r="AJ17">
        <f>VLOOKUP(X17,CardUpgrade!$C$10:$I$20,7,FALSE)</f>
        <v>6</v>
      </c>
      <c r="AK17">
        <f>VLOOKUP(Y17,CardUpgrade!$C$10:$I$20,7,FALSE)</f>
        <v>6</v>
      </c>
      <c r="AL17">
        <f>VLOOKUP(Z17,CardUpgrade!$C$10:$I$20,7,FALSE)</f>
        <v>6</v>
      </c>
      <c r="AM17">
        <f>VLOOKUP(AA17,CardUpgrade!$C$10:$I$20,7,FALSE)</f>
        <v>16</v>
      </c>
      <c r="AN17">
        <f>VLOOKUP(AB17,CardUpgrade!$C$10:$I$20,7,FALSE)</f>
        <v>1</v>
      </c>
      <c r="AO17">
        <f>VLOOKUP(AC17,CardUpgrade!$C$10:$I$20,7,FALSE)</f>
        <v>16</v>
      </c>
      <c r="AP17">
        <f>VLOOKUP(AD17,CardUpgrade!$C$10:$I$20,7,FALSE)</f>
        <v>0</v>
      </c>
      <c r="AS17" s="2">
        <f>SUM(AI17:AJ17)*'Chest&amp;Cards'!$M$3 + SUM('Dungeon&amp;Framework'!AK17:AN17)*'Chest&amp;Cards'!$M$4</f>
        <v>1872</v>
      </c>
      <c r="AU17" s="2">
        <f t="shared" si="4"/>
        <v>60</v>
      </c>
      <c r="AW17" s="48">
        <v>0</v>
      </c>
      <c r="AX17">
        <f t="shared" si="2"/>
        <v>60</v>
      </c>
      <c r="AY17">
        <f t="shared" si="3"/>
        <v>0</v>
      </c>
    </row>
    <row r="18" spans="1:62" x14ac:dyDescent="0.2">
      <c r="A18" s="11">
        <v>14</v>
      </c>
      <c r="B18">
        <v>14</v>
      </c>
      <c r="C18" s="14" t="s">
        <v>113</v>
      </c>
      <c r="D18" s="7">
        <v>2</v>
      </c>
      <c r="E18" t="str">
        <f t="shared" si="0"/>
        <v>紫4 - Lv2</v>
      </c>
      <c r="F18" s="51"/>
      <c r="G18" t="str">
        <f t="shared" si="1"/>
        <v>紫2</v>
      </c>
      <c r="H18">
        <f>VLOOKUP(G18,Reference1!C:E,3,FALSE)</f>
        <v>521.1</v>
      </c>
      <c r="I18" s="53"/>
      <c r="K18" t="s">
        <v>165</v>
      </c>
      <c r="V18" s="2"/>
      <c r="W18" s="7">
        <v>3</v>
      </c>
      <c r="X18" s="7">
        <v>2</v>
      </c>
      <c r="Y18" s="7">
        <v>2</v>
      </c>
      <c r="Z18" s="7">
        <v>2</v>
      </c>
      <c r="AA18" s="7">
        <v>3</v>
      </c>
      <c r="AB18" s="7">
        <v>2</v>
      </c>
      <c r="AC18" s="7">
        <v>3</v>
      </c>
      <c r="AD18">
        <v>1</v>
      </c>
      <c r="AI18">
        <f>VLOOKUP(W18,CardUpgrade!$C$10:$I$20,7,FALSE)</f>
        <v>16</v>
      </c>
      <c r="AJ18">
        <f>VLOOKUP(X18,CardUpgrade!$C$10:$I$20,7,FALSE)</f>
        <v>6</v>
      </c>
      <c r="AK18">
        <f>VLOOKUP(Y18,CardUpgrade!$C$10:$I$20,7,FALSE)</f>
        <v>6</v>
      </c>
      <c r="AL18">
        <f>VLOOKUP(Z18,CardUpgrade!$C$10:$I$20,7,FALSE)</f>
        <v>6</v>
      </c>
      <c r="AM18">
        <f>VLOOKUP(AA18,CardUpgrade!$C$10:$I$20,7,FALSE)</f>
        <v>16</v>
      </c>
      <c r="AN18">
        <f>VLOOKUP(AB18,CardUpgrade!$C$10:$I$20,7,FALSE)</f>
        <v>6</v>
      </c>
      <c r="AO18">
        <f>VLOOKUP(AC18,CardUpgrade!$C$10:$I$20,7,FALSE)</f>
        <v>16</v>
      </c>
      <c r="AP18">
        <f>VLOOKUP(AD18,CardUpgrade!$C$10:$I$20,7,FALSE)</f>
        <v>1</v>
      </c>
      <c r="AS18" s="2">
        <f>SUM(AI18:AJ18)*'Chest&amp;Cards'!$M$3 + SUM('Dungeon&amp;Framework'!AK18:AN18)*'Chest&amp;Cards'!$M$4</f>
        <v>2172</v>
      </c>
      <c r="AU18" s="2">
        <f t="shared" si="4"/>
        <v>300</v>
      </c>
      <c r="AW18" s="48">
        <v>0</v>
      </c>
      <c r="AX18">
        <f t="shared" si="2"/>
        <v>300</v>
      </c>
      <c r="AY18">
        <f t="shared" si="3"/>
        <v>0</v>
      </c>
    </row>
    <row r="19" spans="1:62" x14ac:dyDescent="0.2">
      <c r="A19" s="11">
        <v>15</v>
      </c>
      <c r="B19">
        <v>15</v>
      </c>
      <c r="C19" s="14" t="s">
        <v>113</v>
      </c>
      <c r="D19" s="7">
        <v>3</v>
      </c>
      <c r="E19" t="str">
        <f t="shared" si="0"/>
        <v>紫4 - Lv3</v>
      </c>
      <c r="F19" s="51"/>
      <c r="G19" t="str">
        <f t="shared" si="1"/>
        <v>紫3</v>
      </c>
      <c r="H19">
        <f>VLOOKUP(G19,Reference1!C:E,3,FALSE)</f>
        <v>463.20000000000005</v>
      </c>
      <c r="I19" s="53"/>
      <c r="K19" t="s">
        <v>162</v>
      </c>
      <c r="V19" s="2"/>
      <c r="W19" s="7">
        <v>3</v>
      </c>
      <c r="X19" s="7">
        <v>2</v>
      </c>
      <c r="Y19" s="7">
        <v>2</v>
      </c>
      <c r="Z19" s="7">
        <v>2</v>
      </c>
      <c r="AA19" s="7">
        <v>3</v>
      </c>
      <c r="AB19" s="7">
        <v>3</v>
      </c>
      <c r="AC19" s="7">
        <v>3</v>
      </c>
      <c r="AD19">
        <v>2</v>
      </c>
      <c r="AI19">
        <f>VLOOKUP(W19,CardUpgrade!$C$10:$I$20,7,FALSE)</f>
        <v>16</v>
      </c>
      <c r="AJ19">
        <f>VLOOKUP(X19,CardUpgrade!$C$10:$I$20,7,FALSE)</f>
        <v>6</v>
      </c>
      <c r="AK19">
        <f>VLOOKUP(Y19,CardUpgrade!$C$10:$I$20,7,FALSE)</f>
        <v>6</v>
      </c>
      <c r="AL19">
        <f>VLOOKUP(Z19,CardUpgrade!$C$10:$I$20,7,FALSE)</f>
        <v>6</v>
      </c>
      <c r="AM19">
        <f>VLOOKUP(AA19,CardUpgrade!$C$10:$I$20,7,FALSE)</f>
        <v>16</v>
      </c>
      <c r="AN19">
        <f>VLOOKUP(AB19,CardUpgrade!$C$10:$I$20,7,FALSE)</f>
        <v>16</v>
      </c>
      <c r="AO19">
        <f>VLOOKUP(AC19,CardUpgrade!$C$10:$I$20,7,FALSE)</f>
        <v>16</v>
      </c>
      <c r="AP19">
        <f>VLOOKUP(AD19,CardUpgrade!$C$10:$I$20,7,FALSE)</f>
        <v>6</v>
      </c>
      <c r="AS19" s="2">
        <f>SUM(AI19:AJ19)*'Chest&amp;Cards'!$M$3 + SUM('Dungeon&amp;Framework'!AK19:AN19)*'Chest&amp;Cards'!$M$4</f>
        <v>2772</v>
      </c>
      <c r="AU19" s="2">
        <f t="shared" si="4"/>
        <v>600</v>
      </c>
      <c r="AW19" s="48">
        <v>0</v>
      </c>
      <c r="AX19">
        <f t="shared" si="2"/>
        <v>600</v>
      </c>
      <c r="AY19">
        <f t="shared" si="3"/>
        <v>0</v>
      </c>
    </row>
    <row r="20" spans="1:62" x14ac:dyDescent="0.2">
      <c r="A20" s="2">
        <v>16</v>
      </c>
      <c r="B20">
        <v>16</v>
      </c>
      <c r="C20" s="13" t="s">
        <v>50</v>
      </c>
      <c r="D20" s="7">
        <v>3</v>
      </c>
      <c r="E20" t="str">
        <f t="shared" si="0"/>
        <v>橙2 - Lv3</v>
      </c>
      <c r="G20" t="str">
        <f t="shared" si="1"/>
        <v>橙3</v>
      </c>
      <c r="H20">
        <f>VLOOKUP(G20,Reference1!C:E,3,FALSE)</f>
        <v>314.40000000000003</v>
      </c>
      <c r="I20" s="53"/>
      <c r="K20" t="s">
        <v>166</v>
      </c>
      <c r="V20" s="2"/>
      <c r="W20" s="7">
        <v>3</v>
      </c>
      <c r="X20" s="7">
        <v>3</v>
      </c>
      <c r="Y20" s="7">
        <v>2</v>
      </c>
      <c r="Z20" s="7">
        <v>2</v>
      </c>
      <c r="AA20" s="7">
        <v>3</v>
      </c>
      <c r="AB20" s="7">
        <v>3</v>
      </c>
      <c r="AC20" s="7">
        <v>3</v>
      </c>
      <c r="AD20">
        <v>3</v>
      </c>
      <c r="AI20">
        <f>VLOOKUP(W20,CardUpgrade!$C$10:$I$20,7,FALSE)</f>
        <v>16</v>
      </c>
      <c r="AJ20">
        <f>VLOOKUP(X20,CardUpgrade!$C$10:$I$20,7,FALSE)</f>
        <v>16</v>
      </c>
      <c r="AK20">
        <f>VLOOKUP(Y20,CardUpgrade!$C$10:$I$20,7,FALSE)</f>
        <v>6</v>
      </c>
      <c r="AL20">
        <f>VLOOKUP(Z20,CardUpgrade!$C$10:$I$20,7,FALSE)</f>
        <v>6</v>
      </c>
      <c r="AM20">
        <f>VLOOKUP(AA20,CardUpgrade!$C$10:$I$20,7,FALSE)</f>
        <v>16</v>
      </c>
      <c r="AN20">
        <f>VLOOKUP(AB20,CardUpgrade!$C$10:$I$20,7,FALSE)</f>
        <v>16</v>
      </c>
      <c r="AO20">
        <f>VLOOKUP(AC20,CardUpgrade!$C$10:$I$20,7,FALSE)</f>
        <v>16</v>
      </c>
      <c r="AP20">
        <f>VLOOKUP(AD20,CardUpgrade!$C$10:$I$20,7,FALSE)</f>
        <v>16</v>
      </c>
      <c r="AS20" s="2">
        <f>SUM(AI20:AJ20)*'Chest&amp;Cards'!$M$3 + SUM('Dungeon&amp;Framework'!AK20:AN20)*'Chest&amp;Cards'!$M$4</f>
        <v>2832</v>
      </c>
      <c r="AU20" s="2">
        <f t="shared" si="4"/>
        <v>60</v>
      </c>
      <c r="AW20" s="48">
        <v>0</v>
      </c>
      <c r="AX20">
        <f t="shared" si="2"/>
        <v>60</v>
      </c>
      <c r="AY20">
        <f t="shared" si="3"/>
        <v>0</v>
      </c>
    </row>
    <row r="21" spans="1:62" x14ac:dyDescent="0.2">
      <c r="A21" s="2">
        <v>17</v>
      </c>
      <c r="B21">
        <v>17</v>
      </c>
      <c r="C21" s="14" t="s">
        <v>51</v>
      </c>
      <c r="D21" s="7">
        <v>3</v>
      </c>
      <c r="E21" t="str">
        <f t="shared" si="0"/>
        <v>紫1 - Lv3</v>
      </c>
      <c r="G21" t="str">
        <f t="shared" si="1"/>
        <v>紫3</v>
      </c>
      <c r="H21">
        <f>VLOOKUP(G21,Reference1!C:E,3,FALSE)</f>
        <v>463.20000000000005</v>
      </c>
      <c r="I21" s="53"/>
      <c r="V21" s="2"/>
      <c r="W21" s="7">
        <v>3</v>
      </c>
      <c r="X21" s="7">
        <v>3</v>
      </c>
      <c r="Y21" s="7">
        <v>3</v>
      </c>
      <c r="Z21" s="7">
        <v>2</v>
      </c>
      <c r="AA21" s="7">
        <v>3</v>
      </c>
      <c r="AB21" s="7">
        <v>3</v>
      </c>
      <c r="AC21">
        <v>3</v>
      </c>
      <c r="AD21">
        <v>3</v>
      </c>
      <c r="AI21">
        <f>VLOOKUP(W21,CardUpgrade!$C$10:$I$20,7,FALSE)</f>
        <v>16</v>
      </c>
      <c r="AJ21">
        <f>VLOOKUP(X21,CardUpgrade!$C$10:$I$20,7,FALSE)</f>
        <v>16</v>
      </c>
      <c r="AK21">
        <f>VLOOKUP(Y21,CardUpgrade!$C$10:$I$20,7,FALSE)</f>
        <v>16</v>
      </c>
      <c r="AL21">
        <f>VLOOKUP(Z21,CardUpgrade!$C$10:$I$20,7,FALSE)</f>
        <v>6</v>
      </c>
      <c r="AM21">
        <f>VLOOKUP(AA21,CardUpgrade!$C$10:$I$20,7,FALSE)</f>
        <v>16</v>
      </c>
      <c r="AN21">
        <f>VLOOKUP(AB21,CardUpgrade!$C$10:$I$20,7,FALSE)</f>
        <v>16</v>
      </c>
      <c r="AO21">
        <f>VLOOKUP(AC21,CardUpgrade!$C$10:$I$20,7,FALSE)</f>
        <v>16</v>
      </c>
      <c r="AP21">
        <f>VLOOKUP(AD21,CardUpgrade!$C$10:$I$20,7,FALSE)</f>
        <v>16</v>
      </c>
      <c r="AS21" s="2">
        <f>SUM(AI21:AJ21)*'Chest&amp;Cards'!$M$3 + SUM('Dungeon&amp;Framework'!AK21:AN21)*'Chest&amp;Cards'!$M$4</f>
        <v>3432</v>
      </c>
      <c r="AU21" s="2">
        <f t="shared" si="4"/>
        <v>600</v>
      </c>
      <c r="AW21" s="48">
        <v>1</v>
      </c>
      <c r="AX21">
        <f t="shared" si="2"/>
        <v>0</v>
      </c>
      <c r="AY21">
        <f t="shared" si="3"/>
        <v>600</v>
      </c>
    </row>
    <row r="22" spans="1:62" x14ac:dyDescent="0.2">
      <c r="A22" s="2">
        <v>18</v>
      </c>
      <c r="B22">
        <v>18</v>
      </c>
      <c r="C22" s="14" t="s">
        <v>104</v>
      </c>
      <c r="D22" s="7">
        <v>3</v>
      </c>
      <c r="E22" t="str">
        <f t="shared" si="0"/>
        <v>紫2 - Lv3</v>
      </c>
      <c r="G22" t="str">
        <f t="shared" si="1"/>
        <v>紫3</v>
      </c>
      <c r="H22">
        <f>VLOOKUP(G22,Reference1!C:E,3,FALSE)</f>
        <v>463.20000000000005</v>
      </c>
      <c r="I22" s="53"/>
      <c r="V22" s="2"/>
      <c r="W22" s="7">
        <v>3</v>
      </c>
      <c r="X22" s="7">
        <v>3</v>
      </c>
      <c r="Y22" s="7">
        <v>3</v>
      </c>
      <c r="Z22" s="7">
        <v>3</v>
      </c>
      <c r="AA22" s="7">
        <v>3</v>
      </c>
      <c r="AB22" s="7">
        <v>3</v>
      </c>
      <c r="AC22" s="7">
        <v>3</v>
      </c>
      <c r="AD22">
        <v>3</v>
      </c>
      <c r="AI22">
        <f>VLOOKUP(W22,CardUpgrade!$C$10:$I$20,7,FALSE)</f>
        <v>16</v>
      </c>
      <c r="AJ22">
        <f>VLOOKUP(X22,CardUpgrade!$C$10:$I$20,7,FALSE)</f>
        <v>16</v>
      </c>
      <c r="AK22">
        <f>VLOOKUP(Y22,CardUpgrade!$C$10:$I$20,7,FALSE)</f>
        <v>16</v>
      </c>
      <c r="AL22">
        <f>VLOOKUP(Z22,CardUpgrade!$C$10:$I$20,7,FALSE)</f>
        <v>16</v>
      </c>
      <c r="AM22">
        <f>VLOOKUP(AA22,CardUpgrade!$C$10:$I$20,7,FALSE)</f>
        <v>16</v>
      </c>
      <c r="AN22">
        <f>VLOOKUP(AB22,CardUpgrade!$C$10:$I$20,7,FALSE)</f>
        <v>16</v>
      </c>
      <c r="AO22">
        <f>VLOOKUP(AC22,CardUpgrade!$C$10:$I$20,7,FALSE)</f>
        <v>16</v>
      </c>
      <c r="AP22">
        <f>VLOOKUP(AD22,CardUpgrade!$C$10:$I$20,7,FALSE)</f>
        <v>16</v>
      </c>
      <c r="AS22" s="2">
        <f>SUM(AI22:AJ22)*'Chest&amp;Cards'!$M$3 + SUM('Dungeon&amp;Framework'!AK22:AN22)*'Chest&amp;Cards'!$M$4</f>
        <v>4032</v>
      </c>
      <c r="AU22" s="2">
        <f t="shared" si="4"/>
        <v>600</v>
      </c>
      <c r="AW22" s="48">
        <v>1</v>
      </c>
      <c r="AX22">
        <f t="shared" si="2"/>
        <v>0</v>
      </c>
      <c r="AY22">
        <f t="shared" si="3"/>
        <v>600</v>
      </c>
      <c r="AZ22">
        <f>SUM(AY5:AY22)</f>
        <v>1200</v>
      </c>
      <c r="BA22">
        <f>AZ22/'Chest&amp;Cards'!Q3</f>
        <v>600</v>
      </c>
    </row>
    <row r="23" spans="1:62" x14ac:dyDescent="0.2">
      <c r="A23" s="2">
        <v>19</v>
      </c>
      <c r="B23">
        <v>19</v>
      </c>
      <c r="C23" s="13" t="s">
        <v>49</v>
      </c>
      <c r="D23" s="7">
        <v>4</v>
      </c>
      <c r="E23" t="str">
        <f t="shared" ref="E23:E34" si="5">C23&amp;" - " &amp;"Lv"&amp;D23</f>
        <v>橙1 - Lv4</v>
      </c>
      <c r="G23" t="str">
        <f t="shared" ref="G23:G39" si="6">TEXT(SUBSTITUTE(C23,RIGHT(C23,1),"")&amp;D23,0)</f>
        <v>橙4</v>
      </c>
      <c r="H23">
        <f>VLOOKUP(G23,Reference1!C:E,3,FALSE)</f>
        <v>793</v>
      </c>
      <c r="I23" s="54" t="s">
        <v>158</v>
      </c>
      <c r="V23" s="32"/>
      <c r="W23" s="7">
        <v>4</v>
      </c>
      <c r="X23" s="7">
        <v>3</v>
      </c>
      <c r="Y23" s="7">
        <v>3</v>
      </c>
      <c r="Z23" s="7">
        <v>3</v>
      </c>
      <c r="AA23" s="7">
        <v>3</v>
      </c>
      <c r="AB23" s="7">
        <v>3</v>
      </c>
      <c r="AC23" s="7">
        <v>3</v>
      </c>
      <c r="AD23">
        <v>3</v>
      </c>
      <c r="AI23">
        <f>VLOOKUP(W23,CardUpgrade!$C$10:$I$20,7,FALSE)</f>
        <v>36</v>
      </c>
      <c r="AJ23">
        <f>VLOOKUP(X23,CardUpgrade!$C$10:$I$20,7,FALSE)</f>
        <v>16</v>
      </c>
      <c r="AK23">
        <f>VLOOKUP(Y23,CardUpgrade!$C$10:$I$20,7,FALSE)</f>
        <v>16</v>
      </c>
      <c r="AL23">
        <f>VLOOKUP(Z23,CardUpgrade!$C$10:$I$20,7,FALSE)</f>
        <v>16</v>
      </c>
      <c r="AM23">
        <f>VLOOKUP(AA23,CardUpgrade!$C$10:$I$20,7,FALSE)</f>
        <v>16</v>
      </c>
      <c r="AN23">
        <f>VLOOKUP(AB23,CardUpgrade!$C$10:$I$20,7,FALSE)</f>
        <v>16</v>
      </c>
      <c r="AO23">
        <f>VLOOKUP(AC23,CardUpgrade!$C$10:$I$20,7,FALSE)</f>
        <v>16</v>
      </c>
      <c r="AP23">
        <f>VLOOKUP(AD23,CardUpgrade!$C$10:$I$20,7,FALSE)</f>
        <v>16</v>
      </c>
      <c r="AS23" s="2">
        <f>SUM(AI23:AJ23)*'Chest&amp;Cards'!$M$3 + SUM('Dungeon&amp;Framework'!AK23:AN23)*'Chest&amp;Cards'!$M$4</f>
        <v>4152</v>
      </c>
      <c r="AU23" s="11">
        <f t="shared" si="4"/>
        <v>120</v>
      </c>
      <c r="AW23" s="49">
        <v>0.3</v>
      </c>
      <c r="AX23">
        <f t="shared" si="2"/>
        <v>84</v>
      </c>
      <c r="AY23">
        <f t="shared" si="3"/>
        <v>36</v>
      </c>
      <c r="BJ23" s="11" t="s">
        <v>307</v>
      </c>
    </row>
    <row r="24" spans="1:62" x14ac:dyDescent="0.2">
      <c r="A24" s="2">
        <v>20</v>
      </c>
      <c r="B24">
        <v>20</v>
      </c>
      <c r="C24" s="13" t="s">
        <v>50</v>
      </c>
      <c r="D24" s="7">
        <v>4</v>
      </c>
      <c r="E24" t="str">
        <f t="shared" si="5"/>
        <v>橙2 - Lv4</v>
      </c>
      <c r="G24" t="str">
        <f t="shared" si="6"/>
        <v>橙4</v>
      </c>
      <c r="H24">
        <f>VLOOKUP(G24,Reference1!C:E,3,FALSE)</f>
        <v>793</v>
      </c>
      <c r="I24" s="54"/>
      <c r="V24" s="32"/>
      <c r="W24" s="7">
        <v>4</v>
      </c>
      <c r="X24" s="7">
        <v>4</v>
      </c>
      <c r="Y24" s="7">
        <v>3</v>
      </c>
      <c r="Z24" s="7">
        <v>3</v>
      </c>
      <c r="AA24" s="7">
        <v>3</v>
      </c>
      <c r="AB24" s="7">
        <v>3</v>
      </c>
      <c r="AC24" s="7">
        <v>3</v>
      </c>
      <c r="AD24">
        <v>3</v>
      </c>
      <c r="AI24">
        <f>VLOOKUP(W24,CardUpgrade!$C$10:$I$20,7,FALSE)</f>
        <v>36</v>
      </c>
      <c r="AJ24">
        <f>VLOOKUP(X24,CardUpgrade!$C$10:$I$20,7,FALSE)</f>
        <v>36</v>
      </c>
      <c r="AK24">
        <f>VLOOKUP(Y24,CardUpgrade!$C$10:$I$20,7,FALSE)</f>
        <v>16</v>
      </c>
      <c r="AL24">
        <f>VLOOKUP(Z24,CardUpgrade!$C$10:$I$20,7,FALSE)</f>
        <v>16</v>
      </c>
      <c r="AM24">
        <f>VLOOKUP(AA24,CardUpgrade!$C$10:$I$20,7,FALSE)</f>
        <v>16</v>
      </c>
      <c r="AN24">
        <f>VLOOKUP(AB24,CardUpgrade!$C$10:$I$20,7,FALSE)</f>
        <v>16</v>
      </c>
      <c r="AO24">
        <f>VLOOKUP(AC24,CardUpgrade!$C$10:$I$20,7,FALSE)</f>
        <v>16</v>
      </c>
      <c r="AP24">
        <f>VLOOKUP(AD24,CardUpgrade!$C$10:$I$20,7,FALSE)</f>
        <v>16</v>
      </c>
      <c r="AS24" s="2">
        <f>SUM(AI24:AJ24)*'Chest&amp;Cards'!$M$3 + SUM('Dungeon&amp;Framework'!AK24:AN24)*'Chest&amp;Cards'!$M$4</f>
        <v>4272</v>
      </c>
      <c r="AU24" s="11">
        <f t="shared" si="4"/>
        <v>120</v>
      </c>
      <c r="AW24" s="49">
        <v>0.3</v>
      </c>
      <c r="AX24">
        <f>AU24*(1-AW24)</f>
        <v>84</v>
      </c>
      <c r="AY24">
        <f t="shared" si="3"/>
        <v>36</v>
      </c>
      <c r="BJ24" t="s">
        <v>308</v>
      </c>
    </row>
    <row r="25" spans="1:62" x14ac:dyDescent="0.2">
      <c r="A25" s="11">
        <v>21</v>
      </c>
      <c r="B25">
        <v>21</v>
      </c>
      <c r="C25" s="13" t="s">
        <v>49</v>
      </c>
      <c r="D25" s="7">
        <v>5</v>
      </c>
      <c r="E25" t="str">
        <f t="shared" si="5"/>
        <v>橙1 - Lv5</v>
      </c>
      <c r="G25" t="str">
        <f t="shared" si="6"/>
        <v>橙5</v>
      </c>
      <c r="H25">
        <f>VLOOKUP(G25,Reference1!C:E,3,FALSE)</f>
        <v>713.7</v>
      </c>
      <c r="I25" s="54"/>
      <c r="V25" s="32"/>
      <c r="W25" s="7">
        <v>5</v>
      </c>
      <c r="X25" s="7">
        <v>4</v>
      </c>
      <c r="Y25" s="7">
        <v>3</v>
      </c>
      <c r="Z25" s="7">
        <v>3</v>
      </c>
      <c r="AA25" s="7">
        <v>3</v>
      </c>
      <c r="AB25" s="7">
        <v>3</v>
      </c>
      <c r="AC25" s="7">
        <v>3</v>
      </c>
      <c r="AD25">
        <v>3</v>
      </c>
      <c r="AI25">
        <f>VLOOKUP(W25,CardUpgrade!$C$10:$I$20,7,FALSE)</f>
        <v>66</v>
      </c>
      <c r="AJ25">
        <f>VLOOKUP(X25,CardUpgrade!$C$10:$I$20,7,FALSE)</f>
        <v>36</v>
      </c>
      <c r="AK25">
        <f>VLOOKUP(Y25,CardUpgrade!$C$10:$I$20,7,FALSE)</f>
        <v>16</v>
      </c>
      <c r="AL25">
        <f>VLOOKUP(Z25,CardUpgrade!$C$10:$I$20,7,FALSE)</f>
        <v>16</v>
      </c>
      <c r="AM25">
        <f>VLOOKUP(AA25,CardUpgrade!$C$10:$I$20,7,FALSE)</f>
        <v>16</v>
      </c>
      <c r="AN25">
        <f>VLOOKUP(AB25,CardUpgrade!$C$10:$I$20,7,FALSE)</f>
        <v>16</v>
      </c>
      <c r="AO25">
        <f>VLOOKUP(AC25,CardUpgrade!$C$10:$I$20,7,FALSE)</f>
        <v>16</v>
      </c>
      <c r="AP25">
        <f>VLOOKUP(AD25,CardUpgrade!$C$10:$I$20,7,FALSE)</f>
        <v>16</v>
      </c>
      <c r="AS25" s="2">
        <f>SUM(AI25:AJ25)*'Chest&amp;Cards'!$M$3 + SUM('Dungeon&amp;Framework'!AK25:AN25)*'Chest&amp;Cards'!$M$4</f>
        <v>4452</v>
      </c>
      <c r="AU25" s="11">
        <f t="shared" si="4"/>
        <v>180</v>
      </c>
      <c r="AW25" s="49">
        <v>0.3</v>
      </c>
      <c r="AX25">
        <f>AU25*(1-AW25)</f>
        <v>125.99999999999999</v>
      </c>
      <c r="AY25">
        <f t="shared" si="3"/>
        <v>54.000000000000014</v>
      </c>
      <c r="BC25" t="s">
        <v>366</v>
      </c>
    </row>
    <row r="26" spans="1:62" x14ac:dyDescent="0.2">
      <c r="A26" s="11">
        <v>22</v>
      </c>
      <c r="B26">
        <v>22</v>
      </c>
      <c r="C26" s="13" t="s">
        <v>50</v>
      </c>
      <c r="D26" s="7">
        <v>5</v>
      </c>
      <c r="E26" t="str">
        <f t="shared" si="5"/>
        <v>橙2 - Lv5</v>
      </c>
      <c r="G26" t="str">
        <f t="shared" si="6"/>
        <v>橙5</v>
      </c>
      <c r="H26">
        <f>VLOOKUP(G26,Reference1!C:E,3,FALSE)</f>
        <v>713.7</v>
      </c>
      <c r="I26" s="54"/>
      <c r="V26" s="32"/>
      <c r="W26" s="7">
        <v>5</v>
      </c>
      <c r="X26" s="7">
        <v>5</v>
      </c>
      <c r="Y26" s="7">
        <v>3</v>
      </c>
      <c r="Z26" s="7">
        <v>3</v>
      </c>
      <c r="AA26" s="7">
        <v>3</v>
      </c>
      <c r="AB26" s="7">
        <v>3</v>
      </c>
      <c r="AC26">
        <v>3</v>
      </c>
      <c r="AD26">
        <v>3</v>
      </c>
      <c r="AI26">
        <f>VLOOKUP(W26,CardUpgrade!$C$10:$I$20,7,FALSE)</f>
        <v>66</v>
      </c>
      <c r="AJ26">
        <f>VLOOKUP(X26,CardUpgrade!$C$10:$I$20,7,FALSE)</f>
        <v>66</v>
      </c>
      <c r="AK26">
        <f>VLOOKUP(Y26,CardUpgrade!$C$10:$I$20,7,FALSE)</f>
        <v>16</v>
      </c>
      <c r="AL26">
        <f>VLOOKUP(Z26,CardUpgrade!$C$10:$I$20,7,FALSE)</f>
        <v>16</v>
      </c>
      <c r="AM26">
        <f>VLOOKUP(AA26,CardUpgrade!$C$10:$I$20,7,FALSE)</f>
        <v>16</v>
      </c>
      <c r="AN26">
        <f>VLOOKUP(AB26,CardUpgrade!$C$10:$I$20,7,FALSE)</f>
        <v>16</v>
      </c>
      <c r="AO26">
        <f>VLOOKUP(AC26,CardUpgrade!$C$10:$I$20,7,FALSE)</f>
        <v>16</v>
      </c>
      <c r="AP26">
        <f>VLOOKUP(AD26,CardUpgrade!$C$10:$I$20,7,FALSE)</f>
        <v>16</v>
      </c>
      <c r="AS26" s="2">
        <f>SUM(AI26:AJ26)*'Chest&amp;Cards'!$M$3 + SUM('Dungeon&amp;Framework'!AK26:AN26)*'Chest&amp;Cards'!$M$4</f>
        <v>4632</v>
      </c>
      <c r="AU26" s="11">
        <f t="shared" si="4"/>
        <v>180</v>
      </c>
      <c r="AW26" s="49">
        <v>0.3</v>
      </c>
      <c r="AX26">
        <f t="shared" si="2"/>
        <v>125.99999999999999</v>
      </c>
      <c r="AY26">
        <f t="shared" si="3"/>
        <v>54.000000000000014</v>
      </c>
      <c r="BJ26" t="s">
        <v>309</v>
      </c>
    </row>
    <row r="27" spans="1:62" x14ac:dyDescent="0.2">
      <c r="A27" s="11">
        <v>23</v>
      </c>
      <c r="B27">
        <v>23</v>
      </c>
      <c r="C27" s="14" t="s">
        <v>51</v>
      </c>
      <c r="D27" s="7">
        <v>4</v>
      </c>
      <c r="E27" t="str">
        <f t="shared" si="5"/>
        <v>紫1 - Lv4</v>
      </c>
      <c r="G27" t="str">
        <f t="shared" si="6"/>
        <v>紫4</v>
      </c>
      <c r="H27">
        <f>VLOOKUP(G27,Reference1!C:E,3,FALSE)</f>
        <v>1179</v>
      </c>
      <c r="I27" s="54"/>
      <c r="V27" s="32"/>
      <c r="W27" s="7">
        <v>5</v>
      </c>
      <c r="X27" s="7">
        <v>5</v>
      </c>
      <c r="Y27" s="7">
        <v>4</v>
      </c>
      <c r="Z27" s="7">
        <v>3</v>
      </c>
      <c r="AA27" s="7">
        <v>3</v>
      </c>
      <c r="AB27" s="7">
        <v>3</v>
      </c>
      <c r="AC27" s="7">
        <v>3</v>
      </c>
      <c r="AD27">
        <v>3</v>
      </c>
      <c r="AI27">
        <f>VLOOKUP(W27,CardUpgrade!$C$10:$I$20,7,FALSE)</f>
        <v>66</v>
      </c>
      <c r="AJ27">
        <f>VLOOKUP(X27,CardUpgrade!$C$10:$I$20,7,FALSE)</f>
        <v>66</v>
      </c>
      <c r="AK27">
        <f>VLOOKUP(Y27,CardUpgrade!$C$10:$I$20,7,FALSE)</f>
        <v>36</v>
      </c>
      <c r="AL27">
        <f>VLOOKUP(Z27,CardUpgrade!$C$10:$I$20,7,FALSE)</f>
        <v>16</v>
      </c>
      <c r="AM27">
        <f>VLOOKUP(AA27,CardUpgrade!$C$10:$I$20,7,FALSE)</f>
        <v>16</v>
      </c>
      <c r="AN27">
        <f>VLOOKUP(AB27,CardUpgrade!$C$10:$I$20,7,FALSE)</f>
        <v>16</v>
      </c>
      <c r="AO27">
        <f>VLOOKUP(AC27,CardUpgrade!$C$10:$I$20,7,FALSE)</f>
        <v>16</v>
      </c>
      <c r="AP27">
        <f>VLOOKUP(AD27,CardUpgrade!$C$10:$I$20,7,FALSE)</f>
        <v>16</v>
      </c>
      <c r="AS27" s="2">
        <f>SUM(AI27:AJ27)*'Chest&amp;Cards'!$M$3 + SUM('Dungeon&amp;Framework'!AK27:AN27)*'Chest&amp;Cards'!$M$4</f>
        <v>5832</v>
      </c>
      <c r="AU27" s="11">
        <f t="shared" si="4"/>
        <v>1200</v>
      </c>
      <c r="AW27" s="49">
        <v>0.3</v>
      </c>
      <c r="AX27">
        <f t="shared" si="2"/>
        <v>840</v>
      </c>
      <c r="AY27">
        <f t="shared" si="3"/>
        <v>360</v>
      </c>
      <c r="BJ27" t="s">
        <v>310</v>
      </c>
    </row>
    <row r="28" spans="1:62" x14ac:dyDescent="0.2">
      <c r="A28" s="11">
        <v>24</v>
      </c>
      <c r="B28">
        <v>24</v>
      </c>
      <c r="C28" s="14" t="s">
        <v>51</v>
      </c>
      <c r="D28" s="7">
        <v>5</v>
      </c>
      <c r="E28" t="str">
        <f t="shared" si="5"/>
        <v>紫1 - Lv5</v>
      </c>
      <c r="G28" t="str">
        <f t="shared" si="6"/>
        <v>紫5</v>
      </c>
      <c r="H28">
        <f>VLOOKUP(G28,Reference1!C:E,3,FALSE)</f>
        <v>1061.1000000000001</v>
      </c>
      <c r="I28" s="54"/>
      <c r="V28" s="32"/>
      <c r="W28" s="7">
        <v>5</v>
      </c>
      <c r="X28" s="7">
        <v>5</v>
      </c>
      <c r="Y28" s="7">
        <v>5</v>
      </c>
      <c r="Z28" s="7">
        <v>3</v>
      </c>
      <c r="AA28" s="7">
        <v>3</v>
      </c>
      <c r="AB28" s="7">
        <v>3</v>
      </c>
      <c r="AC28" s="7">
        <v>3</v>
      </c>
      <c r="AD28">
        <v>3</v>
      </c>
      <c r="AI28">
        <f>VLOOKUP(W28,CardUpgrade!$C$10:$I$20,7,FALSE)</f>
        <v>66</v>
      </c>
      <c r="AJ28">
        <f>VLOOKUP(X28,CardUpgrade!$C$10:$I$20,7,FALSE)</f>
        <v>66</v>
      </c>
      <c r="AK28">
        <f>VLOOKUP(Y28,CardUpgrade!$C$10:$I$20,7,FALSE)</f>
        <v>66</v>
      </c>
      <c r="AL28">
        <f>VLOOKUP(Z28,CardUpgrade!$C$10:$I$20,7,FALSE)</f>
        <v>16</v>
      </c>
      <c r="AM28">
        <f>VLOOKUP(AA28,CardUpgrade!$C$10:$I$20,7,FALSE)</f>
        <v>16</v>
      </c>
      <c r="AN28">
        <f>VLOOKUP(AB28,CardUpgrade!$C$10:$I$20,7,FALSE)</f>
        <v>16</v>
      </c>
      <c r="AO28">
        <f>VLOOKUP(AC28,CardUpgrade!$C$10:$I$20,7,FALSE)</f>
        <v>16</v>
      </c>
      <c r="AP28">
        <f>VLOOKUP(AD28,CardUpgrade!$C$10:$I$20,7,FALSE)</f>
        <v>16</v>
      </c>
      <c r="AS28" s="2">
        <f>SUM(AI28:AJ28)*'Chest&amp;Cards'!$M$3 + SUM('Dungeon&amp;Framework'!AK28:AN28)*'Chest&amp;Cards'!$M$4</f>
        <v>7632</v>
      </c>
      <c r="AU28" s="11">
        <f t="shared" si="4"/>
        <v>1800</v>
      </c>
      <c r="AW28" s="49">
        <v>0.3</v>
      </c>
      <c r="AX28">
        <f t="shared" si="2"/>
        <v>1260</v>
      </c>
      <c r="AY28">
        <f t="shared" si="3"/>
        <v>540</v>
      </c>
      <c r="BJ28" t="s">
        <v>311</v>
      </c>
    </row>
    <row r="29" spans="1:62" x14ac:dyDescent="0.2">
      <c r="A29" s="11">
        <v>25</v>
      </c>
      <c r="B29">
        <v>25</v>
      </c>
      <c r="C29" s="14" t="s">
        <v>104</v>
      </c>
      <c r="D29" s="7">
        <v>4</v>
      </c>
      <c r="E29" t="str">
        <f t="shared" si="5"/>
        <v>紫2 - Lv4</v>
      </c>
      <c r="G29" t="str">
        <f t="shared" si="6"/>
        <v>紫4</v>
      </c>
      <c r="H29">
        <f>VLOOKUP(G29,Reference1!C:E,3,FALSE)</f>
        <v>1179</v>
      </c>
      <c r="I29" s="54"/>
      <c r="N29" t="s">
        <v>131</v>
      </c>
      <c r="V29" s="32"/>
      <c r="W29" s="7">
        <v>5</v>
      </c>
      <c r="X29" s="7">
        <v>5</v>
      </c>
      <c r="Y29" s="7">
        <v>5</v>
      </c>
      <c r="Z29" s="7">
        <v>4</v>
      </c>
      <c r="AA29" s="7">
        <v>3</v>
      </c>
      <c r="AB29" s="7">
        <v>3</v>
      </c>
      <c r="AC29" s="7">
        <v>3</v>
      </c>
      <c r="AD29">
        <v>3</v>
      </c>
      <c r="AI29">
        <f>VLOOKUP(W29,CardUpgrade!$C$10:$I$20,7,FALSE)</f>
        <v>66</v>
      </c>
      <c r="AJ29">
        <f>VLOOKUP(X29,CardUpgrade!$C$10:$I$20,7,FALSE)</f>
        <v>66</v>
      </c>
      <c r="AK29">
        <f>VLOOKUP(Y29,CardUpgrade!$C$10:$I$20,7,FALSE)</f>
        <v>66</v>
      </c>
      <c r="AL29">
        <f>VLOOKUP(Z29,CardUpgrade!$C$10:$I$20,7,FALSE)</f>
        <v>36</v>
      </c>
      <c r="AM29">
        <f>VLOOKUP(AA29,CardUpgrade!$C$10:$I$20,7,FALSE)</f>
        <v>16</v>
      </c>
      <c r="AN29">
        <f>VLOOKUP(AB29,CardUpgrade!$C$10:$I$20,7,FALSE)</f>
        <v>16</v>
      </c>
      <c r="AO29">
        <f>VLOOKUP(AC29,CardUpgrade!$C$10:$I$20,7,FALSE)</f>
        <v>16</v>
      </c>
      <c r="AP29">
        <f>VLOOKUP(AD29,CardUpgrade!$C$10:$I$20,7,FALSE)</f>
        <v>16</v>
      </c>
      <c r="AS29" s="2">
        <f>SUM(AI29:AJ29)*'Chest&amp;Cards'!$M$3 + SUM('Dungeon&amp;Framework'!AK29:AN29)*'Chest&amp;Cards'!$M$4</f>
        <v>8832</v>
      </c>
      <c r="AU29" s="11">
        <f t="shared" si="4"/>
        <v>1200</v>
      </c>
      <c r="AW29" s="49">
        <v>0.3</v>
      </c>
      <c r="AX29">
        <f t="shared" si="2"/>
        <v>840</v>
      </c>
      <c r="AY29">
        <f t="shared" si="3"/>
        <v>360</v>
      </c>
      <c r="BJ29" t="s">
        <v>312</v>
      </c>
    </row>
    <row r="30" spans="1:62" x14ac:dyDescent="0.2">
      <c r="A30" s="2">
        <v>26</v>
      </c>
      <c r="B30">
        <v>26</v>
      </c>
      <c r="C30" s="14" t="s">
        <v>104</v>
      </c>
      <c r="D30" s="7">
        <v>5</v>
      </c>
      <c r="E30" t="str">
        <f t="shared" si="5"/>
        <v>紫2 - Lv5</v>
      </c>
      <c r="G30" t="str">
        <f t="shared" si="6"/>
        <v>紫5</v>
      </c>
      <c r="H30">
        <f>VLOOKUP(G30,Reference1!C:E,3,FALSE)</f>
        <v>1061.1000000000001</v>
      </c>
      <c r="I30" s="54"/>
      <c r="K30" t="s">
        <v>168</v>
      </c>
      <c r="N30" t="s">
        <v>49</v>
      </c>
      <c r="O30" t="s">
        <v>50</v>
      </c>
      <c r="P30" t="s">
        <v>51</v>
      </c>
      <c r="Q30" t="s">
        <v>104</v>
      </c>
      <c r="R30" t="s">
        <v>112</v>
      </c>
      <c r="S30" t="s">
        <v>113</v>
      </c>
      <c r="T30" t="s">
        <v>129</v>
      </c>
      <c r="U30" t="s">
        <v>105</v>
      </c>
      <c r="V30" s="32"/>
      <c r="W30" s="7">
        <v>5</v>
      </c>
      <c r="X30" s="7">
        <v>5</v>
      </c>
      <c r="Y30" s="7">
        <v>5</v>
      </c>
      <c r="Z30" s="7">
        <v>5</v>
      </c>
      <c r="AA30" s="7">
        <v>3</v>
      </c>
      <c r="AB30" s="7">
        <v>3</v>
      </c>
      <c r="AC30" s="7">
        <v>4</v>
      </c>
      <c r="AD30">
        <v>3</v>
      </c>
      <c r="AI30">
        <f>VLOOKUP(W30,CardUpgrade!$C$10:$I$20,7,FALSE)</f>
        <v>66</v>
      </c>
      <c r="AJ30">
        <f>VLOOKUP(X30,CardUpgrade!$C$10:$I$20,7,FALSE)</f>
        <v>66</v>
      </c>
      <c r="AK30">
        <f>VLOOKUP(Y30,CardUpgrade!$C$10:$I$20,7,FALSE)</f>
        <v>66</v>
      </c>
      <c r="AL30">
        <f>VLOOKUP(Z30,CardUpgrade!$C$10:$I$20,7,FALSE)</f>
        <v>66</v>
      </c>
      <c r="AM30">
        <f>VLOOKUP(AA30,CardUpgrade!$C$10:$I$20,7,FALSE)</f>
        <v>16</v>
      </c>
      <c r="AN30">
        <f>VLOOKUP(AB30,CardUpgrade!$C$10:$I$20,7,FALSE)</f>
        <v>16</v>
      </c>
      <c r="AO30">
        <f>VLOOKUP(AC30,CardUpgrade!$C$10:$I$20,7,FALSE)</f>
        <v>36</v>
      </c>
      <c r="AP30">
        <f>VLOOKUP(AD30,CardUpgrade!$C$10:$I$20,7,FALSE)</f>
        <v>16</v>
      </c>
      <c r="AS30" s="2">
        <f>SUM(AI30:AJ30)*'Chest&amp;Cards'!$M$3 + SUM('Dungeon&amp;Framework'!AK30:AN30)*'Chest&amp;Cards'!$M$4</f>
        <v>10632</v>
      </c>
      <c r="AU30" s="11">
        <f t="shared" si="4"/>
        <v>1800</v>
      </c>
      <c r="AW30" s="49">
        <v>0.3</v>
      </c>
      <c r="AX30">
        <f t="shared" si="2"/>
        <v>1260</v>
      </c>
      <c r="AY30">
        <f t="shared" si="3"/>
        <v>540</v>
      </c>
      <c r="BJ30" t="s">
        <v>313</v>
      </c>
    </row>
    <row r="31" spans="1:62" x14ac:dyDescent="0.2">
      <c r="A31" s="2">
        <v>27</v>
      </c>
      <c r="B31">
        <v>27</v>
      </c>
      <c r="C31" s="14" t="s">
        <v>112</v>
      </c>
      <c r="D31" s="7">
        <v>4</v>
      </c>
      <c r="E31" t="str">
        <f t="shared" si="5"/>
        <v>紫3 - Lv4</v>
      </c>
      <c r="G31" t="str">
        <f t="shared" si="6"/>
        <v>紫4</v>
      </c>
      <c r="H31">
        <f>VLOOKUP(G31,Reference1!C:E,3,FALSE)</f>
        <v>1179</v>
      </c>
      <c r="I31" s="54"/>
      <c r="K31" t="s">
        <v>169</v>
      </c>
      <c r="M31" s="52" t="s">
        <v>157</v>
      </c>
      <c r="N31" s="13" t="s">
        <v>132</v>
      </c>
      <c r="O31" s="13" t="s">
        <v>132</v>
      </c>
      <c r="P31" s="14" t="s">
        <v>132</v>
      </c>
      <c r="Q31" s="14" t="s">
        <v>132</v>
      </c>
      <c r="R31" s="14" t="s">
        <v>132</v>
      </c>
      <c r="S31" s="14" t="s">
        <v>132</v>
      </c>
      <c r="T31" s="7" t="s">
        <v>132</v>
      </c>
      <c r="U31" t="s">
        <v>132</v>
      </c>
      <c r="V31" s="32" t="s">
        <v>347</v>
      </c>
      <c r="W31" s="7">
        <v>5</v>
      </c>
      <c r="X31" s="7">
        <v>5</v>
      </c>
      <c r="Y31" s="7">
        <v>5</v>
      </c>
      <c r="Z31" s="7">
        <v>5</v>
      </c>
      <c r="AA31" s="7">
        <v>4</v>
      </c>
      <c r="AB31" s="7">
        <v>3</v>
      </c>
      <c r="AC31">
        <v>5</v>
      </c>
      <c r="AD31">
        <v>3</v>
      </c>
      <c r="AI31">
        <f>VLOOKUP(W31,CardUpgrade!$C$10:$I$20,7,FALSE)</f>
        <v>66</v>
      </c>
      <c r="AJ31">
        <f>VLOOKUP(X31,CardUpgrade!$C$10:$I$20,7,FALSE)</f>
        <v>66</v>
      </c>
      <c r="AK31">
        <f>VLOOKUP(Y31,CardUpgrade!$C$10:$I$20,7,FALSE)</f>
        <v>66</v>
      </c>
      <c r="AL31">
        <f>VLOOKUP(Z31,CardUpgrade!$C$10:$I$20,7,FALSE)</f>
        <v>66</v>
      </c>
      <c r="AM31">
        <f>VLOOKUP(AA31,CardUpgrade!$C$10:$I$20,7,FALSE)</f>
        <v>36</v>
      </c>
      <c r="AN31">
        <f>VLOOKUP(AB31,CardUpgrade!$C$10:$I$20,7,FALSE)</f>
        <v>16</v>
      </c>
      <c r="AO31">
        <f>VLOOKUP(AC31,CardUpgrade!$C$10:$I$20,7,FALSE)</f>
        <v>66</v>
      </c>
      <c r="AP31">
        <f>VLOOKUP(AD31,CardUpgrade!$C$10:$I$20,7,FALSE)</f>
        <v>16</v>
      </c>
      <c r="AS31" s="2">
        <f>SUM(AI31:AJ31)*'Chest&amp;Cards'!$M$3 + SUM('Dungeon&amp;Framework'!AK31:AN31)*'Chest&amp;Cards'!$M$4</f>
        <v>11832</v>
      </c>
      <c r="AU31" s="11">
        <f t="shared" si="4"/>
        <v>1200</v>
      </c>
      <c r="AW31" s="49">
        <v>0.3</v>
      </c>
      <c r="AX31">
        <f t="shared" si="2"/>
        <v>840</v>
      </c>
      <c r="AY31">
        <f t="shared" si="3"/>
        <v>360</v>
      </c>
      <c r="BC31" t="s">
        <v>367</v>
      </c>
    </row>
    <row r="32" spans="1:62" x14ac:dyDescent="0.2">
      <c r="A32" s="2">
        <v>28</v>
      </c>
      <c r="B32">
        <v>28</v>
      </c>
      <c r="C32" s="14" t="s">
        <v>112</v>
      </c>
      <c r="D32">
        <v>5</v>
      </c>
      <c r="E32" t="str">
        <f t="shared" si="5"/>
        <v>紫3 - Lv5</v>
      </c>
      <c r="G32" t="str">
        <f t="shared" si="6"/>
        <v>紫5</v>
      </c>
      <c r="H32">
        <f>VLOOKUP(G32,Reference1!C:E,3,FALSE)</f>
        <v>1061.1000000000001</v>
      </c>
      <c r="I32" s="54"/>
      <c r="K32" t="s">
        <v>170</v>
      </c>
      <c r="M32" s="52"/>
      <c r="N32" s="13" t="s">
        <v>133</v>
      </c>
      <c r="O32" s="13" t="s">
        <v>133</v>
      </c>
      <c r="P32" s="14" t="s">
        <v>133</v>
      </c>
      <c r="Q32" s="14" t="s">
        <v>133</v>
      </c>
      <c r="R32" s="14" t="s">
        <v>133</v>
      </c>
      <c r="S32" s="14" t="s">
        <v>133</v>
      </c>
      <c r="T32" s="7" t="s">
        <v>133</v>
      </c>
      <c r="U32" t="s">
        <v>133</v>
      </c>
      <c r="V32" s="32"/>
      <c r="W32" s="7">
        <v>5</v>
      </c>
      <c r="X32" s="7">
        <v>5</v>
      </c>
      <c r="Y32" s="7">
        <v>5</v>
      </c>
      <c r="Z32" s="7">
        <v>5</v>
      </c>
      <c r="AA32" s="7">
        <v>5</v>
      </c>
      <c r="AB32" s="7">
        <v>3</v>
      </c>
      <c r="AC32" s="7">
        <v>6</v>
      </c>
      <c r="AD32">
        <v>3</v>
      </c>
      <c r="AI32">
        <f>VLOOKUP(W32,CardUpgrade!$C$10:$I$20,7,FALSE)</f>
        <v>66</v>
      </c>
      <c r="AJ32">
        <f>VLOOKUP(X32,CardUpgrade!$C$10:$I$20,7,FALSE)</f>
        <v>66</v>
      </c>
      <c r="AK32">
        <f>VLOOKUP(Y32,CardUpgrade!$C$10:$I$20,7,FALSE)</f>
        <v>66</v>
      </c>
      <c r="AL32">
        <f>VLOOKUP(Z32,CardUpgrade!$C$10:$I$20,7,FALSE)</f>
        <v>66</v>
      </c>
      <c r="AM32">
        <f>VLOOKUP(AA32,CardUpgrade!$C$10:$I$20,7,FALSE)</f>
        <v>66</v>
      </c>
      <c r="AN32">
        <f>VLOOKUP(AB32,CardUpgrade!$C$10:$I$20,7,FALSE)</f>
        <v>16</v>
      </c>
      <c r="AO32">
        <f>VLOOKUP(AC32,CardUpgrade!$C$10:$I$20,7,FALSE)</f>
        <v>116</v>
      </c>
      <c r="AP32">
        <f>VLOOKUP(AD32,CardUpgrade!$C$10:$I$20,7,FALSE)</f>
        <v>16</v>
      </c>
      <c r="AS32" s="2">
        <f>SUM(AI32:AJ32)*'Chest&amp;Cards'!$M$3 + SUM('Dungeon&amp;Framework'!AK32:AN32)*'Chest&amp;Cards'!$M$4</f>
        <v>13632</v>
      </c>
      <c r="AU32" s="11">
        <f t="shared" si="4"/>
        <v>1800</v>
      </c>
      <c r="AW32" s="49">
        <v>0.3</v>
      </c>
      <c r="AX32">
        <f t="shared" si="2"/>
        <v>1260</v>
      </c>
      <c r="AY32">
        <f t="shared" si="3"/>
        <v>540</v>
      </c>
      <c r="BC32" t="s">
        <v>368</v>
      </c>
    </row>
    <row r="33" spans="1:99" x14ac:dyDescent="0.2">
      <c r="A33" s="2">
        <v>29</v>
      </c>
      <c r="B33">
        <v>29</v>
      </c>
      <c r="C33" s="14" t="s">
        <v>113</v>
      </c>
      <c r="D33">
        <v>4</v>
      </c>
      <c r="E33" t="str">
        <f t="shared" si="5"/>
        <v>紫4 - Lv4</v>
      </c>
      <c r="G33" t="str">
        <f t="shared" si="6"/>
        <v>紫4</v>
      </c>
      <c r="H33">
        <f>VLOOKUP(G33,Reference1!C:E,3,FALSE)</f>
        <v>1179</v>
      </c>
      <c r="I33" s="54"/>
      <c r="M33" s="52"/>
      <c r="N33" s="13" t="s">
        <v>134</v>
      </c>
      <c r="O33" s="13" t="s">
        <v>134</v>
      </c>
      <c r="P33" s="14" t="s">
        <v>134</v>
      </c>
      <c r="Q33" s="14" t="s">
        <v>134</v>
      </c>
      <c r="R33" s="14" t="s">
        <v>134</v>
      </c>
      <c r="S33" s="14" t="s">
        <v>134</v>
      </c>
      <c r="T33" s="7" t="s">
        <v>134</v>
      </c>
      <c r="U33" t="s">
        <v>134</v>
      </c>
      <c r="V33" s="32"/>
      <c r="W33" s="7">
        <v>5</v>
      </c>
      <c r="X33" s="7">
        <v>5</v>
      </c>
      <c r="Y33" s="7">
        <v>5</v>
      </c>
      <c r="Z33" s="7">
        <v>5</v>
      </c>
      <c r="AA33" s="7">
        <v>5</v>
      </c>
      <c r="AB33" s="7">
        <v>4</v>
      </c>
      <c r="AC33" s="7">
        <v>6</v>
      </c>
      <c r="AD33">
        <v>3</v>
      </c>
      <c r="AI33">
        <f>VLOOKUP(W33,CardUpgrade!$C$10:$I$20,7,FALSE)</f>
        <v>66</v>
      </c>
      <c r="AJ33">
        <f>VLOOKUP(X33,CardUpgrade!$C$10:$I$20,7,FALSE)</f>
        <v>66</v>
      </c>
      <c r="AK33">
        <f>VLOOKUP(Y33,CardUpgrade!$C$10:$I$20,7,FALSE)</f>
        <v>66</v>
      </c>
      <c r="AL33">
        <f>VLOOKUP(Z33,CardUpgrade!$C$10:$I$20,7,FALSE)</f>
        <v>66</v>
      </c>
      <c r="AM33">
        <f>VLOOKUP(AA33,CardUpgrade!$C$10:$I$20,7,FALSE)</f>
        <v>66</v>
      </c>
      <c r="AN33">
        <f>VLOOKUP(AB33,CardUpgrade!$C$10:$I$20,7,FALSE)</f>
        <v>36</v>
      </c>
      <c r="AO33">
        <f>VLOOKUP(AC33,CardUpgrade!$C$10:$I$20,7,FALSE)</f>
        <v>116</v>
      </c>
      <c r="AP33">
        <f>VLOOKUP(AD33,CardUpgrade!$C$10:$I$20,7,FALSE)</f>
        <v>16</v>
      </c>
      <c r="AS33" s="2">
        <f>SUM(AI33:AJ33)*'Chest&amp;Cards'!$M$3 + SUM('Dungeon&amp;Framework'!AK33:AN33)*'Chest&amp;Cards'!$M$4</f>
        <v>14832</v>
      </c>
      <c r="AU33" s="11">
        <f t="shared" si="4"/>
        <v>1200</v>
      </c>
      <c r="AW33" s="49">
        <v>0.3</v>
      </c>
      <c r="AX33">
        <f t="shared" si="2"/>
        <v>840</v>
      </c>
      <c r="AY33">
        <f t="shared" si="3"/>
        <v>360</v>
      </c>
    </row>
    <row r="34" spans="1:99" x14ac:dyDescent="0.2">
      <c r="A34" s="2">
        <v>30</v>
      </c>
      <c r="B34">
        <v>30</v>
      </c>
      <c r="C34" s="14" t="s">
        <v>113</v>
      </c>
      <c r="D34">
        <v>5</v>
      </c>
      <c r="E34" t="str">
        <f t="shared" si="5"/>
        <v>紫4 - Lv5</v>
      </c>
      <c r="G34" t="str">
        <f t="shared" si="6"/>
        <v>紫5</v>
      </c>
      <c r="H34">
        <f>VLOOKUP(G34,Reference1!C:E,3,FALSE)</f>
        <v>1061.1000000000001</v>
      </c>
      <c r="I34" s="54"/>
      <c r="M34" s="52" t="s">
        <v>158</v>
      </c>
      <c r="N34" s="13" t="s">
        <v>135</v>
      </c>
      <c r="O34" s="13" t="s">
        <v>135</v>
      </c>
      <c r="P34" s="14" t="s">
        <v>135</v>
      </c>
      <c r="Q34" s="14" t="s">
        <v>135</v>
      </c>
      <c r="R34" s="14" t="s">
        <v>135</v>
      </c>
      <c r="S34" s="14" t="s">
        <v>135</v>
      </c>
      <c r="T34" s="7" t="s">
        <v>135</v>
      </c>
      <c r="U34" t="s">
        <v>135</v>
      </c>
      <c r="V34" s="32"/>
      <c r="W34" s="7">
        <v>5</v>
      </c>
      <c r="X34" s="7">
        <v>5</v>
      </c>
      <c r="Y34" s="7">
        <v>5</v>
      </c>
      <c r="Z34" s="7">
        <v>5</v>
      </c>
      <c r="AA34" s="7">
        <v>5</v>
      </c>
      <c r="AB34" s="7">
        <v>5</v>
      </c>
      <c r="AC34" s="7">
        <v>6</v>
      </c>
      <c r="AD34">
        <v>3</v>
      </c>
      <c r="AI34">
        <f>VLOOKUP(W34,CardUpgrade!$C$10:$I$20,7,FALSE)</f>
        <v>66</v>
      </c>
      <c r="AJ34">
        <f>VLOOKUP(X34,CardUpgrade!$C$10:$I$20,7,FALSE)</f>
        <v>66</v>
      </c>
      <c r="AK34">
        <f>VLOOKUP(Y34,CardUpgrade!$C$10:$I$20,7,FALSE)</f>
        <v>66</v>
      </c>
      <c r="AL34">
        <f>VLOOKUP(Z34,CardUpgrade!$C$10:$I$20,7,FALSE)</f>
        <v>66</v>
      </c>
      <c r="AM34">
        <f>VLOOKUP(AA34,CardUpgrade!$C$10:$I$20,7,FALSE)</f>
        <v>66</v>
      </c>
      <c r="AN34">
        <f>VLOOKUP(AB34,CardUpgrade!$C$10:$I$20,7,FALSE)</f>
        <v>66</v>
      </c>
      <c r="AO34">
        <f>VLOOKUP(AC34,CardUpgrade!$C$10:$I$20,7,FALSE)</f>
        <v>116</v>
      </c>
      <c r="AP34">
        <f>VLOOKUP(AD34,CardUpgrade!$C$10:$I$20,7,FALSE)</f>
        <v>16</v>
      </c>
      <c r="AS34" s="2">
        <f>SUM(AI34:AJ34)*'Chest&amp;Cards'!$M$3 + SUM('Dungeon&amp;Framework'!AK34:AN34)*'Chest&amp;Cards'!$M$4</f>
        <v>16632</v>
      </c>
      <c r="AU34" s="11">
        <f t="shared" si="4"/>
        <v>1800</v>
      </c>
      <c r="AW34" s="49">
        <v>0.3</v>
      </c>
      <c r="AX34">
        <f t="shared" si="2"/>
        <v>1260</v>
      </c>
      <c r="AY34">
        <f t="shared" si="3"/>
        <v>540</v>
      </c>
    </row>
    <row r="35" spans="1:99" x14ac:dyDescent="0.2">
      <c r="A35" s="11">
        <v>31</v>
      </c>
      <c r="B35">
        <v>31</v>
      </c>
      <c r="C35" s="13" t="s">
        <v>49</v>
      </c>
      <c r="D35">
        <v>6</v>
      </c>
      <c r="E35" t="str">
        <f t="shared" ref="E35:E40" si="7">C35&amp;" - " &amp;"Lv"&amp;D35</f>
        <v>橙1 - Lv6</v>
      </c>
      <c r="G35" t="str">
        <f t="shared" si="6"/>
        <v>橙6</v>
      </c>
      <c r="H35">
        <f>VLOOKUP(G35,Reference1!C:E,3,FALSE)</f>
        <v>634.40000000000009</v>
      </c>
      <c r="I35" s="54"/>
      <c r="M35" s="52"/>
      <c r="N35" s="13" t="s">
        <v>136</v>
      </c>
      <c r="O35" s="13" t="s">
        <v>136</v>
      </c>
      <c r="P35" s="14" t="s">
        <v>136</v>
      </c>
      <c r="Q35" s="14" t="s">
        <v>136</v>
      </c>
      <c r="R35" s="14" t="s">
        <v>136</v>
      </c>
      <c r="S35" s="14" t="s">
        <v>136</v>
      </c>
      <c r="T35" s="7" t="s">
        <v>136</v>
      </c>
      <c r="U35" t="s">
        <v>136</v>
      </c>
      <c r="V35" s="32"/>
      <c r="W35" s="7">
        <v>6</v>
      </c>
      <c r="X35" s="7">
        <v>5</v>
      </c>
      <c r="Y35" s="7">
        <v>5</v>
      </c>
      <c r="Z35" s="7">
        <v>5</v>
      </c>
      <c r="AA35" s="7">
        <v>5</v>
      </c>
      <c r="AB35" s="7">
        <v>5</v>
      </c>
      <c r="AC35" s="7">
        <v>6</v>
      </c>
      <c r="AD35">
        <v>3</v>
      </c>
      <c r="AI35">
        <f>VLOOKUP(W35,CardUpgrade!$C$10:$I$20,7,FALSE)</f>
        <v>116</v>
      </c>
      <c r="AJ35">
        <f>VLOOKUP(X35,CardUpgrade!$C$10:$I$20,7,FALSE)</f>
        <v>66</v>
      </c>
      <c r="AK35">
        <f>VLOOKUP(Y35,CardUpgrade!$C$10:$I$20,7,FALSE)</f>
        <v>66</v>
      </c>
      <c r="AL35">
        <f>VLOOKUP(Z35,CardUpgrade!$C$10:$I$20,7,FALSE)</f>
        <v>66</v>
      </c>
      <c r="AM35">
        <f>VLOOKUP(AA35,CardUpgrade!$C$10:$I$20,7,FALSE)</f>
        <v>66</v>
      </c>
      <c r="AN35">
        <f>VLOOKUP(AB35,CardUpgrade!$C$10:$I$20,7,FALSE)</f>
        <v>66</v>
      </c>
      <c r="AO35">
        <f>VLOOKUP(AC35,CardUpgrade!$C$10:$I$20,7,FALSE)</f>
        <v>116</v>
      </c>
      <c r="AP35">
        <f>VLOOKUP(AD35,CardUpgrade!$C$10:$I$20,7,FALSE)</f>
        <v>16</v>
      </c>
      <c r="AS35" s="2">
        <f>SUM(AI35:AJ35)*'Chest&amp;Cards'!$M$3 + SUM('Dungeon&amp;Framework'!AK35:AN35)*'Chest&amp;Cards'!$M$4</f>
        <v>16932</v>
      </c>
      <c r="AU35" s="11">
        <f t="shared" si="4"/>
        <v>300</v>
      </c>
      <c r="AW35" s="49">
        <v>0.3</v>
      </c>
      <c r="AX35">
        <f t="shared" si="2"/>
        <v>210</v>
      </c>
      <c r="AY35">
        <f t="shared" si="3"/>
        <v>90</v>
      </c>
      <c r="BC35" t="s">
        <v>369</v>
      </c>
    </row>
    <row r="36" spans="1:99" x14ac:dyDescent="0.2">
      <c r="A36" s="11">
        <v>32</v>
      </c>
      <c r="B36">
        <v>32</v>
      </c>
      <c r="C36" s="13" t="s">
        <v>50</v>
      </c>
      <c r="D36">
        <v>6</v>
      </c>
      <c r="E36" t="str">
        <f t="shared" si="7"/>
        <v>橙2 - Lv6</v>
      </c>
      <c r="G36" t="str">
        <f t="shared" si="6"/>
        <v>橙6</v>
      </c>
      <c r="H36">
        <f>VLOOKUP(G36,Reference1!C:E,3,FALSE)</f>
        <v>634.40000000000009</v>
      </c>
      <c r="I36" s="54"/>
      <c r="K36" t="s">
        <v>171</v>
      </c>
      <c r="M36" s="52"/>
      <c r="N36" s="13" t="s">
        <v>137</v>
      </c>
      <c r="O36" s="13" t="s">
        <v>137</v>
      </c>
      <c r="P36" s="14" t="s">
        <v>137</v>
      </c>
      <c r="Q36" s="14" t="s">
        <v>137</v>
      </c>
      <c r="R36" s="14" t="s">
        <v>137</v>
      </c>
      <c r="S36" s="14" t="s">
        <v>137</v>
      </c>
      <c r="T36" s="7" t="s">
        <v>137</v>
      </c>
      <c r="U36" t="s">
        <v>137</v>
      </c>
      <c r="V36" s="32"/>
      <c r="W36" s="7">
        <v>6</v>
      </c>
      <c r="X36" s="7">
        <v>6</v>
      </c>
      <c r="Y36" s="7">
        <v>5</v>
      </c>
      <c r="Z36" s="7">
        <v>5</v>
      </c>
      <c r="AA36" s="7">
        <v>5</v>
      </c>
      <c r="AB36" s="7">
        <v>5</v>
      </c>
      <c r="AC36">
        <v>6</v>
      </c>
      <c r="AD36">
        <v>4</v>
      </c>
      <c r="AI36">
        <f>VLOOKUP(W36,CardUpgrade!$C$10:$I$20,7,FALSE)</f>
        <v>116</v>
      </c>
      <c r="AJ36">
        <f>VLOOKUP(X36,CardUpgrade!$C$10:$I$20,7,FALSE)</f>
        <v>116</v>
      </c>
      <c r="AK36">
        <f>VLOOKUP(Y36,CardUpgrade!$C$10:$I$20,7,FALSE)</f>
        <v>66</v>
      </c>
      <c r="AL36">
        <f>VLOOKUP(Z36,CardUpgrade!$C$10:$I$20,7,FALSE)</f>
        <v>66</v>
      </c>
      <c r="AM36">
        <f>VLOOKUP(AA36,CardUpgrade!$C$10:$I$20,7,FALSE)</f>
        <v>66</v>
      </c>
      <c r="AN36">
        <f>VLOOKUP(AB36,CardUpgrade!$C$10:$I$20,7,FALSE)</f>
        <v>66</v>
      </c>
      <c r="AO36">
        <f>VLOOKUP(AC36,CardUpgrade!$C$10:$I$20,7,FALSE)</f>
        <v>116</v>
      </c>
      <c r="AP36">
        <f>VLOOKUP(AD36,CardUpgrade!$C$10:$I$20,7,FALSE)</f>
        <v>36</v>
      </c>
      <c r="AS36" s="2">
        <f>SUM(AI36:AJ36)*'Chest&amp;Cards'!$M$3 + SUM('Dungeon&amp;Framework'!AK36:AN36)*'Chest&amp;Cards'!$M$4</f>
        <v>17232</v>
      </c>
      <c r="AU36" s="11">
        <f t="shared" si="4"/>
        <v>300</v>
      </c>
      <c r="AW36" s="49">
        <v>0.3</v>
      </c>
      <c r="AX36">
        <f t="shared" si="2"/>
        <v>210</v>
      </c>
      <c r="AY36">
        <f t="shared" si="3"/>
        <v>90</v>
      </c>
    </row>
    <row r="37" spans="1:99" x14ac:dyDescent="0.2">
      <c r="A37" s="11">
        <v>33</v>
      </c>
      <c r="B37">
        <v>33</v>
      </c>
      <c r="C37" s="14" t="s">
        <v>51</v>
      </c>
      <c r="D37">
        <v>6</v>
      </c>
      <c r="E37" t="str">
        <f t="shared" si="7"/>
        <v>紫1 - Lv6</v>
      </c>
      <c r="G37" t="str">
        <f t="shared" si="6"/>
        <v>紫6</v>
      </c>
      <c r="H37">
        <f>VLOOKUP(G37,Reference1!C:E,3,FALSE)</f>
        <v>943.2</v>
      </c>
      <c r="I37" s="54"/>
      <c r="K37" t="s">
        <v>172</v>
      </c>
      <c r="M37" s="52" t="s">
        <v>159</v>
      </c>
      <c r="N37" s="13" t="s">
        <v>138</v>
      </c>
      <c r="O37" s="13" t="s">
        <v>138</v>
      </c>
      <c r="P37" s="14" t="s">
        <v>138</v>
      </c>
      <c r="Q37" s="14" t="s">
        <v>138</v>
      </c>
      <c r="R37" s="14" t="s">
        <v>138</v>
      </c>
      <c r="S37" s="14" t="s">
        <v>138</v>
      </c>
      <c r="T37" s="7" t="s">
        <v>138</v>
      </c>
      <c r="U37" t="s">
        <v>138</v>
      </c>
      <c r="V37" s="32"/>
      <c r="W37" s="7">
        <v>6</v>
      </c>
      <c r="X37" s="7">
        <v>6</v>
      </c>
      <c r="Y37" s="7">
        <v>6</v>
      </c>
      <c r="Z37" s="7">
        <v>5</v>
      </c>
      <c r="AA37" s="7">
        <v>5</v>
      </c>
      <c r="AB37" s="7">
        <v>5</v>
      </c>
      <c r="AC37" s="7">
        <v>6</v>
      </c>
      <c r="AD37">
        <v>5</v>
      </c>
      <c r="AI37">
        <f>VLOOKUP(W37,CardUpgrade!$C$10:$I$20,7,FALSE)</f>
        <v>116</v>
      </c>
      <c r="AJ37">
        <f>VLOOKUP(X37,CardUpgrade!$C$10:$I$20,7,FALSE)</f>
        <v>116</v>
      </c>
      <c r="AK37">
        <f>VLOOKUP(Y37,CardUpgrade!$C$10:$I$20,7,FALSE)</f>
        <v>116</v>
      </c>
      <c r="AL37">
        <f>VLOOKUP(Z37,CardUpgrade!$C$10:$I$20,7,FALSE)</f>
        <v>66</v>
      </c>
      <c r="AM37">
        <f>VLOOKUP(AA37,CardUpgrade!$C$10:$I$20,7,FALSE)</f>
        <v>66</v>
      </c>
      <c r="AN37">
        <f>VLOOKUP(AB37,CardUpgrade!$C$10:$I$20,7,FALSE)</f>
        <v>66</v>
      </c>
      <c r="AO37">
        <f>VLOOKUP(AC37,CardUpgrade!$C$10:$I$20,7,FALSE)</f>
        <v>116</v>
      </c>
      <c r="AP37">
        <f>VLOOKUP(AD37,CardUpgrade!$C$10:$I$20,7,FALSE)</f>
        <v>66</v>
      </c>
      <c r="AS37" s="2">
        <f>SUM(AI37:AJ37)*'Chest&amp;Cards'!$M$3 + SUM('Dungeon&amp;Framework'!AK37:AN37)*'Chest&amp;Cards'!$M$4</f>
        <v>20232</v>
      </c>
      <c r="AU37" s="11">
        <f t="shared" si="4"/>
        <v>3000</v>
      </c>
      <c r="AW37" s="49">
        <v>0.3</v>
      </c>
      <c r="AX37">
        <f t="shared" si="2"/>
        <v>2100</v>
      </c>
      <c r="AY37">
        <f t="shared" si="3"/>
        <v>900</v>
      </c>
    </row>
    <row r="38" spans="1:99" x14ac:dyDescent="0.2">
      <c r="A38" s="11">
        <v>34</v>
      </c>
      <c r="B38">
        <v>34</v>
      </c>
      <c r="C38" s="14" t="s">
        <v>104</v>
      </c>
      <c r="D38">
        <v>6</v>
      </c>
      <c r="E38" t="str">
        <f t="shared" si="7"/>
        <v>紫2 - Lv6</v>
      </c>
      <c r="G38" t="str">
        <f t="shared" si="6"/>
        <v>紫6</v>
      </c>
      <c r="H38">
        <f>VLOOKUP(G38,Reference1!C:E,3,FALSE)</f>
        <v>943.2</v>
      </c>
      <c r="I38" s="54"/>
      <c r="K38" t="s">
        <v>173</v>
      </c>
      <c r="M38" s="52"/>
      <c r="N38" s="13" t="s">
        <v>139</v>
      </c>
      <c r="O38" s="13" t="s">
        <v>139</v>
      </c>
      <c r="P38" s="14" t="s">
        <v>139</v>
      </c>
      <c r="Q38" s="14" t="s">
        <v>139</v>
      </c>
      <c r="R38" s="14" t="s">
        <v>139</v>
      </c>
      <c r="S38" s="14" t="s">
        <v>139</v>
      </c>
      <c r="T38" s="7" t="s">
        <v>139</v>
      </c>
      <c r="U38" t="s">
        <v>139</v>
      </c>
      <c r="V38" s="32"/>
      <c r="W38" s="7">
        <v>6</v>
      </c>
      <c r="X38" s="7">
        <v>6</v>
      </c>
      <c r="Y38" s="7">
        <v>6</v>
      </c>
      <c r="Z38" s="7">
        <v>6</v>
      </c>
      <c r="AA38" s="7">
        <v>5</v>
      </c>
      <c r="AB38" s="7">
        <v>5</v>
      </c>
      <c r="AC38" s="7">
        <v>6</v>
      </c>
      <c r="AD38">
        <v>6</v>
      </c>
      <c r="AI38">
        <f>VLOOKUP(W38,CardUpgrade!$C$10:$I$20,7,FALSE)</f>
        <v>116</v>
      </c>
      <c r="AJ38">
        <f>VLOOKUP(X38,CardUpgrade!$C$10:$I$20,7,FALSE)</f>
        <v>116</v>
      </c>
      <c r="AK38">
        <f>VLOOKUP(Y38,CardUpgrade!$C$10:$I$20,7,FALSE)</f>
        <v>116</v>
      </c>
      <c r="AL38">
        <f>VLOOKUP(Z38,CardUpgrade!$C$10:$I$20,7,FALSE)</f>
        <v>116</v>
      </c>
      <c r="AM38">
        <f>VLOOKUP(AA38,CardUpgrade!$C$10:$I$20,7,FALSE)</f>
        <v>66</v>
      </c>
      <c r="AN38">
        <f>VLOOKUP(AB38,CardUpgrade!$C$10:$I$20,7,FALSE)</f>
        <v>66</v>
      </c>
      <c r="AO38">
        <f>VLOOKUP(AC38,CardUpgrade!$C$10:$I$20,7,FALSE)</f>
        <v>116</v>
      </c>
      <c r="AP38">
        <f>VLOOKUP(AD38,CardUpgrade!$C$10:$I$20,7,FALSE)</f>
        <v>116</v>
      </c>
      <c r="AS38" s="2">
        <f>SUM(AI38:AJ38)*'Chest&amp;Cards'!$M$3 + SUM('Dungeon&amp;Framework'!AK38:AN38)*'Chest&amp;Cards'!$M$4</f>
        <v>23232</v>
      </c>
      <c r="AU38" s="11">
        <f t="shared" si="4"/>
        <v>3000</v>
      </c>
      <c r="AW38" s="49">
        <v>0.3</v>
      </c>
      <c r="AX38">
        <f t="shared" si="2"/>
        <v>2100</v>
      </c>
      <c r="AY38">
        <f t="shared" si="3"/>
        <v>900</v>
      </c>
    </row>
    <row r="39" spans="1:99" x14ac:dyDescent="0.2">
      <c r="A39" s="11">
        <v>35</v>
      </c>
      <c r="B39">
        <v>35</v>
      </c>
      <c r="C39" s="14" t="s">
        <v>112</v>
      </c>
      <c r="D39">
        <v>6</v>
      </c>
      <c r="E39" t="str">
        <f t="shared" si="7"/>
        <v>紫3 - Lv6</v>
      </c>
      <c r="G39" t="str">
        <f t="shared" si="6"/>
        <v>紫6</v>
      </c>
      <c r="H39">
        <f>VLOOKUP(G39,Reference1!C:E,3,FALSE)</f>
        <v>943.2</v>
      </c>
      <c r="I39" s="54"/>
      <c r="M39" s="52"/>
      <c r="N39" s="13" t="s">
        <v>140</v>
      </c>
      <c r="O39" s="13" t="s">
        <v>140</v>
      </c>
      <c r="P39" s="14" t="s">
        <v>140</v>
      </c>
      <c r="Q39" s="14" t="s">
        <v>140</v>
      </c>
      <c r="R39" s="14" t="s">
        <v>140</v>
      </c>
      <c r="S39" s="14" t="s">
        <v>140</v>
      </c>
      <c r="T39" s="7" t="s">
        <v>140</v>
      </c>
      <c r="U39" t="s">
        <v>140</v>
      </c>
      <c r="V39" s="32"/>
      <c r="W39" s="7">
        <v>6</v>
      </c>
      <c r="X39" s="7">
        <v>6</v>
      </c>
      <c r="Y39" s="7">
        <v>6</v>
      </c>
      <c r="Z39" s="7">
        <v>6</v>
      </c>
      <c r="AA39" s="7">
        <v>6</v>
      </c>
      <c r="AB39" s="7">
        <v>5</v>
      </c>
      <c r="AC39" s="7">
        <v>6</v>
      </c>
      <c r="AD39">
        <v>6</v>
      </c>
      <c r="AI39">
        <f>VLOOKUP(W39,CardUpgrade!$C$10:$I$20,7,FALSE)</f>
        <v>116</v>
      </c>
      <c r="AJ39">
        <f>VLOOKUP(X39,CardUpgrade!$C$10:$I$20,7,FALSE)</f>
        <v>116</v>
      </c>
      <c r="AK39">
        <f>VLOOKUP(Y39,CardUpgrade!$C$10:$I$20,7,FALSE)</f>
        <v>116</v>
      </c>
      <c r="AL39">
        <f>VLOOKUP(Z39,CardUpgrade!$C$10:$I$20,7,FALSE)</f>
        <v>116</v>
      </c>
      <c r="AM39">
        <f>VLOOKUP(AA39,CardUpgrade!$C$10:$I$20,7,FALSE)</f>
        <v>116</v>
      </c>
      <c r="AN39">
        <f>VLOOKUP(AB39,CardUpgrade!$C$10:$I$20,7,FALSE)</f>
        <v>66</v>
      </c>
      <c r="AO39">
        <f>VLOOKUP(AC39,CardUpgrade!$C$10:$I$20,7,FALSE)</f>
        <v>116</v>
      </c>
      <c r="AP39">
        <f>VLOOKUP(AD39,CardUpgrade!$C$10:$I$20,7,FALSE)</f>
        <v>116</v>
      </c>
      <c r="AS39" s="2">
        <f>SUM(AI39:AJ39)*'Chest&amp;Cards'!$M$3 + SUM('Dungeon&amp;Framework'!AK39:AN39)*'Chest&amp;Cards'!$M$4</f>
        <v>26232</v>
      </c>
      <c r="AU39" s="11">
        <f t="shared" si="4"/>
        <v>3000</v>
      </c>
      <c r="AW39" s="49">
        <v>0.3</v>
      </c>
      <c r="AX39">
        <f t="shared" si="2"/>
        <v>2100</v>
      </c>
      <c r="AY39">
        <f t="shared" si="3"/>
        <v>900</v>
      </c>
    </row>
    <row r="40" spans="1:99" x14ac:dyDescent="0.2">
      <c r="A40" s="2">
        <v>36</v>
      </c>
      <c r="B40">
        <v>36</v>
      </c>
      <c r="C40" s="14" t="s">
        <v>113</v>
      </c>
      <c r="D40">
        <v>6</v>
      </c>
      <c r="E40" t="str">
        <f t="shared" si="7"/>
        <v>紫4 - Lv6</v>
      </c>
      <c r="G40" t="str">
        <f t="shared" ref="G40:G42" si="8">TEXT(SUBSTITUTE(C40,RIGHT(C40,1),"")&amp;D40,0)</f>
        <v>紫6</v>
      </c>
      <c r="H40">
        <f>VLOOKUP(G40,Reference1!C:E,3,FALSE)</f>
        <v>943.2</v>
      </c>
      <c r="I40" s="54"/>
      <c r="M40" s="44" t="s">
        <v>160</v>
      </c>
      <c r="N40" s="13" t="s">
        <v>141</v>
      </c>
      <c r="O40" s="13" t="s">
        <v>141</v>
      </c>
      <c r="P40" s="14" t="s">
        <v>141</v>
      </c>
      <c r="Q40" s="14" t="s">
        <v>141</v>
      </c>
      <c r="R40" s="14" t="s">
        <v>141</v>
      </c>
      <c r="S40" s="14" t="s">
        <v>141</v>
      </c>
      <c r="T40" s="7" t="s">
        <v>141</v>
      </c>
      <c r="U40" t="s">
        <v>141</v>
      </c>
      <c r="V40" s="32"/>
      <c r="W40" s="7">
        <v>6</v>
      </c>
      <c r="X40" s="7">
        <v>6</v>
      </c>
      <c r="Y40" s="7">
        <v>6</v>
      </c>
      <c r="Z40" s="7">
        <v>6</v>
      </c>
      <c r="AA40" s="7">
        <v>6</v>
      </c>
      <c r="AB40" s="7">
        <v>6</v>
      </c>
      <c r="AC40" s="7">
        <v>6</v>
      </c>
      <c r="AD40">
        <v>6</v>
      </c>
      <c r="AI40">
        <f>VLOOKUP(W40,CardUpgrade!$C$10:$I$20,7,FALSE)</f>
        <v>116</v>
      </c>
      <c r="AJ40">
        <f>VLOOKUP(X40,CardUpgrade!$C$10:$I$20,7,FALSE)</f>
        <v>116</v>
      </c>
      <c r="AK40">
        <f>VLOOKUP(Y40,CardUpgrade!$C$10:$I$20,7,FALSE)</f>
        <v>116</v>
      </c>
      <c r="AL40">
        <f>VLOOKUP(Z40,CardUpgrade!$C$10:$I$20,7,FALSE)</f>
        <v>116</v>
      </c>
      <c r="AM40">
        <f>VLOOKUP(AA40,CardUpgrade!$C$10:$I$20,7,FALSE)</f>
        <v>116</v>
      </c>
      <c r="AN40">
        <f>VLOOKUP(AB40,CardUpgrade!$C$10:$I$20,7,FALSE)</f>
        <v>116</v>
      </c>
      <c r="AO40">
        <f>VLOOKUP(AC40,CardUpgrade!$C$10:$I$20,7,FALSE)</f>
        <v>116</v>
      </c>
      <c r="AP40">
        <f>VLOOKUP(AD40,CardUpgrade!$C$10:$I$20,7,FALSE)</f>
        <v>116</v>
      </c>
      <c r="AS40" s="2">
        <f>SUM(AI40:AJ40)*'Chest&amp;Cards'!$M$3 + SUM('Dungeon&amp;Framework'!AK40:AN40)*'Chest&amp;Cards'!$M$4</f>
        <v>29232</v>
      </c>
      <c r="AU40" s="11">
        <f t="shared" si="4"/>
        <v>3000</v>
      </c>
      <c r="AW40" s="49">
        <v>0.3</v>
      </c>
      <c r="AX40">
        <f t="shared" si="2"/>
        <v>2100</v>
      </c>
      <c r="AY40">
        <f t="shared" si="3"/>
        <v>900</v>
      </c>
      <c r="AZ40">
        <f>SUM(AY23:AY40)</f>
        <v>7560</v>
      </c>
      <c r="CQ40" t="s">
        <v>256</v>
      </c>
    </row>
    <row r="41" spans="1:99" x14ac:dyDescent="0.2">
      <c r="A41" s="2">
        <v>37</v>
      </c>
      <c r="B41">
        <v>37</v>
      </c>
      <c r="C41" s="13" t="s">
        <v>49</v>
      </c>
      <c r="D41">
        <v>7</v>
      </c>
      <c r="E41" t="str">
        <f t="shared" ref="E41:E57" si="9">C41&amp;" - " &amp;"Lv"&amp;D41</f>
        <v>橙1 - Lv7</v>
      </c>
      <c r="G41" t="str">
        <f t="shared" si="8"/>
        <v>橙7</v>
      </c>
      <c r="H41">
        <f>VLOOKUP(G41,Reference1!C:E,3,FALSE)</f>
        <v>1293</v>
      </c>
      <c r="I41" s="57" t="s">
        <v>159</v>
      </c>
      <c r="V41" s="16"/>
      <c r="W41" s="7">
        <v>7</v>
      </c>
      <c r="X41" s="7">
        <v>6</v>
      </c>
      <c r="Y41" s="7">
        <v>6</v>
      </c>
      <c r="Z41" s="7">
        <v>6</v>
      </c>
      <c r="AA41" s="7">
        <v>6</v>
      </c>
      <c r="AB41" s="7">
        <v>6</v>
      </c>
      <c r="AC41">
        <v>6</v>
      </c>
      <c r="AD41">
        <v>6</v>
      </c>
      <c r="AI41">
        <f>VLOOKUP(W41,CardUpgrade!$C$10:$I$20,7,FALSE)</f>
        <v>196</v>
      </c>
      <c r="AJ41">
        <f>VLOOKUP(X41,CardUpgrade!$C$10:$I$20,7,FALSE)</f>
        <v>116</v>
      </c>
      <c r="AK41">
        <f>VLOOKUP(Y41,CardUpgrade!$C$10:$I$20,7,FALSE)</f>
        <v>116</v>
      </c>
      <c r="AL41">
        <f>VLOOKUP(Z41,CardUpgrade!$C$10:$I$20,7,FALSE)</f>
        <v>116</v>
      </c>
      <c r="AM41">
        <f>VLOOKUP(AA41,CardUpgrade!$C$10:$I$20,7,FALSE)</f>
        <v>116</v>
      </c>
      <c r="AN41">
        <f>VLOOKUP(AB41,CardUpgrade!$C$10:$I$20,7,FALSE)</f>
        <v>116</v>
      </c>
      <c r="AO41">
        <f>VLOOKUP(AC41,CardUpgrade!$C$10:$I$20,7,FALSE)</f>
        <v>116</v>
      </c>
      <c r="AP41">
        <f>VLOOKUP(AD41,CardUpgrade!$C$10:$I$20,7,FALSE)</f>
        <v>116</v>
      </c>
      <c r="AS41" s="2">
        <f>SUM(AI41:AJ41)*'Chest&amp;Cards'!$M$3 + SUM('Dungeon&amp;Framework'!AK41:AN41)*'Chest&amp;Cards'!$M$4</f>
        <v>29712</v>
      </c>
      <c r="AU41" s="16">
        <f t="shared" si="4"/>
        <v>480</v>
      </c>
      <c r="AW41" s="49">
        <v>0.5</v>
      </c>
      <c r="AX41">
        <f t="shared" si="2"/>
        <v>240</v>
      </c>
      <c r="AY41">
        <f t="shared" si="3"/>
        <v>240</v>
      </c>
      <c r="CQ41" t="s">
        <v>257</v>
      </c>
    </row>
    <row r="42" spans="1:99" x14ac:dyDescent="0.2">
      <c r="A42" s="2">
        <v>38</v>
      </c>
      <c r="B42">
        <v>38</v>
      </c>
      <c r="C42" s="13" t="s">
        <v>50</v>
      </c>
      <c r="D42">
        <v>7</v>
      </c>
      <c r="E42" t="str">
        <f t="shared" si="9"/>
        <v>橙2 - Lv7</v>
      </c>
      <c r="G42" t="str">
        <f t="shared" si="8"/>
        <v>橙7</v>
      </c>
      <c r="H42">
        <f>VLOOKUP(G42,Reference1!C:E,3,FALSE)</f>
        <v>1293</v>
      </c>
      <c r="I42" s="57"/>
      <c r="V42" s="16"/>
      <c r="W42" s="7">
        <v>7</v>
      </c>
      <c r="X42" s="7">
        <v>7</v>
      </c>
      <c r="Y42" s="7">
        <v>6</v>
      </c>
      <c r="Z42" s="7">
        <v>6</v>
      </c>
      <c r="AA42" s="7">
        <v>6</v>
      </c>
      <c r="AB42" s="7">
        <v>6</v>
      </c>
      <c r="AC42" s="7">
        <v>6</v>
      </c>
      <c r="AD42">
        <v>6</v>
      </c>
      <c r="AI42">
        <f>VLOOKUP(W42,CardUpgrade!$C$10:$I$20,7,FALSE)</f>
        <v>196</v>
      </c>
      <c r="AJ42">
        <f>VLOOKUP(X42,CardUpgrade!$C$10:$I$20,7,FALSE)</f>
        <v>196</v>
      </c>
      <c r="AK42">
        <f>VLOOKUP(Y42,CardUpgrade!$C$10:$I$20,7,FALSE)</f>
        <v>116</v>
      </c>
      <c r="AL42">
        <f>VLOOKUP(Z42,CardUpgrade!$C$10:$I$20,7,FALSE)</f>
        <v>116</v>
      </c>
      <c r="AM42">
        <f>VLOOKUP(AA42,CardUpgrade!$C$10:$I$20,7,FALSE)</f>
        <v>116</v>
      </c>
      <c r="AN42">
        <f>VLOOKUP(AB42,CardUpgrade!$C$10:$I$20,7,FALSE)</f>
        <v>116</v>
      </c>
      <c r="AO42">
        <f>VLOOKUP(AC42,CardUpgrade!$C$10:$I$20,7,FALSE)</f>
        <v>116</v>
      </c>
      <c r="AP42">
        <f>VLOOKUP(AD42,CardUpgrade!$C$10:$I$20,7,FALSE)</f>
        <v>116</v>
      </c>
      <c r="AS42" s="2">
        <f>SUM(AI42:AJ42)*'Chest&amp;Cards'!$M$3 + SUM('Dungeon&amp;Framework'!AK42:AN42)*'Chest&amp;Cards'!$M$4</f>
        <v>30192</v>
      </c>
      <c r="AU42" s="16">
        <f t="shared" si="4"/>
        <v>480</v>
      </c>
      <c r="AW42" s="49">
        <v>0.5</v>
      </c>
      <c r="AX42">
        <f t="shared" si="2"/>
        <v>240</v>
      </c>
      <c r="AY42">
        <f t="shared" si="3"/>
        <v>240</v>
      </c>
      <c r="CQ42" s="31" t="s">
        <v>259</v>
      </c>
      <c r="CR42" s="31"/>
      <c r="CS42" s="31"/>
      <c r="CT42" s="31"/>
    </row>
    <row r="43" spans="1:99" x14ac:dyDescent="0.2">
      <c r="A43" s="2">
        <v>39</v>
      </c>
      <c r="B43">
        <v>39</v>
      </c>
      <c r="C43" s="13" t="s">
        <v>49</v>
      </c>
      <c r="D43">
        <v>8</v>
      </c>
      <c r="E43" t="str">
        <f t="shared" si="9"/>
        <v>橙1 - Lv8</v>
      </c>
      <c r="G43" t="str">
        <f t="shared" ref="G43:G57" si="10">TEXT(SUBSTITUTE(C43,RIGHT(C43,1),"")&amp;D43,0)</f>
        <v>橙8</v>
      </c>
      <c r="H43">
        <f>VLOOKUP(G43,Reference1!C:E,3,FALSE)</f>
        <v>1163.7</v>
      </c>
      <c r="I43" s="57"/>
      <c r="V43" s="16"/>
      <c r="W43" s="7">
        <v>8</v>
      </c>
      <c r="X43" s="7">
        <v>7</v>
      </c>
      <c r="Y43" s="7">
        <v>6</v>
      </c>
      <c r="Z43" s="7">
        <v>6</v>
      </c>
      <c r="AA43" s="7">
        <v>6</v>
      </c>
      <c r="AB43" s="7">
        <v>6</v>
      </c>
      <c r="AC43" s="7">
        <v>6</v>
      </c>
      <c r="AD43">
        <v>6</v>
      </c>
      <c r="AI43">
        <f>VLOOKUP(W43,CardUpgrade!$C$10:$I$20,7,FALSE)</f>
        <v>316</v>
      </c>
      <c r="AJ43">
        <f>VLOOKUP(X43,CardUpgrade!$C$10:$I$20,7,FALSE)</f>
        <v>196</v>
      </c>
      <c r="AK43">
        <f>VLOOKUP(Y43,CardUpgrade!$C$10:$I$20,7,FALSE)</f>
        <v>116</v>
      </c>
      <c r="AL43">
        <f>VLOOKUP(Z43,CardUpgrade!$C$10:$I$20,7,FALSE)</f>
        <v>116</v>
      </c>
      <c r="AM43">
        <f>VLOOKUP(AA43,CardUpgrade!$C$10:$I$20,7,FALSE)</f>
        <v>116</v>
      </c>
      <c r="AN43">
        <f>VLOOKUP(AB43,CardUpgrade!$C$10:$I$20,7,FALSE)</f>
        <v>116</v>
      </c>
      <c r="AO43">
        <f>VLOOKUP(AC43,CardUpgrade!$C$10:$I$20,7,FALSE)</f>
        <v>116</v>
      </c>
      <c r="AP43">
        <f>VLOOKUP(AD43,CardUpgrade!$C$10:$I$20,7,FALSE)</f>
        <v>116</v>
      </c>
      <c r="AS43" s="2">
        <f>SUM(AI43:AJ43)*'Chest&amp;Cards'!$M$3 + SUM('Dungeon&amp;Framework'!AK43:AN43)*'Chest&amp;Cards'!$M$4</f>
        <v>30912</v>
      </c>
      <c r="AU43" s="16">
        <f t="shared" si="4"/>
        <v>720</v>
      </c>
      <c r="AW43" s="49">
        <v>0.5</v>
      </c>
      <c r="AX43">
        <f t="shared" si="2"/>
        <v>360</v>
      </c>
      <c r="AY43">
        <f t="shared" si="3"/>
        <v>360</v>
      </c>
      <c r="CQ43" t="s">
        <v>260</v>
      </c>
      <c r="CU43" t="s">
        <v>261</v>
      </c>
    </row>
    <row r="44" spans="1:99" x14ac:dyDescent="0.2">
      <c r="A44" s="2">
        <v>40</v>
      </c>
      <c r="B44">
        <v>40</v>
      </c>
      <c r="C44" s="13" t="s">
        <v>50</v>
      </c>
      <c r="D44">
        <v>8</v>
      </c>
      <c r="E44" t="str">
        <f t="shared" si="9"/>
        <v>橙2 - Lv8</v>
      </c>
      <c r="G44" t="str">
        <f t="shared" si="10"/>
        <v>橙8</v>
      </c>
      <c r="H44">
        <f>VLOOKUP(G44,Reference1!C:E,3,FALSE)</f>
        <v>1163.7</v>
      </c>
      <c r="I44" s="57"/>
      <c r="V44" s="16"/>
      <c r="W44" s="7">
        <v>8</v>
      </c>
      <c r="X44" s="7">
        <v>8</v>
      </c>
      <c r="Y44" s="7">
        <v>6</v>
      </c>
      <c r="Z44" s="7">
        <v>6</v>
      </c>
      <c r="AA44" s="7">
        <v>6</v>
      </c>
      <c r="AB44" s="7">
        <v>6</v>
      </c>
      <c r="AC44" s="7">
        <v>6</v>
      </c>
      <c r="AD44">
        <v>6</v>
      </c>
      <c r="AI44">
        <f>VLOOKUP(W44,CardUpgrade!$C$10:$I$20,7,FALSE)</f>
        <v>316</v>
      </c>
      <c r="AJ44">
        <f>VLOOKUP(X44,CardUpgrade!$C$10:$I$20,7,FALSE)</f>
        <v>316</v>
      </c>
      <c r="AK44">
        <f>VLOOKUP(Y44,CardUpgrade!$C$10:$I$20,7,FALSE)</f>
        <v>116</v>
      </c>
      <c r="AL44">
        <f>VLOOKUP(Z44,CardUpgrade!$C$10:$I$20,7,FALSE)</f>
        <v>116</v>
      </c>
      <c r="AM44">
        <f>VLOOKUP(AA44,CardUpgrade!$C$10:$I$20,7,FALSE)</f>
        <v>116</v>
      </c>
      <c r="AN44">
        <f>VLOOKUP(AB44,CardUpgrade!$C$10:$I$20,7,FALSE)</f>
        <v>116</v>
      </c>
      <c r="AO44">
        <f>VLOOKUP(AC44,CardUpgrade!$C$10:$I$20,7,FALSE)</f>
        <v>116</v>
      </c>
      <c r="AP44">
        <f>VLOOKUP(AD44,CardUpgrade!$C$10:$I$20,7,FALSE)</f>
        <v>116</v>
      </c>
      <c r="AS44" s="2">
        <f>SUM(AI44:AJ44)*'Chest&amp;Cards'!$M$3 + SUM('Dungeon&amp;Framework'!AK44:AN44)*'Chest&amp;Cards'!$M$4</f>
        <v>31632</v>
      </c>
      <c r="AU44" s="16">
        <f t="shared" si="4"/>
        <v>720</v>
      </c>
      <c r="AW44" s="49">
        <v>0.5</v>
      </c>
      <c r="AX44">
        <f t="shared" si="2"/>
        <v>360</v>
      </c>
      <c r="AY44">
        <f t="shared" si="3"/>
        <v>360</v>
      </c>
      <c r="CQ44" t="s">
        <v>258</v>
      </c>
    </row>
    <row r="45" spans="1:99" x14ac:dyDescent="0.2">
      <c r="A45" s="11">
        <v>41</v>
      </c>
      <c r="B45">
        <v>41</v>
      </c>
      <c r="C45" s="14" t="s">
        <v>51</v>
      </c>
      <c r="D45">
        <v>7</v>
      </c>
      <c r="E45" t="str">
        <f t="shared" si="9"/>
        <v>紫1 - Lv7</v>
      </c>
      <c r="G45" t="str">
        <f t="shared" si="10"/>
        <v>紫7</v>
      </c>
      <c r="H45">
        <f>VLOOKUP(G45,Reference1!C:E,3,FALSE)</f>
        <v>2379</v>
      </c>
      <c r="I45" s="57"/>
      <c r="V45" s="16"/>
      <c r="W45" s="7">
        <v>8</v>
      </c>
      <c r="X45" s="7">
        <v>8</v>
      </c>
      <c r="Y45" s="7">
        <v>7</v>
      </c>
      <c r="Z45" s="7">
        <v>6</v>
      </c>
      <c r="AA45" s="7">
        <v>6</v>
      </c>
      <c r="AB45" s="7">
        <v>6</v>
      </c>
      <c r="AC45" s="7">
        <v>6</v>
      </c>
      <c r="AD45">
        <v>6</v>
      </c>
      <c r="AI45">
        <f>VLOOKUP(W45,CardUpgrade!$C$10:$I$20,7,FALSE)</f>
        <v>316</v>
      </c>
      <c r="AJ45">
        <f>VLOOKUP(X45,CardUpgrade!$C$10:$I$20,7,FALSE)</f>
        <v>316</v>
      </c>
      <c r="AK45">
        <f>VLOOKUP(Y45,CardUpgrade!$C$10:$I$20,7,FALSE)</f>
        <v>196</v>
      </c>
      <c r="AL45">
        <f>VLOOKUP(Z45,CardUpgrade!$C$10:$I$20,7,FALSE)</f>
        <v>116</v>
      </c>
      <c r="AM45">
        <f>VLOOKUP(AA45,CardUpgrade!$C$10:$I$20,7,FALSE)</f>
        <v>116</v>
      </c>
      <c r="AN45">
        <f>VLOOKUP(AB45,CardUpgrade!$C$10:$I$20,7,FALSE)</f>
        <v>116</v>
      </c>
      <c r="AO45">
        <f>VLOOKUP(AC45,CardUpgrade!$C$10:$I$20,7,FALSE)</f>
        <v>116</v>
      </c>
      <c r="AP45">
        <f>VLOOKUP(AD45,CardUpgrade!$C$10:$I$20,7,FALSE)</f>
        <v>116</v>
      </c>
      <c r="AS45" s="2">
        <f>SUM(AI45:AJ45)*'Chest&amp;Cards'!$M$3 + SUM('Dungeon&amp;Framework'!AK45:AN45)*'Chest&amp;Cards'!$M$4</f>
        <v>36432</v>
      </c>
      <c r="AU45" s="16">
        <f t="shared" si="4"/>
        <v>4800</v>
      </c>
      <c r="AW45" s="49">
        <v>0.5</v>
      </c>
      <c r="AX45">
        <f t="shared" si="2"/>
        <v>2400</v>
      </c>
      <c r="AY45">
        <f t="shared" si="3"/>
        <v>2400</v>
      </c>
    </row>
    <row r="46" spans="1:99" x14ac:dyDescent="0.2">
      <c r="A46" s="11">
        <v>42</v>
      </c>
      <c r="B46">
        <v>42</v>
      </c>
      <c r="C46" s="14" t="s">
        <v>51</v>
      </c>
      <c r="D46">
        <v>8</v>
      </c>
      <c r="E46" t="str">
        <f t="shared" si="9"/>
        <v>紫1 - Lv8</v>
      </c>
      <c r="G46" t="str">
        <f t="shared" si="10"/>
        <v>紫8</v>
      </c>
      <c r="H46">
        <f>VLOOKUP(G46,Reference1!C:E,3,FALSE)</f>
        <v>2141.1</v>
      </c>
      <c r="I46" s="57"/>
      <c r="V46" s="16"/>
      <c r="W46" s="7">
        <v>8</v>
      </c>
      <c r="X46" s="7">
        <v>8</v>
      </c>
      <c r="Y46" s="7">
        <v>8</v>
      </c>
      <c r="Z46" s="7">
        <v>6</v>
      </c>
      <c r="AA46" s="7">
        <v>6</v>
      </c>
      <c r="AB46" s="7">
        <v>6</v>
      </c>
      <c r="AC46">
        <v>6</v>
      </c>
      <c r="AD46">
        <v>6</v>
      </c>
      <c r="AI46">
        <f>VLOOKUP(W46,CardUpgrade!$C$10:$I$20,7,FALSE)</f>
        <v>316</v>
      </c>
      <c r="AJ46">
        <f>VLOOKUP(X46,CardUpgrade!$C$10:$I$20,7,FALSE)</f>
        <v>316</v>
      </c>
      <c r="AK46">
        <f>VLOOKUP(Y46,CardUpgrade!$C$10:$I$20,7,FALSE)</f>
        <v>316</v>
      </c>
      <c r="AL46">
        <f>VLOOKUP(Z46,CardUpgrade!$C$10:$I$20,7,FALSE)</f>
        <v>116</v>
      </c>
      <c r="AM46">
        <f>VLOOKUP(AA46,CardUpgrade!$C$10:$I$20,7,FALSE)</f>
        <v>116</v>
      </c>
      <c r="AN46">
        <f>VLOOKUP(AB46,CardUpgrade!$C$10:$I$20,7,FALSE)</f>
        <v>116</v>
      </c>
      <c r="AO46">
        <f>VLOOKUP(AC46,CardUpgrade!$C$10:$I$20,7,FALSE)</f>
        <v>116</v>
      </c>
      <c r="AP46">
        <f>VLOOKUP(AD46,CardUpgrade!$C$10:$I$20,7,FALSE)</f>
        <v>116</v>
      </c>
      <c r="AS46" s="2">
        <f>SUM(AI46:AJ46)*'Chest&amp;Cards'!$M$3 + SUM('Dungeon&amp;Framework'!AK46:AN46)*'Chest&amp;Cards'!$M$4</f>
        <v>43632</v>
      </c>
      <c r="AU46" s="16">
        <f t="shared" si="4"/>
        <v>7200</v>
      </c>
      <c r="AW46" s="49">
        <v>0.5</v>
      </c>
      <c r="AX46">
        <f t="shared" si="2"/>
        <v>3600</v>
      </c>
      <c r="AY46">
        <f t="shared" si="3"/>
        <v>3600</v>
      </c>
    </row>
    <row r="47" spans="1:99" x14ac:dyDescent="0.2">
      <c r="A47" s="11">
        <v>43</v>
      </c>
      <c r="B47">
        <v>43</v>
      </c>
      <c r="C47" s="14" t="s">
        <v>104</v>
      </c>
      <c r="D47">
        <v>7</v>
      </c>
      <c r="E47" t="str">
        <f t="shared" si="9"/>
        <v>紫2 - Lv7</v>
      </c>
      <c r="G47" t="str">
        <f t="shared" si="10"/>
        <v>紫7</v>
      </c>
      <c r="H47">
        <f>VLOOKUP(G47,Reference1!C:E,3,FALSE)</f>
        <v>2379</v>
      </c>
      <c r="I47" s="57"/>
      <c r="V47" s="16"/>
      <c r="W47" s="7">
        <v>8</v>
      </c>
      <c r="X47" s="7">
        <v>8</v>
      </c>
      <c r="Y47" s="7">
        <v>8</v>
      </c>
      <c r="Z47" s="7">
        <v>7</v>
      </c>
      <c r="AA47" s="7">
        <v>6</v>
      </c>
      <c r="AB47" s="7">
        <v>6</v>
      </c>
      <c r="AC47" s="7">
        <v>6</v>
      </c>
      <c r="AD47">
        <v>6</v>
      </c>
      <c r="AI47">
        <f>VLOOKUP(W47,CardUpgrade!$C$10:$I$20,7,FALSE)</f>
        <v>316</v>
      </c>
      <c r="AJ47">
        <f>VLOOKUP(X47,CardUpgrade!$C$10:$I$20,7,FALSE)</f>
        <v>316</v>
      </c>
      <c r="AK47">
        <f>VLOOKUP(Y47,CardUpgrade!$C$10:$I$20,7,FALSE)</f>
        <v>316</v>
      </c>
      <c r="AL47">
        <f>VLOOKUP(Z47,CardUpgrade!$C$10:$I$20,7,FALSE)</f>
        <v>196</v>
      </c>
      <c r="AM47">
        <f>VLOOKUP(AA47,CardUpgrade!$C$10:$I$20,7,FALSE)</f>
        <v>116</v>
      </c>
      <c r="AN47">
        <f>VLOOKUP(AB47,CardUpgrade!$C$10:$I$20,7,FALSE)</f>
        <v>116</v>
      </c>
      <c r="AO47">
        <f>VLOOKUP(AC47,CardUpgrade!$C$10:$I$20,7,FALSE)</f>
        <v>116</v>
      </c>
      <c r="AP47">
        <f>VLOOKUP(AD47,CardUpgrade!$C$10:$I$20,7,FALSE)</f>
        <v>116</v>
      </c>
      <c r="AS47" s="2">
        <f>SUM(AI47:AJ47)*'Chest&amp;Cards'!$M$3 + SUM('Dungeon&amp;Framework'!AK47:AN47)*'Chest&amp;Cards'!$M$4</f>
        <v>48432</v>
      </c>
      <c r="AU47" s="16">
        <f>AS47-AS46</f>
        <v>4800</v>
      </c>
      <c r="AW47" s="49">
        <v>0.5</v>
      </c>
      <c r="AX47">
        <f t="shared" si="2"/>
        <v>2400</v>
      </c>
      <c r="AY47">
        <f t="shared" si="3"/>
        <v>2400</v>
      </c>
    </row>
    <row r="48" spans="1:99" x14ac:dyDescent="0.2">
      <c r="A48" s="11">
        <v>44</v>
      </c>
      <c r="B48">
        <v>44</v>
      </c>
      <c r="C48" s="14" t="s">
        <v>104</v>
      </c>
      <c r="D48">
        <v>8</v>
      </c>
      <c r="E48" t="str">
        <f t="shared" si="9"/>
        <v>紫2 - Lv8</v>
      </c>
      <c r="G48" t="str">
        <f t="shared" si="10"/>
        <v>紫8</v>
      </c>
      <c r="H48">
        <f>VLOOKUP(G48,Reference1!C:E,3,FALSE)</f>
        <v>2141.1</v>
      </c>
      <c r="I48" s="57"/>
      <c r="K48" t="s">
        <v>174</v>
      </c>
      <c r="V48" s="16"/>
      <c r="W48" s="7">
        <v>8</v>
      </c>
      <c r="X48" s="7">
        <v>8</v>
      </c>
      <c r="Y48" s="7">
        <v>8</v>
      </c>
      <c r="Z48" s="7">
        <v>8</v>
      </c>
      <c r="AA48" s="7">
        <v>6</v>
      </c>
      <c r="AB48" s="7">
        <v>6</v>
      </c>
      <c r="AC48" s="7">
        <v>7</v>
      </c>
      <c r="AD48">
        <v>6</v>
      </c>
      <c r="AI48">
        <f>VLOOKUP(W48,CardUpgrade!$C$10:$I$20,7,FALSE)</f>
        <v>316</v>
      </c>
      <c r="AJ48">
        <f>VLOOKUP(X48,CardUpgrade!$C$10:$I$20,7,FALSE)</f>
        <v>316</v>
      </c>
      <c r="AK48">
        <f>VLOOKUP(Y48,CardUpgrade!$C$10:$I$20,7,FALSE)</f>
        <v>316</v>
      </c>
      <c r="AL48">
        <f>VLOOKUP(Z48,CardUpgrade!$C$10:$I$20,7,FALSE)</f>
        <v>316</v>
      </c>
      <c r="AM48">
        <f>VLOOKUP(AA48,CardUpgrade!$C$10:$I$20,7,FALSE)</f>
        <v>116</v>
      </c>
      <c r="AN48">
        <f>VLOOKUP(AB48,CardUpgrade!$C$10:$I$20,7,FALSE)</f>
        <v>116</v>
      </c>
      <c r="AO48">
        <f>VLOOKUP(AC48,CardUpgrade!$C$10:$I$20,7,FALSE)</f>
        <v>196</v>
      </c>
      <c r="AP48">
        <f>VLOOKUP(AD48,CardUpgrade!$C$10:$I$20,7,FALSE)</f>
        <v>116</v>
      </c>
      <c r="AS48" s="2">
        <f>SUM(AI48:AJ48)*'Chest&amp;Cards'!$M$3 + SUM('Dungeon&amp;Framework'!AK48:AN48)*'Chest&amp;Cards'!$M$4</f>
        <v>55632</v>
      </c>
      <c r="AU48" s="16">
        <f t="shared" si="4"/>
        <v>7200</v>
      </c>
      <c r="AW48" s="49">
        <v>0.5</v>
      </c>
      <c r="AX48">
        <f t="shared" si="2"/>
        <v>3600</v>
      </c>
      <c r="AY48">
        <f t="shared" si="3"/>
        <v>3600</v>
      </c>
    </row>
    <row r="49" spans="1:98" x14ac:dyDescent="0.2">
      <c r="A49" s="11">
        <v>45</v>
      </c>
      <c r="B49">
        <v>45</v>
      </c>
      <c r="C49" s="14" t="s">
        <v>112</v>
      </c>
      <c r="D49">
        <v>7</v>
      </c>
      <c r="E49" t="str">
        <f t="shared" si="9"/>
        <v>紫3 - Lv7</v>
      </c>
      <c r="G49" t="str">
        <f t="shared" si="10"/>
        <v>紫7</v>
      </c>
      <c r="H49">
        <f>VLOOKUP(G49,Reference1!C:E,3,FALSE)</f>
        <v>2379</v>
      </c>
      <c r="I49" s="57"/>
      <c r="K49" t="s">
        <v>175</v>
      </c>
      <c r="V49" s="16" t="s">
        <v>348</v>
      </c>
      <c r="W49" s="7">
        <v>8</v>
      </c>
      <c r="X49" s="7">
        <v>8</v>
      </c>
      <c r="Y49" s="7">
        <v>8</v>
      </c>
      <c r="Z49" s="7">
        <v>8</v>
      </c>
      <c r="AA49" s="7">
        <v>7</v>
      </c>
      <c r="AB49" s="7">
        <v>6</v>
      </c>
      <c r="AC49" s="7">
        <v>8</v>
      </c>
      <c r="AD49">
        <v>6</v>
      </c>
      <c r="AI49">
        <f>VLOOKUP(W49,CardUpgrade!$C$10:$I$20,7,FALSE)</f>
        <v>316</v>
      </c>
      <c r="AJ49">
        <f>VLOOKUP(X49,CardUpgrade!$C$10:$I$20,7,FALSE)</f>
        <v>316</v>
      </c>
      <c r="AK49">
        <f>VLOOKUP(Y49,CardUpgrade!$C$10:$I$20,7,FALSE)</f>
        <v>316</v>
      </c>
      <c r="AL49">
        <f>VLOOKUP(Z49,CardUpgrade!$C$10:$I$20,7,FALSE)</f>
        <v>316</v>
      </c>
      <c r="AM49">
        <f>VLOOKUP(AA49,CardUpgrade!$C$10:$I$20,7,FALSE)</f>
        <v>196</v>
      </c>
      <c r="AN49">
        <f>VLOOKUP(AB49,CardUpgrade!$C$10:$I$20,7,FALSE)</f>
        <v>116</v>
      </c>
      <c r="AO49">
        <f>VLOOKUP(AC49,CardUpgrade!$C$10:$I$20,7,FALSE)</f>
        <v>316</v>
      </c>
      <c r="AP49">
        <f>VLOOKUP(AD49,CardUpgrade!$C$10:$I$20,7,FALSE)</f>
        <v>116</v>
      </c>
      <c r="AS49" s="2">
        <f>SUM(AI49:AJ49)*'Chest&amp;Cards'!$M$3 + SUM('Dungeon&amp;Framework'!AK49:AN49)*'Chest&amp;Cards'!$M$4</f>
        <v>60432</v>
      </c>
      <c r="AU49" s="16">
        <f t="shared" si="4"/>
        <v>4800</v>
      </c>
      <c r="AW49" s="49">
        <v>0.5</v>
      </c>
      <c r="AX49">
        <f t="shared" si="2"/>
        <v>2400</v>
      </c>
      <c r="AY49">
        <f t="shared" si="3"/>
        <v>2400</v>
      </c>
    </row>
    <row r="50" spans="1:98" x14ac:dyDescent="0.2">
      <c r="A50" s="2">
        <v>46</v>
      </c>
      <c r="B50">
        <v>46</v>
      </c>
      <c r="C50" s="14" t="s">
        <v>112</v>
      </c>
      <c r="D50">
        <v>8</v>
      </c>
      <c r="E50" t="str">
        <f t="shared" si="9"/>
        <v>紫3 - Lv8</v>
      </c>
      <c r="G50" t="str">
        <f t="shared" si="10"/>
        <v>紫8</v>
      </c>
      <c r="H50">
        <f>VLOOKUP(G50,Reference1!C:E,3,FALSE)</f>
        <v>2141.1</v>
      </c>
      <c r="I50" s="57"/>
      <c r="K50" t="s">
        <v>176</v>
      </c>
      <c r="V50" s="16"/>
      <c r="W50" s="7">
        <v>8</v>
      </c>
      <c r="X50" s="7">
        <v>8</v>
      </c>
      <c r="Y50" s="7">
        <v>8</v>
      </c>
      <c r="Z50" s="7">
        <v>8</v>
      </c>
      <c r="AA50" s="7">
        <v>8</v>
      </c>
      <c r="AB50" s="7">
        <v>6</v>
      </c>
      <c r="AC50" s="7">
        <v>9</v>
      </c>
      <c r="AD50">
        <v>6</v>
      </c>
      <c r="AI50">
        <f>VLOOKUP(W50,CardUpgrade!$C$10:$I$20,7,FALSE)</f>
        <v>316</v>
      </c>
      <c r="AJ50">
        <f>VLOOKUP(X50,CardUpgrade!$C$10:$I$20,7,FALSE)</f>
        <v>316</v>
      </c>
      <c r="AK50">
        <f>VLOOKUP(Y50,CardUpgrade!$C$10:$I$20,7,FALSE)</f>
        <v>316</v>
      </c>
      <c r="AL50">
        <f>VLOOKUP(Z50,CardUpgrade!$C$10:$I$20,7,FALSE)</f>
        <v>316</v>
      </c>
      <c r="AM50">
        <f>VLOOKUP(AA50,CardUpgrade!$C$10:$I$20,7,FALSE)</f>
        <v>316</v>
      </c>
      <c r="AN50">
        <f>VLOOKUP(AB50,CardUpgrade!$C$10:$I$20,7,FALSE)</f>
        <v>116</v>
      </c>
      <c r="AO50">
        <f>VLOOKUP(AC50,CardUpgrade!$C$10:$I$20,7,FALSE)</f>
        <v>486</v>
      </c>
      <c r="AP50">
        <f>VLOOKUP(AD50,CardUpgrade!$C$10:$I$20,7,FALSE)</f>
        <v>116</v>
      </c>
      <c r="AS50" s="2">
        <f>SUM(AI50:AJ50)*'Chest&amp;Cards'!$M$3 + SUM('Dungeon&amp;Framework'!AK50:AN50)*'Chest&amp;Cards'!$M$4</f>
        <v>67632</v>
      </c>
      <c r="AU50" s="16">
        <f t="shared" si="4"/>
        <v>7200</v>
      </c>
      <c r="AW50" s="49">
        <v>0.5</v>
      </c>
      <c r="AX50">
        <f t="shared" si="2"/>
        <v>3600</v>
      </c>
      <c r="AY50">
        <f t="shared" si="3"/>
        <v>3600</v>
      </c>
    </row>
    <row r="51" spans="1:98" x14ac:dyDescent="0.2">
      <c r="A51" s="2">
        <v>47</v>
      </c>
      <c r="B51">
        <v>47</v>
      </c>
      <c r="C51" s="14" t="s">
        <v>113</v>
      </c>
      <c r="D51">
        <v>7</v>
      </c>
      <c r="E51" t="str">
        <f t="shared" si="9"/>
        <v>紫4 - Lv7</v>
      </c>
      <c r="G51" t="str">
        <f t="shared" si="10"/>
        <v>紫7</v>
      </c>
      <c r="H51">
        <f>VLOOKUP(G51,Reference1!C:E,3,FALSE)</f>
        <v>2379</v>
      </c>
      <c r="I51" s="57"/>
      <c r="V51" s="16"/>
      <c r="W51" s="7">
        <v>8</v>
      </c>
      <c r="X51" s="7">
        <v>8</v>
      </c>
      <c r="Y51" s="7">
        <v>8</v>
      </c>
      <c r="Z51" s="7">
        <v>8</v>
      </c>
      <c r="AA51" s="7">
        <v>8</v>
      </c>
      <c r="AB51" s="7">
        <v>7</v>
      </c>
      <c r="AC51">
        <v>9</v>
      </c>
      <c r="AD51">
        <v>6</v>
      </c>
      <c r="AI51">
        <f>VLOOKUP(W51,CardUpgrade!$C$10:$I$20,7,FALSE)</f>
        <v>316</v>
      </c>
      <c r="AJ51">
        <f>VLOOKUP(X51,CardUpgrade!$C$10:$I$20,7,FALSE)</f>
        <v>316</v>
      </c>
      <c r="AK51">
        <f>VLOOKUP(Y51,CardUpgrade!$C$10:$I$20,7,FALSE)</f>
        <v>316</v>
      </c>
      <c r="AL51">
        <f>VLOOKUP(Z51,CardUpgrade!$C$10:$I$20,7,FALSE)</f>
        <v>316</v>
      </c>
      <c r="AM51">
        <f>VLOOKUP(AA51,CardUpgrade!$C$10:$I$20,7,FALSE)</f>
        <v>316</v>
      </c>
      <c r="AN51">
        <f>VLOOKUP(AB51,CardUpgrade!$C$10:$I$20,7,FALSE)</f>
        <v>196</v>
      </c>
      <c r="AO51">
        <f>VLOOKUP(AC51,CardUpgrade!$C$10:$I$20,7,FALSE)</f>
        <v>486</v>
      </c>
      <c r="AP51">
        <f>VLOOKUP(AD51,CardUpgrade!$C$10:$I$20,7,FALSE)</f>
        <v>116</v>
      </c>
      <c r="AS51" s="2">
        <f>SUM(AI51:AJ51)*'Chest&amp;Cards'!$M$3 + SUM('Dungeon&amp;Framework'!AK51:AN51)*'Chest&amp;Cards'!$M$4</f>
        <v>72432</v>
      </c>
      <c r="AU51" s="16">
        <f t="shared" si="4"/>
        <v>4800</v>
      </c>
      <c r="AW51" s="49">
        <v>0.5</v>
      </c>
      <c r="AX51">
        <f t="shared" si="2"/>
        <v>2400</v>
      </c>
      <c r="AY51">
        <f t="shared" si="3"/>
        <v>2400</v>
      </c>
      <c r="CQ51" s="32" t="s">
        <v>272</v>
      </c>
      <c r="CR51" s="32"/>
      <c r="CS51" s="32"/>
      <c r="CT51" s="32"/>
    </row>
    <row r="52" spans="1:98" x14ac:dyDescent="0.2">
      <c r="A52" s="2">
        <v>48</v>
      </c>
      <c r="B52">
        <v>48</v>
      </c>
      <c r="C52" s="14" t="s">
        <v>113</v>
      </c>
      <c r="D52">
        <v>8</v>
      </c>
      <c r="E52" t="str">
        <f t="shared" si="9"/>
        <v>紫4 - Lv8</v>
      </c>
      <c r="G52" t="str">
        <f t="shared" si="10"/>
        <v>紫8</v>
      </c>
      <c r="H52">
        <f>VLOOKUP(G52,Reference1!C:E,3,FALSE)</f>
        <v>2141.1</v>
      </c>
      <c r="I52" s="57"/>
      <c r="V52" s="16"/>
      <c r="W52" s="7">
        <v>8</v>
      </c>
      <c r="X52" s="7">
        <v>8</v>
      </c>
      <c r="Y52" s="7">
        <v>8</v>
      </c>
      <c r="Z52" s="7">
        <v>8</v>
      </c>
      <c r="AA52" s="7">
        <v>8</v>
      </c>
      <c r="AB52" s="7">
        <v>8</v>
      </c>
      <c r="AC52" s="7">
        <v>9</v>
      </c>
      <c r="AD52">
        <v>6</v>
      </c>
      <c r="AI52">
        <f>VLOOKUP(W52,CardUpgrade!$C$10:$I$20,7,FALSE)</f>
        <v>316</v>
      </c>
      <c r="AJ52">
        <f>VLOOKUP(X52,CardUpgrade!$C$10:$I$20,7,FALSE)</f>
        <v>316</v>
      </c>
      <c r="AK52">
        <f>VLOOKUP(Y52,CardUpgrade!$C$10:$I$20,7,FALSE)</f>
        <v>316</v>
      </c>
      <c r="AL52">
        <f>VLOOKUP(Z52,CardUpgrade!$C$10:$I$20,7,FALSE)</f>
        <v>316</v>
      </c>
      <c r="AM52">
        <f>VLOOKUP(AA52,CardUpgrade!$C$10:$I$20,7,FALSE)</f>
        <v>316</v>
      </c>
      <c r="AN52">
        <f>VLOOKUP(AB52,CardUpgrade!$C$10:$I$20,7,FALSE)</f>
        <v>316</v>
      </c>
      <c r="AO52">
        <f>VLOOKUP(AC52,CardUpgrade!$C$10:$I$20,7,FALSE)</f>
        <v>486</v>
      </c>
      <c r="AP52">
        <f>VLOOKUP(AD52,CardUpgrade!$C$10:$I$20,7,FALSE)</f>
        <v>116</v>
      </c>
      <c r="AS52" s="2">
        <f>SUM(AI52:AJ52)*'Chest&amp;Cards'!$M$3 + SUM('Dungeon&amp;Framework'!AK52:AN52)*'Chest&amp;Cards'!$M$4</f>
        <v>79632</v>
      </c>
      <c r="AU52" s="16">
        <f t="shared" si="4"/>
        <v>7200</v>
      </c>
      <c r="AW52" s="49">
        <v>0.5</v>
      </c>
      <c r="AX52">
        <f t="shared" si="2"/>
        <v>3600</v>
      </c>
      <c r="AY52">
        <f t="shared" si="3"/>
        <v>3600</v>
      </c>
      <c r="CQ52" t="s">
        <v>273</v>
      </c>
    </row>
    <row r="53" spans="1:98" x14ac:dyDescent="0.2">
      <c r="A53" s="2">
        <v>49</v>
      </c>
      <c r="B53">
        <v>49</v>
      </c>
      <c r="C53" s="13" t="s">
        <v>49</v>
      </c>
      <c r="D53">
        <v>9</v>
      </c>
      <c r="E53" t="str">
        <f t="shared" si="9"/>
        <v>橙1 - Lv9</v>
      </c>
      <c r="G53" t="str">
        <f t="shared" si="10"/>
        <v>橙9</v>
      </c>
      <c r="H53">
        <f>VLOOKUP(G53,Reference1!C:E,3,FALSE)</f>
        <v>1034.4000000000001</v>
      </c>
      <c r="I53" s="57"/>
      <c r="V53" s="16"/>
      <c r="W53" s="7">
        <v>9</v>
      </c>
      <c r="X53" s="7">
        <v>8</v>
      </c>
      <c r="Y53" s="7">
        <v>8</v>
      </c>
      <c r="Z53" s="7">
        <v>8</v>
      </c>
      <c r="AA53" s="7">
        <v>8</v>
      </c>
      <c r="AB53" s="7">
        <v>8</v>
      </c>
      <c r="AC53" s="7">
        <v>9</v>
      </c>
      <c r="AD53">
        <v>6</v>
      </c>
      <c r="AI53">
        <f>VLOOKUP(W53,CardUpgrade!$C$10:$I$20,7,FALSE)</f>
        <v>486</v>
      </c>
      <c r="AJ53">
        <f>VLOOKUP(X53,CardUpgrade!$C$10:$I$20,7,FALSE)</f>
        <v>316</v>
      </c>
      <c r="AK53">
        <f>VLOOKUP(Y53,CardUpgrade!$C$10:$I$20,7,FALSE)</f>
        <v>316</v>
      </c>
      <c r="AL53">
        <f>VLOOKUP(Z53,CardUpgrade!$C$10:$I$20,7,FALSE)</f>
        <v>316</v>
      </c>
      <c r="AM53">
        <f>VLOOKUP(AA53,CardUpgrade!$C$10:$I$20,7,FALSE)</f>
        <v>316</v>
      </c>
      <c r="AN53">
        <f>VLOOKUP(AB53,CardUpgrade!$C$10:$I$20,7,FALSE)</f>
        <v>316</v>
      </c>
      <c r="AO53">
        <f>VLOOKUP(AC53,CardUpgrade!$C$10:$I$20,7,FALSE)</f>
        <v>486</v>
      </c>
      <c r="AP53">
        <f>VLOOKUP(AD53,CardUpgrade!$C$10:$I$20,7,FALSE)</f>
        <v>116</v>
      </c>
      <c r="AS53" s="2">
        <f>SUM(AI53:AJ53)*'Chest&amp;Cards'!$M$3 + SUM('Dungeon&amp;Framework'!AK53:AN53)*'Chest&amp;Cards'!$M$4</f>
        <v>80652</v>
      </c>
      <c r="AU53" s="16">
        <f t="shared" si="4"/>
        <v>1020</v>
      </c>
      <c r="AW53" s="49">
        <v>0.5</v>
      </c>
      <c r="AX53">
        <f t="shared" si="2"/>
        <v>510</v>
      </c>
      <c r="AY53">
        <f t="shared" si="3"/>
        <v>510</v>
      </c>
      <c r="CQ53" t="s">
        <v>274</v>
      </c>
    </row>
    <row r="54" spans="1:98" x14ac:dyDescent="0.2">
      <c r="A54" s="2">
        <v>50</v>
      </c>
      <c r="B54">
        <v>50</v>
      </c>
      <c r="C54" s="13" t="s">
        <v>50</v>
      </c>
      <c r="D54">
        <v>9</v>
      </c>
      <c r="E54" t="str">
        <f t="shared" si="9"/>
        <v>橙2 - Lv9</v>
      </c>
      <c r="G54" t="str">
        <f t="shared" si="10"/>
        <v>橙9</v>
      </c>
      <c r="H54">
        <f>VLOOKUP(G54,Reference1!C:E,3,FALSE)</f>
        <v>1034.4000000000001</v>
      </c>
      <c r="I54" s="57"/>
      <c r="K54" t="s">
        <v>177</v>
      </c>
      <c r="V54" s="16"/>
      <c r="W54" s="7">
        <v>9</v>
      </c>
      <c r="X54" s="7">
        <v>9</v>
      </c>
      <c r="Y54" s="7">
        <v>8</v>
      </c>
      <c r="Z54" s="7">
        <v>8</v>
      </c>
      <c r="AA54" s="7">
        <v>8</v>
      </c>
      <c r="AB54" s="7">
        <v>8</v>
      </c>
      <c r="AC54" s="7">
        <v>9</v>
      </c>
      <c r="AD54">
        <v>7</v>
      </c>
      <c r="AI54">
        <f>VLOOKUP(W54,CardUpgrade!$C$10:$I$20,7,FALSE)</f>
        <v>486</v>
      </c>
      <c r="AJ54">
        <f>VLOOKUP(X54,CardUpgrade!$C$10:$I$20,7,FALSE)</f>
        <v>486</v>
      </c>
      <c r="AK54">
        <f>VLOOKUP(Y54,CardUpgrade!$C$10:$I$20,7,FALSE)</f>
        <v>316</v>
      </c>
      <c r="AL54">
        <f>VLOOKUP(Z54,CardUpgrade!$C$10:$I$20,7,FALSE)</f>
        <v>316</v>
      </c>
      <c r="AM54">
        <f>VLOOKUP(AA54,CardUpgrade!$C$10:$I$20,7,FALSE)</f>
        <v>316</v>
      </c>
      <c r="AN54">
        <f>VLOOKUP(AB54,CardUpgrade!$C$10:$I$20,7,FALSE)</f>
        <v>316</v>
      </c>
      <c r="AO54">
        <f>VLOOKUP(AC54,CardUpgrade!$C$10:$I$20,7,FALSE)</f>
        <v>486</v>
      </c>
      <c r="AP54">
        <f>VLOOKUP(AD54,CardUpgrade!$C$10:$I$20,7,FALSE)</f>
        <v>196</v>
      </c>
      <c r="AS54" s="2">
        <f>SUM(AI54:AJ54)*'Chest&amp;Cards'!$M$3 + SUM('Dungeon&amp;Framework'!AK54:AN54)*'Chest&amp;Cards'!$M$4</f>
        <v>81672</v>
      </c>
      <c r="AU54" s="16">
        <f t="shared" si="4"/>
        <v>1020</v>
      </c>
      <c r="AW54" s="49">
        <v>0.5</v>
      </c>
      <c r="AX54">
        <f t="shared" si="2"/>
        <v>510</v>
      </c>
      <c r="AY54">
        <f t="shared" si="3"/>
        <v>510</v>
      </c>
    </row>
    <row r="55" spans="1:98" x14ac:dyDescent="0.2">
      <c r="A55" s="11">
        <v>51</v>
      </c>
      <c r="B55">
        <v>51</v>
      </c>
      <c r="C55" s="14" t="s">
        <v>51</v>
      </c>
      <c r="D55">
        <v>9</v>
      </c>
      <c r="E55" t="str">
        <f t="shared" si="9"/>
        <v>紫1 - Lv9</v>
      </c>
      <c r="G55" t="str">
        <f t="shared" si="10"/>
        <v>紫9</v>
      </c>
      <c r="H55">
        <f>VLOOKUP(G55,Reference1!C:E,3,FALSE)</f>
        <v>1903.2</v>
      </c>
      <c r="I55" s="57"/>
      <c r="K55" t="s">
        <v>178</v>
      </c>
      <c r="V55" s="16"/>
      <c r="W55" s="7">
        <v>9</v>
      </c>
      <c r="X55" s="7">
        <v>9</v>
      </c>
      <c r="Y55" s="7">
        <v>9</v>
      </c>
      <c r="Z55" s="7">
        <v>8</v>
      </c>
      <c r="AA55" s="7">
        <v>8</v>
      </c>
      <c r="AB55" s="7">
        <v>8</v>
      </c>
      <c r="AC55" s="7">
        <v>9</v>
      </c>
      <c r="AD55">
        <v>8</v>
      </c>
      <c r="AI55">
        <f>VLOOKUP(W55,CardUpgrade!$C$10:$I$20,7,FALSE)</f>
        <v>486</v>
      </c>
      <c r="AJ55">
        <f>VLOOKUP(X55,CardUpgrade!$C$10:$I$20,7,FALSE)</f>
        <v>486</v>
      </c>
      <c r="AK55">
        <f>VLOOKUP(Y55,CardUpgrade!$C$10:$I$20,7,FALSE)</f>
        <v>486</v>
      </c>
      <c r="AL55">
        <f>VLOOKUP(Z55,CardUpgrade!$C$10:$I$20,7,FALSE)</f>
        <v>316</v>
      </c>
      <c r="AM55">
        <f>VLOOKUP(AA55,CardUpgrade!$C$10:$I$20,7,FALSE)</f>
        <v>316</v>
      </c>
      <c r="AN55">
        <f>VLOOKUP(AB55,CardUpgrade!$C$10:$I$20,7,FALSE)</f>
        <v>316</v>
      </c>
      <c r="AO55">
        <f>VLOOKUP(AC55,CardUpgrade!$C$10:$I$20,7,FALSE)</f>
        <v>486</v>
      </c>
      <c r="AP55">
        <f>VLOOKUP(AD55,CardUpgrade!$C$10:$I$20,7,FALSE)</f>
        <v>316</v>
      </c>
      <c r="AS55" s="2">
        <f>SUM(AI55:AJ55)*'Chest&amp;Cards'!$M$3 + SUM('Dungeon&amp;Framework'!AK55:AN55)*'Chest&amp;Cards'!$M$4</f>
        <v>91872</v>
      </c>
      <c r="AU55" s="16">
        <f t="shared" si="4"/>
        <v>10200</v>
      </c>
      <c r="AW55" s="49">
        <v>0.5</v>
      </c>
      <c r="AX55">
        <f t="shared" si="2"/>
        <v>5100</v>
      </c>
      <c r="AY55">
        <f t="shared" si="3"/>
        <v>5100</v>
      </c>
    </row>
    <row r="56" spans="1:98" x14ac:dyDescent="0.2">
      <c r="A56" s="11">
        <v>52</v>
      </c>
      <c r="B56">
        <v>52</v>
      </c>
      <c r="C56" s="14" t="s">
        <v>104</v>
      </c>
      <c r="D56">
        <v>9</v>
      </c>
      <c r="E56" t="str">
        <f t="shared" si="9"/>
        <v>紫2 - Lv9</v>
      </c>
      <c r="G56" t="str">
        <f t="shared" si="10"/>
        <v>紫9</v>
      </c>
      <c r="H56">
        <f>VLOOKUP(G56,Reference1!C:E,3,FALSE)</f>
        <v>1903.2</v>
      </c>
      <c r="I56" s="57"/>
      <c r="K56" t="s">
        <v>179</v>
      </c>
      <c r="V56" s="16"/>
      <c r="W56" s="7">
        <v>9</v>
      </c>
      <c r="X56" s="7">
        <v>9</v>
      </c>
      <c r="Y56" s="7">
        <v>9</v>
      </c>
      <c r="Z56" s="7">
        <v>9</v>
      </c>
      <c r="AA56" s="7">
        <v>8</v>
      </c>
      <c r="AB56" s="7">
        <v>8</v>
      </c>
      <c r="AC56">
        <v>9</v>
      </c>
      <c r="AD56">
        <v>9</v>
      </c>
      <c r="AI56">
        <f>VLOOKUP(W56,CardUpgrade!$C$10:$I$20,7,FALSE)</f>
        <v>486</v>
      </c>
      <c r="AJ56">
        <f>VLOOKUP(X56,CardUpgrade!$C$10:$I$20,7,FALSE)</f>
        <v>486</v>
      </c>
      <c r="AK56">
        <f>VLOOKUP(Y56,CardUpgrade!$C$10:$I$20,7,FALSE)</f>
        <v>486</v>
      </c>
      <c r="AL56">
        <f>VLOOKUP(Z56,CardUpgrade!$C$10:$I$20,7,FALSE)</f>
        <v>486</v>
      </c>
      <c r="AM56">
        <f>VLOOKUP(AA56,CardUpgrade!$C$10:$I$20,7,FALSE)</f>
        <v>316</v>
      </c>
      <c r="AN56">
        <f>VLOOKUP(AB56,CardUpgrade!$C$10:$I$20,7,FALSE)</f>
        <v>316</v>
      </c>
      <c r="AO56">
        <f>VLOOKUP(AC56,CardUpgrade!$C$10:$I$20,7,FALSE)</f>
        <v>486</v>
      </c>
      <c r="AP56">
        <f>VLOOKUP(AD56,CardUpgrade!$C$10:$I$20,7,FALSE)</f>
        <v>486</v>
      </c>
      <c r="AS56" s="2">
        <f>SUM(AI56:AJ56)*'Chest&amp;Cards'!$M$3 + SUM('Dungeon&amp;Framework'!AK56:AN56)*'Chest&amp;Cards'!$M$4</f>
        <v>102072</v>
      </c>
      <c r="AU56" s="16">
        <f t="shared" si="4"/>
        <v>10200</v>
      </c>
      <c r="AW56" s="49">
        <v>0.5</v>
      </c>
      <c r="AX56">
        <f t="shared" si="2"/>
        <v>5100</v>
      </c>
      <c r="AY56">
        <f t="shared" si="3"/>
        <v>5100</v>
      </c>
    </row>
    <row r="57" spans="1:98" x14ac:dyDescent="0.2">
      <c r="A57" s="11">
        <v>53</v>
      </c>
      <c r="B57">
        <v>53</v>
      </c>
      <c r="C57" s="14" t="s">
        <v>112</v>
      </c>
      <c r="D57">
        <v>9</v>
      </c>
      <c r="E57" t="str">
        <f t="shared" si="9"/>
        <v>紫3 - Lv9</v>
      </c>
      <c r="G57" t="str">
        <f t="shared" si="10"/>
        <v>紫9</v>
      </c>
      <c r="H57">
        <f>VLOOKUP(G57,Reference1!C:E,3,FALSE)</f>
        <v>1903.2</v>
      </c>
      <c r="I57" s="57"/>
      <c r="V57" s="16"/>
      <c r="W57" s="7">
        <v>9</v>
      </c>
      <c r="X57" s="7">
        <v>9</v>
      </c>
      <c r="Y57" s="7">
        <v>9</v>
      </c>
      <c r="Z57" s="7">
        <v>9</v>
      </c>
      <c r="AA57" s="7">
        <v>9</v>
      </c>
      <c r="AB57" s="7">
        <v>8</v>
      </c>
      <c r="AC57" s="7">
        <v>9</v>
      </c>
      <c r="AD57">
        <v>9</v>
      </c>
      <c r="AI57">
        <f>VLOOKUP(W57,CardUpgrade!$C$10:$I$20,7,FALSE)</f>
        <v>486</v>
      </c>
      <c r="AJ57">
        <f>VLOOKUP(X57,CardUpgrade!$C$10:$I$20,7,FALSE)</f>
        <v>486</v>
      </c>
      <c r="AK57">
        <f>VLOOKUP(Y57,CardUpgrade!$C$10:$I$20,7,FALSE)</f>
        <v>486</v>
      </c>
      <c r="AL57">
        <f>VLOOKUP(Z57,CardUpgrade!$C$10:$I$20,7,FALSE)</f>
        <v>486</v>
      </c>
      <c r="AM57">
        <f>VLOOKUP(AA57,CardUpgrade!$C$10:$I$20,7,FALSE)</f>
        <v>486</v>
      </c>
      <c r="AN57">
        <f>VLOOKUP(AB57,CardUpgrade!$C$10:$I$20,7,FALSE)</f>
        <v>316</v>
      </c>
      <c r="AO57">
        <f>VLOOKUP(AC57,CardUpgrade!$C$10:$I$20,7,FALSE)</f>
        <v>486</v>
      </c>
      <c r="AP57">
        <f>VLOOKUP(AD57,CardUpgrade!$C$10:$I$20,7,FALSE)</f>
        <v>486</v>
      </c>
      <c r="AS57" s="2">
        <f>SUM(AI57:AJ57)*'Chest&amp;Cards'!$M$3 + SUM('Dungeon&amp;Framework'!AK57:AN57)*'Chest&amp;Cards'!$M$4</f>
        <v>112272</v>
      </c>
      <c r="AU57" s="16">
        <f t="shared" si="4"/>
        <v>10200</v>
      </c>
      <c r="AW57" s="49">
        <v>0.5</v>
      </c>
      <c r="AX57">
        <f t="shared" si="2"/>
        <v>5100</v>
      </c>
      <c r="AY57">
        <f t="shared" si="3"/>
        <v>5100</v>
      </c>
      <c r="CQ57" t="s">
        <v>275</v>
      </c>
    </row>
    <row r="58" spans="1:98" x14ac:dyDescent="0.2">
      <c r="A58" s="11">
        <v>54</v>
      </c>
      <c r="B58">
        <v>54</v>
      </c>
      <c r="C58" s="14" t="s">
        <v>113</v>
      </c>
      <c r="D58">
        <v>9</v>
      </c>
      <c r="E58" t="str">
        <f t="shared" ref="E58:E64" si="11">C58&amp;" - " &amp;"Lv"&amp;D58</f>
        <v>紫4 - Lv9</v>
      </c>
      <c r="G58" t="str">
        <f t="shared" ref="G58:G64" si="12">TEXT(SUBSTITUTE(C58,RIGHT(C58,1),"")&amp;D58,0)</f>
        <v>紫9</v>
      </c>
      <c r="H58">
        <f>VLOOKUP(G58,Reference1!C:E,3,FALSE)</f>
        <v>1903.2</v>
      </c>
      <c r="I58" s="57"/>
      <c r="V58" s="16"/>
      <c r="W58" s="7">
        <v>9</v>
      </c>
      <c r="X58" s="7">
        <v>9</v>
      </c>
      <c r="Y58" s="7">
        <v>9</v>
      </c>
      <c r="Z58" s="7">
        <v>9</v>
      </c>
      <c r="AA58" s="7">
        <v>9</v>
      </c>
      <c r="AB58" s="7">
        <v>9</v>
      </c>
      <c r="AC58" s="7">
        <v>9</v>
      </c>
      <c r="AD58">
        <v>9</v>
      </c>
      <c r="AI58">
        <f>VLOOKUP(W58,CardUpgrade!$C$10:$I$20,7,FALSE)</f>
        <v>486</v>
      </c>
      <c r="AJ58">
        <f>VLOOKUP(X58,CardUpgrade!$C$10:$I$20,7,FALSE)</f>
        <v>486</v>
      </c>
      <c r="AK58">
        <f>VLOOKUP(Y58,CardUpgrade!$C$10:$I$20,7,FALSE)</f>
        <v>486</v>
      </c>
      <c r="AL58">
        <f>VLOOKUP(Z58,CardUpgrade!$C$10:$I$20,7,FALSE)</f>
        <v>486</v>
      </c>
      <c r="AM58">
        <f>VLOOKUP(AA58,CardUpgrade!$C$10:$I$20,7,FALSE)</f>
        <v>486</v>
      </c>
      <c r="AN58">
        <f>VLOOKUP(AB58,CardUpgrade!$C$10:$I$20,7,FALSE)</f>
        <v>486</v>
      </c>
      <c r="AO58">
        <f>VLOOKUP(AC58,CardUpgrade!$C$10:$I$20,7,FALSE)</f>
        <v>486</v>
      </c>
      <c r="AP58">
        <f>VLOOKUP(AD58,CardUpgrade!$C$10:$I$20,7,FALSE)</f>
        <v>486</v>
      </c>
      <c r="AS58" s="2">
        <f>SUM(AI58:AJ58)*'Chest&amp;Cards'!$M$3 + SUM('Dungeon&amp;Framework'!AK58:AN58)*'Chest&amp;Cards'!$M$4</f>
        <v>122472</v>
      </c>
      <c r="AU58" s="16">
        <f t="shared" si="4"/>
        <v>10200</v>
      </c>
      <c r="AW58" s="49">
        <v>0.5</v>
      </c>
      <c r="AX58">
        <f t="shared" si="2"/>
        <v>5100</v>
      </c>
      <c r="AY58">
        <f t="shared" si="3"/>
        <v>5100</v>
      </c>
      <c r="AZ58">
        <f>SUM(AY41:AY58)</f>
        <v>46620</v>
      </c>
    </row>
    <row r="59" spans="1:98" x14ac:dyDescent="0.2">
      <c r="A59" s="11">
        <v>55</v>
      </c>
      <c r="B59">
        <v>55</v>
      </c>
      <c r="C59" s="13" t="s">
        <v>49</v>
      </c>
      <c r="D59">
        <v>10</v>
      </c>
      <c r="E59" t="str">
        <f t="shared" si="11"/>
        <v>橙1 - Lv10</v>
      </c>
      <c r="G59" t="str">
        <f t="shared" si="12"/>
        <v>橙10</v>
      </c>
      <c r="H59">
        <f>VLOOKUP(G59,Reference1!C:E,3,FALSE)</f>
        <v>2293</v>
      </c>
      <c r="I59" s="58" t="s">
        <v>160</v>
      </c>
      <c r="V59" s="34"/>
      <c r="W59" s="7">
        <v>10</v>
      </c>
      <c r="X59" s="7">
        <v>9</v>
      </c>
      <c r="Y59" s="7">
        <v>9</v>
      </c>
      <c r="Z59" s="7">
        <v>9</v>
      </c>
      <c r="AA59" s="7">
        <v>9</v>
      </c>
      <c r="AB59" s="7">
        <v>9</v>
      </c>
      <c r="AC59" s="7">
        <v>9</v>
      </c>
      <c r="AD59">
        <v>9</v>
      </c>
      <c r="AI59">
        <f>VLOOKUP(W59,CardUpgrade!$C$10:$I$20,7,FALSE)</f>
        <v>716</v>
      </c>
      <c r="AJ59">
        <f>VLOOKUP(X59,CardUpgrade!$C$10:$I$20,7,FALSE)</f>
        <v>486</v>
      </c>
      <c r="AK59">
        <f>VLOOKUP(Y59,CardUpgrade!$C$10:$I$20,7,FALSE)</f>
        <v>486</v>
      </c>
      <c r="AL59">
        <f>VLOOKUP(Z59,CardUpgrade!$C$10:$I$20,7,FALSE)</f>
        <v>486</v>
      </c>
      <c r="AM59">
        <f>VLOOKUP(AA59,CardUpgrade!$C$10:$I$20,7,FALSE)</f>
        <v>486</v>
      </c>
      <c r="AN59">
        <f>VLOOKUP(AB59,CardUpgrade!$C$10:$I$20,7,FALSE)</f>
        <v>486</v>
      </c>
      <c r="AO59">
        <f>VLOOKUP(AC59,CardUpgrade!$C$10:$I$20,7,FALSE)</f>
        <v>486</v>
      </c>
      <c r="AP59">
        <f>VLOOKUP(AD59,CardUpgrade!$C$10:$I$20,7,FALSE)</f>
        <v>486</v>
      </c>
      <c r="AS59" s="2">
        <f>SUM(AI59:AJ59)*'Chest&amp;Cards'!$M$3 + SUM('Dungeon&amp;Framework'!AK59:AN59)*'Chest&amp;Cards'!$M$4</f>
        <v>123852</v>
      </c>
      <c r="AU59" s="47">
        <f t="shared" si="4"/>
        <v>1380</v>
      </c>
      <c r="AW59" s="49">
        <v>0.7</v>
      </c>
      <c r="AX59">
        <f t="shared" si="2"/>
        <v>414.00000000000006</v>
      </c>
      <c r="AY59">
        <f t="shared" si="3"/>
        <v>966</v>
      </c>
    </row>
    <row r="60" spans="1:98" x14ac:dyDescent="0.2">
      <c r="A60" s="2">
        <v>56</v>
      </c>
      <c r="B60">
        <v>56</v>
      </c>
      <c r="C60" s="13" t="s">
        <v>50</v>
      </c>
      <c r="D60">
        <v>10</v>
      </c>
      <c r="E60" t="str">
        <f t="shared" si="11"/>
        <v>橙2 - Lv10</v>
      </c>
      <c r="G60" t="str">
        <f t="shared" si="12"/>
        <v>橙10</v>
      </c>
      <c r="H60">
        <f>VLOOKUP(G60,Reference1!C:E,3,FALSE)</f>
        <v>2293</v>
      </c>
      <c r="I60" s="58"/>
      <c r="V60" s="34"/>
      <c r="W60" s="7">
        <v>10</v>
      </c>
      <c r="X60" s="7">
        <v>10</v>
      </c>
      <c r="Y60" s="7">
        <v>9</v>
      </c>
      <c r="Z60" s="7">
        <v>9</v>
      </c>
      <c r="AA60" s="7">
        <v>9</v>
      </c>
      <c r="AB60" s="7">
        <v>9</v>
      </c>
      <c r="AC60" s="7">
        <v>9</v>
      </c>
      <c r="AD60">
        <v>9</v>
      </c>
      <c r="AI60">
        <f>VLOOKUP(W60,CardUpgrade!$C$10:$I$20,7,FALSE)</f>
        <v>716</v>
      </c>
      <c r="AJ60">
        <f>VLOOKUP(X60,CardUpgrade!$C$10:$I$20,7,FALSE)</f>
        <v>716</v>
      </c>
      <c r="AK60">
        <f>VLOOKUP(Y60,CardUpgrade!$C$10:$I$20,7,FALSE)</f>
        <v>486</v>
      </c>
      <c r="AL60">
        <f>VLOOKUP(Z60,CardUpgrade!$C$10:$I$20,7,FALSE)</f>
        <v>486</v>
      </c>
      <c r="AM60">
        <f>VLOOKUP(AA60,CardUpgrade!$C$10:$I$20,7,FALSE)</f>
        <v>486</v>
      </c>
      <c r="AN60">
        <f>VLOOKUP(AB60,CardUpgrade!$C$10:$I$20,7,FALSE)</f>
        <v>486</v>
      </c>
      <c r="AO60">
        <f>VLOOKUP(AC60,CardUpgrade!$C$10:$I$20,7,FALSE)</f>
        <v>486</v>
      </c>
      <c r="AP60">
        <f>VLOOKUP(AD60,CardUpgrade!$C$10:$I$20,7,FALSE)</f>
        <v>486</v>
      </c>
      <c r="AS60" s="2">
        <f>SUM(AI60:AJ60)*'Chest&amp;Cards'!$M$3 + SUM('Dungeon&amp;Framework'!AK60:AN60)*'Chest&amp;Cards'!$M$4</f>
        <v>125232</v>
      </c>
      <c r="AU60" s="47">
        <f t="shared" si="4"/>
        <v>1380</v>
      </c>
      <c r="AW60" s="49">
        <v>0.7</v>
      </c>
      <c r="AX60">
        <f t="shared" si="2"/>
        <v>414.00000000000006</v>
      </c>
      <c r="AY60">
        <f t="shared" si="3"/>
        <v>966</v>
      </c>
    </row>
    <row r="61" spans="1:98" x14ac:dyDescent="0.2">
      <c r="A61" s="2">
        <v>57</v>
      </c>
      <c r="B61">
        <v>57</v>
      </c>
      <c r="C61" s="14" t="s">
        <v>51</v>
      </c>
      <c r="D61">
        <v>10</v>
      </c>
      <c r="E61" t="str">
        <f t="shared" si="11"/>
        <v>紫1 - Lv10</v>
      </c>
      <c r="G61" t="str">
        <f t="shared" si="12"/>
        <v>紫10</v>
      </c>
      <c r="H61">
        <f>VLOOKUP(G61,Reference1!C:E,3,FALSE)</f>
        <v>3879</v>
      </c>
      <c r="I61" s="58"/>
      <c r="V61" s="34"/>
      <c r="W61" s="7">
        <v>10</v>
      </c>
      <c r="X61" s="7">
        <v>10</v>
      </c>
      <c r="Y61" s="7">
        <v>10</v>
      </c>
      <c r="Z61" s="7">
        <v>9</v>
      </c>
      <c r="AA61" s="7">
        <v>9</v>
      </c>
      <c r="AB61" s="7">
        <v>9</v>
      </c>
      <c r="AC61">
        <v>9</v>
      </c>
      <c r="AD61">
        <v>9</v>
      </c>
      <c r="AI61">
        <f>VLOOKUP(W61,CardUpgrade!$C$10:$I$20,7,FALSE)</f>
        <v>716</v>
      </c>
      <c r="AJ61">
        <f>VLOOKUP(X61,CardUpgrade!$C$10:$I$20,7,FALSE)</f>
        <v>716</v>
      </c>
      <c r="AK61">
        <f>VLOOKUP(Y61,CardUpgrade!$C$10:$I$20,7,FALSE)</f>
        <v>716</v>
      </c>
      <c r="AL61">
        <f>VLOOKUP(Z61,CardUpgrade!$C$10:$I$20,7,FALSE)</f>
        <v>486</v>
      </c>
      <c r="AM61">
        <f>VLOOKUP(AA61,CardUpgrade!$C$10:$I$20,7,FALSE)</f>
        <v>486</v>
      </c>
      <c r="AN61">
        <f>VLOOKUP(AB61,CardUpgrade!$C$10:$I$20,7,FALSE)</f>
        <v>486</v>
      </c>
      <c r="AO61">
        <f>VLOOKUP(AC61,CardUpgrade!$C$10:$I$20,7,FALSE)</f>
        <v>486</v>
      </c>
      <c r="AP61">
        <f>VLOOKUP(AD61,CardUpgrade!$C$10:$I$20,7,FALSE)</f>
        <v>486</v>
      </c>
      <c r="AS61" s="2">
        <f>SUM(AI61:AJ61)*'Chest&amp;Cards'!$M$3 + SUM('Dungeon&amp;Framework'!AK61:AN61)*'Chest&amp;Cards'!$M$4</f>
        <v>139032</v>
      </c>
      <c r="AU61" s="47">
        <f t="shared" si="4"/>
        <v>13800</v>
      </c>
      <c r="AW61" s="49">
        <v>0.7</v>
      </c>
      <c r="AX61">
        <f t="shared" si="2"/>
        <v>4140.0000000000009</v>
      </c>
      <c r="AY61">
        <f t="shared" si="3"/>
        <v>9660</v>
      </c>
    </row>
    <row r="62" spans="1:98" x14ac:dyDescent="0.2">
      <c r="A62" s="2">
        <v>58</v>
      </c>
      <c r="B62">
        <v>58</v>
      </c>
      <c r="C62" s="14" t="s">
        <v>104</v>
      </c>
      <c r="D62">
        <v>10</v>
      </c>
      <c r="E62" t="str">
        <f t="shared" si="11"/>
        <v>紫2 - Lv10</v>
      </c>
      <c r="G62" t="str">
        <f t="shared" si="12"/>
        <v>紫10</v>
      </c>
      <c r="H62">
        <f>VLOOKUP(G62,Reference1!C:E,3,FALSE)</f>
        <v>3879</v>
      </c>
      <c r="I62" s="58"/>
      <c r="K62" t="s">
        <v>180</v>
      </c>
      <c r="V62" s="34" t="s">
        <v>349</v>
      </c>
      <c r="W62" s="7">
        <v>10</v>
      </c>
      <c r="X62" s="7">
        <v>10</v>
      </c>
      <c r="Y62" s="7">
        <v>10</v>
      </c>
      <c r="Z62" s="7">
        <v>10</v>
      </c>
      <c r="AA62" s="7">
        <v>9</v>
      </c>
      <c r="AB62" s="7">
        <v>9</v>
      </c>
      <c r="AC62" s="7">
        <v>10</v>
      </c>
      <c r="AD62">
        <v>9</v>
      </c>
      <c r="AI62">
        <f>VLOOKUP(W62,CardUpgrade!$C$10:$I$20,7,FALSE)</f>
        <v>716</v>
      </c>
      <c r="AJ62">
        <f>VLOOKUP(X62,CardUpgrade!$C$10:$I$20,7,FALSE)</f>
        <v>716</v>
      </c>
      <c r="AK62">
        <f>VLOOKUP(Y62,CardUpgrade!$C$10:$I$20,7,FALSE)</f>
        <v>716</v>
      </c>
      <c r="AL62">
        <f>VLOOKUP(Z62,CardUpgrade!$C$10:$I$20,7,FALSE)</f>
        <v>716</v>
      </c>
      <c r="AM62">
        <f>VLOOKUP(AA62,CardUpgrade!$C$10:$I$20,7,FALSE)</f>
        <v>486</v>
      </c>
      <c r="AN62">
        <f>VLOOKUP(AB62,CardUpgrade!$C$10:$I$20,7,FALSE)</f>
        <v>486</v>
      </c>
      <c r="AO62">
        <f>VLOOKUP(AC62,CardUpgrade!$C$10:$I$20,7,FALSE)</f>
        <v>716</v>
      </c>
      <c r="AP62">
        <f>VLOOKUP(AD62,CardUpgrade!$C$10:$I$20,7,FALSE)</f>
        <v>486</v>
      </c>
      <c r="AS62" s="2">
        <f>SUM(AI62:AJ62)*'Chest&amp;Cards'!$M$3 + SUM('Dungeon&amp;Framework'!AK62:AN62)*'Chest&amp;Cards'!$M$4</f>
        <v>152832</v>
      </c>
      <c r="AU62" s="47">
        <f t="shared" si="4"/>
        <v>13800</v>
      </c>
      <c r="AW62" s="49">
        <v>0.7</v>
      </c>
      <c r="AX62">
        <f t="shared" si="2"/>
        <v>4140.0000000000009</v>
      </c>
      <c r="AY62">
        <f t="shared" si="3"/>
        <v>9660</v>
      </c>
      <c r="CQ62" t="s">
        <v>278</v>
      </c>
    </row>
    <row r="63" spans="1:98" x14ac:dyDescent="0.2">
      <c r="A63" s="2">
        <v>59</v>
      </c>
      <c r="B63">
        <v>59</v>
      </c>
      <c r="C63" s="14" t="s">
        <v>112</v>
      </c>
      <c r="D63">
        <v>10</v>
      </c>
      <c r="E63" t="str">
        <f t="shared" si="11"/>
        <v>紫3 - Lv10</v>
      </c>
      <c r="G63" t="str">
        <f t="shared" si="12"/>
        <v>紫10</v>
      </c>
      <c r="H63">
        <f>VLOOKUP(G63,Reference1!C:E,3,FALSE)</f>
        <v>3879</v>
      </c>
      <c r="I63" s="58"/>
      <c r="K63" t="s">
        <v>181</v>
      </c>
      <c r="V63" s="34"/>
      <c r="W63" s="7">
        <v>10</v>
      </c>
      <c r="X63" s="7">
        <v>10</v>
      </c>
      <c r="Y63" s="7">
        <v>10</v>
      </c>
      <c r="Z63" s="7">
        <v>10</v>
      </c>
      <c r="AA63" s="7">
        <v>10</v>
      </c>
      <c r="AB63" s="7">
        <v>9</v>
      </c>
      <c r="AC63" s="7">
        <v>10</v>
      </c>
      <c r="AD63">
        <v>10</v>
      </c>
      <c r="AI63">
        <f>VLOOKUP(W63,CardUpgrade!$C$10:$I$20,7,FALSE)</f>
        <v>716</v>
      </c>
      <c r="AJ63">
        <f>VLOOKUP(X63,CardUpgrade!$C$10:$I$20,7,FALSE)</f>
        <v>716</v>
      </c>
      <c r="AK63">
        <f>VLOOKUP(Y63,CardUpgrade!$C$10:$I$20,7,FALSE)</f>
        <v>716</v>
      </c>
      <c r="AL63">
        <f>VLOOKUP(Z63,CardUpgrade!$C$10:$I$20,7,FALSE)</f>
        <v>716</v>
      </c>
      <c r="AM63">
        <f>VLOOKUP(AA63,CardUpgrade!$C$10:$I$20,7,FALSE)</f>
        <v>716</v>
      </c>
      <c r="AN63">
        <f>VLOOKUP(AB63,CardUpgrade!$C$10:$I$20,7,FALSE)</f>
        <v>486</v>
      </c>
      <c r="AO63">
        <f>VLOOKUP(AC63,CardUpgrade!$C$10:$I$20,7,FALSE)</f>
        <v>716</v>
      </c>
      <c r="AP63">
        <f>VLOOKUP(AD63,CardUpgrade!$C$10:$I$20,7,FALSE)</f>
        <v>716</v>
      </c>
      <c r="AS63" s="2">
        <f>SUM(AI63:AJ63)*'Chest&amp;Cards'!$M$3 + SUM('Dungeon&amp;Framework'!AK63:AN63)*'Chest&amp;Cards'!$M$4</f>
        <v>166632</v>
      </c>
      <c r="AU63" s="47">
        <f t="shared" si="4"/>
        <v>13800</v>
      </c>
      <c r="AW63" s="49">
        <v>0.7</v>
      </c>
      <c r="AX63">
        <f t="shared" si="2"/>
        <v>4140.0000000000009</v>
      </c>
      <c r="AY63">
        <f t="shared" si="3"/>
        <v>9660</v>
      </c>
      <c r="CQ63" t="s">
        <v>279</v>
      </c>
    </row>
    <row r="64" spans="1:98" ht="17" customHeight="1" x14ac:dyDescent="0.2">
      <c r="A64" s="2">
        <v>60</v>
      </c>
      <c r="B64">
        <v>60</v>
      </c>
      <c r="C64" s="14" t="s">
        <v>113</v>
      </c>
      <c r="D64">
        <v>10</v>
      </c>
      <c r="E64" t="str">
        <f t="shared" si="11"/>
        <v>紫4 - Lv10</v>
      </c>
      <c r="G64" t="str">
        <f t="shared" si="12"/>
        <v>紫10</v>
      </c>
      <c r="H64">
        <f>VLOOKUP(G64,Reference1!C:E,3,FALSE)</f>
        <v>3879</v>
      </c>
      <c r="I64" s="58"/>
      <c r="V64" s="34"/>
      <c r="W64" s="7">
        <v>10</v>
      </c>
      <c r="X64" s="7">
        <v>10</v>
      </c>
      <c r="Y64" s="7">
        <v>10</v>
      </c>
      <c r="Z64" s="7">
        <v>10</v>
      </c>
      <c r="AA64" s="7">
        <v>10</v>
      </c>
      <c r="AB64" s="7">
        <v>10</v>
      </c>
      <c r="AC64" s="7">
        <v>10</v>
      </c>
      <c r="AD64">
        <v>10</v>
      </c>
      <c r="AI64">
        <f>VLOOKUP(W64,CardUpgrade!$C$10:$I$20,7,FALSE)</f>
        <v>716</v>
      </c>
      <c r="AJ64">
        <f>VLOOKUP(X64,CardUpgrade!$C$10:$I$20,7,FALSE)</f>
        <v>716</v>
      </c>
      <c r="AK64">
        <f>VLOOKUP(Y64,CardUpgrade!$C$10:$I$20,7,FALSE)</f>
        <v>716</v>
      </c>
      <c r="AL64">
        <f>VLOOKUP(Z64,CardUpgrade!$C$10:$I$20,7,FALSE)</f>
        <v>716</v>
      </c>
      <c r="AM64">
        <f>VLOOKUP(AA64,CardUpgrade!$C$10:$I$20,7,FALSE)</f>
        <v>716</v>
      </c>
      <c r="AN64">
        <f>VLOOKUP(AB64,CardUpgrade!$C$10:$I$20,7,FALSE)</f>
        <v>716</v>
      </c>
      <c r="AO64">
        <f>VLOOKUP(AC64,CardUpgrade!$C$10:$I$20,7,FALSE)</f>
        <v>716</v>
      </c>
      <c r="AP64">
        <f>VLOOKUP(AD64,CardUpgrade!$C$10:$I$20,7,FALSE)</f>
        <v>716</v>
      </c>
      <c r="AS64" s="2">
        <f>SUM(AI64:AJ64)*'Chest&amp;Cards'!$M$3 + SUM('Dungeon&amp;Framework'!AK64:AN64)*'Chest&amp;Cards'!$M$4</f>
        <v>180432</v>
      </c>
      <c r="AU64" s="47">
        <f t="shared" si="4"/>
        <v>13800</v>
      </c>
      <c r="AW64" s="49">
        <v>0.7</v>
      </c>
      <c r="AX64">
        <f t="shared" si="2"/>
        <v>4140.0000000000009</v>
      </c>
      <c r="AY64">
        <f t="shared" si="3"/>
        <v>9660</v>
      </c>
      <c r="AZ64">
        <f>SUM(AY59:AY64)</f>
        <v>40572</v>
      </c>
    </row>
    <row r="65" spans="1:95" x14ac:dyDescent="0.2">
      <c r="A65" s="11"/>
      <c r="V65" s="7"/>
      <c r="W65" s="7"/>
      <c r="X65" s="7"/>
      <c r="Y65" s="7"/>
      <c r="Z65" s="7"/>
      <c r="AA65" s="7"/>
      <c r="AB65" s="7"/>
      <c r="AC65" s="7"/>
      <c r="CQ65" t="s">
        <v>280</v>
      </c>
    </row>
    <row r="66" spans="1:95" x14ac:dyDescent="0.2">
      <c r="A66" s="11"/>
      <c r="V66" s="7"/>
      <c r="W66" s="7"/>
      <c r="X66" s="7"/>
      <c r="Y66" s="7"/>
      <c r="Z66" s="7"/>
      <c r="AA66" s="7"/>
      <c r="AB66" s="7"/>
      <c r="AC66" s="7"/>
    </row>
    <row r="67" spans="1:95" x14ac:dyDescent="0.2">
      <c r="A67" s="11"/>
      <c r="V67" s="7"/>
      <c r="W67" s="7"/>
      <c r="X67" s="7"/>
      <c r="Y67" s="7"/>
      <c r="Z67" s="7"/>
      <c r="AA67" s="7"/>
      <c r="AB67" s="7"/>
      <c r="AC67" s="7"/>
    </row>
    <row r="68" spans="1:95" x14ac:dyDescent="0.2">
      <c r="A68" s="11"/>
      <c r="V68" s="7"/>
      <c r="W68" s="7"/>
      <c r="X68" s="7"/>
      <c r="Y68" s="7"/>
      <c r="Z68" s="7"/>
      <c r="AA68" s="7"/>
      <c r="AB68" s="7"/>
      <c r="AC68" s="7"/>
      <c r="CQ68" t="s">
        <v>282</v>
      </c>
    </row>
    <row r="69" spans="1:95" x14ac:dyDescent="0.2">
      <c r="A69" s="11"/>
      <c r="CQ69" t="s">
        <v>281</v>
      </c>
    </row>
    <row r="70" spans="1:95" x14ac:dyDescent="0.2">
      <c r="A70" s="2"/>
    </row>
    <row r="71" spans="1:95" x14ac:dyDescent="0.2">
      <c r="A71" s="2"/>
    </row>
    <row r="72" spans="1:95" x14ac:dyDescent="0.2">
      <c r="A72" s="2"/>
    </row>
    <row r="73" spans="1:95" x14ac:dyDescent="0.2">
      <c r="A73" s="2"/>
    </row>
    <row r="74" spans="1:95" x14ac:dyDescent="0.2">
      <c r="A74" s="2"/>
    </row>
    <row r="75" spans="1:95" x14ac:dyDescent="0.2">
      <c r="A75" s="11"/>
    </row>
    <row r="76" spans="1:95" x14ac:dyDescent="0.2">
      <c r="A76" s="11"/>
      <c r="X76" t="s">
        <v>335</v>
      </c>
    </row>
    <row r="77" spans="1:95" x14ac:dyDescent="0.2">
      <c r="A77" s="11"/>
    </row>
    <row r="78" spans="1:95" x14ac:dyDescent="0.2">
      <c r="A78" s="11"/>
    </row>
    <row r="79" spans="1:95" x14ac:dyDescent="0.2">
      <c r="A79" s="11"/>
    </row>
    <row r="80" spans="1:95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</sheetData>
  <mergeCells count="16">
    <mergeCell ref="EM3:EO3"/>
    <mergeCell ref="ER3:ET3"/>
    <mergeCell ref="DM3:DO3"/>
    <mergeCell ref="I41:I58"/>
    <mergeCell ref="I59:I64"/>
    <mergeCell ref="DQ3:DS3"/>
    <mergeCell ref="DV3:DX3"/>
    <mergeCell ref="DZ3:EB3"/>
    <mergeCell ref="ED3:EF3"/>
    <mergeCell ref="EH3:EJ3"/>
    <mergeCell ref="F14:F19"/>
    <mergeCell ref="M31:M33"/>
    <mergeCell ref="M34:M36"/>
    <mergeCell ref="M37:M39"/>
    <mergeCell ref="I5:I22"/>
    <mergeCell ref="I23:I40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828EA-318D-D844-B2AA-2E9E5A31759B}">
  <dimension ref="A2:Q11"/>
  <sheetViews>
    <sheetView workbookViewId="0">
      <selection activeCell="Q4" sqref="Q4"/>
    </sheetView>
  </sheetViews>
  <sheetFormatPr baseColWidth="10" defaultRowHeight="16" x14ac:dyDescent="0.2"/>
  <cols>
    <col min="2" max="2" width="18.6640625" customWidth="1"/>
    <col min="3" max="3" width="15.5" customWidth="1"/>
    <col min="4" max="4" width="13.83203125" customWidth="1"/>
    <col min="5" max="5" width="14.5" customWidth="1"/>
    <col min="6" max="6" width="16.1640625" customWidth="1"/>
    <col min="11" max="11" width="17.1640625" customWidth="1"/>
  </cols>
  <sheetData>
    <row r="2" spans="1:17" x14ac:dyDescent="0.2">
      <c r="O2" t="s">
        <v>371</v>
      </c>
      <c r="Q2" t="s">
        <v>372</v>
      </c>
    </row>
    <row r="3" spans="1:17" x14ac:dyDescent="0.2">
      <c r="C3" t="s">
        <v>353</v>
      </c>
      <c r="D3" t="s">
        <v>350</v>
      </c>
      <c r="E3" t="s">
        <v>351</v>
      </c>
      <c r="F3" t="s">
        <v>352</v>
      </c>
      <c r="K3" t="s">
        <v>358</v>
      </c>
      <c r="L3" t="s">
        <v>102</v>
      </c>
      <c r="M3">
        <v>6</v>
      </c>
      <c r="O3">
        <v>200</v>
      </c>
      <c r="Q3">
        <f>O3/100</f>
        <v>2</v>
      </c>
    </row>
    <row r="4" spans="1:17" x14ac:dyDescent="0.2">
      <c r="L4" t="s">
        <v>103</v>
      </c>
      <c r="M4">
        <v>60</v>
      </c>
    </row>
    <row r="5" spans="1:17" x14ac:dyDescent="0.2">
      <c r="L5" t="s">
        <v>354</v>
      </c>
      <c r="M5">
        <v>600</v>
      </c>
    </row>
    <row r="6" spans="1:17" x14ac:dyDescent="0.2">
      <c r="A6" s="50" t="s">
        <v>355</v>
      </c>
      <c r="B6" t="s">
        <v>102</v>
      </c>
      <c r="C6">
        <v>10</v>
      </c>
      <c r="D6">
        <v>20</v>
      </c>
      <c r="E6">
        <v>100</v>
      </c>
      <c r="F6">
        <v>300</v>
      </c>
    </row>
    <row r="7" spans="1:17" x14ac:dyDescent="0.2">
      <c r="A7" s="50"/>
      <c r="B7" t="s">
        <v>103</v>
      </c>
      <c r="C7">
        <v>2</v>
      </c>
      <c r="D7">
        <v>4</v>
      </c>
      <c r="E7">
        <v>20</v>
      </c>
      <c r="F7">
        <v>100</v>
      </c>
    </row>
    <row r="8" spans="1:17" x14ac:dyDescent="0.2">
      <c r="A8" s="50"/>
      <c r="B8" t="s">
        <v>354</v>
      </c>
      <c r="C8">
        <v>0</v>
      </c>
      <c r="D8">
        <v>0</v>
      </c>
      <c r="E8">
        <v>1</v>
      </c>
      <c r="F8">
        <v>1</v>
      </c>
    </row>
    <row r="10" spans="1:17" x14ac:dyDescent="0.2">
      <c r="B10" t="s">
        <v>356</v>
      </c>
      <c r="C10">
        <f>C6*$M$3+C7*$M$4+C8*$M$5</f>
        <v>180</v>
      </c>
      <c r="D10">
        <f t="shared" ref="D10:F10" si="0">D6*$M$3+D7*$M$4+D8*$M$5</f>
        <v>360</v>
      </c>
      <c r="E10">
        <f t="shared" si="0"/>
        <v>2400</v>
      </c>
      <c r="F10">
        <f t="shared" si="0"/>
        <v>8400</v>
      </c>
    </row>
    <row r="11" spans="1:17" x14ac:dyDescent="0.2">
      <c r="B11" t="s">
        <v>357</v>
      </c>
      <c r="C11" s="46">
        <f>C10</f>
        <v>180</v>
      </c>
      <c r="D11" s="46">
        <f t="shared" ref="D11:F11" si="1">D10</f>
        <v>360</v>
      </c>
      <c r="E11" s="46">
        <f t="shared" si="1"/>
        <v>2400</v>
      </c>
      <c r="F11" s="46">
        <f t="shared" si="1"/>
        <v>8400</v>
      </c>
      <c r="K11" t="s">
        <v>359</v>
      </c>
      <c r="L11">
        <v>1</v>
      </c>
    </row>
  </sheetData>
  <mergeCells count="1">
    <mergeCell ref="A6:A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44A07-E96A-0840-9CBB-B68A8ECE6530}">
  <dimension ref="D2:X47"/>
  <sheetViews>
    <sheetView topLeftCell="A8" workbookViewId="0">
      <selection activeCell="H39" sqref="H39"/>
    </sheetView>
  </sheetViews>
  <sheetFormatPr baseColWidth="10" defaultRowHeight="16" x14ac:dyDescent="0.2"/>
  <sheetData>
    <row r="2" spans="24:24" x14ac:dyDescent="0.2">
      <c r="X2" t="s">
        <v>324</v>
      </c>
    </row>
    <row r="3" spans="24:24" x14ac:dyDescent="0.2">
      <c r="X3" t="s">
        <v>325</v>
      </c>
    </row>
    <row r="4" spans="24:24" x14ac:dyDescent="0.2">
      <c r="X4" t="s">
        <v>326</v>
      </c>
    </row>
    <row r="5" spans="24:24" x14ac:dyDescent="0.2">
      <c r="X5" t="s">
        <v>327</v>
      </c>
    </row>
    <row r="45" spans="4:4" x14ac:dyDescent="0.2">
      <c r="D45" t="s">
        <v>328</v>
      </c>
    </row>
    <row r="46" spans="4:4" x14ac:dyDescent="0.2">
      <c r="D46" t="s">
        <v>329</v>
      </c>
    </row>
    <row r="47" spans="4:4" x14ac:dyDescent="0.2">
      <c r="D47" t="s">
        <v>330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F0C9D-BF8D-F04D-B2AF-C7D533E449BD}">
  <dimension ref="A1:AD87"/>
  <sheetViews>
    <sheetView zoomScale="109" workbookViewId="0">
      <selection activeCell="N17" sqref="N17"/>
    </sheetView>
  </sheetViews>
  <sheetFormatPr baseColWidth="10" defaultRowHeight="16" x14ac:dyDescent="0.2"/>
  <sheetData>
    <row r="1" spans="1:30" x14ac:dyDescent="0.2">
      <c r="A1" t="s">
        <v>191</v>
      </c>
    </row>
    <row r="2" spans="1:30" x14ac:dyDescent="0.2">
      <c r="A2" t="s">
        <v>192</v>
      </c>
      <c r="O2" t="s">
        <v>193</v>
      </c>
    </row>
    <row r="3" spans="1:30" x14ac:dyDescent="0.2">
      <c r="O3" t="s">
        <v>194</v>
      </c>
    </row>
    <row r="4" spans="1:30" x14ac:dyDescent="0.2">
      <c r="C4" t="s">
        <v>195</v>
      </c>
    </row>
    <row r="5" spans="1:30" x14ac:dyDescent="0.2">
      <c r="A5" s="63" t="s">
        <v>37</v>
      </c>
      <c r="B5" s="64"/>
      <c r="C5" s="64"/>
      <c r="D5" s="64"/>
      <c r="E5" s="64"/>
      <c r="F5" s="64"/>
      <c r="G5" s="64"/>
      <c r="H5" s="65"/>
      <c r="J5" s="66" t="s">
        <v>38</v>
      </c>
      <c r="K5" s="67"/>
      <c r="L5" s="67"/>
      <c r="M5" s="67"/>
      <c r="N5" s="67"/>
      <c r="O5" s="67"/>
      <c r="P5" s="67"/>
      <c r="Q5" s="68"/>
      <c r="S5" s="60" t="s">
        <v>39</v>
      </c>
      <c r="T5" s="61"/>
      <c r="U5" s="61"/>
      <c r="V5" s="61"/>
      <c r="W5" s="61"/>
      <c r="X5" s="61"/>
      <c r="Y5" s="61"/>
      <c r="Z5" s="62"/>
    </row>
    <row r="6" spans="1:30" x14ac:dyDescent="0.2">
      <c r="A6" s="23"/>
      <c r="B6" s="23"/>
      <c r="C6" s="23"/>
      <c r="D6" s="23"/>
      <c r="E6" s="23"/>
      <c r="F6" s="23"/>
      <c r="G6" s="23"/>
      <c r="H6" s="23"/>
      <c r="J6" s="19"/>
      <c r="K6" s="19"/>
      <c r="L6" s="19"/>
      <c r="M6" s="19"/>
      <c r="N6" s="19"/>
      <c r="O6" s="19"/>
      <c r="P6" s="19"/>
      <c r="Q6" s="19"/>
      <c r="S6" s="21"/>
      <c r="T6" s="21"/>
      <c r="U6" s="21"/>
      <c r="V6" s="21"/>
      <c r="W6" s="21"/>
      <c r="X6" s="21"/>
      <c r="Y6" s="21"/>
      <c r="Z6" s="21"/>
      <c r="AB6" s="7" t="s">
        <v>332</v>
      </c>
      <c r="AC6" s="7"/>
      <c r="AD6">
        <f>(Z10+Z28+Z48+Z68)*2</f>
        <v>72</v>
      </c>
    </row>
    <row r="7" spans="1:30" x14ac:dyDescent="0.2">
      <c r="A7" s="23" t="s">
        <v>188</v>
      </c>
      <c r="B7" s="23" t="s">
        <v>28</v>
      </c>
      <c r="C7" s="23"/>
      <c r="D7" s="23" t="s">
        <v>189</v>
      </c>
      <c r="E7" s="23" t="s">
        <v>28</v>
      </c>
      <c r="F7" s="23"/>
      <c r="G7" s="23" t="s">
        <v>190</v>
      </c>
      <c r="H7" s="23" t="s">
        <v>28</v>
      </c>
      <c r="J7" s="19" t="s">
        <v>188</v>
      </c>
      <c r="K7" s="19" t="s">
        <v>28</v>
      </c>
      <c r="L7" s="19"/>
      <c r="M7" s="19" t="s">
        <v>189</v>
      </c>
      <c r="N7" s="19" t="s">
        <v>28</v>
      </c>
      <c r="O7" s="19"/>
      <c r="P7" s="19" t="s">
        <v>190</v>
      </c>
      <c r="Q7" s="19" t="s">
        <v>28</v>
      </c>
      <c r="S7" s="21" t="s">
        <v>188</v>
      </c>
      <c r="T7" s="21" t="s">
        <v>28</v>
      </c>
      <c r="U7" s="21"/>
      <c r="V7" s="21" t="s">
        <v>189</v>
      </c>
      <c r="W7" s="21" t="s">
        <v>28</v>
      </c>
      <c r="X7" s="21"/>
      <c r="Y7" s="21" t="s">
        <v>190</v>
      </c>
      <c r="Z7" s="21" t="s">
        <v>28</v>
      </c>
      <c r="AB7" s="43" t="s">
        <v>333</v>
      </c>
      <c r="AC7" s="7"/>
      <c r="AD7">
        <f>(Q11+Q29+Q49+AD31)*4</f>
        <v>144</v>
      </c>
    </row>
    <row r="8" spans="1:30" x14ac:dyDescent="0.2">
      <c r="A8" s="24">
        <v>-1</v>
      </c>
      <c r="B8" s="24">
        <v>1</v>
      </c>
      <c r="C8" s="23"/>
      <c r="D8" s="24">
        <v>-1</v>
      </c>
      <c r="E8" s="24">
        <v>6</v>
      </c>
      <c r="F8" s="23"/>
      <c r="G8" s="23"/>
      <c r="H8" s="23">
        <v>10</v>
      </c>
      <c r="J8" s="20">
        <v>-1</v>
      </c>
      <c r="K8" s="20">
        <v>1</v>
      </c>
      <c r="L8" s="19"/>
      <c r="M8" s="20">
        <v>-1</v>
      </c>
      <c r="N8" s="20">
        <v>4</v>
      </c>
      <c r="O8" s="19"/>
      <c r="P8" s="20">
        <v>-1</v>
      </c>
      <c r="Q8" s="19">
        <v>7</v>
      </c>
      <c r="S8" s="22">
        <v>-1</v>
      </c>
      <c r="T8" s="22">
        <v>1</v>
      </c>
      <c r="U8" s="21"/>
      <c r="V8" s="22">
        <v>-1</v>
      </c>
      <c r="W8" s="22">
        <v>2</v>
      </c>
      <c r="X8" s="21"/>
      <c r="Y8" s="22">
        <v>-1</v>
      </c>
      <c r="Z8" s="22">
        <v>4</v>
      </c>
      <c r="AB8" s="7" t="s">
        <v>334</v>
      </c>
      <c r="AC8" s="7"/>
      <c r="AD8">
        <f>(MAX(H9:H21)+MAX(H25:H41)+MAX(H45:H62)+MAX(H65:H73))*2</f>
        <v>136</v>
      </c>
    </row>
    <row r="9" spans="1:30" x14ac:dyDescent="0.2">
      <c r="A9" s="23"/>
      <c r="B9" s="24">
        <v>2</v>
      </c>
      <c r="C9" s="23"/>
      <c r="D9" s="24"/>
      <c r="E9" s="24">
        <v>7</v>
      </c>
      <c r="F9" s="23"/>
      <c r="G9" s="23"/>
      <c r="H9" s="23">
        <v>11</v>
      </c>
      <c r="J9" s="20"/>
      <c r="K9" s="20">
        <v>2</v>
      </c>
      <c r="L9" s="19"/>
      <c r="M9" s="20"/>
      <c r="N9" s="20">
        <v>5</v>
      </c>
      <c r="O9" s="19"/>
      <c r="P9" s="19"/>
      <c r="Q9" s="19">
        <v>8</v>
      </c>
      <c r="S9" s="22"/>
      <c r="T9" s="22"/>
      <c r="U9" s="21"/>
      <c r="V9" s="22"/>
      <c r="W9" s="22">
        <v>3</v>
      </c>
      <c r="X9" s="21"/>
      <c r="Y9" s="21"/>
      <c r="Z9" s="21">
        <v>5</v>
      </c>
    </row>
    <row r="10" spans="1:30" x14ac:dyDescent="0.2">
      <c r="A10" s="24"/>
      <c r="B10" s="24">
        <v>3</v>
      </c>
      <c r="C10" s="23"/>
      <c r="D10" s="24"/>
      <c r="E10" s="24">
        <v>8</v>
      </c>
      <c r="F10" s="23"/>
      <c r="G10" s="23"/>
      <c r="H10" s="23">
        <v>12</v>
      </c>
      <c r="J10" s="20"/>
      <c r="K10" s="20">
        <v>3</v>
      </c>
      <c r="L10" s="19"/>
      <c r="M10" s="20"/>
      <c r="N10" s="20">
        <v>6</v>
      </c>
      <c r="O10" s="19"/>
      <c r="P10" s="19"/>
      <c r="Q10" s="19">
        <v>9</v>
      </c>
      <c r="S10" s="22"/>
      <c r="T10" s="22"/>
      <c r="U10" s="21"/>
      <c r="V10" s="22"/>
      <c r="W10" s="22"/>
      <c r="X10" s="21"/>
      <c r="Y10" s="21"/>
      <c r="Z10" s="21">
        <v>6</v>
      </c>
      <c r="AD10">
        <f>SUM(AD6:AD8)</f>
        <v>352</v>
      </c>
    </row>
    <row r="11" spans="1:30" x14ac:dyDescent="0.2">
      <c r="A11" s="24"/>
      <c r="B11" s="24">
        <v>4</v>
      </c>
      <c r="C11" s="23"/>
      <c r="D11" s="24"/>
      <c r="E11" s="24">
        <v>9</v>
      </c>
      <c r="F11" s="23"/>
      <c r="G11" s="23"/>
      <c r="H11" s="23">
        <v>13</v>
      </c>
      <c r="J11" s="20"/>
      <c r="K11" s="20"/>
      <c r="L11" s="19"/>
      <c r="M11" s="20"/>
      <c r="N11" s="20"/>
      <c r="O11" s="19"/>
      <c r="P11" s="19"/>
      <c r="Q11" s="19">
        <v>10</v>
      </c>
      <c r="S11" s="22"/>
      <c r="T11" s="22"/>
      <c r="U11" s="21"/>
      <c r="V11" s="22"/>
      <c r="W11" s="22"/>
      <c r="X11" s="21"/>
      <c r="Y11" s="21"/>
      <c r="Z11" s="21"/>
    </row>
    <row r="12" spans="1:30" x14ac:dyDescent="0.2">
      <c r="A12" s="24"/>
      <c r="B12" s="24">
        <v>5</v>
      </c>
      <c r="C12" s="23"/>
      <c r="D12" s="24"/>
      <c r="E12" s="24"/>
      <c r="F12" s="23"/>
      <c r="G12" s="23"/>
      <c r="H12" s="23">
        <v>14</v>
      </c>
      <c r="J12" s="19"/>
      <c r="K12" s="19"/>
      <c r="L12" s="19"/>
      <c r="M12" s="20"/>
      <c r="N12" s="20"/>
      <c r="O12" s="19"/>
      <c r="P12" s="19"/>
      <c r="Q12" s="19"/>
      <c r="S12" s="21"/>
      <c r="T12" s="21"/>
      <c r="U12" s="21"/>
      <c r="V12" s="22"/>
      <c r="W12" s="22"/>
      <c r="X12" s="21"/>
      <c r="Y12" s="21"/>
      <c r="Z12" s="21"/>
    </row>
    <row r="13" spans="1:30" x14ac:dyDescent="0.2">
      <c r="A13" s="24"/>
      <c r="B13" s="24"/>
      <c r="C13" s="23"/>
      <c r="D13" s="24"/>
      <c r="E13" s="24"/>
      <c r="F13" s="23"/>
      <c r="G13" s="23"/>
      <c r="H13" s="23"/>
      <c r="J13" s="20"/>
      <c r="K13" s="19"/>
      <c r="L13" s="19"/>
      <c r="M13" s="19"/>
      <c r="N13" s="19"/>
      <c r="O13" s="19"/>
      <c r="P13" s="19"/>
      <c r="Q13" s="19"/>
      <c r="S13" s="22"/>
      <c r="T13" s="21"/>
      <c r="U13" s="21"/>
      <c r="V13" s="21"/>
      <c r="W13" s="21"/>
      <c r="X13" s="21"/>
      <c r="Y13" s="21"/>
      <c r="Z13" s="21"/>
    </row>
    <row r="14" spans="1:30" x14ac:dyDescent="0.2">
      <c r="A14" s="24"/>
      <c r="B14" s="24"/>
      <c r="C14" s="23"/>
      <c r="D14" s="24"/>
      <c r="E14" s="24"/>
      <c r="F14" s="23"/>
      <c r="G14" s="23"/>
      <c r="H14" s="23"/>
      <c r="J14" s="20"/>
      <c r="K14" s="19"/>
      <c r="L14" s="19"/>
      <c r="M14" s="19"/>
      <c r="N14" s="19"/>
      <c r="O14" s="19"/>
      <c r="P14" s="19"/>
      <c r="Q14" s="19"/>
      <c r="S14" s="22"/>
      <c r="T14" s="21"/>
      <c r="U14" s="21"/>
      <c r="V14" s="21"/>
      <c r="W14" s="21"/>
      <c r="X14" s="21"/>
      <c r="Y14" s="21"/>
      <c r="Z14" s="21"/>
    </row>
    <row r="15" spans="1:30" x14ac:dyDescent="0.2">
      <c r="A15" s="24"/>
      <c r="B15" s="23"/>
      <c r="C15" s="23"/>
      <c r="D15" s="24"/>
      <c r="E15" s="23"/>
      <c r="F15" s="23"/>
      <c r="G15" s="23"/>
      <c r="H15" s="23"/>
      <c r="J15" s="20"/>
      <c r="K15" s="19"/>
      <c r="L15" s="19"/>
      <c r="M15" s="20"/>
      <c r="N15" s="19"/>
      <c r="O15" s="19"/>
      <c r="P15" s="19"/>
      <c r="Q15" s="19"/>
      <c r="S15" s="22"/>
      <c r="T15" s="21"/>
      <c r="U15" s="21"/>
      <c r="V15" s="22"/>
      <c r="W15" s="21"/>
      <c r="X15" s="21"/>
      <c r="Y15" s="21"/>
      <c r="Z15" s="21"/>
    </row>
    <row r="16" spans="1:30" x14ac:dyDescent="0.2">
      <c r="A16" s="24"/>
      <c r="B16" s="23"/>
      <c r="C16" s="23"/>
      <c r="D16" s="24"/>
      <c r="E16" s="23"/>
      <c r="F16" s="23"/>
      <c r="G16" s="23"/>
      <c r="H16" s="23"/>
      <c r="J16" s="20"/>
      <c r="K16" s="19"/>
      <c r="L16" s="19"/>
      <c r="M16" s="20"/>
      <c r="N16" s="19"/>
      <c r="O16" s="19"/>
      <c r="P16" s="19"/>
      <c r="Q16" s="19"/>
      <c r="S16" s="22"/>
      <c r="T16" s="21"/>
      <c r="U16" s="21"/>
      <c r="V16" s="22"/>
      <c r="W16" s="21"/>
      <c r="X16" s="21"/>
      <c r="Y16" s="21"/>
      <c r="Z16" s="21"/>
    </row>
    <row r="17" spans="1:26" x14ac:dyDescent="0.2">
      <c r="A17" s="23"/>
      <c r="B17" s="23"/>
      <c r="C17" s="23"/>
      <c r="D17" s="24"/>
      <c r="E17" s="23"/>
      <c r="F17" s="23"/>
      <c r="G17" s="23"/>
      <c r="H17" s="23"/>
      <c r="J17" s="19"/>
      <c r="K17" s="19"/>
      <c r="L17" s="19"/>
      <c r="M17" s="20"/>
      <c r="N17" s="19"/>
      <c r="O17" s="19"/>
      <c r="P17" s="19"/>
      <c r="Q17" s="19"/>
      <c r="S17" s="21"/>
      <c r="T17" s="21"/>
      <c r="U17" s="21"/>
      <c r="V17" s="22"/>
      <c r="W17" s="21"/>
      <c r="X17" s="21"/>
      <c r="Y17" s="21"/>
      <c r="Z17" s="21"/>
    </row>
    <row r="18" spans="1:26" x14ac:dyDescent="0.2">
      <c r="A18" s="23"/>
      <c r="B18" s="23"/>
      <c r="C18" s="23"/>
      <c r="D18" s="24"/>
      <c r="E18" s="23"/>
      <c r="F18" s="23"/>
      <c r="G18" s="23"/>
      <c r="H18" s="23"/>
      <c r="J18" s="19"/>
      <c r="K18" s="19"/>
      <c r="L18" s="19"/>
      <c r="M18" s="20"/>
      <c r="N18" s="19"/>
      <c r="O18" s="19"/>
      <c r="P18" s="19"/>
      <c r="Q18" s="19"/>
      <c r="S18" s="21"/>
      <c r="T18" s="21"/>
      <c r="U18" s="21"/>
      <c r="V18" s="22"/>
      <c r="W18" s="21"/>
      <c r="X18" s="21"/>
      <c r="Y18" s="21"/>
      <c r="Z18" s="21"/>
    </row>
    <row r="19" spans="1:26" x14ac:dyDescent="0.2">
      <c r="A19" s="23"/>
      <c r="B19" s="23"/>
      <c r="C19" s="23"/>
      <c r="D19" s="24"/>
      <c r="E19" s="23"/>
      <c r="F19" s="23"/>
      <c r="G19" s="23"/>
      <c r="H19" s="23"/>
      <c r="J19" s="19"/>
      <c r="K19" s="19"/>
      <c r="L19" s="19"/>
      <c r="M19" s="20"/>
      <c r="N19" s="19"/>
      <c r="O19" s="19"/>
      <c r="P19" s="19"/>
      <c r="Q19" s="19"/>
      <c r="S19" s="21"/>
      <c r="T19" s="21"/>
      <c r="U19" s="21"/>
      <c r="V19" s="22"/>
      <c r="W19" s="21"/>
      <c r="X19" s="21"/>
      <c r="Y19" s="21"/>
      <c r="Z19" s="21"/>
    </row>
    <row r="20" spans="1:26" x14ac:dyDescent="0.2">
      <c r="A20" s="23"/>
      <c r="B20" s="23"/>
      <c r="C20" s="23"/>
      <c r="D20" s="23"/>
      <c r="E20" s="23"/>
      <c r="F20" s="23"/>
      <c r="G20" s="23"/>
      <c r="H20" s="23"/>
      <c r="J20" s="19"/>
      <c r="K20" s="19"/>
      <c r="L20" s="19"/>
      <c r="M20" s="19"/>
      <c r="N20" s="19"/>
      <c r="O20" s="19"/>
      <c r="P20" s="19"/>
      <c r="Q20" s="19"/>
      <c r="S20" s="21"/>
      <c r="T20" s="21"/>
      <c r="U20" s="21"/>
      <c r="V20" s="21"/>
      <c r="W20" s="21"/>
      <c r="X20" s="21"/>
      <c r="Y20" s="21"/>
      <c r="Z20" s="21"/>
    </row>
    <row r="21" spans="1:26" x14ac:dyDescent="0.2">
      <c r="A21" s="23"/>
      <c r="B21" s="23"/>
      <c r="C21" s="23"/>
      <c r="D21" s="23"/>
      <c r="E21" s="23"/>
      <c r="F21" s="23"/>
      <c r="G21" s="23"/>
      <c r="H21" s="23"/>
      <c r="J21" s="19"/>
      <c r="K21" s="19"/>
      <c r="L21" s="19"/>
      <c r="M21" s="19"/>
      <c r="N21" s="19"/>
      <c r="O21" s="19"/>
      <c r="P21" s="19"/>
      <c r="Q21" s="19"/>
      <c r="S21" s="21"/>
      <c r="T21" s="21"/>
      <c r="U21" s="21"/>
      <c r="V21" s="21"/>
      <c r="W21" s="21"/>
      <c r="X21" s="21"/>
      <c r="Y21" s="21"/>
      <c r="Z21" s="21"/>
    </row>
    <row r="22" spans="1:26" x14ac:dyDescent="0.2">
      <c r="A22" s="23"/>
      <c r="B22" s="23"/>
      <c r="C22" s="23"/>
      <c r="D22" s="23"/>
      <c r="E22" s="23"/>
      <c r="F22" s="23"/>
      <c r="G22" s="23"/>
      <c r="H22" s="23"/>
      <c r="J22" s="19"/>
      <c r="K22" s="19"/>
      <c r="L22" s="19"/>
      <c r="M22" s="19"/>
      <c r="N22" s="19"/>
      <c r="O22" s="19"/>
      <c r="P22" s="19"/>
      <c r="Q22" s="19"/>
      <c r="S22" s="21"/>
      <c r="T22" s="21"/>
      <c r="U22" s="21"/>
      <c r="V22" s="21"/>
      <c r="W22" s="21"/>
      <c r="X22" s="21"/>
      <c r="Y22" s="21"/>
      <c r="Z22" s="21"/>
    </row>
    <row r="23" spans="1:26" x14ac:dyDescent="0.2">
      <c r="A23" s="23"/>
      <c r="B23" s="23"/>
      <c r="C23" s="23"/>
      <c r="D23" s="23"/>
      <c r="E23" s="23"/>
      <c r="F23" s="23"/>
      <c r="G23" s="23"/>
      <c r="H23" s="23">
        <v>1</v>
      </c>
      <c r="J23" s="19"/>
      <c r="K23" s="19"/>
      <c r="L23" s="19"/>
      <c r="M23" s="19"/>
      <c r="N23" s="19"/>
      <c r="O23" s="19"/>
      <c r="P23" s="19"/>
      <c r="Q23" s="19"/>
      <c r="S23" s="21"/>
      <c r="T23" s="21"/>
      <c r="U23" s="21"/>
      <c r="V23" s="21"/>
      <c r="W23" s="21"/>
      <c r="X23" s="21"/>
      <c r="Y23" s="21"/>
      <c r="Z23" s="21">
        <v>1</v>
      </c>
    </row>
    <row r="24" spans="1:26" x14ac:dyDescent="0.2">
      <c r="A24" s="23" t="s">
        <v>188</v>
      </c>
      <c r="B24" s="23" t="s">
        <v>28</v>
      </c>
      <c r="C24" s="23"/>
      <c r="D24" s="23" t="s">
        <v>189</v>
      </c>
      <c r="E24" s="23" t="s">
        <v>28</v>
      </c>
      <c r="F24" s="23"/>
      <c r="G24" s="23" t="s">
        <v>190</v>
      </c>
      <c r="H24" s="23" t="s">
        <v>28</v>
      </c>
      <c r="J24" s="19" t="s">
        <v>188</v>
      </c>
      <c r="K24" s="19" t="s">
        <v>28</v>
      </c>
      <c r="L24" s="19"/>
      <c r="M24" s="19" t="s">
        <v>189</v>
      </c>
      <c r="N24" s="19" t="s">
        <v>28</v>
      </c>
      <c r="O24" s="19"/>
      <c r="P24" s="19" t="s">
        <v>190</v>
      </c>
      <c r="Q24" s="19" t="s">
        <v>28</v>
      </c>
      <c r="S24" s="21" t="s">
        <v>188</v>
      </c>
      <c r="T24" s="21" t="s">
        <v>28</v>
      </c>
      <c r="U24" s="21"/>
      <c r="V24" s="21" t="s">
        <v>189</v>
      </c>
      <c r="W24" s="21" t="s">
        <v>28</v>
      </c>
      <c r="X24" s="21"/>
      <c r="Y24" s="21" t="s">
        <v>190</v>
      </c>
      <c r="Z24" s="21" t="s">
        <v>28</v>
      </c>
    </row>
    <row r="25" spans="1:26" x14ac:dyDescent="0.2">
      <c r="A25" s="24">
        <v>-1</v>
      </c>
      <c r="B25" s="24">
        <v>1</v>
      </c>
      <c r="C25" s="23"/>
      <c r="D25" s="24">
        <v>-1</v>
      </c>
      <c r="E25" s="24">
        <v>6</v>
      </c>
      <c r="F25" s="23"/>
      <c r="G25" s="23"/>
      <c r="H25" s="23">
        <v>12</v>
      </c>
      <c r="J25" s="20">
        <v>-1</v>
      </c>
      <c r="K25" s="20">
        <v>1</v>
      </c>
      <c r="L25" s="19"/>
      <c r="M25" s="20">
        <v>-1</v>
      </c>
      <c r="N25" s="20">
        <v>4</v>
      </c>
      <c r="O25" s="19"/>
      <c r="P25" s="20">
        <v>-1</v>
      </c>
      <c r="Q25" s="19">
        <v>8</v>
      </c>
      <c r="S25" s="22">
        <v>-1</v>
      </c>
      <c r="T25" s="22">
        <v>1</v>
      </c>
      <c r="U25" s="21"/>
      <c r="V25" s="22">
        <v>-1</v>
      </c>
      <c r="W25" s="22">
        <v>2</v>
      </c>
      <c r="X25" s="21"/>
      <c r="Y25" s="22">
        <v>-1</v>
      </c>
      <c r="Z25" s="22">
        <v>5</v>
      </c>
    </row>
    <row r="26" spans="1:26" x14ac:dyDescent="0.2">
      <c r="A26" s="23"/>
      <c r="B26" s="24">
        <v>2</v>
      </c>
      <c r="C26" s="23"/>
      <c r="D26" s="24"/>
      <c r="E26" s="24">
        <v>7</v>
      </c>
      <c r="F26" s="23"/>
      <c r="G26" s="23"/>
      <c r="H26" s="23">
        <v>13</v>
      </c>
      <c r="J26" s="20"/>
      <c r="K26" s="20">
        <v>2</v>
      </c>
      <c r="L26" s="19"/>
      <c r="M26" s="20"/>
      <c r="N26" s="20">
        <v>5</v>
      </c>
      <c r="O26" s="19"/>
      <c r="P26" s="19"/>
      <c r="Q26" s="19">
        <v>9</v>
      </c>
      <c r="S26" s="22"/>
      <c r="T26" s="22"/>
      <c r="U26" s="21"/>
      <c r="V26" s="22"/>
      <c r="W26" s="22">
        <v>3</v>
      </c>
      <c r="X26" s="21"/>
      <c r="Y26" s="21"/>
      <c r="Z26" s="21">
        <v>6</v>
      </c>
    </row>
    <row r="27" spans="1:26" x14ac:dyDescent="0.2">
      <c r="A27" s="24"/>
      <c r="B27" s="24">
        <v>3</v>
      </c>
      <c r="C27" s="23"/>
      <c r="D27" s="24"/>
      <c r="E27" s="24">
        <v>8</v>
      </c>
      <c r="F27" s="23"/>
      <c r="G27" s="23"/>
      <c r="H27" s="23">
        <v>14</v>
      </c>
      <c r="J27" s="20"/>
      <c r="K27" s="20">
        <v>3</v>
      </c>
      <c r="L27" s="19"/>
      <c r="M27" s="20"/>
      <c r="N27" s="20">
        <v>6</v>
      </c>
      <c r="O27" s="19"/>
      <c r="P27" s="19"/>
      <c r="Q27" s="19">
        <v>10</v>
      </c>
      <c r="S27" s="22"/>
      <c r="T27" s="22"/>
      <c r="U27" s="21"/>
      <c r="V27" s="22"/>
      <c r="W27" s="22">
        <v>4</v>
      </c>
      <c r="X27" s="21"/>
      <c r="Y27" s="21"/>
      <c r="Z27" s="22">
        <v>7</v>
      </c>
    </row>
    <row r="28" spans="1:26" x14ac:dyDescent="0.2">
      <c r="A28" s="24"/>
      <c r="B28" s="24">
        <v>4</v>
      </c>
      <c r="C28" s="23"/>
      <c r="D28" s="24"/>
      <c r="E28" s="24">
        <v>9</v>
      </c>
      <c r="F28" s="23"/>
      <c r="G28" s="23"/>
      <c r="H28" s="23">
        <v>15</v>
      </c>
      <c r="J28" s="20"/>
      <c r="K28" s="20"/>
      <c r="L28" s="19"/>
      <c r="M28" s="20"/>
      <c r="N28" s="20">
        <v>7</v>
      </c>
      <c r="O28" s="19"/>
      <c r="P28" s="19"/>
      <c r="Q28" s="19">
        <v>11</v>
      </c>
      <c r="S28" s="22"/>
      <c r="T28" s="22"/>
      <c r="U28" s="21"/>
      <c r="V28" s="22"/>
      <c r="W28" s="22"/>
      <c r="X28" s="21"/>
      <c r="Y28" s="21"/>
      <c r="Z28" s="21">
        <v>8</v>
      </c>
    </row>
    <row r="29" spans="1:26" x14ac:dyDescent="0.2">
      <c r="A29" s="24"/>
      <c r="B29" s="24">
        <v>5</v>
      </c>
      <c r="C29" s="23"/>
      <c r="D29" s="24"/>
      <c r="E29" s="24">
        <v>10</v>
      </c>
      <c r="F29" s="23"/>
      <c r="G29" s="23"/>
      <c r="H29" s="23">
        <v>16</v>
      </c>
      <c r="J29" s="19"/>
      <c r="K29" s="19"/>
      <c r="L29" s="19"/>
      <c r="M29" s="20"/>
      <c r="N29" s="20"/>
      <c r="O29" s="19"/>
      <c r="P29" s="19"/>
      <c r="Q29" s="19">
        <v>12</v>
      </c>
      <c r="S29" s="21"/>
      <c r="T29" s="21"/>
      <c r="U29" s="21"/>
      <c r="V29" s="22"/>
      <c r="W29" s="22"/>
      <c r="X29" s="21"/>
      <c r="Y29" s="21"/>
      <c r="Z29" s="21"/>
    </row>
    <row r="30" spans="1:26" x14ac:dyDescent="0.2">
      <c r="A30" s="24"/>
      <c r="B30" s="24"/>
      <c r="C30" s="23"/>
      <c r="D30" s="24"/>
      <c r="E30" s="24">
        <v>11</v>
      </c>
      <c r="F30" s="23"/>
      <c r="G30" s="23"/>
      <c r="H30" s="23"/>
      <c r="J30" s="20"/>
      <c r="K30" s="20"/>
      <c r="L30" s="19"/>
      <c r="M30" s="20"/>
      <c r="N30" s="20"/>
      <c r="O30" s="19"/>
      <c r="P30" s="19"/>
      <c r="Q30" s="19"/>
      <c r="S30" s="21"/>
      <c r="T30" s="21"/>
      <c r="U30" s="21"/>
      <c r="V30" s="21"/>
      <c r="W30" s="21"/>
      <c r="X30" s="21"/>
      <c r="Y30" s="21"/>
      <c r="Z30" s="21"/>
    </row>
    <row r="31" spans="1:26" x14ac:dyDescent="0.2">
      <c r="A31" s="24"/>
      <c r="B31" s="24"/>
      <c r="C31" s="23"/>
      <c r="D31" s="24"/>
      <c r="E31" s="24"/>
      <c r="F31" s="23"/>
      <c r="G31" s="23"/>
      <c r="H31" s="23"/>
      <c r="J31" s="19"/>
      <c r="K31" s="19"/>
      <c r="L31" s="19"/>
      <c r="M31" s="19"/>
      <c r="N31" s="19"/>
      <c r="O31" s="19"/>
      <c r="P31" s="19"/>
      <c r="Q31" s="19"/>
      <c r="S31" s="21"/>
      <c r="T31" s="21"/>
      <c r="U31" s="21"/>
      <c r="V31" s="21"/>
      <c r="W31" s="21"/>
      <c r="X31" s="21"/>
      <c r="Y31" s="21"/>
      <c r="Z31" s="21"/>
    </row>
    <row r="32" spans="1:26" x14ac:dyDescent="0.2">
      <c r="A32" s="23"/>
      <c r="B32" s="23"/>
      <c r="C32" s="23"/>
      <c r="D32" s="23"/>
      <c r="E32" s="23"/>
      <c r="F32" s="23"/>
      <c r="G32" s="23"/>
      <c r="H32" s="23"/>
      <c r="J32" s="19"/>
      <c r="K32" s="19"/>
      <c r="L32" s="19"/>
      <c r="M32" s="19"/>
      <c r="N32" s="19"/>
      <c r="O32" s="19"/>
      <c r="P32" s="19"/>
      <c r="Q32" s="19"/>
      <c r="S32" s="21"/>
      <c r="T32" s="21"/>
      <c r="U32" s="21"/>
      <c r="V32" s="21"/>
      <c r="W32" s="21"/>
      <c r="X32" s="21"/>
      <c r="Y32" s="21"/>
      <c r="Z32" s="21"/>
    </row>
    <row r="33" spans="1:26" x14ac:dyDescent="0.2">
      <c r="A33" s="23"/>
      <c r="B33" s="23"/>
      <c r="C33" s="23"/>
      <c r="D33" s="23"/>
      <c r="E33" s="23"/>
      <c r="F33" s="23"/>
      <c r="G33" s="23"/>
      <c r="H33" s="23"/>
      <c r="J33" s="19"/>
      <c r="K33" s="19"/>
      <c r="L33" s="19"/>
      <c r="M33" s="19"/>
      <c r="N33" s="19"/>
      <c r="O33" s="19"/>
      <c r="P33" s="19"/>
      <c r="Q33" s="19"/>
      <c r="S33" s="21"/>
      <c r="T33" s="21"/>
      <c r="U33" s="21"/>
      <c r="V33" s="21"/>
      <c r="W33" s="21"/>
      <c r="X33" s="21"/>
      <c r="Y33" s="21"/>
      <c r="Z33" s="21"/>
    </row>
    <row r="34" spans="1:26" x14ac:dyDescent="0.2">
      <c r="A34" s="23"/>
      <c r="B34" s="23"/>
      <c r="C34" s="23"/>
      <c r="D34" s="23"/>
      <c r="E34" s="23"/>
      <c r="F34" s="23"/>
      <c r="G34" s="23"/>
      <c r="H34" s="23"/>
      <c r="J34" s="19"/>
      <c r="K34" s="19"/>
      <c r="L34" s="19"/>
      <c r="M34" s="19"/>
      <c r="N34" s="19"/>
      <c r="O34" s="19"/>
      <c r="P34" s="19"/>
      <c r="Q34" s="19"/>
      <c r="S34" s="21"/>
      <c r="T34" s="21"/>
      <c r="U34" s="21"/>
      <c r="V34" s="21"/>
      <c r="W34" s="21"/>
      <c r="X34" s="21"/>
      <c r="Y34" s="21"/>
      <c r="Z34" s="21"/>
    </row>
    <row r="35" spans="1:26" x14ac:dyDescent="0.2">
      <c r="A35" s="23"/>
      <c r="B35" s="23"/>
      <c r="C35" s="23"/>
      <c r="D35" s="23"/>
      <c r="E35" s="23"/>
      <c r="F35" s="23"/>
      <c r="G35" s="23"/>
      <c r="H35" s="23"/>
      <c r="J35" s="19"/>
      <c r="K35" s="19"/>
      <c r="L35" s="19"/>
      <c r="M35" s="19"/>
      <c r="N35" s="19"/>
      <c r="O35" s="19"/>
      <c r="P35" s="19"/>
      <c r="Q35" s="19"/>
      <c r="S35" s="21"/>
      <c r="T35" s="21"/>
      <c r="U35" s="21"/>
      <c r="V35" s="21"/>
      <c r="W35" s="21"/>
      <c r="X35" s="21"/>
      <c r="Y35" s="21"/>
      <c r="Z35" s="21"/>
    </row>
    <row r="36" spans="1:26" x14ac:dyDescent="0.2">
      <c r="A36" s="23"/>
      <c r="B36" s="23"/>
      <c r="C36" s="23"/>
      <c r="D36" s="23"/>
      <c r="E36" s="23"/>
      <c r="F36" s="23"/>
      <c r="G36" s="23"/>
      <c r="H36" s="23"/>
      <c r="J36" s="19"/>
      <c r="K36" s="19"/>
      <c r="L36" s="19"/>
      <c r="M36" s="19"/>
      <c r="N36" s="19"/>
      <c r="O36" s="19"/>
      <c r="P36" s="19"/>
      <c r="Q36" s="19"/>
      <c r="S36" s="21"/>
      <c r="T36" s="21"/>
      <c r="U36" s="21"/>
      <c r="V36" s="21"/>
      <c r="W36" s="21"/>
      <c r="X36" s="21"/>
      <c r="Y36" s="21"/>
      <c r="Z36" s="21"/>
    </row>
    <row r="37" spans="1:26" x14ac:dyDescent="0.2">
      <c r="A37" s="23"/>
      <c r="B37" s="23"/>
      <c r="C37" s="23"/>
      <c r="D37" s="23"/>
      <c r="E37" s="23"/>
      <c r="F37" s="23"/>
      <c r="G37" s="23"/>
      <c r="H37" s="23"/>
      <c r="J37" s="19"/>
      <c r="K37" s="19"/>
      <c r="L37" s="19"/>
      <c r="M37" s="19"/>
      <c r="N37" s="19"/>
      <c r="O37" s="19"/>
      <c r="P37" s="19"/>
      <c r="Q37" s="19"/>
      <c r="S37" s="21"/>
      <c r="T37" s="21"/>
      <c r="U37" s="21"/>
      <c r="V37" s="21"/>
      <c r="W37" s="21"/>
      <c r="X37" s="21"/>
      <c r="Y37" s="21"/>
      <c r="Z37" s="21"/>
    </row>
    <row r="38" spans="1:26" x14ac:dyDescent="0.2">
      <c r="A38" s="23"/>
      <c r="B38" s="23"/>
      <c r="C38" s="23"/>
      <c r="D38" s="23"/>
      <c r="E38" s="23"/>
      <c r="F38" s="23"/>
      <c r="G38" s="23"/>
      <c r="H38" s="23"/>
      <c r="J38" s="19"/>
      <c r="K38" s="19"/>
      <c r="L38" s="19"/>
      <c r="M38" s="19"/>
      <c r="N38" s="19"/>
      <c r="O38" s="19"/>
      <c r="P38" s="19"/>
      <c r="Q38" s="19"/>
      <c r="S38" s="21"/>
      <c r="T38" s="21"/>
      <c r="U38" s="21"/>
      <c r="V38" s="21"/>
      <c r="W38" s="21"/>
      <c r="X38" s="21"/>
      <c r="Y38" s="21"/>
      <c r="Z38" s="21"/>
    </row>
    <row r="39" spans="1:26" x14ac:dyDescent="0.2">
      <c r="A39" s="23"/>
      <c r="B39" s="23"/>
      <c r="C39" s="23"/>
      <c r="D39" s="23"/>
      <c r="E39" s="23"/>
      <c r="F39" s="23"/>
      <c r="G39" s="23"/>
      <c r="H39" s="23"/>
      <c r="J39" s="19"/>
      <c r="K39" s="19"/>
      <c r="L39" s="19"/>
      <c r="M39" s="19"/>
      <c r="N39" s="19"/>
      <c r="O39" s="19"/>
      <c r="P39" s="19"/>
      <c r="Q39" s="19"/>
      <c r="S39" s="21"/>
      <c r="T39" s="21"/>
      <c r="U39" s="21"/>
      <c r="V39" s="21"/>
      <c r="W39" s="21"/>
      <c r="X39" s="21"/>
      <c r="Y39" s="21"/>
      <c r="Z39" s="21"/>
    </row>
    <row r="40" spans="1:26" x14ac:dyDescent="0.2">
      <c r="A40" s="23"/>
      <c r="B40" s="23"/>
      <c r="C40" s="23"/>
      <c r="D40" s="23"/>
      <c r="E40" s="23"/>
      <c r="F40" s="23"/>
      <c r="G40" s="23"/>
      <c r="H40" s="23"/>
      <c r="J40" s="19"/>
      <c r="K40" s="19"/>
      <c r="L40" s="19"/>
      <c r="M40" s="19"/>
      <c r="N40" s="19"/>
      <c r="O40" s="19"/>
      <c r="P40" s="19"/>
      <c r="Q40" s="19"/>
      <c r="S40" s="21"/>
      <c r="T40" s="21"/>
      <c r="U40" s="21"/>
      <c r="V40" s="21"/>
      <c r="W40" s="21"/>
      <c r="X40" s="21"/>
      <c r="Y40" s="21"/>
      <c r="Z40" s="21"/>
    </row>
    <row r="41" spans="1:26" x14ac:dyDescent="0.2">
      <c r="A41" s="23"/>
      <c r="B41" s="23"/>
      <c r="C41" s="23"/>
      <c r="D41" s="23"/>
      <c r="E41" s="23"/>
      <c r="F41" s="23"/>
      <c r="G41" s="23"/>
      <c r="H41" s="23"/>
      <c r="J41" s="19"/>
      <c r="K41" s="19"/>
      <c r="L41" s="19"/>
      <c r="M41" s="19"/>
      <c r="N41" s="19"/>
      <c r="O41" s="19"/>
      <c r="P41" s="19"/>
      <c r="Q41" s="19"/>
      <c r="S41" s="21"/>
      <c r="T41" s="21"/>
      <c r="U41" s="21"/>
      <c r="V41" s="21"/>
      <c r="W41" s="21"/>
      <c r="X41" s="21"/>
      <c r="Y41" s="21"/>
      <c r="Z41" s="21"/>
    </row>
    <row r="42" spans="1:26" x14ac:dyDescent="0.2">
      <c r="A42" s="23"/>
      <c r="B42" s="23"/>
      <c r="C42" s="23"/>
      <c r="D42" s="23"/>
      <c r="E42" s="23"/>
      <c r="F42" s="23"/>
      <c r="G42" s="23"/>
      <c r="H42" s="23"/>
      <c r="J42" s="19"/>
      <c r="K42" s="19"/>
      <c r="L42" s="19"/>
      <c r="M42" s="19"/>
      <c r="N42" s="19"/>
      <c r="O42" s="19"/>
      <c r="P42" s="19"/>
      <c r="Q42" s="19"/>
      <c r="S42" s="21"/>
      <c r="T42" s="21"/>
      <c r="U42" s="21"/>
      <c r="V42" s="21"/>
      <c r="W42" s="21"/>
      <c r="X42" s="21"/>
      <c r="Y42" s="21"/>
      <c r="Z42" s="21"/>
    </row>
    <row r="43" spans="1:26" x14ac:dyDescent="0.2">
      <c r="A43" s="23"/>
      <c r="B43" s="23"/>
      <c r="C43" s="23"/>
      <c r="D43" s="23"/>
      <c r="E43" s="23"/>
      <c r="F43" s="23"/>
      <c r="G43" s="23"/>
      <c r="H43" s="23"/>
      <c r="J43" s="19"/>
      <c r="K43" s="19"/>
      <c r="L43" s="19"/>
      <c r="M43" s="19"/>
      <c r="N43" s="19"/>
      <c r="O43" s="19"/>
      <c r="P43" s="19"/>
      <c r="Q43" s="19"/>
      <c r="S43" s="21"/>
      <c r="T43" s="21"/>
      <c r="U43" s="21"/>
      <c r="V43" s="21"/>
      <c r="W43" s="21"/>
      <c r="X43" s="21"/>
      <c r="Y43" s="21"/>
      <c r="Z43" s="21"/>
    </row>
    <row r="44" spans="1:26" x14ac:dyDescent="0.2">
      <c r="A44" s="23" t="s">
        <v>188</v>
      </c>
      <c r="B44" s="23" t="s">
        <v>28</v>
      </c>
      <c r="C44" s="23"/>
      <c r="D44" s="23" t="s">
        <v>189</v>
      </c>
      <c r="E44" s="23" t="s">
        <v>28</v>
      </c>
      <c r="F44" s="23"/>
      <c r="G44" s="23" t="s">
        <v>190</v>
      </c>
      <c r="H44" s="23" t="s">
        <v>28</v>
      </c>
      <c r="J44" s="19" t="s">
        <v>188</v>
      </c>
      <c r="K44" s="19" t="s">
        <v>28</v>
      </c>
      <c r="L44" s="19"/>
      <c r="M44" s="19" t="s">
        <v>189</v>
      </c>
      <c r="N44" s="19" t="s">
        <v>28</v>
      </c>
      <c r="O44" s="19"/>
      <c r="P44" s="19" t="s">
        <v>190</v>
      </c>
      <c r="Q44" s="19" t="s">
        <v>28</v>
      </c>
      <c r="S44" s="21" t="s">
        <v>188</v>
      </c>
      <c r="T44" s="21" t="s">
        <v>28</v>
      </c>
      <c r="U44" s="21"/>
      <c r="V44" s="21" t="s">
        <v>189</v>
      </c>
      <c r="W44" s="21" t="s">
        <v>28</v>
      </c>
      <c r="X44" s="21"/>
      <c r="Y44" s="21" t="s">
        <v>190</v>
      </c>
      <c r="Z44" s="21" t="s">
        <v>28</v>
      </c>
    </row>
    <row r="45" spans="1:26" x14ac:dyDescent="0.2">
      <c r="A45" s="24">
        <v>-1</v>
      </c>
      <c r="B45" s="24">
        <v>1</v>
      </c>
      <c r="C45" s="23"/>
      <c r="D45" s="24">
        <v>-1</v>
      </c>
      <c r="E45" s="24">
        <v>7</v>
      </c>
      <c r="F45" s="23"/>
      <c r="G45" s="23"/>
      <c r="H45" s="23">
        <v>14</v>
      </c>
      <c r="J45" s="20">
        <v>-1</v>
      </c>
      <c r="K45" s="20">
        <v>1</v>
      </c>
      <c r="L45" s="19"/>
      <c r="M45" s="20">
        <v>-1</v>
      </c>
      <c r="N45" s="20">
        <v>5</v>
      </c>
      <c r="O45" s="19"/>
      <c r="P45" s="20">
        <v>-1</v>
      </c>
      <c r="Q45" s="19">
        <v>10</v>
      </c>
      <c r="S45" s="22">
        <v>-1</v>
      </c>
      <c r="T45" s="22">
        <v>1</v>
      </c>
      <c r="U45" s="21"/>
      <c r="V45" s="22">
        <v>-1</v>
      </c>
      <c r="W45" s="22">
        <v>3</v>
      </c>
      <c r="X45" s="21"/>
      <c r="Y45" s="22">
        <v>-1</v>
      </c>
      <c r="Z45" s="21">
        <v>7</v>
      </c>
    </row>
    <row r="46" spans="1:26" x14ac:dyDescent="0.2">
      <c r="A46" s="23"/>
      <c r="B46" s="24">
        <v>2</v>
      </c>
      <c r="C46" s="23"/>
      <c r="D46" s="24"/>
      <c r="E46" s="24">
        <v>8</v>
      </c>
      <c r="F46" s="23"/>
      <c r="G46" s="23"/>
      <c r="H46" s="23">
        <v>15</v>
      </c>
      <c r="J46" s="20"/>
      <c r="K46" s="20">
        <v>2</v>
      </c>
      <c r="L46" s="19"/>
      <c r="M46" s="20"/>
      <c r="N46" s="20">
        <v>6</v>
      </c>
      <c r="O46" s="19"/>
      <c r="P46" s="19"/>
      <c r="Q46" s="19">
        <v>11</v>
      </c>
      <c r="S46" s="22"/>
      <c r="T46" s="22">
        <v>2</v>
      </c>
      <c r="U46" s="21"/>
      <c r="V46" s="22"/>
      <c r="W46" s="22">
        <v>4</v>
      </c>
      <c r="X46" s="21"/>
      <c r="Y46" s="21"/>
      <c r="Z46" s="21">
        <v>8</v>
      </c>
    </row>
    <row r="47" spans="1:26" x14ac:dyDescent="0.2">
      <c r="A47" s="24"/>
      <c r="B47" s="24">
        <v>3</v>
      </c>
      <c r="C47" s="23"/>
      <c r="D47" s="24"/>
      <c r="E47" s="24">
        <v>9</v>
      </c>
      <c r="F47" s="23"/>
      <c r="G47" s="23"/>
      <c r="H47" s="23">
        <v>16</v>
      </c>
      <c r="J47" s="20"/>
      <c r="K47" s="20">
        <v>3</v>
      </c>
      <c r="L47" s="19"/>
      <c r="M47" s="20"/>
      <c r="N47" s="20">
        <v>7</v>
      </c>
      <c r="O47" s="19"/>
      <c r="P47" s="19"/>
      <c r="Q47" s="19">
        <v>12</v>
      </c>
      <c r="S47" s="22"/>
      <c r="T47" s="22"/>
      <c r="U47" s="21"/>
      <c r="V47" s="22"/>
      <c r="W47" s="22">
        <v>5</v>
      </c>
      <c r="X47" s="21"/>
      <c r="Y47" s="21"/>
      <c r="Z47" s="21">
        <v>9</v>
      </c>
    </row>
    <row r="48" spans="1:26" x14ac:dyDescent="0.2">
      <c r="A48" s="24"/>
      <c r="B48" s="24">
        <v>4</v>
      </c>
      <c r="C48" s="23"/>
      <c r="D48" s="24"/>
      <c r="E48" s="24">
        <v>10</v>
      </c>
      <c r="F48" s="23"/>
      <c r="G48" s="23"/>
      <c r="H48" s="23">
        <v>17</v>
      </c>
      <c r="J48" s="20"/>
      <c r="K48" s="20">
        <v>4</v>
      </c>
      <c r="L48" s="19"/>
      <c r="M48" s="20"/>
      <c r="N48" s="20">
        <v>8</v>
      </c>
      <c r="O48" s="19"/>
      <c r="P48" s="19"/>
      <c r="Q48" s="19">
        <v>13</v>
      </c>
      <c r="S48" s="22"/>
      <c r="T48" s="22"/>
      <c r="U48" s="21"/>
      <c r="V48" s="22"/>
      <c r="W48" s="22">
        <v>6</v>
      </c>
      <c r="X48" s="21"/>
      <c r="Y48" s="21"/>
      <c r="Z48" s="21">
        <v>10</v>
      </c>
    </row>
    <row r="49" spans="1:26" x14ac:dyDescent="0.2">
      <c r="A49" s="24"/>
      <c r="B49" s="24">
        <v>5</v>
      </c>
      <c r="C49" s="23"/>
      <c r="D49" s="24"/>
      <c r="E49" s="24">
        <v>11</v>
      </c>
      <c r="F49" s="23"/>
      <c r="G49" s="23"/>
      <c r="H49" s="23">
        <v>18</v>
      </c>
      <c r="J49" s="19"/>
      <c r="K49" s="20"/>
      <c r="L49" s="19"/>
      <c r="M49" s="20"/>
      <c r="N49" s="20">
        <v>9</v>
      </c>
      <c r="O49" s="19"/>
      <c r="P49" s="19"/>
      <c r="Q49" s="19">
        <v>14</v>
      </c>
      <c r="S49" s="21"/>
      <c r="T49" s="21"/>
      <c r="U49" s="21"/>
      <c r="V49" s="22"/>
      <c r="W49" s="22"/>
      <c r="X49" s="21"/>
      <c r="Y49" s="21"/>
      <c r="Z49" s="21"/>
    </row>
    <row r="50" spans="1:26" x14ac:dyDescent="0.2">
      <c r="A50" s="24"/>
      <c r="B50" s="24">
        <v>6</v>
      </c>
      <c r="C50" s="23"/>
      <c r="D50" s="24"/>
      <c r="E50" s="24">
        <v>12</v>
      </c>
      <c r="F50" s="23"/>
      <c r="G50" s="23"/>
      <c r="H50" s="23"/>
      <c r="J50" s="20"/>
      <c r="K50" s="20"/>
      <c r="L50" s="19"/>
      <c r="M50" s="20"/>
      <c r="N50" s="20"/>
      <c r="O50" s="19"/>
      <c r="P50" s="19"/>
      <c r="Q50" s="19"/>
      <c r="S50" s="21"/>
      <c r="T50" s="21"/>
      <c r="U50" s="21"/>
      <c r="V50" s="21"/>
      <c r="W50" s="21"/>
      <c r="X50" s="21"/>
      <c r="Y50" s="21"/>
      <c r="Z50" s="21"/>
    </row>
    <row r="51" spans="1:26" x14ac:dyDescent="0.2">
      <c r="A51" s="24"/>
      <c r="B51" s="24"/>
      <c r="C51" s="23"/>
      <c r="D51" s="24"/>
      <c r="E51" s="24">
        <v>13</v>
      </c>
      <c r="F51" s="23"/>
      <c r="G51" s="23"/>
      <c r="H51" s="23"/>
      <c r="J51" s="20"/>
      <c r="K51" s="20"/>
      <c r="L51" s="19"/>
      <c r="M51" s="20"/>
      <c r="N51" s="20"/>
      <c r="O51" s="19"/>
      <c r="P51" s="19"/>
      <c r="Q51" s="19"/>
      <c r="S51" s="21"/>
      <c r="T51" s="21"/>
      <c r="U51" s="21"/>
      <c r="V51" s="21"/>
      <c r="W51" s="21"/>
      <c r="X51" s="21"/>
      <c r="Y51" s="21"/>
      <c r="Z51" s="21"/>
    </row>
    <row r="52" spans="1:26" x14ac:dyDescent="0.2">
      <c r="A52" s="23"/>
      <c r="B52" s="23"/>
      <c r="C52" s="23"/>
      <c r="D52" s="23"/>
      <c r="E52" s="23"/>
      <c r="F52" s="23"/>
      <c r="G52" s="23"/>
      <c r="H52" s="23"/>
      <c r="J52" s="19"/>
      <c r="K52" s="19"/>
      <c r="L52" s="19"/>
      <c r="M52" s="19"/>
      <c r="N52" s="19"/>
      <c r="O52" s="19"/>
      <c r="P52" s="19"/>
      <c r="Q52" s="19"/>
      <c r="S52" s="21"/>
      <c r="T52" s="21"/>
      <c r="U52" s="21"/>
      <c r="V52" s="21"/>
      <c r="W52" s="21"/>
      <c r="X52" s="21"/>
      <c r="Y52" s="21"/>
      <c r="Z52" s="21"/>
    </row>
    <row r="53" spans="1:26" x14ac:dyDescent="0.2">
      <c r="A53" s="23"/>
      <c r="B53" s="23"/>
      <c r="C53" s="23"/>
      <c r="D53" s="23"/>
      <c r="E53" s="23"/>
      <c r="F53" s="23"/>
      <c r="G53" s="23"/>
      <c r="H53" s="23"/>
      <c r="J53" s="19"/>
      <c r="K53" s="19"/>
      <c r="L53" s="19"/>
      <c r="M53" s="19"/>
      <c r="N53" s="19"/>
      <c r="O53" s="19"/>
      <c r="P53" s="19"/>
      <c r="Q53" s="19"/>
      <c r="S53" s="21"/>
      <c r="T53" s="21"/>
      <c r="U53" s="21"/>
      <c r="V53" s="21"/>
      <c r="W53" s="21"/>
      <c r="X53" s="21"/>
      <c r="Y53" s="21"/>
      <c r="Z53" s="21"/>
    </row>
    <row r="54" spans="1:26" x14ac:dyDescent="0.2">
      <c r="A54" s="23"/>
      <c r="B54" s="23"/>
      <c r="C54" s="23"/>
      <c r="D54" s="23"/>
      <c r="E54" s="23"/>
      <c r="F54" s="23"/>
      <c r="G54" s="23"/>
      <c r="H54" s="23"/>
      <c r="J54" s="19"/>
      <c r="K54" s="19"/>
      <c r="L54" s="19"/>
      <c r="M54" s="19"/>
      <c r="N54" s="19"/>
      <c r="O54" s="19"/>
      <c r="P54" s="19"/>
      <c r="Q54" s="19"/>
      <c r="S54" s="21"/>
      <c r="T54" s="21"/>
      <c r="U54" s="21"/>
      <c r="V54" s="21"/>
      <c r="W54" s="21"/>
      <c r="X54" s="21"/>
      <c r="Y54" s="21"/>
      <c r="Z54" s="21"/>
    </row>
    <row r="55" spans="1:26" x14ac:dyDescent="0.2">
      <c r="A55" s="23"/>
      <c r="B55" s="23"/>
      <c r="C55" s="23"/>
      <c r="D55" s="23"/>
      <c r="E55" s="23"/>
      <c r="F55" s="23"/>
      <c r="G55" s="23"/>
      <c r="H55" s="23"/>
      <c r="J55" s="19"/>
      <c r="K55" s="19"/>
      <c r="L55" s="19"/>
      <c r="M55" s="19"/>
      <c r="N55" s="19"/>
      <c r="O55" s="19"/>
      <c r="P55" s="19"/>
      <c r="Q55" s="19"/>
      <c r="S55" s="21"/>
      <c r="T55" s="21"/>
      <c r="U55" s="21"/>
      <c r="V55" s="21"/>
      <c r="W55" s="21"/>
      <c r="X55" s="21"/>
      <c r="Y55" s="21"/>
      <c r="Z55" s="21"/>
    </row>
    <row r="56" spans="1:26" x14ac:dyDescent="0.2">
      <c r="A56" s="23"/>
      <c r="B56" s="23"/>
      <c r="C56" s="23"/>
      <c r="D56" s="23"/>
      <c r="E56" s="23"/>
      <c r="F56" s="23"/>
      <c r="G56" s="23"/>
      <c r="H56" s="23"/>
      <c r="J56" s="19"/>
      <c r="K56" s="19"/>
      <c r="L56" s="19"/>
      <c r="M56" s="19"/>
      <c r="N56" s="19"/>
      <c r="O56" s="19"/>
      <c r="P56" s="19"/>
      <c r="Q56" s="19"/>
      <c r="S56" s="21"/>
      <c r="T56" s="21"/>
      <c r="U56" s="21"/>
      <c r="V56" s="21"/>
      <c r="W56" s="21"/>
      <c r="X56" s="21"/>
      <c r="Y56" s="21"/>
      <c r="Z56" s="21"/>
    </row>
    <row r="57" spans="1:26" x14ac:dyDescent="0.2">
      <c r="A57" s="23"/>
      <c r="B57" s="23"/>
      <c r="C57" s="23"/>
      <c r="D57" s="23"/>
      <c r="E57" s="23"/>
      <c r="F57" s="23"/>
      <c r="G57" s="23"/>
      <c r="H57" s="23"/>
      <c r="J57" s="19"/>
      <c r="K57" s="19"/>
      <c r="L57" s="19"/>
      <c r="M57" s="19"/>
      <c r="N57" s="19"/>
      <c r="O57" s="19"/>
      <c r="P57" s="19"/>
      <c r="Q57" s="19"/>
      <c r="S57" s="21"/>
      <c r="T57" s="21"/>
      <c r="U57" s="21"/>
      <c r="V57" s="21"/>
      <c r="W57" s="21"/>
      <c r="X57" s="21"/>
      <c r="Y57" s="21"/>
      <c r="Z57" s="21"/>
    </row>
    <row r="58" spans="1:26" x14ac:dyDescent="0.2">
      <c r="A58" s="23"/>
      <c r="B58" s="23"/>
      <c r="C58" s="23"/>
      <c r="D58" s="23"/>
      <c r="E58" s="23"/>
      <c r="F58" s="23"/>
      <c r="G58" s="23"/>
      <c r="H58" s="23"/>
      <c r="J58" s="19"/>
      <c r="K58" s="19"/>
      <c r="L58" s="19"/>
      <c r="M58" s="19"/>
      <c r="N58" s="19"/>
      <c r="O58" s="19"/>
      <c r="P58" s="19"/>
      <c r="Q58" s="19"/>
      <c r="S58" s="21"/>
      <c r="T58" s="21"/>
      <c r="U58" s="21"/>
      <c r="V58" s="21"/>
      <c r="W58" s="21"/>
      <c r="X58" s="21"/>
      <c r="Y58" s="21"/>
      <c r="Z58" s="21"/>
    </row>
    <row r="59" spans="1:26" x14ac:dyDescent="0.2">
      <c r="A59" s="23"/>
      <c r="B59" s="23"/>
      <c r="C59" s="23"/>
      <c r="D59" s="23"/>
      <c r="E59" s="23"/>
      <c r="F59" s="23"/>
      <c r="G59" s="23"/>
      <c r="H59" s="23"/>
      <c r="J59" s="19"/>
      <c r="K59" s="19"/>
      <c r="L59" s="19"/>
      <c r="M59" s="19"/>
      <c r="N59" s="19"/>
      <c r="O59" s="19"/>
      <c r="P59" s="19"/>
      <c r="Q59" s="19"/>
      <c r="S59" s="21"/>
      <c r="T59" s="21"/>
      <c r="U59" s="21"/>
      <c r="V59" s="21"/>
      <c r="W59" s="21"/>
      <c r="X59" s="21"/>
      <c r="Y59" s="21"/>
      <c r="Z59" s="21"/>
    </row>
    <row r="60" spans="1:26" x14ac:dyDescent="0.2">
      <c r="A60" s="23"/>
      <c r="B60" s="23"/>
      <c r="C60" s="23"/>
      <c r="D60" s="23"/>
      <c r="E60" s="23"/>
      <c r="F60" s="23"/>
      <c r="G60" s="23"/>
      <c r="H60" s="23"/>
      <c r="J60" s="19"/>
      <c r="K60" s="19"/>
      <c r="L60" s="19"/>
      <c r="M60" s="19"/>
      <c r="N60" s="19"/>
      <c r="O60" s="19"/>
      <c r="P60" s="19"/>
      <c r="Q60" s="19"/>
      <c r="S60" s="21"/>
      <c r="T60" s="21"/>
      <c r="U60" s="21"/>
      <c r="V60" s="21"/>
      <c r="W60" s="21"/>
      <c r="X60" s="21"/>
      <c r="Y60" s="21"/>
      <c r="Z60" s="21"/>
    </row>
    <row r="61" spans="1:26" x14ac:dyDescent="0.2">
      <c r="A61" s="23"/>
      <c r="B61" s="23"/>
      <c r="C61" s="23"/>
      <c r="D61" s="23"/>
      <c r="E61" s="23"/>
      <c r="F61" s="23"/>
      <c r="G61" s="23"/>
      <c r="H61" s="23"/>
      <c r="J61" s="19"/>
      <c r="K61" s="19"/>
      <c r="L61" s="19"/>
      <c r="M61" s="19"/>
      <c r="N61" s="19"/>
      <c r="O61" s="19"/>
      <c r="P61" s="19"/>
      <c r="Q61" s="19"/>
      <c r="S61" s="21"/>
      <c r="T61" s="21"/>
      <c r="U61" s="21"/>
      <c r="V61" s="21"/>
      <c r="W61" s="21"/>
      <c r="X61" s="21"/>
      <c r="Y61" s="21"/>
      <c r="Z61" s="21"/>
    </row>
    <row r="62" spans="1:26" x14ac:dyDescent="0.2">
      <c r="A62" s="23"/>
      <c r="B62" s="23"/>
      <c r="C62" s="23"/>
      <c r="D62" s="23"/>
      <c r="E62" s="23"/>
      <c r="F62" s="23"/>
      <c r="G62" s="23"/>
      <c r="H62" s="23"/>
      <c r="J62" s="19"/>
      <c r="K62" s="19"/>
      <c r="L62" s="19"/>
      <c r="M62" s="19"/>
      <c r="N62" s="19"/>
      <c r="O62" s="19"/>
      <c r="P62" s="19"/>
      <c r="Q62" s="19"/>
      <c r="S62" s="21"/>
      <c r="T62" s="21"/>
      <c r="U62" s="21"/>
      <c r="V62" s="21"/>
      <c r="W62" s="21"/>
      <c r="X62" s="21"/>
      <c r="Y62" s="21"/>
      <c r="Z62" s="21"/>
    </row>
    <row r="63" spans="1:26" x14ac:dyDescent="0.2">
      <c r="A63" s="23"/>
      <c r="B63" s="23"/>
      <c r="C63" s="23"/>
      <c r="D63" s="23"/>
      <c r="E63" s="23"/>
      <c r="F63" s="23"/>
      <c r="G63" s="23"/>
      <c r="H63" s="23"/>
      <c r="J63" s="19"/>
      <c r="K63" s="19"/>
      <c r="L63" s="19"/>
      <c r="M63" s="19"/>
      <c r="N63" s="19"/>
      <c r="O63" s="19"/>
      <c r="P63" s="19"/>
      <c r="Q63" s="19"/>
      <c r="S63" s="21"/>
      <c r="T63" s="21"/>
      <c r="U63" s="21"/>
      <c r="V63" s="21"/>
      <c r="W63" s="21"/>
      <c r="X63" s="21"/>
      <c r="Y63" s="21"/>
      <c r="Z63" s="21"/>
    </row>
    <row r="64" spans="1:26" x14ac:dyDescent="0.2">
      <c r="A64" s="23" t="s">
        <v>188</v>
      </c>
      <c r="B64" s="23" t="s">
        <v>28</v>
      </c>
      <c r="C64" s="23"/>
      <c r="D64" s="23" t="s">
        <v>189</v>
      </c>
      <c r="E64" s="23" t="s">
        <v>28</v>
      </c>
      <c r="F64" s="23"/>
      <c r="G64" s="23" t="s">
        <v>190</v>
      </c>
      <c r="H64" s="23" t="s">
        <v>28</v>
      </c>
      <c r="J64" s="19" t="s">
        <v>188</v>
      </c>
      <c r="K64" s="19" t="s">
        <v>28</v>
      </c>
      <c r="L64" s="19"/>
      <c r="M64" s="19" t="s">
        <v>189</v>
      </c>
      <c r="N64" s="19" t="s">
        <v>28</v>
      </c>
      <c r="O64" s="19"/>
      <c r="P64" s="19" t="s">
        <v>190</v>
      </c>
      <c r="Q64" s="19" t="s">
        <v>28</v>
      </c>
      <c r="S64" s="21" t="s">
        <v>188</v>
      </c>
      <c r="T64" s="21" t="s">
        <v>28</v>
      </c>
      <c r="U64" s="21"/>
      <c r="V64" s="21" t="s">
        <v>189</v>
      </c>
      <c r="W64" s="21" t="s">
        <v>28</v>
      </c>
      <c r="X64" s="21"/>
      <c r="Y64" s="21" t="s">
        <v>190</v>
      </c>
      <c r="Z64" s="21" t="s">
        <v>28</v>
      </c>
    </row>
    <row r="65" spans="1:26" x14ac:dyDescent="0.2">
      <c r="A65" s="24">
        <v>-1</v>
      </c>
      <c r="B65" s="24">
        <v>1</v>
      </c>
      <c r="C65" s="23"/>
      <c r="D65" s="24">
        <v>-1</v>
      </c>
      <c r="E65" s="24">
        <v>8</v>
      </c>
      <c r="F65" s="23"/>
      <c r="G65" s="23"/>
      <c r="H65" s="23">
        <v>16</v>
      </c>
      <c r="J65" s="20">
        <v>-1</v>
      </c>
      <c r="K65" s="20">
        <v>1</v>
      </c>
      <c r="L65" s="19"/>
      <c r="M65" s="20">
        <v>-1</v>
      </c>
      <c r="N65" s="20">
        <v>6</v>
      </c>
      <c r="O65" s="19"/>
      <c r="P65" s="20">
        <v>-1</v>
      </c>
      <c r="Q65" s="19">
        <v>12</v>
      </c>
      <c r="S65" s="22">
        <v>-1</v>
      </c>
      <c r="T65" s="22">
        <v>1</v>
      </c>
      <c r="U65" s="21"/>
      <c r="V65" s="22">
        <v>-1</v>
      </c>
      <c r="W65" s="22">
        <v>4</v>
      </c>
      <c r="X65" s="21"/>
      <c r="Y65" s="22">
        <v>-1</v>
      </c>
      <c r="Z65" s="22">
        <v>9</v>
      </c>
    </row>
    <row r="66" spans="1:26" x14ac:dyDescent="0.2">
      <c r="A66" s="23"/>
      <c r="B66" s="24">
        <v>2</v>
      </c>
      <c r="C66" s="23"/>
      <c r="D66" s="24"/>
      <c r="E66" s="24">
        <v>9</v>
      </c>
      <c r="F66" s="23"/>
      <c r="G66" s="23"/>
      <c r="H66" s="23">
        <v>17</v>
      </c>
      <c r="J66" s="20"/>
      <c r="K66" s="20">
        <v>2</v>
      </c>
      <c r="L66" s="19"/>
      <c r="M66" s="20"/>
      <c r="N66" s="20">
        <v>7</v>
      </c>
      <c r="O66" s="19"/>
      <c r="P66" s="19"/>
      <c r="Q66" s="19">
        <v>13</v>
      </c>
      <c r="S66" s="22"/>
      <c r="T66" s="22">
        <v>2</v>
      </c>
      <c r="U66" s="21"/>
      <c r="V66" s="22"/>
      <c r="W66" s="22">
        <v>5</v>
      </c>
      <c r="X66" s="21"/>
      <c r="Y66" s="21"/>
      <c r="Z66" s="21">
        <v>10</v>
      </c>
    </row>
    <row r="67" spans="1:26" x14ac:dyDescent="0.2">
      <c r="A67" s="24"/>
      <c r="B67" s="24">
        <v>3</v>
      </c>
      <c r="C67" s="23"/>
      <c r="D67" s="24"/>
      <c r="E67" s="24">
        <v>10</v>
      </c>
      <c r="F67" s="23"/>
      <c r="G67" s="23"/>
      <c r="H67" s="23">
        <v>18</v>
      </c>
      <c r="J67" s="20"/>
      <c r="K67" s="20">
        <v>3</v>
      </c>
      <c r="L67" s="19"/>
      <c r="M67" s="20"/>
      <c r="N67" s="20">
        <v>8</v>
      </c>
      <c r="O67" s="19"/>
      <c r="P67" s="19"/>
      <c r="Q67" s="19">
        <v>14</v>
      </c>
      <c r="S67" s="22"/>
      <c r="T67" s="22">
        <v>3</v>
      </c>
      <c r="U67" s="21"/>
      <c r="V67" s="22"/>
      <c r="W67" s="22">
        <v>6</v>
      </c>
      <c r="X67" s="21"/>
      <c r="Y67" s="21"/>
      <c r="Z67" s="21">
        <v>11</v>
      </c>
    </row>
    <row r="68" spans="1:26" x14ac:dyDescent="0.2">
      <c r="A68" s="24"/>
      <c r="B68" s="24">
        <v>4</v>
      </c>
      <c r="C68" s="23"/>
      <c r="D68" s="24"/>
      <c r="E68" s="24">
        <v>11</v>
      </c>
      <c r="F68" s="23"/>
      <c r="G68" s="23"/>
      <c r="H68" s="23">
        <v>19</v>
      </c>
      <c r="J68" s="20"/>
      <c r="K68" s="20">
        <v>4</v>
      </c>
      <c r="L68" s="19"/>
      <c r="M68" s="20"/>
      <c r="N68" s="20">
        <v>9</v>
      </c>
      <c r="O68" s="19"/>
      <c r="P68" s="19"/>
      <c r="Q68" s="19">
        <v>15</v>
      </c>
      <c r="S68" s="22"/>
      <c r="T68" s="22"/>
      <c r="U68" s="21"/>
      <c r="V68" s="22"/>
      <c r="W68" s="22">
        <v>7</v>
      </c>
      <c r="X68" s="21"/>
      <c r="Y68" s="21"/>
      <c r="Z68" s="21">
        <v>12</v>
      </c>
    </row>
    <row r="69" spans="1:26" x14ac:dyDescent="0.2">
      <c r="A69" s="24"/>
      <c r="B69" s="24">
        <v>5</v>
      </c>
      <c r="C69" s="23"/>
      <c r="D69" s="24"/>
      <c r="E69" s="24">
        <v>12</v>
      </c>
      <c r="F69" s="23"/>
      <c r="G69" s="23"/>
      <c r="H69" s="23">
        <v>20</v>
      </c>
      <c r="J69" s="19"/>
      <c r="K69" s="20">
        <v>5</v>
      </c>
      <c r="L69" s="19"/>
      <c r="M69" s="20"/>
      <c r="N69" s="20">
        <v>10</v>
      </c>
      <c r="O69" s="19"/>
      <c r="P69" s="19"/>
      <c r="Q69" s="19">
        <v>16</v>
      </c>
      <c r="S69" s="21"/>
      <c r="T69" s="22"/>
      <c r="U69" s="21"/>
      <c r="V69" s="22"/>
      <c r="W69" s="22">
        <v>8</v>
      </c>
      <c r="X69" s="21"/>
      <c r="Y69" s="21"/>
      <c r="Z69" s="21"/>
    </row>
    <row r="70" spans="1:26" x14ac:dyDescent="0.2">
      <c r="A70" s="24"/>
      <c r="B70" s="24">
        <v>6</v>
      </c>
      <c r="C70" s="23"/>
      <c r="D70" s="24"/>
      <c r="E70" s="24">
        <v>13</v>
      </c>
      <c r="F70" s="23"/>
      <c r="G70" s="23"/>
      <c r="H70" s="23"/>
      <c r="J70" s="20"/>
      <c r="K70" s="20"/>
      <c r="L70" s="19"/>
      <c r="M70" s="20"/>
      <c r="N70" s="20">
        <v>11</v>
      </c>
      <c r="O70" s="19"/>
      <c r="P70" s="19"/>
      <c r="Q70" s="19"/>
      <c r="S70" s="21"/>
      <c r="T70" s="21"/>
      <c r="U70" s="21"/>
      <c r="V70" s="21"/>
      <c r="W70" s="22"/>
      <c r="X70" s="21"/>
      <c r="Y70" s="21"/>
      <c r="Z70" s="21"/>
    </row>
    <row r="71" spans="1:26" x14ac:dyDescent="0.2">
      <c r="A71" s="24"/>
      <c r="B71" s="24">
        <v>7</v>
      </c>
      <c r="C71" s="23"/>
      <c r="D71" s="24"/>
      <c r="E71" s="24">
        <v>14</v>
      </c>
      <c r="F71" s="23"/>
      <c r="G71" s="23"/>
      <c r="H71" s="23"/>
      <c r="J71" s="20"/>
      <c r="K71" s="20"/>
      <c r="L71" s="19"/>
      <c r="M71" s="20"/>
      <c r="N71" s="20"/>
      <c r="O71" s="19"/>
      <c r="P71" s="19"/>
      <c r="Q71" s="19"/>
      <c r="S71" s="21"/>
      <c r="T71" s="21"/>
      <c r="U71" s="21"/>
      <c r="V71" s="21"/>
      <c r="W71" s="21"/>
      <c r="X71" s="21"/>
      <c r="Y71" s="21"/>
      <c r="Z71" s="21"/>
    </row>
    <row r="72" spans="1:26" x14ac:dyDescent="0.2">
      <c r="A72" s="23"/>
      <c r="B72" s="23"/>
      <c r="C72" s="23"/>
      <c r="D72" s="23"/>
      <c r="E72" s="24">
        <v>15</v>
      </c>
      <c r="F72" s="23"/>
      <c r="G72" s="23"/>
      <c r="H72" s="23"/>
      <c r="J72" s="19"/>
      <c r="K72" s="19"/>
      <c r="L72" s="19"/>
      <c r="M72" s="19"/>
      <c r="N72" s="20"/>
      <c r="O72" s="19"/>
      <c r="P72" s="19"/>
      <c r="Q72" s="19"/>
      <c r="S72" s="21"/>
      <c r="T72" s="21"/>
      <c r="U72" s="21"/>
      <c r="V72" s="21"/>
      <c r="W72" s="21"/>
      <c r="X72" s="21"/>
      <c r="Y72" s="21"/>
      <c r="Z72" s="21"/>
    </row>
    <row r="73" spans="1:26" x14ac:dyDescent="0.2">
      <c r="A73" s="23"/>
      <c r="B73" s="23"/>
      <c r="C73" s="23"/>
      <c r="D73" s="23"/>
      <c r="E73" s="23"/>
      <c r="F73" s="23"/>
      <c r="G73" s="23"/>
      <c r="H73" s="23"/>
      <c r="J73" s="19"/>
      <c r="K73" s="19"/>
      <c r="L73" s="19"/>
      <c r="M73" s="19"/>
      <c r="N73" s="19"/>
      <c r="O73" s="19"/>
      <c r="P73" s="19"/>
      <c r="Q73" s="19"/>
      <c r="S73" s="21"/>
      <c r="T73" s="21"/>
      <c r="U73" s="21"/>
      <c r="V73" s="21"/>
      <c r="W73" s="21"/>
      <c r="X73" s="21"/>
      <c r="Y73" s="21"/>
      <c r="Z73" s="21"/>
    </row>
    <row r="80" spans="1:26" x14ac:dyDescent="0.2">
      <c r="G80" t="s">
        <v>196</v>
      </c>
      <c r="M80" t="s">
        <v>199</v>
      </c>
    </row>
    <row r="81" spans="7:14" x14ac:dyDescent="0.2">
      <c r="G81" t="s">
        <v>197</v>
      </c>
      <c r="M81" t="s">
        <v>200</v>
      </c>
    </row>
    <row r="82" spans="7:14" x14ac:dyDescent="0.2">
      <c r="G82" t="s">
        <v>198</v>
      </c>
    </row>
    <row r="83" spans="7:14" x14ac:dyDescent="0.2">
      <c r="M83" t="s">
        <v>201</v>
      </c>
      <c r="N83" s="2" t="s">
        <v>206</v>
      </c>
    </row>
    <row r="84" spans="7:14" x14ac:dyDescent="0.2">
      <c r="M84" t="s">
        <v>202</v>
      </c>
      <c r="N84" s="2"/>
    </row>
    <row r="85" spans="7:14" x14ac:dyDescent="0.2">
      <c r="G85" t="s">
        <v>207</v>
      </c>
      <c r="M85" t="s">
        <v>203</v>
      </c>
      <c r="N85" s="2"/>
    </row>
    <row r="86" spans="7:14" x14ac:dyDescent="0.2">
      <c r="G86" t="s">
        <v>208</v>
      </c>
      <c r="M86" t="s">
        <v>204</v>
      </c>
      <c r="N86" s="2"/>
    </row>
    <row r="87" spans="7:14" x14ac:dyDescent="0.2">
      <c r="G87" t="s">
        <v>209</v>
      </c>
      <c r="M87" t="s">
        <v>205</v>
      </c>
      <c r="N87" s="2"/>
    </row>
  </sheetData>
  <mergeCells count="3">
    <mergeCell ref="S5:Z5"/>
    <mergeCell ref="A5:H5"/>
    <mergeCell ref="J5:Q5"/>
  </mergeCells>
  <phoneticPr fontId="5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A8B60-FF78-F14F-B548-B7C2DFDD14B0}">
  <dimension ref="A1:AB40"/>
  <sheetViews>
    <sheetView workbookViewId="0">
      <selection activeCell="L19" sqref="L19"/>
    </sheetView>
  </sheetViews>
  <sheetFormatPr baseColWidth="10" defaultRowHeight="16" x14ac:dyDescent="0.2"/>
  <cols>
    <col min="16" max="16" width="17.5" customWidth="1"/>
    <col min="17" max="17" width="15.33203125" customWidth="1"/>
    <col min="18" max="18" width="18.1640625" customWidth="1"/>
    <col min="19" max="19" width="15.1640625" customWidth="1"/>
  </cols>
  <sheetData>
    <row r="1" spans="1:20" x14ac:dyDescent="0.2">
      <c r="A1" t="s">
        <v>217</v>
      </c>
    </row>
    <row r="3" spans="1:20" x14ac:dyDescent="0.2">
      <c r="A3" t="s">
        <v>218</v>
      </c>
    </row>
    <row r="4" spans="1:20" x14ac:dyDescent="0.2">
      <c r="A4" t="s">
        <v>219</v>
      </c>
      <c r="I4" t="s">
        <v>244</v>
      </c>
      <c r="P4" t="s">
        <v>269</v>
      </c>
    </row>
    <row r="5" spans="1:20" x14ac:dyDescent="0.2">
      <c r="A5" t="s">
        <v>221</v>
      </c>
      <c r="I5" t="s">
        <v>245</v>
      </c>
    </row>
    <row r="6" spans="1:20" ht="18" x14ac:dyDescent="0.2">
      <c r="D6" t="s">
        <v>243</v>
      </c>
      <c r="P6" s="25" t="s">
        <v>47</v>
      </c>
      <c r="Q6" s="25" t="s">
        <v>262</v>
      </c>
    </row>
    <row r="7" spans="1:20" ht="18" x14ac:dyDescent="0.2">
      <c r="P7" s="26" t="s">
        <v>263</v>
      </c>
      <c r="Q7" s="27" t="s">
        <v>264</v>
      </c>
      <c r="R7" s="28" t="s">
        <v>265</v>
      </c>
      <c r="S7" s="29" t="s">
        <v>220</v>
      </c>
    </row>
    <row r="8" spans="1:20" ht="18" x14ac:dyDescent="0.2">
      <c r="E8" s="50" t="s">
        <v>223</v>
      </c>
      <c r="F8" s="50"/>
      <c r="G8" s="50"/>
      <c r="P8" s="25" t="s">
        <v>266</v>
      </c>
      <c r="Q8" s="25">
        <v>1</v>
      </c>
      <c r="R8" s="25">
        <v>1</v>
      </c>
      <c r="S8" s="25">
        <v>1</v>
      </c>
      <c r="T8" s="25">
        <v>1</v>
      </c>
    </row>
    <row r="9" spans="1:20" ht="18" x14ac:dyDescent="0.2">
      <c r="C9" t="s">
        <v>222</v>
      </c>
      <c r="E9" t="s">
        <v>218</v>
      </c>
      <c r="F9" t="s">
        <v>219</v>
      </c>
      <c r="G9" t="s">
        <v>221</v>
      </c>
      <c r="I9" t="s">
        <v>290</v>
      </c>
      <c r="P9" s="25">
        <v>2</v>
      </c>
      <c r="Q9" s="25">
        <v>2</v>
      </c>
      <c r="R9" s="25">
        <v>2</v>
      </c>
      <c r="S9" s="25">
        <v>2</v>
      </c>
      <c r="T9" s="25">
        <v>2</v>
      </c>
    </row>
    <row r="10" spans="1:20" ht="18" x14ac:dyDescent="0.2">
      <c r="C10">
        <v>0</v>
      </c>
      <c r="E10">
        <v>0</v>
      </c>
      <c r="F10">
        <v>0</v>
      </c>
      <c r="G10">
        <v>0</v>
      </c>
      <c r="I10">
        <v>0</v>
      </c>
      <c r="P10" s="25">
        <v>3</v>
      </c>
      <c r="Q10" s="25">
        <v>4</v>
      </c>
      <c r="R10" s="25">
        <v>4</v>
      </c>
      <c r="S10" s="25">
        <v>4</v>
      </c>
      <c r="T10" s="25">
        <v>4</v>
      </c>
    </row>
    <row r="11" spans="1:20" ht="18" x14ac:dyDescent="0.2">
      <c r="C11">
        <v>1</v>
      </c>
      <c r="E11">
        <v>1</v>
      </c>
      <c r="F11">
        <v>1</v>
      </c>
      <c r="G11">
        <v>1</v>
      </c>
      <c r="I11">
        <f>SUM($G$11:G11)</f>
        <v>1</v>
      </c>
      <c r="P11" s="25">
        <v>4</v>
      </c>
      <c r="Q11" s="25">
        <v>10</v>
      </c>
      <c r="R11" s="25">
        <v>10</v>
      </c>
      <c r="S11" s="25">
        <v>10</v>
      </c>
      <c r="T11" s="25">
        <v>10</v>
      </c>
    </row>
    <row r="12" spans="1:20" ht="18" x14ac:dyDescent="0.2">
      <c r="C12">
        <v>2</v>
      </c>
      <c r="E12" s="25">
        <v>5</v>
      </c>
      <c r="F12" s="25">
        <v>5</v>
      </c>
      <c r="G12" s="25">
        <v>5</v>
      </c>
      <c r="I12">
        <f>SUM($G$11:G12)</f>
        <v>6</v>
      </c>
      <c r="P12" s="25">
        <v>5</v>
      </c>
      <c r="Q12" s="25">
        <v>20</v>
      </c>
      <c r="R12" s="25">
        <v>20</v>
      </c>
      <c r="S12" s="25">
        <v>20</v>
      </c>
      <c r="T12" s="25">
        <v>20</v>
      </c>
    </row>
    <row r="13" spans="1:20" ht="18" x14ac:dyDescent="0.2">
      <c r="C13">
        <v>3</v>
      </c>
      <c r="E13" s="25">
        <v>10</v>
      </c>
      <c r="F13" s="25">
        <v>10</v>
      </c>
      <c r="G13" s="25">
        <v>10</v>
      </c>
      <c r="I13">
        <f>SUM($G$11:G13)</f>
        <v>16</v>
      </c>
      <c r="P13" s="25">
        <v>6</v>
      </c>
      <c r="Q13" s="25">
        <v>50</v>
      </c>
      <c r="R13" s="25">
        <v>50</v>
      </c>
      <c r="S13" s="25">
        <v>50</v>
      </c>
      <c r="T13" s="25" t="s">
        <v>18</v>
      </c>
    </row>
    <row r="14" spans="1:20" ht="18" x14ac:dyDescent="0.2">
      <c r="C14">
        <v>4</v>
      </c>
      <c r="E14" s="25">
        <v>20</v>
      </c>
      <c r="F14" s="25">
        <v>20</v>
      </c>
      <c r="G14" s="25">
        <v>20</v>
      </c>
      <c r="I14">
        <f>SUM($G$11:G14)</f>
        <v>36</v>
      </c>
      <c r="P14" s="25">
        <v>7</v>
      </c>
      <c r="Q14" s="25">
        <v>100</v>
      </c>
      <c r="R14" s="25">
        <v>100</v>
      </c>
      <c r="S14" s="25">
        <v>100</v>
      </c>
      <c r="T14" s="25" t="s">
        <v>267</v>
      </c>
    </row>
    <row r="15" spans="1:20" ht="18" x14ac:dyDescent="0.2">
      <c r="C15">
        <v>5</v>
      </c>
      <c r="E15" s="25">
        <v>30</v>
      </c>
      <c r="F15" s="25">
        <v>30</v>
      </c>
      <c r="G15" s="25">
        <v>30</v>
      </c>
      <c r="I15">
        <f>SUM($G$11:G15)</f>
        <v>66</v>
      </c>
      <c r="P15" s="25">
        <v>8</v>
      </c>
      <c r="Q15" s="25">
        <v>200</v>
      </c>
      <c r="R15" s="25">
        <v>200</v>
      </c>
      <c r="S15" s="25">
        <v>200</v>
      </c>
      <c r="T15" s="25" t="s">
        <v>267</v>
      </c>
    </row>
    <row r="16" spans="1:20" ht="18" x14ac:dyDescent="0.2">
      <c r="C16">
        <v>6</v>
      </c>
      <c r="E16" s="25">
        <v>50</v>
      </c>
      <c r="F16" s="25">
        <v>50</v>
      </c>
      <c r="G16" s="25">
        <v>50</v>
      </c>
      <c r="I16">
        <f>SUM($G$11:G16)</f>
        <v>116</v>
      </c>
      <c r="P16" s="25">
        <v>9</v>
      </c>
      <c r="Q16" s="25">
        <v>400</v>
      </c>
      <c r="R16" s="25">
        <v>400</v>
      </c>
      <c r="S16" s="25" t="s">
        <v>267</v>
      </c>
      <c r="T16" s="25" t="s">
        <v>267</v>
      </c>
    </row>
    <row r="17" spans="3:28" ht="18" x14ac:dyDescent="0.2">
      <c r="C17">
        <v>7</v>
      </c>
      <c r="E17" s="25">
        <v>80</v>
      </c>
      <c r="F17" s="25">
        <v>80</v>
      </c>
      <c r="G17" s="25">
        <v>80</v>
      </c>
      <c r="I17">
        <f>SUM($G$11:G17)</f>
        <v>196</v>
      </c>
      <c r="P17" s="25">
        <v>10</v>
      </c>
      <c r="Q17" s="25">
        <v>800</v>
      </c>
      <c r="R17" s="25">
        <v>800</v>
      </c>
      <c r="S17" s="25" t="s">
        <v>267</v>
      </c>
      <c r="T17" s="25" t="s">
        <v>267</v>
      </c>
    </row>
    <row r="18" spans="3:28" ht="18" x14ac:dyDescent="0.2">
      <c r="C18">
        <v>8</v>
      </c>
      <c r="E18" s="25">
        <v>120</v>
      </c>
      <c r="F18" s="25">
        <v>120</v>
      </c>
      <c r="G18" s="25">
        <v>120</v>
      </c>
      <c r="I18">
        <f>SUM($G$11:G18)</f>
        <v>316</v>
      </c>
      <c r="P18" s="25">
        <v>11</v>
      </c>
      <c r="Q18" s="25">
        <v>1000</v>
      </c>
      <c r="R18" s="25">
        <v>1000</v>
      </c>
      <c r="S18" s="25" t="s">
        <v>267</v>
      </c>
      <c r="T18" s="25" t="s">
        <v>267</v>
      </c>
    </row>
    <row r="19" spans="3:28" ht="18" x14ac:dyDescent="0.2">
      <c r="C19">
        <v>9</v>
      </c>
      <c r="E19" s="25">
        <v>170</v>
      </c>
      <c r="F19" s="25">
        <v>170</v>
      </c>
      <c r="G19" s="25">
        <v>170</v>
      </c>
      <c r="I19">
        <f>SUM($G$11:G19)</f>
        <v>486</v>
      </c>
      <c r="P19" s="25">
        <v>12</v>
      </c>
      <c r="Q19" s="25">
        <v>2000</v>
      </c>
      <c r="R19" s="25" t="s">
        <v>267</v>
      </c>
      <c r="S19" s="25" t="s">
        <v>267</v>
      </c>
      <c r="T19" s="25" t="s">
        <v>267</v>
      </c>
    </row>
    <row r="20" spans="3:28" ht="18" x14ac:dyDescent="0.2">
      <c r="C20">
        <v>10</v>
      </c>
      <c r="E20" s="25">
        <v>230</v>
      </c>
      <c r="F20" s="25">
        <v>230</v>
      </c>
      <c r="G20" s="25">
        <v>230</v>
      </c>
      <c r="I20">
        <f>SUM($G$11:G20)</f>
        <v>716</v>
      </c>
      <c r="P20" s="25">
        <v>13</v>
      </c>
      <c r="Q20" s="25">
        <v>5000</v>
      </c>
      <c r="R20" s="25" t="s">
        <v>267</v>
      </c>
      <c r="S20" s="25" t="s">
        <v>267</v>
      </c>
      <c r="T20" s="25" t="s">
        <v>267</v>
      </c>
    </row>
    <row r="21" spans="3:28" ht="18" x14ac:dyDescent="0.2">
      <c r="P21" s="25" t="s">
        <v>268</v>
      </c>
      <c r="Q21" s="25">
        <v>9586</v>
      </c>
      <c r="R21" s="25">
        <v>2586</v>
      </c>
      <c r="S21" s="25">
        <v>386</v>
      </c>
      <c r="T21" s="25">
        <v>36</v>
      </c>
    </row>
    <row r="25" spans="3:28" ht="18" x14ac:dyDescent="0.2">
      <c r="P25" s="25" t="s">
        <v>47</v>
      </c>
      <c r="Q25" s="25" t="s">
        <v>270</v>
      </c>
      <c r="V25" t="s">
        <v>271</v>
      </c>
      <c r="X25" s="25" t="s">
        <v>47</v>
      </c>
      <c r="Y25" s="25" t="s">
        <v>270</v>
      </c>
    </row>
    <row r="26" spans="3:28" ht="18" x14ac:dyDescent="0.2">
      <c r="P26" s="26" t="s">
        <v>263</v>
      </c>
      <c r="Q26" s="27" t="s">
        <v>264</v>
      </c>
      <c r="R26" s="28" t="s">
        <v>265</v>
      </c>
      <c r="S26" s="29" t="s">
        <v>220</v>
      </c>
      <c r="X26" s="26" t="s">
        <v>263</v>
      </c>
      <c r="Y26" s="27" t="s">
        <v>264</v>
      </c>
      <c r="Z26" s="28" t="s">
        <v>265</v>
      </c>
      <c r="AA26" s="29" t="s">
        <v>220</v>
      </c>
    </row>
    <row r="27" spans="3:28" ht="18" x14ac:dyDescent="0.2">
      <c r="P27" s="25" t="s">
        <v>266</v>
      </c>
      <c r="Q27" s="25" t="s">
        <v>267</v>
      </c>
      <c r="R27" s="25" t="s">
        <v>267</v>
      </c>
      <c r="S27" s="25" t="s">
        <v>267</v>
      </c>
      <c r="T27" s="25" t="s">
        <v>267</v>
      </c>
      <c r="X27" s="25" t="s">
        <v>266</v>
      </c>
      <c r="Y27" s="25" t="s">
        <v>267</v>
      </c>
      <c r="Z27" s="25" t="s">
        <v>267</v>
      </c>
      <c r="AA27" s="25" t="s">
        <v>267</v>
      </c>
      <c r="AB27" s="25" t="s">
        <v>267</v>
      </c>
    </row>
    <row r="28" spans="3:28" ht="18" x14ac:dyDescent="0.2">
      <c r="P28" s="25">
        <v>2</v>
      </c>
      <c r="Q28" s="25">
        <v>5</v>
      </c>
      <c r="R28" s="25">
        <v>50</v>
      </c>
      <c r="S28" s="25">
        <v>400</v>
      </c>
      <c r="T28" s="30">
        <v>5000</v>
      </c>
      <c r="X28" s="25">
        <v>2</v>
      </c>
      <c r="Y28" s="25"/>
      <c r="Z28" s="25"/>
      <c r="AA28" s="25"/>
      <c r="AB28" s="30"/>
    </row>
    <row r="29" spans="3:28" ht="18" x14ac:dyDescent="0.2">
      <c r="P29" s="25">
        <v>3</v>
      </c>
      <c r="Q29" s="25">
        <v>20</v>
      </c>
      <c r="R29" s="25">
        <v>150</v>
      </c>
      <c r="S29" s="30">
        <v>2000</v>
      </c>
      <c r="T29" s="30">
        <v>20000</v>
      </c>
      <c r="X29" s="25">
        <v>3</v>
      </c>
      <c r="Y29" s="25"/>
      <c r="Z29" s="25"/>
      <c r="AA29" s="30"/>
      <c r="AB29" s="30"/>
    </row>
    <row r="30" spans="3:28" ht="18" x14ac:dyDescent="0.2">
      <c r="P30" s="25">
        <v>4</v>
      </c>
      <c r="Q30" s="25">
        <v>50</v>
      </c>
      <c r="R30" s="25">
        <v>400</v>
      </c>
      <c r="S30" s="30">
        <v>4000</v>
      </c>
      <c r="T30" s="30">
        <v>50000</v>
      </c>
      <c r="X30" s="25">
        <v>4</v>
      </c>
      <c r="Y30" s="25"/>
      <c r="Z30" s="25"/>
      <c r="AA30" s="30"/>
      <c r="AB30" s="30"/>
    </row>
    <row r="31" spans="3:28" ht="18" x14ac:dyDescent="0.2">
      <c r="P31" s="25">
        <v>5</v>
      </c>
      <c r="Q31" s="25">
        <v>150</v>
      </c>
      <c r="R31" s="30">
        <v>1000</v>
      </c>
      <c r="S31" s="30">
        <v>8000</v>
      </c>
      <c r="T31" s="30">
        <v>100000</v>
      </c>
      <c r="X31" s="25">
        <v>5</v>
      </c>
      <c r="Y31" s="25"/>
      <c r="Z31" s="30"/>
      <c r="AA31" s="30"/>
      <c r="AB31" s="30"/>
    </row>
    <row r="32" spans="3:28" ht="18" x14ac:dyDescent="0.2">
      <c r="P32" s="25">
        <v>6</v>
      </c>
      <c r="Q32" s="25">
        <v>400</v>
      </c>
      <c r="R32" s="30">
        <v>2000</v>
      </c>
      <c r="S32" s="30">
        <v>20000</v>
      </c>
      <c r="T32" s="25" t="s">
        <v>18</v>
      </c>
      <c r="X32" s="25">
        <v>6</v>
      </c>
      <c r="Y32" s="25"/>
      <c r="Z32" s="30"/>
      <c r="AA32" s="30"/>
      <c r="AB32" s="25"/>
    </row>
    <row r="33" spans="16:28" ht="18" x14ac:dyDescent="0.2">
      <c r="P33" s="25">
        <v>7</v>
      </c>
      <c r="Q33" s="30">
        <v>1000</v>
      </c>
      <c r="R33" s="30">
        <v>4000</v>
      </c>
      <c r="S33" s="30">
        <v>50000</v>
      </c>
      <c r="T33" s="25" t="s">
        <v>267</v>
      </c>
      <c r="X33" s="25">
        <v>7</v>
      </c>
      <c r="Y33" s="30"/>
      <c r="Z33" s="30"/>
      <c r="AA33" s="30"/>
      <c r="AB33" s="25"/>
    </row>
    <row r="34" spans="16:28" ht="18" x14ac:dyDescent="0.2">
      <c r="P34" s="25">
        <v>8</v>
      </c>
      <c r="Q34" s="30">
        <v>2000</v>
      </c>
      <c r="R34" s="30">
        <v>8000</v>
      </c>
      <c r="S34" s="30">
        <v>100000</v>
      </c>
      <c r="T34" s="25" t="s">
        <v>267</v>
      </c>
      <c r="X34" s="25">
        <v>8</v>
      </c>
      <c r="Y34" s="30"/>
      <c r="Z34" s="30"/>
      <c r="AA34" s="30"/>
      <c r="AB34" s="25"/>
    </row>
    <row r="35" spans="16:28" ht="18" x14ac:dyDescent="0.2">
      <c r="P35" s="25">
        <v>9</v>
      </c>
      <c r="Q35" s="30">
        <v>4000</v>
      </c>
      <c r="R35" s="30">
        <v>20000</v>
      </c>
      <c r="S35" s="25" t="s">
        <v>267</v>
      </c>
      <c r="T35" s="25" t="s">
        <v>267</v>
      </c>
      <c r="X35" s="25">
        <v>9</v>
      </c>
      <c r="Y35" s="30"/>
      <c r="Z35" s="30"/>
      <c r="AA35" s="25"/>
      <c r="AB35" s="25"/>
    </row>
    <row r="36" spans="16:28" ht="18" x14ac:dyDescent="0.2">
      <c r="P36" s="25">
        <v>10</v>
      </c>
      <c r="Q36" s="30">
        <v>8000</v>
      </c>
      <c r="R36" s="30">
        <v>50000</v>
      </c>
      <c r="S36" s="25" t="s">
        <v>267</v>
      </c>
      <c r="T36" s="25" t="s">
        <v>267</v>
      </c>
      <c r="X36" s="25">
        <v>10</v>
      </c>
      <c r="Y36" s="30"/>
      <c r="Z36" s="30"/>
      <c r="AA36" s="25"/>
      <c r="AB36" s="25"/>
    </row>
    <row r="37" spans="16:28" ht="18" x14ac:dyDescent="0.2">
      <c r="P37" s="25">
        <v>11</v>
      </c>
      <c r="Q37" s="30">
        <v>20000</v>
      </c>
      <c r="R37" s="30">
        <v>100000</v>
      </c>
      <c r="S37" s="25" t="s">
        <v>267</v>
      </c>
      <c r="T37" s="25" t="s">
        <v>267</v>
      </c>
      <c r="X37" s="25">
        <v>11</v>
      </c>
      <c r="Y37" s="30"/>
      <c r="Z37" s="30"/>
      <c r="AA37" s="25"/>
      <c r="AB37" s="25"/>
    </row>
    <row r="38" spans="16:28" ht="18" x14ac:dyDescent="0.2">
      <c r="P38" s="25">
        <v>12</v>
      </c>
      <c r="Q38" s="30">
        <v>50000</v>
      </c>
      <c r="R38" s="25" t="s">
        <v>267</v>
      </c>
      <c r="S38" s="25" t="s">
        <v>267</v>
      </c>
      <c r="T38" s="25" t="s">
        <v>267</v>
      </c>
      <c r="X38" s="25">
        <v>12</v>
      </c>
      <c r="Y38" s="30"/>
      <c r="Z38" s="25"/>
      <c r="AA38" s="25"/>
      <c r="AB38" s="25"/>
    </row>
    <row r="39" spans="16:28" ht="18" x14ac:dyDescent="0.2">
      <c r="P39" s="25">
        <v>13</v>
      </c>
      <c r="Q39" s="30">
        <v>100000</v>
      </c>
      <c r="R39" s="25" t="s">
        <v>267</v>
      </c>
      <c r="S39" s="25" t="s">
        <v>267</v>
      </c>
      <c r="T39" s="25" t="s">
        <v>267</v>
      </c>
      <c r="X39" s="25">
        <v>13</v>
      </c>
      <c r="Y39" s="30"/>
      <c r="Z39" s="25"/>
      <c r="AA39" s="25"/>
      <c r="AB39" s="25"/>
    </row>
    <row r="40" spans="16:28" ht="18" x14ac:dyDescent="0.2">
      <c r="P40" s="25" t="s">
        <v>268</v>
      </c>
      <c r="Q40" s="30">
        <v>185625</v>
      </c>
      <c r="R40" s="30">
        <v>185600</v>
      </c>
      <c r="S40" s="30">
        <v>184400</v>
      </c>
      <c r="T40" s="30">
        <v>175000</v>
      </c>
      <c r="X40" s="25" t="s">
        <v>268</v>
      </c>
      <c r="Y40" s="30"/>
      <c r="Z40" s="30"/>
      <c r="AA40" s="30"/>
      <c r="AB40" s="30"/>
    </row>
  </sheetData>
  <mergeCells count="1">
    <mergeCell ref="E8:G8"/>
  </mergeCells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5D537-18ED-7A4B-831D-B6FACAE50269}">
  <dimension ref="A2:D8"/>
  <sheetViews>
    <sheetView workbookViewId="0">
      <selection activeCell="D16" sqref="D16"/>
    </sheetView>
  </sheetViews>
  <sheetFormatPr baseColWidth="10" defaultRowHeight="16" x14ac:dyDescent="0.2"/>
  <cols>
    <col min="3" max="3" width="30" customWidth="1"/>
    <col min="4" max="4" width="29.5" customWidth="1"/>
  </cols>
  <sheetData>
    <row r="2" spans="1:4" x14ac:dyDescent="0.2">
      <c r="A2" t="s">
        <v>210</v>
      </c>
    </row>
    <row r="5" spans="1:4" x14ac:dyDescent="0.2">
      <c r="C5" s="50" t="s">
        <v>214</v>
      </c>
      <c r="D5" s="50"/>
    </row>
    <row r="6" spans="1:4" x14ac:dyDescent="0.2">
      <c r="B6" t="s">
        <v>211</v>
      </c>
      <c r="C6" t="s">
        <v>215</v>
      </c>
      <c r="D6" t="s">
        <v>216</v>
      </c>
    </row>
    <row r="7" spans="1:4" x14ac:dyDescent="0.2">
      <c r="B7" t="s">
        <v>212</v>
      </c>
      <c r="C7" t="str">
        <f>"充值" &amp; $B7 &amp; " 水平" &amp;C$6</f>
        <v>充值多 水平低</v>
      </c>
      <c r="D7" t="str">
        <f>"充值" &amp; $B7 &amp; " 水平" &amp;D$6</f>
        <v>充值多 水平高</v>
      </c>
    </row>
    <row r="8" spans="1:4" x14ac:dyDescent="0.2">
      <c r="B8" t="s">
        <v>213</v>
      </c>
      <c r="C8" t="str">
        <f>"充值" &amp; $B8 &amp; " 水平" &amp;C$6</f>
        <v>充值少 水平低</v>
      </c>
      <c r="D8" t="str">
        <f>"充值" &amp; $B8 &amp; " 水平" &amp;D$6</f>
        <v>充值少 水平高</v>
      </c>
    </row>
  </sheetData>
  <mergeCells count="1">
    <mergeCell ref="C5:D5"/>
  </mergeCells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40A17-FC5A-F647-8990-45C8B7AE628F}">
  <dimension ref="A1:U98"/>
  <sheetViews>
    <sheetView topLeftCell="A62" zoomScale="98" workbookViewId="0">
      <selection activeCell="P110" sqref="P110:P111"/>
    </sheetView>
  </sheetViews>
  <sheetFormatPr baseColWidth="10" defaultRowHeight="16" x14ac:dyDescent="0.2"/>
  <cols>
    <col min="7" max="7" width="16.1640625" customWidth="1"/>
    <col min="8" max="8" width="15.6640625" customWidth="1"/>
  </cols>
  <sheetData>
    <row r="1" spans="1:14" x14ac:dyDescent="0.2">
      <c r="A1" t="s">
        <v>34</v>
      </c>
      <c r="B1" t="s">
        <v>35</v>
      </c>
      <c r="D1" t="s">
        <v>36</v>
      </c>
    </row>
    <row r="3" spans="1:14" x14ac:dyDescent="0.2">
      <c r="A3" s="10" t="s">
        <v>37</v>
      </c>
      <c r="B3" s="10">
        <v>1</v>
      </c>
      <c r="C3" s="10" t="s">
        <v>129</v>
      </c>
      <c r="D3" s="10">
        <f t="shared" ref="D3:D12" si="0">VLOOKUP(B3,$F$43:$I$53,2,FALSE)</f>
        <v>1440</v>
      </c>
      <c r="E3">
        <f>D3</f>
        <v>1440</v>
      </c>
    </row>
    <row r="4" spans="1:14" x14ac:dyDescent="0.2">
      <c r="A4" s="5" t="s">
        <v>37</v>
      </c>
      <c r="B4" s="5">
        <v>2</v>
      </c>
      <c r="C4" s="5" t="s">
        <v>105</v>
      </c>
      <c r="D4" s="10">
        <f t="shared" si="0"/>
        <v>1440</v>
      </c>
      <c r="E4">
        <f>E3*0.9</f>
        <v>1296</v>
      </c>
      <c r="I4" t="s">
        <v>55</v>
      </c>
    </row>
    <row r="5" spans="1:14" x14ac:dyDescent="0.2">
      <c r="A5" s="5" t="s">
        <v>37</v>
      </c>
      <c r="B5" s="5">
        <v>3</v>
      </c>
      <c r="C5" s="5" t="s">
        <v>106</v>
      </c>
      <c r="D5" s="10">
        <f t="shared" si="0"/>
        <v>1440</v>
      </c>
      <c r="E5">
        <f>E3*0.8</f>
        <v>1152</v>
      </c>
      <c r="I5" t="s">
        <v>56</v>
      </c>
    </row>
    <row r="6" spans="1:14" x14ac:dyDescent="0.2">
      <c r="A6" s="5" t="s">
        <v>37</v>
      </c>
      <c r="B6" s="5">
        <v>4</v>
      </c>
      <c r="C6" s="5" t="s">
        <v>107</v>
      </c>
      <c r="D6" s="10">
        <f t="shared" si="0"/>
        <v>3440</v>
      </c>
      <c r="E6">
        <f>D6</f>
        <v>3440</v>
      </c>
      <c r="I6" t="s">
        <v>57</v>
      </c>
    </row>
    <row r="7" spans="1:14" x14ac:dyDescent="0.2">
      <c r="A7" s="5" t="s">
        <v>37</v>
      </c>
      <c r="B7" s="5">
        <v>5</v>
      </c>
      <c r="C7" s="5" t="s">
        <v>108</v>
      </c>
      <c r="D7" s="10">
        <f t="shared" si="0"/>
        <v>3440</v>
      </c>
      <c r="E7">
        <f>E6*0.9</f>
        <v>3096</v>
      </c>
    </row>
    <row r="8" spans="1:14" x14ac:dyDescent="0.2">
      <c r="A8" s="5" t="s">
        <v>37</v>
      </c>
      <c r="B8" s="5">
        <v>6</v>
      </c>
      <c r="C8" s="5" t="s">
        <v>109</v>
      </c>
      <c r="D8" s="10">
        <f t="shared" si="0"/>
        <v>3440</v>
      </c>
      <c r="E8">
        <f>E6*0.8</f>
        <v>2752</v>
      </c>
    </row>
    <row r="9" spans="1:14" x14ac:dyDescent="0.2">
      <c r="A9" s="5" t="s">
        <v>37</v>
      </c>
      <c r="B9" s="5">
        <v>7</v>
      </c>
      <c r="C9" s="5" t="s">
        <v>110</v>
      </c>
      <c r="D9" s="10">
        <f t="shared" si="0"/>
        <v>7440</v>
      </c>
      <c r="E9">
        <f>D9</f>
        <v>7440</v>
      </c>
      <c r="I9" t="s">
        <v>145</v>
      </c>
    </row>
    <row r="10" spans="1:14" x14ac:dyDescent="0.2">
      <c r="A10" s="5" t="s">
        <v>37</v>
      </c>
      <c r="B10" s="5">
        <v>8</v>
      </c>
      <c r="C10" s="5" t="s">
        <v>111</v>
      </c>
      <c r="D10" s="10">
        <f t="shared" si="0"/>
        <v>7440</v>
      </c>
      <c r="E10">
        <f>E9*0.9</f>
        <v>6696</v>
      </c>
      <c r="I10" t="s">
        <v>146</v>
      </c>
    </row>
    <row r="11" spans="1:14" ht="24" x14ac:dyDescent="0.3">
      <c r="A11" s="5" t="s">
        <v>37</v>
      </c>
      <c r="B11" s="5">
        <v>9</v>
      </c>
      <c r="C11" s="5" t="s">
        <v>143</v>
      </c>
      <c r="D11" s="10">
        <f t="shared" si="0"/>
        <v>7440</v>
      </c>
      <c r="E11">
        <f>E9*0.8</f>
        <v>5952</v>
      </c>
      <c r="I11" s="15" t="s">
        <v>147</v>
      </c>
      <c r="J11" s="15"/>
      <c r="K11" s="15"/>
      <c r="L11" s="15"/>
      <c r="M11" s="15"/>
      <c r="N11" s="16"/>
    </row>
    <row r="12" spans="1:14" x14ac:dyDescent="0.2">
      <c r="A12" s="5" t="s">
        <v>37</v>
      </c>
      <c r="B12" s="5">
        <v>10</v>
      </c>
      <c r="C12" s="5" t="s">
        <v>144</v>
      </c>
      <c r="D12" s="10">
        <f t="shared" si="0"/>
        <v>15440</v>
      </c>
      <c r="E12">
        <f>D12</f>
        <v>15440</v>
      </c>
    </row>
    <row r="14" spans="1:14" x14ac:dyDescent="0.2">
      <c r="A14" s="9" t="s">
        <v>38</v>
      </c>
      <c r="B14" s="9">
        <v>1</v>
      </c>
      <c r="C14" s="9" t="s">
        <v>51</v>
      </c>
      <c r="D14" s="9">
        <f t="shared" ref="D14:D23" si="1">VLOOKUP(B14,$F$43:$I$53,3,FALSE)</f>
        <v>579</v>
      </c>
      <c r="E14">
        <f>D14</f>
        <v>579</v>
      </c>
    </row>
    <row r="15" spans="1:14" x14ac:dyDescent="0.2">
      <c r="A15" s="4" t="s">
        <v>38</v>
      </c>
      <c r="B15" s="4">
        <v>2</v>
      </c>
      <c r="C15" s="4" t="s">
        <v>104</v>
      </c>
      <c r="D15" s="9">
        <f t="shared" si="1"/>
        <v>579</v>
      </c>
      <c r="E15">
        <f>E14*0.9</f>
        <v>521.1</v>
      </c>
    </row>
    <row r="16" spans="1:14" x14ac:dyDescent="0.2">
      <c r="A16" s="4" t="s">
        <v>38</v>
      </c>
      <c r="B16" s="4">
        <v>3</v>
      </c>
      <c r="C16" s="4" t="s">
        <v>112</v>
      </c>
      <c r="D16" s="9">
        <f t="shared" si="1"/>
        <v>579</v>
      </c>
      <c r="E16">
        <f>E14*0.8</f>
        <v>463.20000000000005</v>
      </c>
    </row>
    <row r="17" spans="1:5" x14ac:dyDescent="0.2">
      <c r="A17" s="4" t="s">
        <v>38</v>
      </c>
      <c r="B17" s="4">
        <v>4</v>
      </c>
      <c r="C17" s="4" t="s">
        <v>113</v>
      </c>
      <c r="D17" s="9">
        <f t="shared" si="1"/>
        <v>1179</v>
      </c>
      <c r="E17">
        <f>D17</f>
        <v>1179</v>
      </c>
    </row>
    <row r="18" spans="1:5" x14ac:dyDescent="0.2">
      <c r="A18" s="4" t="s">
        <v>38</v>
      </c>
      <c r="B18" s="4">
        <v>5</v>
      </c>
      <c r="C18" s="4" t="s">
        <v>114</v>
      </c>
      <c r="D18" s="9">
        <f t="shared" si="1"/>
        <v>1179</v>
      </c>
      <c r="E18">
        <f>E17*0.9</f>
        <v>1061.1000000000001</v>
      </c>
    </row>
    <row r="19" spans="1:5" x14ac:dyDescent="0.2">
      <c r="A19" s="4" t="s">
        <v>38</v>
      </c>
      <c r="B19" s="4">
        <v>6</v>
      </c>
      <c r="C19" s="4" t="s">
        <v>115</v>
      </c>
      <c r="D19" s="9">
        <f t="shared" si="1"/>
        <v>1179</v>
      </c>
      <c r="E19">
        <f>E17*0.8</f>
        <v>943.2</v>
      </c>
    </row>
    <row r="20" spans="1:5" x14ac:dyDescent="0.2">
      <c r="A20" s="4" t="s">
        <v>38</v>
      </c>
      <c r="B20" s="4">
        <v>7</v>
      </c>
      <c r="C20" s="4" t="s">
        <v>116</v>
      </c>
      <c r="D20" s="9">
        <f t="shared" si="1"/>
        <v>2379</v>
      </c>
      <c r="E20">
        <f>D20</f>
        <v>2379</v>
      </c>
    </row>
    <row r="21" spans="1:5" x14ac:dyDescent="0.2">
      <c r="A21" s="4" t="s">
        <v>38</v>
      </c>
      <c r="B21" s="4">
        <v>8</v>
      </c>
      <c r="C21" s="4" t="s">
        <v>117</v>
      </c>
      <c r="D21" s="9">
        <f t="shared" si="1"/>
        <v>2379</v>
      </c>
      <c r="E21">
        <f>E20*0.9</f>
        <v>2141.1</v>
      </c>
    </row>
    <row r="22" spans="1:5" x14ac:dyDescent="0.2">
      <c r="A22" s="4" t="s">
        <v>38</v>
      </c>
      <c r="B22" s="4">
        <v>9</v>
      </c>
      <c r="C22" s="4" t="s">
        <v>118</v>
      </c>
      <c r="D22" s="9">
        <f t="shared" si="1"/>
        <v>2379</v>
      </c>
      <c r="E22">
        <f>E20*0.8</f>
        <v>1903.2</v>
      </c>
    </row>
    <row r="23" spans="1:5" x14ac:dyDescent="0.2">
      <c r="A23" s="4" t="s">
        <v>38</v>
      </c>
      <c r="B23" s="4">
        <v>10</v>
      </c>
      <c r="C23" s="4" t="s">
        <v>119</v>
      </c>
      <c r="D23" s="9">
        <f t="shared" si="1"/>
        <v>3879</v>
      </c>
      <c r="E23">
        <f>D23</f>
        <v>3879</v>
      </c>
    </row>
    <row r="24" spans="1:5" x14ac:dyDescent="0.2">
      <c r="A24" s="7"/>
      <c r="B24" s="7"/>
      <c r="C24" s="7"/>
      <c r="D24" s="12"/>
    </row>
    <row r="25" spans="1:5" s="7" customFormat="1" x14ac:dyDescent="0.2">
      <c r="A25" s="8" t="s">
        <v>39</v>
      </c>
      <c r="B25" s="8">
        <v>1</v>
      </c>
      <c r="C25" s="8" t="s">
        <v>49</v>
      </c>
      <c r="D25" s="8">
        <f>VLOOKUP(B25,$F$43:$I$53,4,FALSE)</f>
        <v>393</v>
      </c>
      <c r="E25">
        <f>D25</f>
        <v>393</v>
      </c>
    </row>
    <row r="26" spans="1:5" x14ac:dyDescent="0.2">
      <c r="A26" s="6" t="s">
        <v>39</v>
      </c>
      <c r="B26" s="6">
        <v>2</v>
      </c>
      <c r="C26" s="6" t="s">
        <v>50</v>
      </c>
      <c r="D26" s="8">
        <f t="shared" ref="D26:D34" si="2">VLOOKUP(B26,$F$43:$I$53,4,FALSE)</f>
        <v>393</v>
      </c>
      <c r="E26">
        <f>E25*0.9</f>
        <v>353.7</v>
      </c>
    </row>
    <row r="27" spans="1:5" x14ac:dyDescent="0.2">
      <c r="A27" s="6" t="s">
        <v>39</v>
      </c>
      <c r="B27" s="6">
        <v>3</v>
      </c>
      <c r="C27" s="6" t="s">
        <v>120</v>
      </c>
      <c r="D27" s="8">
        <f t="shared" si="2"/>
        <v>393</v>
      </c>
      <c r="E27">
        <f>E25*0.8</f>
        <v>314.40000000000003</v>
      </c>
    </row>
    <row r="28" spans="1:5" x14ac:dyDescent="0.2">
      <c r="A28" s="6" t="s">
        <v>39</v>
      </c>
      <c r="B28" s="6">
        <v>4</v>
      </c>
      <c r="C28" s="6" t="s">
        <v>121</v>
      </c>
      <c r="D28" s="8">
        <f t="shared" si="2"/>
        <v>793</v>
      </c>
      <c r="E28">
        <f>D28</f>
        <v>793</v>
      </c>
    </row>
    <row r="29" spans="1:5" x14ac:dyDescent="0.2">
      <c r="A29" s="6" t="s">
        <v>39</v>
      </c>
      <c r="B29" s="6">
        <v>5</v>
      </c>
      <c r="C29" s="6" t="s">
        <v>122</v>
      </c>
      <c r="D29" s="8">
        <f t="shared" si="2"/>
        <v>793</v>
      </c>
      <c r="E29">
        <f>E28*0.9</f>
        <v>713.7</v>
      </c>
    </row>
    <row r="30" spans="1:5" x14ac:dyDescent="0.2">
      <c r="A30" s="6" t="s">
        <v>39</v>
      </c>
      <c r="B30" s="6">
        <v>6</v>
      </c>
      <c r="C30" s="6" t="s">
        <v>123</v>
      </c>
      <c r="D30" s="8">
        <f t="shared" si="2"/>
        <v>793</v>
      </c>
      <c r="E30">
        <f>E28*0.8</f>
        <v>634.40000000000009</v>
      </c>
    </row>
    <row r="31" spans="1:5" x14ac:dyDescent="0.2">
      <c r="A31" s="6" t="s">
        <v>39</v>
      </c>
      <c r="B31" s="6">
        <v>7</v>
      </c>
      <c r="C31" s="6" t="s">
        <v>124</v>
      </c>
      <c r="D31" s="8">
        <f t="shared" si="2"/>
        <v>1293</v>
      </c>
      <c r="E31">
        <f>D31</f>
        <v>1293</v>
      </c>
    </row>
    <row r="32" spans="1:5" x14ac:dyDescent="0.2">
      <c r="A32" s="6" t="s">
        <v>39</v>
      </c>
      <c r="B32" s="6">
        <v>8</v>
      </c>
      <c r="C32" s="6" t="s">
        <v>125</v>
      </c>
      <c r="D32" s="8">
        <f t="shared" si="2"/>
        <v>1293</v>
      </c>
      <c r="E32">
        <f>E31*0.9</f>
        <v>1163.7</v>
      </c>
    </row>
    <row r="33" spans="1:13" x14ac:dyDescent="0.2">
      <c r="A33" s="6" t="s">
        <v>39</v>
      </c>
      <c r="B33" s="6">
        <v>9</v>
      </c>
      <c r="C33" s="6" t="s">
        <v>126</v>
      </c>
      <c r="D33" s="8">
        <f t="shared" si="2"/>
        <v>1293</v>
      </c>
      <c r="E33">
        <f>E31*0.8</f>
        <v>1034.4000000000001</v>
      </c>
    </row>
    <row r="34" spans="1:13" x14ac:dyDescent="0.2">
      <c r="A34" s="6" t="s">
        <v>39</v>
      </c>
      <c r="B34" s="6">
        <v>10</v>
      </c>
      <c r="C34" s="6" t="s">
        <v>127</v>
      </c>
      <c r="D34" s="8">
        <f t="shared" si="2"/>
        <v>2293</v>
      </c>
      <c r="E34">
        <f>D34</f>
        <v>2293</v>
      </c>
    </row>
    <row r="35" spans="1:13" x14ac:dyDescent="0.2">
      <c r="A35" s="7"/>
      <c r="B35" s="7"/>
      <c r="C35" s="7"/>
      <c r="D35" s="7"/>
    </row>
    <row r="36" spans="1:13" x14ac:dyDescent="0.2">
      <c r="A36" s="7"/>
      <c r="B36" s="7"/>
      <c r="C36" s="7"/>
      <c r="D36" s="7"/>
    </row>
    <row r="37" spans="1:13" x14ac:dyDescent="0.2">
      <c r="A37" s="7"/>
      <c r="B37" s="7"/>
      <c r="C37" s="7"/>
      <c r="D37" s="7"/>
    </row>
    <row r="38" spans="1:13" x14ac:dyDescent="0.2">
      <c r="A38" s="7"/>
      <c r="B38" s="7"/>
      <c r="C38" s="7"/>
      <c r="D38" s="7"/>
    </row>
    <row r="40" spans="1:13" x14ac:dyDescent="0.2">
      <c r="A40" t="s">
        <v>40</v>
      </c>
    </row>
    <row r="42" spans="1:13" x14ac:dyDescent="0.2">
      <c r="G42" s="50" t="s">
        <v>54</v>
      </c>
      <c r="H42" s="50"/>
      <c r="I42" s="50"/>
    </row>
    <row r="43" spans="1:13" x14ac:dyDescent="0.2">
      <c r="A43" t="s">
        <v>35</v>
      </c>
      <c r="B43" t="s">
        <v>41</v>
      </c>
      <c r="C43" t="s">
        <v>42</v>
      </c>
      <c r="D43" t="s">
        <v>43</v>
      </c>
      <c r="F43" t="s">
        <v>35</v>
      </c>
      <c r="G43" t="s">
        <v>142</v>
      </c>
      <c r="H43" t="s">
        <v>42</v>
      </c>
      <c r="I43" t="s">
        <v>43</v>
      </c>
      <c r="M43" t="s">
        <v>44</v>
      </c>
    </row>
    <row r="44" spans="1:13" x14ac:dyDescent="0.2">
      <c r="A44">
        <v>1</v>
      </c>
      <c r="B44">
        <v>5</v>
      </c>
      <c r="C44">
        <v>8</v>
      </c>
      <c r="D44">
        <v>9</v>
      </c>
      <c r="F44">
        <v>1</v>
      </c>
      <c r="G44">
        <f>VLOOKUP(B44,$N$83:$Q$95,4,FALSE)</f>
        <v>1440</v>
      </c>
      <c r="H44">
        <f>VLOOKUP(C44,$N$83:$Q$95,3,FALSE)</f>
        <v>579</v>
      </c>
      <c r="I44">
        <f>VLOOKUP(D44,$N$83:$Q$95,2,FALSE)</f>
        <v>393</v>
      </c>
      <c r="M44" t="s">
        <v>45</v>
      </c>
    </row>
    <row r="45" spans="1:13" x14ac:dyDescent="0.2">
      <c r="A45">
        <v>2</v>
      </c>
      <c r="B45">
        <v>5</v>
      </c>
      <c r="C45">
        <v>8</v>
      </c>
      <c r="D45">
        <v>9</v>
      </c>
      <c r="F45">
        <v>2</v>
      </c>
      <c r="G45">
        <f t="shared" ref="G45:G53" si="3">VLOOKUP(B45,$N$83:$Q$95,4,FALSE)</f>
        <v>1440</v>
      </c>
      <c r="H45">
        <f t="shared" ref="H45:H53" si="4">VLOOKUP(C45,$N$83:$Q$95,3,FALSE)</f>
        <v>579</v>
      </c>
      <c r="I45">
        <f t="shared" ref="I45:I53" si="5">VLOOKUP(D45,$N$83:$Q$95,2,FALSE)</f>
        <v>393</v>
      </c>
      <c r="M45" t="s">
        <v>46</v>
      </c>
    </row>
    <row r="46" spans="1:13" x14ac:dyDescent="0.2">
      <c r="A46">
        <v>3</v>
      </c>
      <c r="B46">
        <v>5</v>
      </c>
      <c r="C46">
        <v>8</v>
      </c>
      <c r="D46">
        <v>9</v>
      </c>
      <c r="F46">
        <v>3</v>
      </c>
      <c r="G46">
        <f t="shared" si="3"/>
        <v>1440</v>
      </c>
      <c r="H46">
        <f t="shared" si="4"/>
        <v>579</v>
      </c>
      <c r="I46">
        <f t="shared" si="5"/>
        <v>393</v>
      </c>
    </row>
    <row r="47" spans="1:13" x14ac:dyDescent="0.2">
      <c r="A47">
        <v>4</v>
      </c>
      <c r="B47">
        <v>6</v>
      </c>
      <c r="C47">
        <v>9</v>
      </c>
      <c r="D47">
        <v>10</v>
      </c>
      <c r="F47">
        <v>4</v>
      </c>
      <c r="G47">
        <f t="shared" si="3"/>
        <v>3440</v>
      </c>
      <c r="H47">
        <f t="shared" si="4"/>
        <v>1179</v>
      </c>
      <c r="I47">
        <f t="shared" si="5"/>
        <v>793</v>
      </c>
    </row>
    <row r="48" spans="1:13" x14ac:dyDescent="0.2">
      <c r="A48">
        <v>5</v>
      </c>
      <c r="B48">
        <v>6</v>
      </c>
      <c r="C48">
        <v>9</v>
      </c>
      <c r="D48">
        <v>10</v>
      </c>
      <c r="F48">
        <v>5</v>
      </c>
      <c r="G48">
        <f t="shared" si="3"/>
        <v>3440</v>
      </c>
      <c r="H48">
        <f t="shared" si="4"/>
        <v>1179</v>
      </c>
      <c r="I48">
        <f t="shared" si="5"/>
        <v>793</v>
      </c>
    </row>
    <row r="49" spans="1:16" x14ac:dyDescent="0.2">
      <c r="A49">
        <v>6</v>
      </c>
      <c r="B49">
        <v>6</v>
      </c>
      <c r="C49">
        <v>9</v>
      </c>
      <c r="D49">
        <v>10</v>
      </c>
      <c r="F49">
        <v>6</v>
      </c>
      <c r="G49">
        <f t="shared" si="3"/>
        <v>3440</v>
      </c>
      <c r="H49">
        <f t="shared" si="4"/>
        <v>1179</v>
      </c>
      <c r="I49">
        <f t="shared" si="5"/>
        <v>793</v>
      </c>
    </row>
    <row r="50" spans="1:16" x14ac:dyDescent="0.2">
      <c r="A50">
        <v>7</v>
      </c>
      <c r="B50">
        <v>7</v>
      </c>
      <c r="C50">
        <v>10</v>
      </c>
      <c r="D50">
        <v>11</v>
      </c>
      <c r="F50">
        <v>7</v>
      </c>
      <c r="G50">
        <f t="shared" si="3"/>
        <v>7440</v>
      </c>
      <c r="H50">
        <f t="shared" si="4"/>
        <v>2379</v>
      </c>
      <c r="I50">
        <f t="shared" si="5"/>
        <v>1293</v>
      </c>
    </row>
    <row r="51" spans="1:16" x14ac:dyDescent="0.2">
      <c r="A51">
        <v>8</v>
      </c>
      <c r="B51">
        <v>7</v>
      </c>
      <c r="C51">
        <v>10</v>
      </c>
      <c r="D51">
        <v>11</v>
      </c>
      <c r="F51">
        <v>8</v>
      </c>
      <c r="G51">
        <f t="shared" si="3"/>
        <v>7440</v>
      </c>
      <c r="H51">
        <f t="shared" si="4"/>
        <v>2379</v>
      </c>
      <c r="I51">
        <f t="shared" si="5"/>
        <v>1293</v>
      </c>
    </row>
    <row r="52" spans="1:16" x14ac:dyDescent="0.2">
      <c r="A52">
        <v>9</v>
      </c>
      <c r="B52">
        <v>7</v>
      </c>
      <c r="C52">
        <v>10</v>
      </c>
      <c r="D52">
        <v>11</v>
      </c>
      <c r="F52">
        <v>9</v>
      </c>
      <c r="G52">
        <f t="shared" si="3"/>
        <v>7440</v>
      </c>
      <c r="H52">
        <f t="shared" si="4"/>
        <v>2379</v>
      </c>
      <c r="I52">
        <f t="shared" si="5"/>
        <v>1293</v>
      </c>
    </row>
    <row r="53" spans="1:16" x14ac:dyDescent="0.2">
      <c r="A53">
        <v>10</v>
      </c>
      <c r="B53">
        <v>8</v>
      </c>
      <c r="C53">
        <v>11</v>
      </c>
      <c r="D53">
        <v>12</v>
      </c>
      <c r="F53">
        <v>10</v>
      </c>
      <c r="G53">
        <f t="shared" si="3"/>
        <v>15440</v>
      </c>
      <c r="H53">
        <f t="shared" si="4"/>
        <v>3879</v>
      </c>
      <c r="I53">
        <f t="shared" si="5"/>
        <v>2293</v>
      </c>
    </row>
    <row r="62" spans="1:16" x14ac:dyDescent="0.2">
      <c r="A62" t="s">
        <v>58</v>
      </c>
      <c r="B62" t="s">
        <v>59</v>
      </c>
      <c r="D62" t="s">
        <v>60</v>
      </c>
      <c r="E62" t="s">
        <v>61</v>
      </c>
      <c r="F62" t="s">
        <v>62</v>
      </c>
      <c r="G62" t="s">
        <v>63</v>
      </c>
      <c r="H62" t="s">
        <v>64</v>
      </c>
      <c r="I62" t="s">
        <v>65</v>
      </c>
      <c r="J62" t="s">
        <v>66</v>
      </c>
      <c r="K62" t="s">
        <v>67</v>
      </c>
      <c r="L62" t="s">
        <v>68</v>
      </c>
      <c r="M62" t="s">
        <v>69</v>
      </c>
      <c r="N62" t="s">
        <v>70</v>
      </c>
      <c r="O62" t="s">
        <v>71</v>
      </c>
      <c r="P62" t="s">
        <v>72</v>
      </c>
    </row>
    <row r="63" spans="1:16" x14ac:dyDescent="0.2">
      <c r="A63">
        <v>5</v>
      </c>
      <c r="B63">
        <v>20</v>
      </c>
      <c r="D63">
        <v>50</v>
      </c>
      <c r="E63">
        <v>150</v>
      </c>
      <c r="F63">
        <v>400</v>
      </c>
      <c r="G63">
        <v>1000</v>
      </c>
      <c r="H63">
        <v>2000</v>
      </c>
      <c r="I63">
        <v>4000</v>
      </c>
      <c r="J63">
        <v>8000</v>
      </c>
      <c r="K63">
        <v>20000</v>
      </c>
      <c r="L63">
        <v>50000</v>
      </c>
      <c r="M63">
        <v>100000</v>
      </c>
      <c r="N63">
        <v>200000</v>
      </c>
      <c r="O63">
        <v>400000</v>
      </c>
      <c r="P63">
        <v>800000</v>
      </c>
    </row>
    <row r="65" spans="1:21" x14ac:dyDescent="0.2">
      <c r="A65" t="s">
        <v>73</v>
      </c>
      <c r="B65" t="s">
        <v>74</v>
      </c>
      <c r="D65" t="s">
        <v>75</v>
      </c>
      <c r="E65" t="s">
        <v>76</v>
      </c>
      <c r="F65" t="s">
        <v>77</v>
      </c>
      <c r="G65" t="s">
        <v>78</v>
      </c>
      <c r="H65" t="s">
        <v>79</v>
      </c>
      <c r="I65" t="s">
        <v>80</v>
      </c>
      <c r="J65" t="s">
        <v>81</v>
      </c>
      <c r="K65" t="s">
        <v>82</v>
      </c>
      <c r="L65" t="s">
        <v>83</v>
      </c>
      <c r="M65" t="s">
        <v>84</v>
      </c>
      <c r="N65" t="s">
        <v>85</v>
      </c>
      <c r="O65" t="s">
        <v>86</v>
      </c>
      <c r="P65" t="s">
        <v>87</v>
      </c>
    </row>
    <row r="66" spans="1:21" x14ac:dyDescent="0.2">
      <c r="A66">
        <v>2</v>
      </c>
      <c r="B66">
        <v>4</v>
      </c>
      <c r="D66">
        <v>10</v>
      </c>
      <c r="E66">
        <v>20</v>
      </c>
      <c r="F66">
        <v>50</v>
      </c>
      <c r="G66">
        <v>100</v>
      </c>
      <c r="H66">
        <v>200</v>
      </c>
      <c r="I66">
        <v>400</v>
      </c>
      <c r="J66">
        <v>800</v>
      </c>
      <c r="K66">
        <v>1000</v>
      </c>
      <c r="L66">
        <v>2000</v>
      </c>
      <c r="M66">
        <v>5000</v>
      </c>
      <c r="N66">
        <v>10000</v>
      </c>
      <c r="O66">
        <v>20000</v>
      </c>
      <c r="P66">
        <v>40000</v>
      </c>
    </row>
    <row r="68" spans="1:21" x14ac:dyDescent="0.2">
      <c r="A68" t="s">
        <v>88</v>
      </c>
      <c r="B68" t="s">
        <v>89</v>
      </c>
      <c r="D68" t="s">
        <v>90</v>
      </c>
    </row>
    <row r="69" spans="1:21" x14ac:dyDescent="0.2">
      <c r="A69">
        <v>1</v>
      </c>
      <c r="B69">
        <v>0</v>
      </c>
      <c r="D69">
        <v>15</v>
      </c>
    </row>
    <row r="70" spans="1:21" x14ac:dyDescent="0.2">
      <c r="A70">
        <v>2</v>
      </c>
      <c r="B70">
        <v>2</v>
      </c>
      <c r="D70">
        <v>13</v>
      </c>
    </row>
    <row r="71" spans="1:21" x14ac:dyDescent="0.2">
      <c r="A71">
        <v>3</v>
      </c>
      <c r="B71">
        <v>4</v>
      </c>
      <c r="D71">
        <v>12</v>
      </c>
    </row>
    <row r="72" spans="1:21" x14ac:dyDescent="0.2">
      <c r="A72">
        <v>4</v>
      </c>
      <c r="B72">
        <v>6</v>
      </c>
      <c r="D72">
        <v>8</v>
      </c>
    </row>
    <row r="73" spans="1:21" x14ac:dyDescent="0.2">
      <c r="A73" s="3">
        <v>5</v>
      </c>
      <c r="B73" s="3">
        <v>0</v>
      </c>
      <c r="C73" s="3"/>
      <c r="D73" s="3">
        <v>21</v>
      </c>
    </row>
    <row r="75" spans="1:21" x14ac:dyDescent="0.2">
      <c r="A75" t="s">
        <v>58</v>
      </c>
      <c r="B75" t="s">
        <v>59</v>
      </c>
      <c r="D75" t="s">
        <v>60</v>
      </c>
      <c r="E75" t="s">
        <v>61</v>
      </c>
      <c r="F75" t="s">
        <v>62</v>
      </c>
      <c r="G75" t="s">
        <v>63</v>
      </c>
      <c r="H75" t="s">
        <v>64</v>
      </c>
      <c r="I75" t="s">
        <v>65</v>
      </c>
      <c r="J75" t="s">
        <v>66</v>
      </c>
      <c r="K75" t="s">
        <v>67</v>
      </c>
      <c r="L75" t="s">
        <v>68</v>
      </c>
      <c r="M75" t="s">
        <v>69</v>
      </c>
      <c r="N75" t="s">
        <v>70</v>
      </c>
      <c r="O75" t="s">
        <v>71</v>
      </c>
      <c r="P75" t="s">
        <v>72</v>
      </c>
      <c r="Q75" t="s">
        <v>91</v>
      </c>
      <c r="R75" t="s">
        <v>92</v>
      </c>
      <c r="S75" t="s">
        <v>93</v>
      </c>
      <c r="T75" t="s">
        <v>94</v>
      </c>
      <c r="U75" t="s">
        <v>95</v>
      </c>
    </row>
    <row r="76" spans="1:21" x14ac:dyDescent="0.2">
      <c r="A76">
        <v>5</v>
      </c>
      <c r="B76">
        <v>20</v>
      </c>
      <c r="D76">
        <v>50</v>
      </c>
      <c r="E76">
        <v>150</v>
      </c>
      <c r="F76">
        <v>400</v>
      </c>
      <c r="G76">
        <v>1000</v>
      </c>
      <c r="H76">
        <v>2000</v>
      </c>
      <c r="I76">
        <v>4000</v>
      </c>
      <c r="J76">
        <v>8000</v>
      </c>
      <c r="K76">
        <v>20000</v>
      </c>
      <c r="L76">
        <v>50000</v>
      </c>
      <c r="M76">
        <v>100000</v>
      </c>
      <c r="N76">
        <v>200000</v>
      </c>
      <c r="O76">
        <v>300000</v>
      </c>
      <c r="P76">
        <v>500000</v>
      </c>
      <c r="Q76">
        <v>2000000</v>
      </c>
      <c r="R76">
        <v>5000000</v>
      </c>
      <c r="S76">
        <v>10000000</v>
      </c>
      <c r="T76">
        <v>50000000</v>
      </c>
      <c r="U76">
        <v>100000000</v>
      </c>
    </row>
    <row r="78" spans="1:21" x14ac:dyDescent="0.2">
      <c r="A78" s="3" t="s">
        <v>73</v>
      </c>
      <c r="B78" s="3" t="s">
        <v>74</v>
      </c>
      <c r="C78" s="3"/>
      <c r="D78" s="3" t="s">
        <v>75</v>
      </c>
      <c r="E78" s="3" t="s">
        <v>76</v>
      </c>
      <c r="F78" s="3" t="s">
        <v>77</v>
      </c>
      <c r="G78" s="3" t="s">
        <v>78</v>
      </c>
      <c r="H78" s="3" t="s">
        <v>79</v>
      </c>
      <c r="I78" s="3" t="s">
        <v>80</v>
      </c>
      <c r="J78" s="3" t="s">
        <v>81</v>
      </c>
      <c r="K78" s="3" t="s">
        <v>82</v>
      </c>
      <c r="L78" s="3" t="s">
        <v>83</v>
      </c>
      <c r="M78" s="3" t="s">
        <v>84</v>
      </c>
      <c r="N78" s="3" t="s">
        <v>85</v>
      </c>
      <c r="O78" s="3" t="s">
        <v>86</v>
      </c>
      <c r="P78" s="3" t="s">
        <v>87</v>
      </c>
      <c r="Q78" s="3" t="s">
        <v>96</v>
      </c>
      <c r="R78" s="3" t="s">
        <v>97</v>
      </c>
      <c r="S78" s="3" t="s">
        <v>98</v>
      </c>
      <c r="T78" s="3" t="s">
        <v>99</v>
      </c>
      <c r="U78" s="3" t="s">
        <v>100</v>
      </c>
    </row>
    <row r="79" spans="1:21" x14ac:dyDescent="0.2">
      <c r="A79" s="3">
        <v>2</v>
      </c>
      <c r="B79" s="3">
        <v>4</v>
      </c>
      <c r="C79" s="3"/>
      <c r="D79" s="3">
        <v>10</v>
      </c>
      <c r="E79" s="3">
        <v>20</v>
      </c>
      <c r="F79" s="3">
        <v>50</v>
      </c>
      <c r="G79" s="3">
        <v>100</v>
      </c>
      <c r="H79" s="3">
        <v>200</v>
      </c>
      <c r="I79" s="3">
        <v>400</v>
      </c>
      <c r="J79" s="3">
        <v>800</v>
      </c>
      <c r="K79" s="3">
        <v>1000</v>
      </c>
      <c r="L79" s="3">
        <v>1800</v>
      </c>
      <c r="M79" s="3">
        <v>2600</v>
      </c>
      <c r="N79" s="3">
        <v>3400</v>
      </c>
      <c r="O79" s="3">
        <v>4200</v>
      </c>
      <c r="P79" s="3">
        <v>10000</v>
      </c>
      <c r="Q79" s="3">
        <v>50000</v>
      </c>
      <c r="R79" s="3">
        <v>100000</v>
      </c>
      <c r="S79" s="3">
        <v>200000</v>
      </c>
      <c r="T79" s="3">
        <v>400000</v>
      </c>
      <c r="U79" s="3">
        <v>1000000</v>
      </c>
    </row>
    <row r="83" spans="1:20" x14ac:dyDescent="0.2">
      <c r="F83" t="s">
        <v>39</v>
      </c>
      <c r="G83" t="s">
        <v>38</v>
      </c>
      <c r="H83" t="s">
        <v>37</v>
      </c>
      <c r="J83" t="s">
        <v>39</v>
      </c>
      <c r="K83" t="s">
        <v>38</v>
      </c>
      <c r="L83" t="s">
        <v>37</v>
      </c>
      <c r="N83" t="s">
        <v>27</v>
      </c>
      <c r="O83" t="s">
        <v>39</v>
      </c>
      <c r="P83" t="s">
        <v>38</v>
      </c>
      <c r="Q83" t="s">
        <v>37</v>
      </c>
      <c r="S83" t="s">
        <v>101</v>
      </c>
    </row>
    <row r="84" spans="1:20" x14ac:dyDescent="0.2">
      <c r="A84" t="s">
        <v>73</v>
      </c>
      <c r="B84">
        <v>2</v>
      </c>
      <c r="D84">
        <f>SUM($B$84:B84)</f>
        <v>2</v>
      </c>
      <c r="F84">
        <v>2</v>
      </c>
      <c r="G84">
        <v>2</v>
      </c>
      <c r="H84">
        <v>2</v>
      </c>
      <c r="J84">
        <f t="shared" ref="J84:J95" si="6">D84*$T$84</f>
        <v>12</v>
      </c>
      <c r="K84">
        <f t="shared" ref="K84:K94" si="7">D84*$T$85</f>
        <v>120</v>
      </c>
      <c r="L84">
        <f t="shared" ref="L84:L90" si="8">D84*$T$86</f>
        <v>3200</v>
      </c>
      <c r="N84">
        <v>2</v>
      </c>
      <c r="O84">
        <f t="shared" ref="O84:O95" si="9">J84/12</f>
        <v>1</v>
      </c>
      <c r="P84">
        <f t="shared" ref="P84:Q90" si="10">K84/40</f>
        <v>3</v>
      </c>
      <c r="Q84">
        <f t="shared" si="10"/>
        <v>80</v>
      </c>
      <c r="S84" t="s">
        <v>102</v>
      </c>
      <c r="T84">
        <v>6</v>
      </c>
    </row>
    <row r="85" spans="1:20" x14ac:dyDescent="0.2">
      <c r="A85" t="s">
        <v>74</v>
      </c>
      <c r="B85">
        <v>4</v>
      </c>
      <c r="D85">
        <f>SUM($B$84:B85)</f>
        <v>6</v>
      </c>
      <c r="F85">
        <v>3</v>
      </c>
      <c r="G85">
        <v>3</v>
      </c>
      <c r="H85">
        <v>3</v>
      </c>
      <c r="J85">
        <f t="shared" si="6"/>
        <v>36</v>
      </c>
      <c r="K85">
        <f t="shared" si="7"/>
        <v>360</v>
      </c>
      <c r="L85">
        <f t="shared" si="8"/>
        <v>9600</v>
      </c>
      <c r="N85">
        <v>3</v>
      </c>
      <c r="O85">
        <f t="shared" si="9"/>
        <v>3</v>
      </c>
      <c r="P85">
        <f t="shared" si="10"/>
        <v>9</v>
      </c>
      <c r="Q85">
        <f t="shared" si="10"/>
        <v>240</v>
      </c>
      <c r="S85" t="s">
        <v>103</v>
      </c>
      <c r="T85">
        <v>60</v>
      </c>
    </row>
    <row r="86" spans="1:20" x14ac:dyDescent="0.2">
      <c r="A86" t="s">
        <v>75</v>
      </c>
      <c r="B86">
        <v>10</v>
      </c>
      <c r="D86">
        <f>SUM($B$84:B86)</f>
        <v>16</v>
      </c>
      <c r="F86">
        <v>4</v>
      </c>
      <c r="G86">
        <v>4</v>
      </c>
      <c r="H86">
        <v>4</v>
      </c>
      <c r="J86">
        <f t="shared" si="6"/>
        <v>96</v>
      </c>
      <c r="K86">
        <f t="shared" si="7"/>
        <v>960</v>
      </c>
      <c r="L86">
        <f t="shared" si="8"/>
        <v>25600</v>
      </c>
      <c r="N86">
        <v>4</v>
      </c>
      <c r="O86">
        <f t="shared" si="9"/>
        <v>8</v>
      </c>
      <c r="P86">
        <f t="shared" si="10"/>
        <v>24</v>
      </c>
      <c r="Q86">
        <f t="shared" si="10"/>
        <v>640</v>
      </c>
      <c r="S86" t="s">
        <v>37</v>
      </c>
      <c r="T86">
        <v>1600</v>
      </c>
    </row>
    <row r="87" spans="1:20" x14ac:dyDescent="0.2">
      <c r="A87" t="s">
        <v>76</v>
      </c>
      <c r="B87">
        <v>20</v>
      </c>
      <c r="D87">
        <f>SUM($B$84:B87)</f>
        <v>36</v>
      </c>
      <c r="F87">
        <v>5</v>
      </c>
      <c r="G87">
        <v>5</v>
      </c>
      <c r="H87">
        <v>5</v>
      </c>
      <c r="J87">
        <f t="shared" si="6"/>
        <v>216</v>
      </c>
      <c r="K87">
        <f t="shared" si="7"/>
        <v>2160</v>
      </c>
      <c r="L87">
        <f t="shared" si="8"/>
        <v>57600</v>
      </c>
      <c r="N87">
        <v>5</v>
      </c>
      <c r="O87">
        <f t="shared" si="9"/>
        <v>18</v>
      </c>
      <c r="P87">
        <f t="shared" si="10"/>
        <v>54</v>
      </c>
      <c r="Q87">
        <f t="shared" si="10"/>
        <v>1440</v>
      </c>
    </row>
    <row r="88" spans="1:20" x14ac:dyDescent="0.2">
      <c r="A88" t="s">
        <v>77</v>
      </c>
      <c r="B88">
        <v>50</v>
      </c>
      <c r="D88">
        <f>SUM($B$84:B88)</f>
        <v>86</v>
      </c>
      <c r="F88">
        <v>6</v>
      </c>
      <c r="G88">
        <v>6</v>
      </c>
      <c r="H88">
        <v>6</v>
      </c>
      <c r="J88">
        <f t="shared" si="6"/>
        <v>516</v>
      </c>
      <c r="K88">
        <f t="shared" si="7"/>
        <v>5160</v>
      </c>
      <c r="L88">
        <f t="shared" si="8"/>
        <v>137600</v>
      </c>
      <c r="N88">
        <v>6</v>
      </c>
      <c r="O88">
        <f t="shared" si="9"/>
        <v>43</v>
      </c>
      <c r="P88">
        <f t="shared" si="10"/>
        <v>129</v>
      </c>
      <c r="Q88">
        <f t="shared" si="10"/>
        <v>3440</v>
      </c>
    </row>
    <row r="89" spans="1:20" x14ac:dyDescent="0.2">
      <c r="A89" t="s">
        <v>78</v>
      </c>
      <c r="B89">
        <v>100</v>
      </c>
      <c r="D89">
        <f>SUM($B$84:B89)</f>
        <v>186</v>
      </c>
      <c r="F89">
        <v>7</v>
      </c>
      <c r="G89">
        <v>7</v>
      </c>
      <c r="H89">
        <v>7</v>
      </c>
      <c r="J89">
        <f t="shared" si="6"/>
        <v>1116</v>
      </c>
      <c r="K89">
        <f t="shared" si="7"/>
        <v>11160</v>
      </c>
      <c r="L89">
        <f t="shared" si="8"/>
        <v>297600</v>
      </c>
      <c r="N89">
        <v>7</v>
      </c>
      <c r="O89">
        <f t="shared" si="9"/>
        <v>93</v>
      </c>
      <c r="P89">
        <f t="shared" si="10"/>
        <v>279</v>
      </c>
      <c r="Q89">
        <f t="shared" si="10"/>
        <v>7440</v>
      </c>
    </row>
    <row r="90" spans="1:20" x14ac:dyDescent="0.2">
      <c r="A90" t="s">
        <v>79</v>
      </c>
      <c r="B90">
        <v>200</v>
      </c>
      <c r="D90">
        <f>SUM($B$84:B90)</f>
        <v>386</v>
      </c>
      <c r="F90">
        <v>8</v>
      </c>
      <c r="G90">
        <v>8</v>
      </c>
      <c r="H90">
        <v>8</v>
      </c>
      <c r="J90">
        <f t="shared" si="6"/>
        <v>2316</v>
      </c>
      <c r="K90">
        <f t="shared" si="7"/>
        <v>23160</v>
      </c>
      <c r="L90">
        <f t="shared" si="8"/>
        <v>617600</v>
      </c>
      <c r="N90">
        <v>8</v>
      </c>
      <c r="O90">
        <f t="shared" si="9"/>
        <v>193</v>
      </c>
      <c r="P90">
        <f t="shared" si="10"/>
        <v>579</v>
      </c>
      <c r="Q90">
        <f t="shared" si="10"/>
        <v>15440</v>
      </c>
    </row>
    <row r="91" spans="1:20" x14ac:dyDescent="0.2">
      <c r="A91" t="s">
        <v>80</v>
      </c>
      <c r="B91">
        <v>400</v>
      </c>
      <c r="D91">
        <f>SUM($B$84:B91)</f>
        <v>786</v>
      </c>
      <c r="F91">
        <v>9</v>
      </c>
      <c r="G91">
        <v>9</v>
      </c>
      <c r="J91">
        <f t="shared" si="6"/>
        <v>4716</v>
      </c>
      <c r="K91">
        <f t="shared" si="7"/>
        <v>47160</v>
      </c>
      <c r="N91">
        <v>9</v>
      </c>
      <c r="O91">
        <f t="shared" si="9"/>
        <v>393</v>
      </c>
      <c r="P91">
        <f>K91/40</f>
        <v>1179</v>
      </c>
    </row>
    <row r="92" spans="1:20" x14ac:dyDescent="0.2">
      <c r="A92" t="s">
        <v>81</v>
      </c>
      <c r="B92">
        <v>800</v>
      </c>
      <c r="D92">
        <f>SUM($B$84:B92)</f>
        <v>1586</v>
      </c>
      <c r="F92">
        <v>10</v>
      </c>
      <c r="G92">
        <v>10</v>
      </c>
      <c r="J92">
        <f t="shared" si="6"/>
        <v>9516</v>
      </c>
      <c r="K92">
        <f t="shared" si="7"/>
        <v>95160</v>
      </c>
      <c r="N92">
        <v>10</v>
      </c>
      <c r="O92">
        <f t="shared" si="9"/>
        <v>793</v>
      </c>
      <c r="P92">
        <f>K92/40</f>
        <v>2379</v>
      </c>
    </row>
    <row r="93" spans="1:20" x14ac:dyDescent="0.2">
      <c r="A93" t="s">
        <v>82</v>
      </c>
      <c r="B93">
        <v>1000</v>
      </c>
      <c r="D93">
        <f>SUM($B$84:B93)</f>
        <v>2586</v>
      </c>
      <c r="F93">
        <v>11</v>
      </c>
      <c r="G93">
        <v>11</v>
      </c>
      <c r="J93">
        <f t="shared" si="6"/>
        <v>15516</v>
      </c>
      <c r="K93">
        <f t="shared" si="7"/>
        <v>155160</v>
      </c>
      <c r="N93">
        <v>11</v>
      </c>
      <c r="O93">
        <f t="shared" si="9"/>
        <v>1293</v>
      </c>
      <c r="P93">
        <f>K93/40</f>
        <v>3879</v>
      </c>
    </row>
    <row r="94" spans="1:20" x14ac:dyDescent="0.2">
      <c r="A94" t="s">
        <v>83</v>
      </c>
      <c r="B94">
        <v>2000</v>
      </c>
      <c r="D94">
        <f>SUM($B$84:B94)</f>
        <v>4586</v>
      </c>
      <c r="F94">
        <v>12</v>
      </c>
      <c r="G94">
        <v>12</v>
      </c>
      <c r="J94">
        <f t="shared" si="6"/>
        <v>27516</v>
      </c>
      <c r="K94">
        <f t="shared" si="7"/>
        <v>275160</v>
      </c>
      <c r="N94">
        <v>12</v>
      </c>
      <c r="O94">
        <f t="shared" si="9"/>
        <v>2293</v>
      </c>
      <c r="P94">
        <f>K94/40</f>
        <v>6879</v>
      </c>
    </row>
    <row r="95" spans="1:20" x14ac:dyDescent="0.2">
      <c r="A95" t="s">
        <v>84</v>
      </c>
      <c r="B95">
        <v>5000</v>
      </c>
      <c r="D95">
        <f>SUM($B$84:B95)</f>
        <v>9586</v>
      </c>
      <c r="F95">
        <v>13</v>
      </c>
      <c r="J95">
        <f t="shared" si="6"/>
        <v>57516</v>
      </c>
      <c r="N95">
        <v>13</v>
      </c>
      <c r="O95">
        <f t="shared" si="9"/>
        <v>4793</v>
      </c>
    </row>
    <row r="96" spans="1:20" x14ac:dyDescent="0.2">
      <c r="A96" t="s">
        <v>85</v>
      </c>
      <c r="B96">
        <v>10000</v>
      </c>
      <c r="D96">
        <f>SUM($B$84:B96)</f>
        <v>19586</v>
      </c>
    </row>
    <row r="97" spans="1:4" x14ac:dyDescent="0.2">
      <c r="A97" t="s">
        <v>86</v>
      </c>
      <c r="B97">
        <v>20000</v>
      </c>
      <c r="D97">
        <f>SUM($B$84:B97)</f>
        <v>39586</v>
      </c>
    </row>
    <row r="98" spans="1:4" x14ac:dyDescent="0.2">
      <c r="A98" t="s">
        <v>87</v>
      </c>
      <c r="B98">
        <v>40000</v>
      </c>
      <c r="D98">
        <f>SUM($B$84:B98)</f>
        <v>79586</v>
      </c>
    </row>
  </sheetData>
  <mergeCells count="1">
    <mergeCell ref="G42:I4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ResFlow</vt:lpstr>
      <vt:lpstr>Dungeon&amp;Framework</vt:lpstr>
      <vt:lpstr>Chest&amp;Cards</vt:lpstr>
      <vt:lpstr>Sheet2</vt:lpstr>
      <vt:lpstr>CardsStar</vt:lpstr>
      <vt:lpstr>CardUpgrade</vt:lpstr>
      <vt:lpstr>PlayerMatrix</vt:lpstr>
      <vt:lpstr>Reference1</vt:lpstr>
      <vt:lpstr>starIdelRewards</vt:lpstr>
      <vt:lpstr>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燕 欣</dc:creator>
  <cp:lastModifiedBy>燕 欣</cp:lastModifiedBy>
  <cp:lastPrinted>2022-03-18T06:28:06Z</cp:lastPrinted>
  <dcterms:created xsi:type="dcterms:W3CDTF">2022-02-15T12:10:59Z</dcterms:created>
  <dcterms:modified xsi:type="dcterms:W3CDTF">2022-03-31T13:07:58Z</dcterms:modified>
</cp:coreProperties>
</file>