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688CEF34-7277-E248-91DB-171CB873115B}" xr6:coauthVersionLast="47" xr6:coauthVersionMax="47" xr10:uidLastSave="{00000000-0000-0000-0000-000000000000}"/>
  <bookViews>
    <workbookView xWindow="0" yWindow="780" windowWidth="30240" windowHeight="17620" activeTab="5" xr2:uid="{CB3C4474-0FCA-FB4A-8237-8B08E4EA6766}"/>
  </bookViews>
  <sheets>
    <sheet name="思路1" sheetId="1" r:id="rId1"/>
    <sheet name="思路1数据" sheetId="2" r:id="rId2"/>
    <sheet name="s9s10" sheetId="10" r:id="rId3"/>
    <sheet name="s11s12" sheetId="3" r:id="rId4"/>
    <sheet name="s13s14" sheetId="9" r:id="rId5"/>
    <sheet name="s15s16" sheetId="6" r:id="rId6"/>
    <sheet name="s17s18" sheetId="7" r:id="rId7"/>
    <sheet name="s19" sheetId="8" r:id="rId8"/>
    <sheet name="8BAL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0" l="1"/>
  <c r="G18" i="10"/>
  <c r="I19" i="10" s="1"/>
  <c r="H18" i="10"/>
  <c r="I18" i="10"/>
  <c r="J18" i="10"/>
  <c r="K18" i="10"/>
  <c r="K20" i="10" s="1"/>
  <c r="L18" i="10"/>
  <c r="L23" i="10" s="1"/>
  <c r="L32" i="10" s="1"/>
  <c r="E18" i="10"/>
  <c r="L27" i="10"/>
  <c r="K27" i="10"/>
  <c r="J27" i="10"/>
  <c r="I27" i="10"/>
  <c r="H27" i="10"/>
  <c r="G27" i="10"/>
  <c r="F27" i="10"/>
  <c r="E27" i="10"/>
  <c r="B4" i="10"/>
  <c r="D9" i="10"/>
  <c r="B8" i="10"/>
  <c r="B7" i="10"/>
  <c r="D6" i="10"/>
  <c r="D5" i="10"/>
  <c r="B5" i="10" s="1"/>
  <c r="F18" i="3"/>
  <c r="G18" i="3"/>
  <c r="H18" i="3"/>
  <c r="I18" i="3"/>
  <c r="J18" i="3"/>
  <c r="K18" i="3"/>
  <c r="L18" i="3"/>
  <c r="L19" i="3" s="1"/>
  <c r="E18" i="3"/>
  <c r="L27" i="3"/>
  <c r="K27" i="3"/>
  <c r="J27" i="3"/>
  <c r="I27" i="3"/>
  <c r="H27" i="3"/>
  <c r="G27" i="3"/>
  <c r="F27" i="3"/>
  <c r="E27" i="3"/>
  <c r="B4" i="3"/>
  <c r="D9" i="3"/>
  <c r="B8" i="3"/>
  <c r="B7" i="3"/>
  <c r="D6" i="3"/>
  <c r="D5" i="3"/>
  <c r="B5" i="3" s="1"/>
  <c r="B4" i="9"/>
  <c r="L18" i="9"/>
  <c r="K18" i="9"/>
  <c r="J18" i="9"/>
  <c r="I18" i="9"/>
  <c r="H18" i="9"/>
  <c r="G18" i="9"/>
  <c r="F18" i="9"/>
  <c r="E18" i="9"/>
  <c r="K19" i="9" s="1"/>
  <c r="L27" i="9"/>
  <c r="K27" i="9"/>
  <c r="J27" i="9"/>
  <c r="I27" i="9"/>
  <c r="H27" i="9"/>
  <c r="G27" i="9"/>
  <c r="F27" i="9"/>
  <c r="E27" i="9"/>
  <c r="B10" i="9"/>
  <c r="D9" i="9"/>
  <c r="B8" i="9"/>
  <c r="B7" i="9"/>
  <c r="D6" i="9"/>
  <c r="D5" i="9"/>
  <c r="B5" i="9"/>
  <c r="F46" i="4"/>
  <c r="F45" i="4"/>
  <c r="F44" i="4"/>
  <c r="F18" i="6"/>
  <c r="G18" i="6"/>
  <c r="H18" i="6"/>
  <c r="H19" i="6" s="1"/>
  <c r="I18" i="6"/>
  <c r="J18" i="6"/>
  <c r="K18" i="6"/>
  <c r="L18" i="6"/>
  <c r="L19" i="6" s="1"/>
  <c r="E18" i="6"/>
  <c r="F27" i="6"/>
  <c r="G27" i="6"/>
  <c r="H27" i="6"/>
  <c r="I27" i="6"/>
  <c r="J27" i="6"/>
  <c r="K27" i="6"/>
  <c r="L27" i="6"/>
  <c r="E27" i="6"/>
  <c r="D6" i="6"/>
  <c r="D9" i="6"/>
  <c r="D5" i="6"/>
  <c r="B4" i="6"/>
  <c r="B10" i="6"/>
  <c r="B8" i="6"/>
  <c r="B7" i="6"/>
  <c r="B5" i="6"/>
  <c r="B10" i="7"/>
  <c r="B8" i="7"/>
  <c r="B7" i="7"/>
  <c r="B4" i="7"/>
  <c r="B4" i="8"/>
  <c r="B5" i="8"/>
  <c r="B10" i="8"/>
  <c r="B8" i="8"/>
  <c r="B7" i="8"/>
  <c r="B5" i="7"/>
  <c r="B30" i="10"/>
  <c r="B29" i="10"/>
  <c r="L26" i="10"/>
  <c r="K26" i="10"/>
  <c r="J26" i="10"/>
  <c r="I26" i="10"/>
  <c r="H26" i="10"/>
  <c r="G26" i="10"/>
  <c r="F26" i="10"/>
  <c r="E26" i="10"/>
  <c r="K23" i="10"/>
  <c r="K32" i="10" s="1"/>
  <c r="J23" i="10"/>
  <c r="J32" i="10" s="1"/>
  <c r="I23" i="10"/>
  <c r="I32" i="10" s="1"/>
  <c r="F23" i="10"/>
  <c r="F32" i="10" s="1"/>
  <c r="J20" i="10"/>
  <c r="I20" i="10"/>
  <c r="H20" i="10"/>
  <c r="F20" i="10"/>
  <c r="K19" i="10"/>
  <c r="J19" i="10"/>
  <c r="H19" i="10"/>
  <c r="G19" i="10"/>
  <c r="F19" i="10"/>
  <c r="E19" i="10"/>
  <c r="A18" i="10"/>
  <c r="A16" i="10"/>
  <c r="E23" i="10" s="1"/>
  <c r="B30" i="9"/>
  <c r="B29" i="9"/>
  <c r="L26" i="9"/>
  <c r="K26" i="9"/>
  <c r="J26" i="9"/>
  <c r="I26" i="9"/>
  <c r="H26" i="9"/>
  <c r="G26" i="9"/>
  <c r="F26" i="9"/>
  <c r="E26" i="9"/>
  <c r="A18" i="9"/>
  <c r="L20" i="9" s="1"/>
  <c r="A16" i="9"/>
  <c r="B30" i="8"/>
  <c r="B29" i="8"/>
  <c r="L26" i="8"/>
  <c r="K26" i="8"/>
  <c r="J26" i="8"/>
  <c r="I26" i="8"/>
  <c r="H26" i="8"/>
  <c r="G26" i="8"/>
  <c r="F26" i="8"/>
  <c r="E26" i="8"/>
  <c r="F23" i="8"/>
  <c r="F32" i="8" s="1"/>
  <c r="O19" i="8"/>
  <c r="L19" i="8"/>
  <c r="K19" i="8"/>
  <c r="J19" i="8"/>
  <c r="I19" i="8"/>
  <c r="H19" i="8"/>
  <c r="G19" i="8"/>
  <c r="F19" i="8"/>
  <c r="E19" i="8"/>
  <c r="A18" i="8"/>
  <c r="L20" i="8" s="1"/>
  <c r="A16" i="8"/>
  <c r="E23" i="8" s="1"/>
  <c r="B30" i="7"/>
  <c r="B29" i="7"/>
  <c r="L26" i="7"/>
  <c r="K26" i="7"/>
  <c r="J26" i="7"/>
  <c r="I26" i="7"/>
  <c r="H26" i="7"/>
  <c r="G26" i="7"/>
  <c r="F26" i="7"/>
  <c r="E26" i="7"/>
  <c r="F23" i="7"/>
  <c r="F32" i="7" s="1"/>
  <c r="O19" i="7"/>
  <c r="L19" i="7"/>
  <c r="K19" i="7"/>
  <c r="J19" i="7"/>
  <c r="I19" i="7"/>
  <c r="H19" i="7"/>
  <c r="G19" i="7"/>
  <c r="F19" i="7"/>
  <c r="E19" i="7"/>
  <c r="A18" i="7"/>
  <c r="L20" i="7" s="1"/>
  <c r="A16" i="7"/>
  <c r="E23" i="7" s="1"/>
  <c r="B30" i="6"/>
  <c r="B29" i="6"/>
  <c r="L26" i="6"/>
  <c r="K26" i="6"/>
  <c r="J26" i="6"/>
  <c r="I26" i="6"/>
  <c r="H26" i="6"/>
  <c r="G26" i="6"/>
  <c r="F26" i="6"/>
  <c r="E26" i="6"/>
  <c r="F23" i="6"/>
  <c r="F32" i="6" s="1"/>
  <c r="K19" i="6"/>
  <c r="J19" i="6"/>
  <c r="I19" i="6"/>
  <c r="G19" i="6"/>
  <c r="F19" i="6"/>
  <c r="E19" i="6"/>
  <c r="A18" i="6"/>
  <c r="A16" i="6"/>
  <c r="E23" i="6" s="1"/>
  <c r="F19" i="3"/>
  <c r="G19" i="3"/>
  <c r="H19" i="3"/>
  <c r="I19" i="3"/>
  <c r="J19" i="3"/>
  <c r="K19" i="3"/>
  <c r="E19" i="3"/>
  <c r="F26" i="3"/>
  <c r="G26" i="3"/>
  <c r="H26" i="3"/>
  <c r="I26" i="3"/>
  <c r="J26" i="3"/>
  <c r="K26" i="3"/>
  <c r="L26" i="3"/>
  <c r="E26" i="3"/>
  <c r="B30" i="3"/>
  <c r="B29" i="3"/>
  <c r="A18" i="3"/>
  <c r="I20" i="3" s="1"/>
  <c r="A16" i="3"/>
  <c r="B4" i="1"/>
  <c r="B9" i="1"/>
  <c r="B11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O19" i="10" l="1"/>
  <c r="L19" i="10"/>
  <c r="L20" i="10"/>
  <c r="G20" i="10"/>
  <c r="K22" i="10"/>
  <c r="B12" i="10"/>
  <c r="L23" i="3"/>
  <c r="L32" i="3" s="1"/>
  <c r="O19" i="3"/>
  <c r="E23" i="9"/>
  <c r="G19" i="9"/>
  <c r="I19" i="9"/>
  <c r="O19" i="9"/>
  <c r="E19" i="9"/>
  <c r="J19" i="9"/>
  <c r="L19" i="9"/>
  <c r="F19" i="9"/>
  <c r="H19" i="9"/>
  <c r="L20" i="6"/>
  <c r="O19" i="6"/>
  <c r="F24" i="10"/>
  <c r="F33" i="10" s="1"/>
  <c r="E24" i="10"/>
  <c r="G23" i="10"/>
  <c r="G32" i="10" s="1"/>
  <c r="E20" i="10"/>
  <c r="H23" i="10"/>
  <c r="H32" i="10" s="1"/>
  <c r="F24" i="9"/>
  <c r="F33" i="9" s="1"/>
  <c r="E24" i="9"/>
  <c r="J24" i="9"/>
  <c r="J33" i="9" s="1"/>
  <c r="F23" i="9"/>
  <c r="F32" i="9" s="1"/>
  <c r="G23" i="9"/>
  <c r="G32" i="9" s="1"/>
  <c r="E20" i="9"/>
  <c r="H23" i="9"/>
  <c r="H32" i="9" s="1"/>
  <c r="F20" i="9"/>
  <c r="B12" i="9"/>
  <c r="G20" i="9"/>
  <c r="J23" i="9"/>
  <c r="J32" i="9" s="1"/>
  <c r="H20" i="9"/>
  <c r="K23" i="9"/>
  <c r="K32" i="9" s="1"/>
  <c r="I20" i="9"/>
  <c r="L23" i="9"/>
  <c r="L32" i="9" s="1"/>
  <c r="J20" i="9"/>
  <c r="I23" i="9"/>
  <c r="I32" i="9" s="1"/>
  <c r="K20" i="9"/>
  <c r="F24" i="8"/>
  <c r="F33" i="8" s="1"/>
  <c r="E24" i="8"/>
  <c r="G24" i="8"/>
  <c r="G33" i="8" s="1"/>
  <c r="B12" i="8"/>
  <c r="H23" i="8"/>
  <c r="H32" i="8" s="1"/>
  <c r="H20" i="8"/>
  <c r="K23" i="8"/>
  <c r="K32" i="8" s="1"/>
  <c r="I20" i="8"/>
  <c r="L23" i="8"/>
  <c r="L32" i="8" s="1"/>
  <c r="G23" i="8"/>
  <c r="G32" i="8" s="1"/>
  <c r="E20" i="8"/>
  <c r="G20" i="8"/>
  <c r="J23" i="8"/>
  <c r="J32" i="8" s="1"/>
  <c r="K20" i="8"/>
  <c r="F20" i="8"/>
  <c r="I23" i="8"/>
  <c r="I32" i="8" s="1"/>
  <c r="J20" i="8"/>
  <c r="F24" i="7"/>
  <c r="F33" i="7" s="1"/>
  <c r="E24" i="7"/>
  <c r="G23" i="7"/>
  <c r="G32" i="7" s="1"/>
  <c r="E20" i="7"/>
  <c r="H23" i="7"/>
  <c r="H32" i="7" s="1"/>
  <c r="F20" i="7"/>
  <c r="I23" i="7"/>
  <c r="I32" i="7" s="1"/>
  <c r="B12" i="7"/>
  <c r="H20" i="7"/>
  <c r="G20" i="7"/>
  <c r="J23" i="7"/>
  <c r="J32" i="7" s="1"/>
  <c r="K23" i="7"/>
  <c r="K32" i="7" s="1"/>
  <c r="I20" i="7"/>
  <c r="L23" i="7"/>
  <c r="L32" i="7" s="1"/>
  <c r="J20" i="7"/>
  <c r="K20" i="7"/>
  <c r="F24" i="6"/>
  <c r="F33" i="6" s="1"/>
  <c r="E24" i="6"/>
  <c r="G23" i="6"/>
  <c r="G32" i="6" s="1"/>
  <c r="E20" i="6"/>
  <c r="H23" i="6"/>
  <c r="H32" i="6" s="1"/>
  <c r="F20" i="6"/>
  <c r="G20" i="6"/>
  <c r="J20" i="6"/>
  <c r="K20" i="6"/>
  <c r="I23" i="6"/>
  <c r="I32" i="6" s="1"/>
  <c r="J23" i="6"/>
  <c r="J32" i="6" s="1"/>
  <c r="B12" i="6"/>
  <c r="H20" i="6"/>
  <c r="K23" i="6"/>
  <c r="K32" i="6" s="1"/>
  <c r="I20" i="6"/>
  <c r="L23" i="6"/>
  <c r="L32" i="6" s="1"/>
  <c r="K20" i="3"/>
  <c r="L20" i="3"/>
  <c r="J20" i="3"/>
  <c r="E23" i="3"/>
  <c r="E24" i="3" s="1"/>
  <c r="G23" i="3"/>
  <c r="G32" i="3" s="1"/>
  <c r="E20" i="3"/>
  <c r="I23" i="3"/>
  <c r="I32" i="3" s="1"/>
  <c r="H20" i="3"/>
  <c r="K23" i="3"/>
  <c r="K32" i="3" s="1"/>
  <c r="F23" i="3"/>
  <c r="H23" i="3"/>
  <c r="H32" i="3" s="1"/>
  <c r="F20" i="3"/>
  <c r="G20" i="3"/>
  <c r="J23" i="3"/>
  <c r="J32" i="3" s="1"/>
  <c r="L19" i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H24" i="10" l="1"/>
  <c r="H33" i="10" s="1"/>
  <c r="J24" i="8"/>
  <c r="J33" i="8" s="1"/>
  <c r="I24" i="7"/>
  <c r="I33" i="7" s="1"/>
  <c r="L24" i="7"/>
  <c r="L33" i="7" s="1"/>
  <c r="J24" i="7"/>
  <c r="J33" i="7" s="1"/>
  <c r="K22" i="3"/>
  <c r="L24" i="10"/>
  <c r="G21" i="10"/>
  <c r="E21" i="10"/>
  <c r="L21" i="10"/>
  <c r="K21" i="10"/>
  <c r="I21" i="10"/>
  <c r="H21" i="10"/>
  <c r="F21" i="10"/>
  <c r="J21" i="10"/>
  <c r="K24" i="10"/>
  <c r="K33" i="10" s="1"/>
  <c r="I24" i="10"/>
  <c r="I33" i="10" s="1"/>
  <c r="J24" i="10"/>
  <c r="J33" i="10" s="1"/>
  <c r="G24" i="10"/>
  <c r="G33" i="10" s="1"/>
  <c r="K22" i="9"/>
  <c r="L24" i="9"/>
  <c r="L33" i="9" s="1"/>
  <c r="G24" i="9"/>
  <c r="G33" i="9" s="1"/>
  <c r="K24" i="9"/>
  <c r="K33" i="9" s="1"/>
  <c r="H24" i="9"/>
  <c r="H33" i="9" s="1"/>
  <c r="J21" i="9"/>
  <c r="I21" i="9"/>
  <c r="H21" i="9"/>
  <c r="L21" i="9"/>
  <c r="K21" i="9"/>
  <c r="G21" i="9"/>
  <c r="F21" i="9"/>
  <c r="E21" i="9"/>
  <c r="I24" i="9"/>
  <c r="I33" i="9" s="1"/>
  <c r="K24" i="6"/>
  <c r="K33" i="6" s="1"/>
  <c r="L24" i="6"/>
  <c r="L33" i="6" s="1"/>
  <c r="L21" i="8"/>
  <c r="I21" i="8"/>
  <c r="G21" i="8"/>
  <c r="F21" i="8"/>
  <c r="H21" i="8"/>
  <c r="K21" i="8"/>
  <c r="J21" i="8"/>
  <c r="E21" i="8"/>
  <c r="H24" i="8"/>
  <c r="H33" i="8" s="1"/>
  <c r="K22" i="8"/>
  <c r="L24" i="8"/>
  <c r="L33" i="8" s="1"/>
  <c r="K24" i="8"/>
  <c r="K33" i="8" s="1"/>
  <c r="I24" i="8"/>
  <c r="I33" i="8" s="1"/>
  <c r="K22" i="7"/>
  <c r="G24" i="7"/>
  <c r="G33" i="7" s="1"/>
  <c r="K24" i="7"/>
  <c r="K33" i="7" s="1"/>
  <c r="L21" i="7"/>
  <c r="J21" i="7"/>
  <c r="K21" i="7"/>
  <c r="I21" i="7"/>
  <c r="H21" i="7"/>
  <c r="G21" i="7"/>
  <c r="F21" i="7"/>
  <c r="E21" i="7"/>
  <c r="H24" i="7"/>
  <c r="H33" i="7" s="1"/>
  <c r="G24" i="6"/>
  <c r="G33" i="6" s="1"/>
  <c r="K22" i="6"/>
  <c r="L21" i="6"/>
  <c r="I21" i="6"/>
  <c r="H21" i="6"/>
  <c r="K21" i="6"/>
  <c r="J21" i="6"/>
  <c r="G21" i="6"/>
  <c r="E21" i="6"/>
  <c r="F21" i="6"/>
  <c r="H24" i="6"/>
  <c r="H33" i="6" s="1"/>
  <c r="I24" i="6"/>
  <c r="I33" i="6" s="1"/>
  <c r="J24" i="6"/>
  <c r="J33" i="6" s="1"/>
  <c r="F32" i="3"/>
  <c r="F24" i="3"/>
  <c r="F33" i="3" s="1"/>
  <c r="G24" i="3"/>
  <c r="G33" i="3" s="1"/>
  <c r="H24" i="3"/>
  <c r="H33" i="3" s="1"/>
  <c r="I24" i="3"/>
  <c r="I33" i="3" s="1"/>
  <c r="J24" i="3"/>
  <c r="J33" i="3" s="1"/>
  <c r="K24" i="3"/>
  <c r="K33" i="3" s="1"/>
  <c r="L24" i="3"/>
  <c r="L33" i="3" s="1"/>
  <c r="B12" i="3"/>
  <c r="K21" i="3"/>
  <c r="H21" i="3"/>
  <c r="G21" i="3"/>
  <c r="J21" i="3"/>
  <c r="I21" i="3"/>
  <c r="F21" i="3"/>
  <c r="E21" i="3"/>
  <c r="L21" i="3"/>
  <c r="K21" i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  <c r="O23" i="9" l="1"/>
  <c r="O23" i="7"/>
  <c r="O23" i="8"/>
  <c r="O23" i="6"/>
  <c r="L33" i="10"/>
  <c r="O23" i="10"/>
  <c r="O23" i="3"/>
</calcChain>
</file>

<file path=xl/sharedStrings.xml><?xml version="1.0" encoding="utf-8"?>
<sst xmlns="http://schemas.openxmlformats.org/spreadsheetml/2006/main" count="498" uniqueCount="185">
  <si>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</si>
  <si>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</si>
  <si>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</si>
  <si>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</si>
  <si>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</si>
  <si>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</si>
  <si>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</si>
  <si>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</si>
  <si>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</si>
  <si>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</si>
  <si>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</si>
  <si>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</si>
  <si>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</si>
  <si>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</si>
  <si>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</si>
  <si>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</si>
  <si>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</si>
  <si>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</si>
  <si>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</si>
  <si>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</si>
  <si>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</si>
  <si>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</si>
  <si>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</si>
  <si>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</si>
  <si>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</si>
  <si>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</si>
  <si>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</si>
  <si>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</si>
  <si>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</si>
  <si>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</si>
  <si>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</si>
  <si>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</si>
  <si>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</si>
  <si>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</si>
  <si>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</si>
  <si>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</si>
  <si>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</si>
  <si>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</si>
  <si>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</si>
  <si>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</si>
  <si>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</si>
  <si>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</si>
  <si>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</si>
  <si>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</si>
  <si>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</si>
  <si>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</si>
  <si>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</si>
  <si>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</si>
  <si>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</si>
  <si>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</si>
  <si>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</si>
  <si>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</si>
  <si>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</si>
  <si>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</si>
  <si>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</si>
  <si>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</si>
  <si>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</si>
  <si>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</si>
  <si>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</si>
  <si>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</si>
  <si>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</si>
  <si>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</si>
  <si>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</si>
  <si>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</si>
  <si>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</si>
  <si>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</si>
  <si>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</si>
  <si>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</si>
  <si>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</si>
  <si>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</si>
  <si>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</si>
  <si>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</si>
  <si>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</si>
  <si>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</si>
  <si>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</si>
  <si>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</si>
  <si>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</si>
  <si>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</si>
  <si>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</si>
  <si>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</si>
  <si>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</si>
  <si>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</si>
  <si>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</si>
  <si>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</si>
  <si>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</si>
  <si>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</si>
  <si>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</si>
  <si>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</si>
  <si>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</si>
  <si>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</si>
  <si>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</si>
  <si>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</si>
  <si>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</si>
  <si>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</si>
  <si>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</si>
  <si>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</si>
  <si>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</si>
  <si>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</si>
  <si>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</si>
  <si>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</si>
  <si>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</si>
  <si>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</si>
  <si>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</si>
  <si>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</si>
  <si>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</si>
  <si>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 xml:space="preserve">钻石 </t>
  </si>
  <si>
    <t>原来他们每天获得 &amp; 消耗 多少金币？</t>
  </si>
  <si>
    <t>你现在要求他们再额外消耗多少金币？</t>
  </si>
  <si>
    <t>这个gap不能太大</t>
  </si>
  <si>
    <t>10万能/8特定</t>
  </si>
  <si>
    <t>决策： 高活跃，小付费，少奖励</t>
  </si>
  <si>
    <t>高活跃，中付费，高奖励</t>
  </si>
  <si>
    <t xml:space="preserve"> 免费&amp;小R用户</t>
  </si>
  <si>
    <t xml:space="preserve"> -》 中&amp; 大R用户</t>
  </si>
  <si>
    <t>看数据决定选择哪一种模型</t>
  </si>
  <si>
    <t>1.大中小r的分布 &amp; 活跃分布</t>
  </si>
  <si>
    <t>2.价值曲线绘制出来</t>
  </si>
  <si>
    <t>3.luckyreward下大中小R的购买金币分布</t>
  </si>
  <si>
    <t>如果大R很多，那么是不是就可以支撑大R模型了？</t>
  </si>
  <si>
    <t>计算一下假设不同付费层次中有</t>
  </si>
  <si>
    <t>x人会玩这个系统</t>
  </si>
  <si>
    <t>数据：</t>
  </si>
  <si>
    <t>玩家次数的漏斗曲线</t>
  </si>
  <si>
    <t>台球玩家金币每天消耗与获取的GAP</t>
  </si>
  <si>
    <t>台球上线之前玩家的活跃与上线之后玩家的活跃</t>
  </si>
  <si>
    <t>台球不同层级玩家所转次数的分布</t>
  </si>
  <si>
    <t xml:space="preserve">数据 &amp; 模型 </t>
  </si>
  <si>
    <t>价值比例</t>
  </si>
  <si>
    <t>水晶球*28</t>
  </si>
  <si>
    <t>瓦吉特*6</t>
  </si>
  <si>
    <t>消耗品*2</t>
  </si>
  <si>
    <t>审判*1</t>
  </si>
  <si>
    <t>钻石*200</t>
  </si>
  <si>
    <t>钻石*20</t>
  </si>
  <si>
    <t>花岗岩*130</t>
  </si>
  <si>
    <t>金币*800</t>
  </si>
  <si>
    <t>次数</t>
  </si>
  <si>
    <t>消耗</t>
  </si>
  <si>
    <t>获得</t>
  </si>
  <si>
    <t>金币*1000</t>
  </si>
  <si>
    <t>Free</t>
  </si>
  <si>
    <t>触发广告</t>
  </si>
  <si>
    <t>金币*2000</t>
  </si>
  <si>
    <t>金币*4000</t>
  </si>
  <si>
    <t>金币*6000</t>
  </si>
  <si>
    <t>价值体系</t>
  </si>
  <si>
    <t>金币*9000</t>
  </si>
  <si>
    <t>金币*12000</t>
  </si>
  <si>
    <t>金币*16000</t>
  </si>
  <si>
    <t xml:space="preserve"> </t>
  </si>
  <si>
    <t>与GOLFRIVAL一致</t>
  </si>
  <si>
    <t>设计期望次数</t>
  </si>
  <si>
    <t>单次期望价值曲线</t>
  </si>
  <si>
    <t>总期望价值曲线</t>
  </si>
  <si>
    <t>总消耗钻石（非折扣）</t>
  </si>
  <si>
    <t>单次钻石（非折扣）</t>
  </si>
  <si>
    <t>单次价值比例</t>
  </si>
  <si>
    <t>总价值比例</t>
  </si>
  <si>
    <t>1~2</t>
  </si>
  <si>
    <t>1~3</t>
  </si>
  <si>
    <t>3~4</t>
  </si>
  <si>
    <t>2~4</t>
  </si>
  <si>
    <t>累计消耗金币</t>
  </si>
  <si>
    <t>中R：每天7000</t>
  </si>
  <si>
    <t>累计金币消耗</t>
  </si>
  <si>
    <t>免费玩家 &amp; 小R</t>
  </si>
  <si>
    <t>中R</t>
  </si>
  <si>
    <t>大R</t>
  </si>
  <si>
    <t>小R：每天3000左右</t>
  </si>
  <si>
    <t>大R：每天1万5~2万</t>
  </si>
  <si>
    <t>目标：40000金币</t>
  </si>
  <si>
    <t>s12~s14</t>
  </si>
  <si>
    <t>钻石</t>
  </si>
  <si>
    <t>金币*500</t>
  </si>
  <si>
    <t>随机紫卡*3/随机橙卡*60</t>
  </si>
  <si>
    <t>金币*600</t>
  </si>
  <si>
    <t>8-ball</t>
  </si>
  <si>
    <t>gr</t>
  </si>
  <si>
    <t>低stage</t>
  </si>
  <si>
    <t>中stage</t>
  </si>
  <si>
    <t>高stage</t>
  </si>
  <si>
    <t>average</t>
  </si>
  <si>
    <t>140张</t>
  </si>
  <si>
    <t>160张</t>
  </si>
  <si>
    <t>金币*350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</si>
</sst>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16" fontId="1" fillId="0" borderId="0" xfId="0" applyNumberFormat="1" applyFont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思路1!$E$18:$L$18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'8BALL'!$B$28</c:f>
              <c:strCache>
                <c:ptCount val="1"/>
                <c:pt idx="0">
                  <c:v>8-ball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'8BALL'!$B$29:$B$36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CC49-B22D-A9189A0187BA}"/>
            </c:ext>
          </c:extLst>
        </c:ser>
        <c:ser>
          <c:idx val="1"/>
          <c:order val="1"/>
          <c:tx>
            <c:strRef>
              <c:f>'8BALL'!$C$28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'8BALL'!$C$29:$C$36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CC49-B22D-A9189A01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32752"/>
        <c:axId val="292462352"/>
      </c:lineChart>
      <c:catAx>
        <c:axId val="29253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462352"/>
        <c:crosses val="autoZero"/>
        <c:auto val="1"/>
        <c:lblAlgn val="ctr"/>
        <c:lblOffset val="100"/>
        <c:noMultiLvlLbl val="0"/>
      </c:catAx>
      <c:valAx>
        <c:axId val="292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5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单次价值比例曲线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s11s12!$F$32:$L$32</c:f>
              <c:numCache>
                <c:formatCode>General</c:formatCode>
                <c:ptCount val="7"/>
                <c:pt idx="0">
                  <c:v>1.6646000000000001</c:v>
                </c:pt>
                <c:pt idx="1">
                  <c:v>0.87085833333333329</c:v>
                </c:pt>
                <c:pt idx="2">
                  <c:v>0.61881111111111109</c:v>
                </c:pt>
                <c:pt idx="3">
                  <c:v>0.57832499999999998</c:v>
                </c:pt>
                <c:pt idx="4">
                  <c:v>0.84171111111111119</c:v>
                </c:pt>
                <c:pt idx="5">
                  <c:v>1.3307599999999999</c:v>
                </c:pt>
                <c:pt idx="6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C-C944-8827-BD5296B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52304"/>
        <c:axId val="705648047"/>
      </c:lineChart>
      <c:catAx>
        <c:axId val="5738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648047"/>
        <c:crosses val="autoZero"/>
        <c:auto val="1"/>
        <c:lblAlgn val="ctr"/>
        <c:lblOffset val="100"/>
        <c:noMultiLvlLbl val="0"/>
      </c:catAx>
      <c:valAx>
        <c:axId val="705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38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s11s12!$F$33:$L$33</c:f>
              <c:numCache>
                <c:formatCode>General</c:formatCode>
                <c:ptCount val="7"/>
                <c:pt idx="0">
                  <c:v>3.2664666666666666</c:v>
                </c:pt>
                <c:pt idx="1">
                  <c:v>1.6693944444444444</c:v>
                </c:pt>
                <c:pt idx="2">
                  <c:v>1.1441027777777777</c:v>
                </c:pt>
                <c:pt idx="3">
                  <c:v>0.91779166666666656</c:v>
                </c:pt>
                <c:pt idx="4">
                  <c:v>0.88926145833333337</c:v>
                </c:pt>
                <c:pt idx="5">
                  <c:v>1.0590685897435896</c:v>
                </c:pt>
                <c:pt idx="6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5-B64D-813A-16BB1EDF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23264"/>
        <c:axId val="570571024"/>
      </c:lineChart>
      <c:catAx>
        <c:axId val="13956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0571024"/>
        <c:crosses val="autoZero"/>
        <c:auto val="1"/>
        <c:lblAlgn val="ctr"/>
        <c:lblOffset val="100"/>
        <c:noMultiLvlLbl val="0"/>
      </c:catAx>
      <c:valAx>
        <c:axId val="5705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56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s11s12!$D$32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s11s12!$E$32:$L$32</c:f>
              <c:numCache>
                <c:formatCode>General</c:formatCode>
                <c:ptCount val="8"/>
                <c:pt idx="1">
                  <c:v>1.6646000000000001</c:v>
                </c:pt>
                <c:pt idx="2">
                  <c:v>0.87085833333333329</c:v>
                </c:pt>
                <c:pt idx="3">
                  <c:v>0.61881111111111109</c:v>
                </c:pt>
                <c:pt idx="4">
                  <c:v>0.57832499999999998</c:v>
                </c:pt>
                <c:pt idx="5">
                  <c:v>0.84171111111111119</c:v>
                </c:pt>
                <c:pt idx="6">
                  <c:v>1.3307599999999999</c:v>
                </c:pt>
                <c:pt idx="7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1842-8B5A-983460AB7757}"/>
            </c:ext>
          </c:extLst>
        </c:ser>
        <c:ser>
          <c:idx val="1"/>
          <c:order val="1"/>
          <c:tx>
            <c:strRef>
              <c:f>s11s12!$D$33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s11s12!$E$33:$L$33</c:f>
              <c:numCache>
                <c:formatCode>General</c:formatCode>
                <c:ptCount val="8"/>
                <c:pt idx="1">
                  <c:v>3.2664666666666666</c:v>
                </c:pt>
                <c:pt idx="2">
                  <c:v>1.6693944444444444</c:v>
                </c:pt>
                <c:pt idx="3">
                  <c:v>1.1441027777777777</c:v>
                </c:pt>
                <c:pt idx="4">
                  <c:v>0.91779166666666656</c:v>
                </c:pt>
                <c:pt idx="5">
                  <c:v>0.88926145833333337</c:v>
                </c:pt>
                <c:pt idx="6">
                  <c:v>1.0590685897435896</c:v>
                </c:pt>
                <c:pt idx="7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1842-8B5A-983460AB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62991"/>
        <c:axId val="1337264639"/>
      </c:lineChart>
      <c:catAx>
        <c:axId val="13372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4639"/>
        <c:crosses val="autoZero"/>
        <c:auto val="1"/>
        <c:lblAlgn val="ctr"/>
        <c:lblOffset val="100"/>
        <c:noMultiLvlLbl val="0"/>
      </c:catAx>
      <c:valAx>
        <c:axId val="13372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s13s14!$D$32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s13s14!$E$32:$L$32</c:f>
              <c:numCache>
                <c:formatCode>General</c:formatCode>
                <c:ptCount val="8"/>
                <c:pt idx="1">
                  <c:v>1.7302430555555555</c:v>
                </c:pt>
                <c:pt idx="2">
                  <c:v>0.90569097222222217</c:v>
                </c:pt>
                <c:pt idx="3">
                  <c:v>0.66144560185185186</c:v>
                </c:pt>
                <c:pt idx="4">
                  <c:v>0.62341666666666673</c:v>
                </c:pt>
                <c:pt idx="5">
                  <c:v>0.93906845238095238</c:v>
                </c:pt>
                <c:pt idx="6">
                  <c:v>1.2955204861111111</c:v>
                </c:pt>
                <c:pt idx="7">
                  <c:v>1.8290058333333332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5843-9281-CBFA4CF20E51}"/>
            </c:ext>
          </c:extLst>
        </c:ser>
        <c:ser>
          <c:idx val="1"/>
          <c:order val="1"/>
          <c:tx>
            <c:strRef>
              <c:f>s13s14!$D$33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s13s14!$E$33:$L$33</c:f>
              <c:numCache>
                <c:formatCode>General</c:formatCode>
                <c:ptCount val="8"/>
                <c:pt idx="1">
                  <c:v>3.4054548611111111</c:v>
                </c:pt>
                <c:pt idx="2">
                  <c:v>1.7389456018518519</c:v>
                </c:pt>
                <c:pt idx="3">
                  <c:v>1.2001956018518518</c:v>
                </c:pt>
                <c:pt idx="4">
                  <c:v>0.96381079234972677</c:v>
                </c:pt>
                <c:pt idx="5">
                  <c:v>0.95479014756944436</c:v>
                </c:pt>
                <c:pt idx="6">
                  <c:v>1.0858402777777778</c:v>
                </c:pt>
                <c:pt idx="7">
                  <c:v>1.3761393229166667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6-5843-9281-CBFA4CF2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65807"/>
        <c:axId val="1683949615"/>
      </c:lineChart>
      <c:catAx>
        <c:axId val="133186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83949615"/>
        <c:crosses val="autoZero"/>
        <c:auto val="1"/>
        <c:lblAlgn val="ctr"/>
        <c:lblOffset val="100"/>
        <c:noMultiLvlLbl val="0"/>
      </c:catAx>
      <c:valAx>
        <c:axId val="16839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18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s15s16!$D$32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s15s16!$E$32:$L$32</c:f>
              <c:numCache>
                <c:formatCode>General</c:formatCode>
                <c:ptCount val="8"/>
                <c:pt idx="1">
                  <c:v>1.5843944444444442</c:v>
                </c:pt>
                <c:pt idx="2">
                  <c:v>0.85766666666666669</c:v>
                </c:pt>
                <c:pt idx="3">
                  <c:v>0.66970740740740742</c:v>
                </c:pt>
                <c:pt idx="4">
                  <c:v>0.71945694444444441</c:v>
                </c:pt>
                <c:pt idx="5">
                  <c:v>0.97675000000000012</c:v>
                </c:pt>
                <c:pt idx="6">
                  <c:v>1.3049177777777776</c:v>
                </c:pt>
                <c:pt idx="7">
                  <c:v>1.8234444444444446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548-AA0A-B2759E320BB6}"/>
            </c:ext>
          </c:extLst>
        </c:ser>
        <c:ser>
          <c:idx val="1"/>
          <c:order val="1"/>
          <c:tx>
            <c:strRef>
              <c:f>s15s16!$D$33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s15s16!$E$33:$L$33</c:f>
              <c:numCache>
                <c:formatCode>General</c:formatCode>
                <c:ptCount val="8"/>
                <c:pt idx="1">
                  <c:v>3.0351499999999998</c:v>
                </c:pt>
                <c:pt idx="2">
                  <c:v>1.5834944444444443</c:v>
                </c:pt>
                <c:pt idx="3">
                  <c:v>1.126600925925926</c:v>
                </c:pt>
                <c:pt idx="4">
                  <c:v>0.9637433333333334</c:v>
                </c:pt>
                <c:pt idx="5">
                  <c:v>0.96862083333333338</c:v>
                </c:pt>
                <c:pt idx="6">
                  <c:v>1.0979658119658118</c:v>
                </c:pt>
                <c:pt idx="7">
                  <c:v>1.3743386243386244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548-AA0A-B2759E32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3920"/>
        <c:axId val="721384512"/>
      </c:lineChart>
      <c:catAx>
        <c:axId val="72055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1384512"/>
        <c:crosses val="autoZero"/>
        <c:auto val="1"/>
        <c:lblAlgn val="ctr"/>
        <c:lblOffset val="100"/>
        <c:noMultiLvlLbl val="0"/>
      </c:catAx>
      <c:valAx>
        <c:axId val="721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05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s17s18!$D$32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s17s18!$E$32:$L$32</c:f>
              <c:numCache>
                <c:formatCode>General</c:formatCode>
                <c:ptCount val="8"/>
                <c:pt idx="1">
                  <c:v>1.3438111111111111</c:v>
                </c:pt>
                <c:pt idx="2">
                  <c:v>0.75843809523809524</c:v>
                </c:pt>
                <c:pt idx="3">
                  <c:v>0.62044999999999995</c:v>
                </c:pt>
                <c:pt idx="4">
                  <c:v>0.61685476190476196</c:v>
                </c:pt>
                <c:pt idx="5">
                  <c:v>0.94369266666666662</c:v>
                </c:pt>
                <c:pt idx="6">
                  <c:v>1.2944486274509805</c:v>
                </c:pt>
                <c:pt idx="7">
                  <c:v>1.8203988095238095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0-1E40-8F77-8E58389C1E2E}"/>
            </c:ext>
          </c:extLst>
        </c:ser>
        <c:ser>
          <c:idx val="1"/>
          <c:order val="1"/>
          <c:tx>
            <c:strRef>
              <c:f>s17s18!$D$33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s17s18!$E$33:$L$33</c:f>
              <c:numCache>
                <c:formatCode>General</c:formatCode>
                <c:ptCount val="8"/>
                <c:pt idx="1">
                  <c:v>2.58047037037037</c:v>
                </c:pt>
                <c:pt idx="2">
                  <c:v>1.3772415094339621</c:v>
                </c:pt>
                <c:pt idx="3">
                  <c:v>1.0098669902912623</c:v>
                </c:pt>
                <c:pt idx="4">
                  <c:v>0.85084470134874757</c:v>
                </c:pt>
                <c:pt idx="5">
                  <c:v>0.884854945054945</c:v>
                </c:pt>
                <c:pt idx="6">
                  <c:v>1.0420353649360421</c:v>
                </c:pt>
                <c:pt idx="7">
                  <c:v>1.3434762563393268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0-1E40-8F77-8E58389C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25840"/>
        <c:axId val="424672464"/>
      </c:lineChart>
      <c:catAx>
        <c:axId val="17577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4672464"/>
        <c:crosses val="autoZero"/>
        <c:auto val="1"/>
        <c:lblAlgn val="ctr"/>
        <c:lblOffset val="100"/>
        <c:noMultiLvlLbl val="0"/>
      </c:catAx>
      <c:valAx>
        <c:axId val="424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7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's19'!$E$32:$L$32</c:f>
              <c:numCache>
                <c:formatCode>General</c:formatCode>
                <c:ptCount val="8"/>
                <c:pt idx="1">
                  <c:v>1.2636583333333333</c:v>
                </c:pt>
                <c:pt idx="2">
                  <c:v>0.69321250000000001</c:v>
                </c:pt>
                <c:pt idx="3">
                  <c:v>0.5365388888888889</c:v>
                </c:pt>
                <c:pt idx="4">
                  <c:v>0.57661041666666668</c:v>
                </c:pt>
                <c:pt idx="5">
                  <c:v>0.82805416666666665</c:v>
                </c:pt>
                <c:pt idx="6">
                  <c:v>1.266165</c:v>
                </c:pt>
                <c:pt idx="7">
                  <c:v>1.8303083333333334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E94B-8F3F-0FC3C70046B3}"/>
            </c:ext>
          </c:extLst>
        </c:ser>
        <c:ser>
          <c:idx val="1"/>
          <c:order val="1"/>
          <c:tx>
            <c:strRef>
              <c:f>'s19'!$D$33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's19'!$E$33:$L$33</c:f>
              <c:numCache>
                <c:formatCode>General</c:formatCode>
                <c:ptCount val="8"/>
                <c:pt idx="1">
                  <c:v>2.4492750000000001</c:v>
                </c:pt>
                <c:pt idx="2">
                  <c:v>1.2785666666666666</c:v>
                </c:pt>
                <c:pt idx="3">
                  <c:v>0.90755277777777776</c:v>
                </c:pt>
                <c:pt idx="4">
                  <c:v>0.7751758333333334</c:v>
                </c:pt>
                <c:pt idx="5">
                  <c:v>0.79500520833333321</c:v>
                </c:pt>
                <c:pt idx="6">
                  <c:v>0.97622051282051281</c:v>
                </c:pt>
                <c:pt idx="7">
                  <c:v>1.3015873015873016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E94B-8F3F-0FC3C700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16896"/>
        <c:axId val="719318544"/>
      </c:lineChart>
      <c:catAx>
        <c:axId val="7193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8544"/>
        <c:crosses val="autoZero"/>
        <c:auto val="1"/>
        <c:lblAlgn val="ctr"/>
        <c:lblOffset val="100"/>
        <c:noMultiLvlLbl val="0"/>
      </c:catAx>
      <c:valAx>
        <c:axId val="719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's19'!$D$18</c:f>
              <c:strCache>
                <c:ptCount val="1"/>
                <c:pt idx="0">
                  <c:v>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's19'!$E$18:$L$18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  <c:pt idx="6">
                  <c:v>20000</c:v>
                </c:pt>
                <c:pt idx="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9945-8CD1-07985364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39152"/>
        <c:axId val="454283040"/>
      </c:lineChart>
      <c:catAx>
        <c:axId val="4527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4283040"/>
        <c:crosses val="autoZero"/>
        <c:auto val="1"/>
        <c:lblAlgn val="ctr"/>
        <c:lblOffset val="100"/>
        <c:noMultiLvlLbl val="0"/>
      </c:catAx>
      <c:valAx>
        <c:axId val="454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2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6149</xdr:colOff>
      <xdr:row>114</xdr:row>
      <xdr:rowOff>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1648867</xdr:colOff>
      <xdr:row>105</xdr:row>
      <xdr:rowOff>66866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580153</xdr:colOff>
      <xdr:row>11</xdr:row>
      <xdr:rowOff>176198</xdr:rowOff>
    </xdr:from>
    <xdr:to>
      <xdr:col>7</xdr:col>
      <xdr:colOff>706810</xdr:colOff>
      <xdr:row>17</xdr:row>
      <xdr:rowOff>71783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592762" y="2362807"/>
            <a:ext cx="2611440" cy="1088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38651</xdr:colOff>
      <xdr:row>36</xdr:row>
      <xdr:rowOff>135834</xdr:rowOff>
    </xdr:from>
    <xdr:to>
      <xdr:col>6</xdr:col>
      <xdr:colOff>458304</xdr:colOff>
      <xdr:row>50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FE30-2C92-C042-97FB-E5263882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36</xdr:row>
      <xdr:rowOff>168965</xdr:rowOff>
    </xdr:from>
    <xdr:to>
      <xdr:col>12</xdr:col>
      <xdr:colOff>508000</xdr:colOff>
      <xdr:row>50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59A57-3E91-EC43-90FE-264C9370F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36</xdr:row>
      <xdr:rowOff>19879</xdr:rowOff>
    </xdr:from>
    <xdr:to>
      <xdr:col>11</xdr:col>
      <xdr:colOff>161969</xdr:colOff>
      <xdr:row>56</xdr:row>
      <xdr:rowOff>143565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3C561-93FA-F2DC-D525-68CDD4EC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1146431</xdr:colOff>
      <xdr:row>35</xdr:row>
      <xdr:rowOff>64299</xdr:rowOff>
    </xdr:from>
    <xdr:to>
      <xdr:col>9</xdr:col>
      <xdr:colOff>139204</xdr:colOff>
      <xdr:row>51</xdr:row>
      <xdr:rowOff>125855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4DB0E-B6A7-E78F-4D64-2B3677E4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905566</xdr:colOff>
      <xdr:row>36</xdr:row>
      <xdr:rowOff>130312</xdr:rowOff>
    </xdr:from>
    <xdr:to>
      <xdr:col>9</xdr:col>
      <xdr:colOff>353392</xdr:colOff>
      <xdr:row>50</xdr:row>
      <xdr:rowOff>90556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93942-0AB5-7C47-8A37-9D67A99D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474870</xdr:colOff>
      <xdr:row>36</xdr:row>
      <xdr:rowOff>8835</xdr:rowOff>
    </xdr:from>
    <xdr:to>
      <xdr:col>8</xdr:col>
      <xdr:colOff>629479</xdr:colOff>
      <xdr:row>49</xdr:row>
      <xdr:rowOff>167861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8EE28-51E9-675F-95ED-19A071AA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496956</xdr:colOff>
      <xdr:row>35</xdr:row>
      <xdr:rowOff>119269</xdr:rowOff>
    </xdr:from>
    <xdr:to>
      <xdr:col>10</xdr:col>
      <xdr:colOff>813537</xdr:colOff>
      <xdr:row>52</xdr:row>
      <xdr:rowOff>77304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CE48C-EF60-9126-B781-B2DCF24F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132522</xdr:colOff>
      <xdr:row>35</xdr:row>
      <xdr:rowOff>119269</xdr:rowOff>
    </xdr:from>
    <xdr:to>
      <xdr:col>14</xdr:col>
      <xdr:colOff>508000</xdr:colOff>
      <xdr:row>49</xdr:row>
      <xdr:rowOff>79512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BCAD15-2FF5-F1E2-849B-692B1A6D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24</xdr:row>
      <xdr:rowOff>69850</xdr:rowOff>
    </xdr:from>
    <xdr:to>
      <xdr:col>9</xdr:col>
      <xdr:colOff>584200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EBDE8-EE25-C085-0DC9-3CC4A662C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16"/>
  <sheetViews>
    <sheetView zoomScale="115" workbookViewId="0">
      <selection activeCell="E20" sqref="E20"/>
    </sheetView>
  </sheetViews>
  <sheetFormatPr baseColWidth="10" defaultRowHeight="16" x14ac:dyDescent="0.2"/>
  <cols>
    <col min="1" max="1" width="39.8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10*B27</f>
        <v>310</v>
      </c>
      <c r="C4" s="1" t="s">
        <v>6</v>
      </c>
      <c r="D4" s="10" t="s">
        <v>109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105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554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23" t="s">
        <v>18</v>
      </c>
      <c r="F16" s="23"/>
      <c r="G16" s="23"/>
      <c r="H16" s="23"/>
      <c r="I16" s="23"/>
      <c r="J16" s="23"/>
      <c r="K16" s="23"/>
      <c r="L16" s="23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2"/>
      <c r="J21" s="12" t="s">
        <v>101</v>
      </c>
      <c r="K21" s="12">
        <f>SUM(I19:L19)</f>
        <v>235.38461538461542</v>
      </c>
      <c r="L21" s="12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1.4656084656084656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2" spans="1:14" x14ac:dyDescent="0.2">
      <c r="A32" t="s">
        <v>110</v>
      </c>
      <c r="C32" t="s">
        <v>112</v>
      </c>
    </row>
    <row r="33" spans="1:6" x14ac:dyDescent="0.2">
      <c r="A33" t="s">
        <v>111</v>
      </c>
      <c r="C33" t="s">
        <v>113</v>
      </c>
    </row>
    <row r="34" spans="1:6" x14ac:dyDescent="0.2">
      <c r="C34" t="s">
        <v>114</v>
      </c>
    </row>
    <row r="35" spans="1:6" x14ac:dyDescent="0.2">
      <c r="A35" t="s">
        <v>119</v>
      </c>
      <c r="C35" t="s">
        <v>115</v>
      </c>
    </row>
    <row r="36" spans="1:6" x14ac:dyDescent="0.2">
      <c r="A36" t="s">
        <v>120</v>
      </c>
      <c r="C36" t="s">
        <v>116</v>
      </c>
    </row>
    <row r="37" spans="1:6" x14ac:dyDescent="0.2">
      <c r="C37" t="s">
        <v>117</v>
      </c>
    </row>
    <row r="38" spans="1:6" x14ac:dyDescent="0.2">
      <c r="C38" t="s">
        <v>118</v>
      </c>
    </row>
    <row r="39" spans="1:6" x14ac:dyDescent="0.2">
      <c r="F39" t="s">
        <v>21</v>
      </c>
    </row>
    <row r="40" spans="1:6" x14ac:dyDescent="0.2">
      <c r="F40" t="s">
        <v>35</v>
      </c>
    </row>
    <row r="44" spans="1:6" x14ac:dyDescent="0.2">
      <c r="C44" t="s">
        <v>22</v>
      </c>
    </row>
    <row r="45" spans="1:6" x14ac:dyDescent="0.2">
      <c r="A45" t="s">
        <v>121</v>
      </c>
      <c r="C45" t="s">
        <v>23</v>
      </c>
    </row>
    <row r="46" spans="1:6" x14ac:dyDescent="0.2">
      <c r="A46" t="s">
        <v>122</v>
      </c>
      <c r="C46" t="s">
        <v>24</v>
      </c>
    </row>
    <row r="47" spans="1:6" x14ac:dyDescent="0.2">
      <c r="A47" t="s">
        <v>123</v>
      </c>
    </row>
    <row r="48" spans="1:6" x14ac:dyDescent="0.2">
      <c r="A48" t="s">
        <v>124</v>
      </c>
    </row>
    <row r="49" spans="1:12" x14ac:dyDescent="0.2">
      <c r="A49" s="6" t="s">
        <v>125</v>
      </c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  <row r="116" spans="1:1" s="8" customFormat="1" x14ac:dyDescent="0.2">
      <c r="A116" s="8" t="s">
        <v>126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32"/>
  <sheetViews>
    <sheetView topLeftCell="A18" zoomScale="110" workbookViewId="0">
      <selection activeCell="A132" sqref="A132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1" customFormat="1" x14ac:dyDescent="0.2">
      <c r="A126" s="11" t="s">
        <v>96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0825-DE9F-754C-8B93-BACD21549D97}">
  <dimension ref="A1:AD71"/>
  <sheetViews>
    <sheetView zoomScale="125" workbookViewId="0">
      <selection activeCell="C17" sqref="C17"/>
    </sheetView>
  </sheetViews>
  <sheetFormatPr baseColWidth="10" defaultRowHeight="16" x14ac:dyDescent="0.2"/>
  <cols>
    <col min="1" max="1" width="27.664062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60*B29</f>
        <v>1860</v>
      </c>
      <c r="C4" s="1" t="s">
        <v>6</v>
      </c>
      <c r="D4" s="26">
        <v>60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22.5</v>
      </c>
      <c r="C5" s="1" t="s">
        <v>184</v>
      </c>
      <c r="D5" s="1">
        <f>1000*D4/160</f>
        <v>375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30</v>
      </c>
      <c r="C6" s="1" t="s">
        <v>172</v>
      </c>
      <c r="D6" s="1">
        <f>100*D4/160</f>
        <v>37.5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100</v>
      </c>
      <c r="C7" s="1" t="s">
        <v>103</v>
      </c>
      <c r="D7" s="1">
        <v>2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120</v>
      </c>
      <c r="C8" s="1" t="s">
        <v>12</v>
      </c>
      <c r="D8" s="1">
        <v>2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180</v>
      </c>
      <c r="C9" s="1" t="s">
        <v>172</v>
      </c>
      <c r="D9" s="1">
        <f>400*D4/160</f>
        <v>150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174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2592.5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4" t="s">
        <v>18</v>
      </c>
      <c r="F16" s="24"/>
      <c r="G16" s="24"/>
      <c r="H16" s="24"/>
      <c r="I16" s="24"/>
      <c r="J16" s="24"/>
      <c r="K16" s="24"/>
      <c r="L16" s="24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f>E28</f>
        <v>0</v>
      </c>
      <c r="F18" s="17">
        <f t="shared" ref="F18:L18" si="0">F28</f>
        <v>600</v>
      </c>
      <c r="G18" s="17">
        <f t="shared" si="0"/>
        <v>1200</v>
      </c>
      <c r="H18" s="17">
        <f t="shared" si="0"/>
        <v>2000</v>
      </c>
      <c r="I18" s="17">
        <f t="shared" si="0"/>
        <v>3000</v>
      </c>
      <c r="J18" s="17">
        <f t="shared" si="0"/>
        <v>4500</v>
      </c>
      <c r="K18" s="17">
        <f t="shared" si="0"/>
        <v>7500</v>
      </c>
      <c r="L18" s="17">
        <f t="shared" si="0"/>
        <v>12000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600</v>
      </c>
      <c r="G19">
        <f>SUM($E$18:G18)</f>
        <v>1800</v>
      </c>
      <c r="H19">
        <f>SUM($E$18:H18)</f>
        <v>3800</v>
      </c>
      <c r="I19">
        <f>SUM($E$18:I18)</f>
        <v>6800</v>
      </c>
      <c r="J19">
        <f>SUM($E$18:J18)</f>
        <v>11300</v>
      </c>
      <c r="K19">
        <f>SUM($E$18:K18)</f>
        <v>18800</v>
      </c>
      <c r="L19">
        <f>SUM($E$18:L18)</f>
        <v>30800</v>
      </c>
      <c r="O19">
        <f>SUM(E18:L18)</f>
        <v>30800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27.692307692307693</v>
      </c>
      <c r="G20" s="17">
        <f t="shared" si="1"/>
        <v>55.384615384615387</v>
      </c>
      <c r="H20" s="17">
        <f t="shared" si="1"/>
        <v>92.307692307692307</v>
      </c>
      <c r="I20" s="17">
        <f t="shared" si="1"/>
        <v>138.46153846153848</v>
      </c>
      <c r="J20" s="17">
        <f t="shared" si="1"/>
        <v>207.69230769230771</v>
      </c>
      <c r="K20" s="17">
        <f t="shared" si="1"/>
        <v>346.15384615384619</v>
      </c>
      <c r="L20" s="17">
        <f t="shared" si="1"/>
        <v>553.84615384615392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27.692307692307693</v>
      </c>
      <c r="G21" s="17">
        <f>SUM($E$20:G20)</f>
        <v>83.07692307692308</v>
      </c>
      <c r="H21" s="17">
        <f>SUM($E$20:H20)</f>
        <v>175.38461538461539</v>
      </c>
      <c r="I21" s="17">
        <f>SUM($E$20:I20)</f>
        <v>313.84615384615387</v>
      </c>
      <c r="J21" s="17">
        <f>SUM($E$20:J20)</f>
        <v>521.53846153846155</v>
      </c>
      <c r="K21" s="17">
        <f>SUM($E$20:K20)</f>
        <v>867.69230769230774</v>
      </c>
      <c r="L21" s="17">
        <f>SUM($E$20:L20)</f>
        <v>1421.5384615384617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1246.1538461538462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36</v>
      </c>
      <c r="G23" s="17">
        <f t="shared" si="2"/>
        <v>72</v>
      </c>
      <c r="H23" s="17">
        <f t="shared" si="2"/>
        <v>120</v>
      </c>
      <c r="I23" s="17">
        <f t="shared" si="2"/>
        <v>180</v>
      </c>
      <c r="J23" s="17">
        <f t="shared" si="2"/>
        <v>270</v>
      </c>
      <c r="K23" s="17">
        <f t="shared" si="2"/>
        <v>450</v>
      </c>
      <c r="L23" s="17">
        <f t="shared" si="2"/>
        <v>720</v>
      </c>
      <c r="O23">
        <f>B12/L24</f>
        <v>1.4028679653679654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36</v>
      </c>
      <c r="G24" s="17">
        <f>SUM($E$23:G23)</f>
        <v>108</v>
      </c>
      <c r="H24" s="17">
        <f>SUM($E$23:H23)</f>
        <v>228</v>
      </c>
      <c r="I24" s="17">
        <f>SUM($E$23:I23)</f>
        <v>408</v>
      </c>
      <c r="J24" s="17">
        <f>SUM($E$23:J23)</f>
        <v>678</v>
      </c>
      <c r="K24" s="17">
        <f>SUM($E$23:K23)</f>
        <v>1128</v>
      </c>
      <c r="L24" s="17">
        <f>SUM($E$23:L23)</f>
        <v>1848</v>
      </c>
      <c r="M24" s="6"/>
    </row>
    <row r="25" spans="1:15" x14ac:dyDescent="0.2">
      <c r="D25" t="s">
        <v>152</v>
      </c>
      <c r="E25" s="17">
        <v>36.753599999999999</v>
      </c>
      <c r="F25" s="17">
        <v>40.204799999999999</v>
      </c>
      <c r="G25" s="17">
        <v>44.064999999999998</v>
      </c>
      <c r="H25" s="17">
        <v>50.4178</v>
      </c>
      <c r="I25" s="17">
        <v>80.098399999999998</v>
      </c>
      <c r="J25" s="17">
        <v>145.00139999999999</v>
      </c>
      <c r="K25" s="17">
        <v>380.42899999999997</v>
      </c>
      <c r="L25" s="17">
        <v>869.03</v>
      </c>
    </row>
    <row r="26" spans="1:15" x14ac:dyDescent="0.2">
      <c r="D26" t="s">
        <v>153</v>
      </c>
      <c r="E26">
        <f>SUM($E$25:E25)</f>
        <v>36.753599999999999</v>
      </c>
      <c r="F26">
        <f>SUM($E$25:F25)</f>
        <v>76.958399999999997</v>
      </c>
      <c r="G26">
        <f>SUM($E$25:G25)</f>
        <v>121.0234</v>
      </c>
      <c r="H26">
        <f>SUM($E$25:H25)</f>
        <v>171.44119999999998</v>
      </c>
      <c r="I26">
        <f>SUM($E$25:I25)</f>
        <v>251.53959999999998</v>
      </c>
      <c r="J26">
        <f>SUM($E$25:J25)</f>
        <v>396.54099999999994</v>
      </c>
      <c r="K26">
        <f>SUM($E$25:K25)</f>
        <v>776.96999999999991</v>
      </c>
      <c r="L26">
        <f>SUM($E$25:L25)</f>
        <v>1646</v>
      </c>
    </row>
    <row r="27" spans="1:15" x14ac:dyDescent="0.2">
      <c r="E27">
        <f>'s19'!E$18*$D$4/160</f>
        <v>0</v>
      </c>
      <c r="F27">
        <f>'s19'!F$18*$D$4/160</f>
        <v>750</v>
      </c>
      <c r="G27">
        <f>'s19'!G$18*$D$4/160</f>
        <v>1500</v>
      </c>
      <c r="H27">
        <f>'s19'!H$18*$D$4/160</f>
        <v>2250</v>
      </c>
      <c r="I27">
        <f>'s19'!I$18*$D$4/160</f>
        <v>3000</v>
      </c>
      <c r="J27">
        <f>'s19'!J$18*$D$4/160</f>
        <v>4500</v>
      </c>
      <c r="K27">
        <f>'s19'!K$18*$D$4/160</f>
        <v>7500</v>
      </c>
      <c r="L27">
        <f>'s19'!L$18*$D$4/160</f>
        <v>12000</v>
      </c>
    </row>
    <row r="28" spans="1:15" x14ac:dyDescent="0.2">
      <c r="E28">
        <v>0</v>
      </c>
      <c r="F28">
        <v>600</v>
      </c>
      <c r="G28">
        <v>1200</v>
      </c>
      <c r="H28">
        <v>2000</v>
      </c>
      <c r="I28">
        <v>3000</v>
      </c>
      <c r="J28">
        <v>4500</v>
      </c>
      <c r="K28">
        <v>7500</v>
      </c>
      <c r="L28">
        <v>12000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1.1168</v>
      </c>
      <c r="G32">
        <f t="shared" si="3"/>
        <v>0.61201388888888886</v>
      </c>
      <c r="H32">
        <f t="shared" si="3"/>
        <v>0.42014833333333335</v>
      </c>
      <c r="I32">
        <f t="shared" si="3"/>
        <v>0.44499111111111112</v>
      </c>
      <c r="J32">
        <f t="shared" si="3"/>
        <v>0.5370422222222222</v>
      </c>
      <c r="K32">
        <f t="shared" si="3"/>
        <v>0.84539777777777769</v>
      </c>
      <c r="L32">
        <f t="shared" si="3"/>
        <v>1.2069861111111111</v>
      </c>
    </row>
    <row r="33" spans="4:12" x14ac:dyDescent="0.2">
      <c r="D33" t="s">
        <v>157</v>
      </c>
      <c r="F33">
        <f t="shared" si="3"/>
        <v>2.1377333333333333</v>
      </c>
      <c r="G33">
        <f t="shared" si="3"/>
        <v>1.120587037037037</v>
      </c>
      <c r="H33">
        <f t="shared" si="3"/>
        <v>0.75193508771929818</v>
      </c>
      <c r="I33">
        <f t="shared" si="3"/>
        <v>0.61651862745098029</v>
      </c>
      <c r="J33">
        <f t="shared" si="3"/>
        <v>0.58486873156342178</v>
      </c>
      <c r="K33">
        <f t="shared" si="3"/>
        <v>0.68880319148936164</v>
      </c>
      <c r="L33">
        <f t="shared" si="3"/>
        <v>0.89069264069264065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2D8D-9DE4-3941-8D7C-F497254A6CFE}">
  <dimension ref="A1:AD71"/>
  <sheetViews>
    <sheetView zoomScale="115" workbookViewId="0">
      <selection activeCell="B10" sqref="B10"/>
    </sheetView>
  </sheetViews>
  <sheetFormatPr baseColWidth="10" defaultRowHeight="16" x14ac:dyDescent="0.2"/>
  <cols>
    <col min="1" max="1" width="27.664062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80*B29</f>
        <v>2480</v>
      </c>
      <c r="C4" s="1" t="s">
        <v>6</v>
      </c>
      <c r="D4" s="26">
        <v>80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30</v>
      </c>
      <c r="C5" s="1" t="s">
        <v>173</v>
      </c>
      <c r="D5" s="1">
        <f>1000*D4/160</f>
        <v>500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40</v>
      </c>
      <c r="C6" s="1" t="s">
        <v>172</v>
      </c>
      <c r="D6" s="1">
        <f>100*D4/160</f>
        <v>50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180</v>
      </c>
      <c r="C8" s="1" t="s">
        <v>12</v>
      </c>
      <c r="D8" s="1">
        <v>3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200</v>
      </c>
      <c r="C9" s="1" t="s">
        <v>172</v>
      </c>
      <c r="D9" s="1">
        <f>400*D4/160</f>
        <v>200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174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3360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4" t="s">
        <v>18</v>
      </c>
      <c r="F16" s="24"/>
      <c r="G16" s="24"/>
      <c r="H16" s="24"/>
      <c r="I16" s="24"/>
      <c r="J16" s="24"/>
      <c r="K16" s="24"/>
      <c r="L16" s="24"/>
      <c r="M16" s="13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E27</f>
        <v>0</v>
      </c>
      <c r="F18">
        <f t="shared" ref="F18:L18" si="0">F27</f>
        <v>1000</v>
      </c>
      <c r="G18">
        <f t="shared" si="0"/>
        <v>2000</v>
      </c>
      <c r="H18">
        <f t="shared" si="0"/>
        <v>3000</v>
      </c>
      <c r="I18">
        <f t="shared" si="0"/>
        <v>4000</v>
      </c>
      <c r="J18">
        <f t="shared" si="0"/>
        <v>6000</v>
      </c>
      <c r="K18">
        <f t="shared" si="0"/>
        <v>10000</v>
      </c>
      <c r="L18">
        <f t="shared" si="0"/>
        <v>16000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1000</v>
      </c>
      <c r="G19">
        <f>SUM($E$18:G18)</f>
        <v>3000</v>
      </c>
      <c r="H19">
        <f>SUM($E$18:H18)</f>
        <v>6000</v>
      </c>
      <c r="I19">
        <f>SUM($E$18:I18)</f>
        <v>10000</v>
      </c>
      <c r="J19">
        <f>SUM($E$18:J18)</f>
        <v>16000</v>
      </c>
      <c r="K19">
        <f>SUM($E$18:K18)</f>
        <v>26000</v>
      </c>
      <c r="L19">
        <f>SUM($E$18:L18)</f>
        <v>42000</v>
      </c>
      <c r="O19">
        <f>SUM(E18:L18)</f>
        <v>42000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46.153846153846153</v>
      </c>
      <c r="G20" s="17">
        <f t="shared" si="1"/>
        <v>92.307692307692307</v>
      </c>
      <c r="H20" s="17">
        <f t="shared" si="1"/>
        <v>138.46153846153848</v>
      </c>
      <c r="I20" s="17">
        <f t="shared" si="1"/>
        <v>184.61538461538461</v>
      </c>
      <c r="J20" s="17">
        <f t="shared" si="1"/>
        <v>276.92307692307696</v>
      </c>
      <c r="K20" s="17">
        <f t="shared" si="1"/>
        <v>461.53846153846155</v>
      </c>
      <c r="L20" s="17">
        <f t="shared" si="1"/>
        <v>738.46153846153845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46.153846153846153</v>
      </c>
      <c r="G21" s="17">
        <f>SUM($E$20:G20)</f>
        <v>138.46153846153845</v>
      </c>
      <c r="H21" s="17">
        <f>SUM($E$20:H20)</f>
        <v>276.92307692307691</v>
      </c>
      <c r="I21" s="17">
        <f>SUM($E$20:I20)</f>
        <v>461.53846153846155</v>
      </c>
      <c r="J21" s="17">
        <f>SUM($E$20:J20)</f>
        <v>738.46153846153857</v>
      </c>
      <c r="K21" s="17">
        <f>SUM($E$20:K20)</f>
        <v>1200</v>
      </c>
      <c r="L21" s="17">
        <f>SUM($E$20:L20)</f>
        <v>1938.4615384615386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1661.5384615384614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60</v>
      </c>
      <c r="G23" s="17">
        <f t="shared" si="2"/>
        <v>120</v>
      </c>
      <c r="H23" s="17">
        <f t="shared" si="2"/>
        <v>180</v>
      </c>
      <c r="I23" s="17">
        <f t="shared" si="2"/>
        <v>240</v>
      </c>
      <c r="J23" s="17">
        <f t="shared" si="2"/>
        <v>360</v>
      </c>
      <c r="K23" s="17">
        <f t="shared" si="2"/>
        <v>600</v>
      </c>
      <c r="L23" s="17">
        <f t="shared" si="2"/>
        <v>960</v>
      </c>
      <c r="O23">
        <f>B12/L24</f>
        <v>1.3333333333333333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60</v>
      </c>
      <c r="G24" s="17">
        <f>SUM($E$23:G23)</f>
        <v>180</v>
      </c>
      <c r="H24" s="17">
        <f>SUM($E$23:H23)</f>
        <v>360</v>
      </c>
      <c r="I24" s="17">
        <f>SUM($E$23:I23)</f>
        <v>600</v>
      </c>
      <c r="J24" s="17">
        <f>SUM($E$23:J23)</f>
        <v>960</v>
      </c>
      <c r="K24" s="17">
        <f>SUM($E$23:K23)</f>
        <v>1560</v>
      </c>
      <c r="L24" s="17">
        <f>SUM($E$23:L23)</f>
        <v>2520</v>
      </c>
      <c r="M24" s="6"/>
    </row>
    <row r="25" spans="1:15" x14ac:dyDescent="0.2">
      <c r="D25" t="s">
        <v>152</v>
      </c>
      <c r="E25" s="17">
        <v>96.111999999999995</v>
      </c>
      <c r="F25" s="17">
        <v>99.876000000000005</v>
      </c>
      <c r="G25" s="17">
        <v>104.503</v>
      </c>
      <c r="H25" s="17">
        <v>111.386</v>
      </c>
      <c r="I25" s="17">
        <v>138.798</v>
      </c>
      <c r="J25" s="17">
        <v>303.01600000000002</v>
      </c>
      <c r="K25" s="17">
        <v>798.45600000000002</v>
      </c>
      <c r="L25" s="17">
        <v>1757.8530000000001</v>
      </c>
    </row>
    <row r="26" spans="1:15" x14ac:dyDescent="0.2">
      <c r="D26" t="s">
        <v>153</v>
      </c>
      <c r="E26">
        <f>SUM($E$25:E25)</f>
        <v>96.111999999999995</v>
      </c>
      <c r="F26">
        <f>SUM($E$25:F25)</f>
        <v>195.988</v>
      </c>
      <c r="G26">
        <f>SUM($E$25:G25)</f>
        <v>300.49099999999999</v>
      </c>
      <c r="H26">
        <f>SUM($E$25:H25)</f>
        <v>411.87699999999995</v>
      </c>
      <c r="I26">
        <f>SUM($E$25:I25)</f>
        <v>550.67499999999995</v>
      </c>
      <c r="J26">
        <f>SUM($E$25:J25)</f>
        <v>853.69100000000003</v>
      </c>
      <c r="K26">
        <f>SUM($E$25:K25)</f>
        <v>1652.1469999999999</v>
      </c>
      <c r="L26">
        <f>SUM($E$25:L25)</f>
        <v>3410</v>
      </c>
    </row>
    <row r="27" spans="1:15" x14ac:dyDescent="0.2">
      <c r="E27">
        <f>'s19'!E$18*$D$4/160</f>
        <v>0</v>
      </c>
      <c r="F27">
        <f>'s19'!F$18*$D$4/160</f>
        <v>1000</v>
      </c>
      <c r="G27">
        <f>'s19'!G$18*$D$4/160</f>
        <v>2000</v>
      </c>
      <c r="H27">
        <f>'s19'!H$18*$D$4/160</f>
        <v>3000</v>
      </c>
      <c r="I27">
        <f>'s19'!I$18*$D$4/160</f>
        <v>4000</v>
      </c>
      <c r="J27">
        <f>'s19'!J$18*$D$4/160</f>
        <v>6000</v>
      </c>
      <c r="K27">
        <f>'s19'!K$18*$D$4/160</f>
        <v>10000</v>
      </c>
      <c r="L27">
        <f>'s19'!L$18*$D$4/160</f>
        <v>16000</v>
      </c>
    </row>
    <row r="28" spans="1:15" x14ac:dyDescent="0.2">
      <c r="E28">
        <v>0</v>
      </c>
      <c r="F28">
        <v>1000</v>
      </c>
      <c r="G28">
        <v>2000</v>
      </c>
      <c r="H28">
        <v>3000</v>
      </c>
      <c r="I28">
        <v>4000</v>
      </c>
      <c r="J28">
        <v>6000</v>
      </c>
      <c r="K28">
        <v>10000</v>
      </c>
      <c r="L28">
        <v>16000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1.6646000000000001</v>
      </c>
      <c r="G32">
        <f t="shared" si="3"/>
        <v>0.87085833333333329</v>
      </c>
      <c r="H32">
        <f t="shared" si="3"/>
        <v>0.61881111111111109</v>
      </c>
      <c r="I32">
        <f t="shared" si="3"/>
        <v>0.57832499999999998</v>
      </c>
      <c r="J32">
        <f t="shared" si="3"/>
        <v>0.84171111111111119</v>
      </c>
      <c r="K32">
        <f t="shared" si="3"/>
        <v>1.3307599999999999</v>
      </c>
      <c r="L32">
        <f t="shared" si="3"/>
        <v>1.8310968750000001</v>
      </c>
    </row>
    <row r="33" spans="4:12" x14ac:dyDescent="0.2">
      <c r="D33" t="s">
        <v>157</v>
      </c>
      <c r="F33">
        <f t="shared" si="3"/>
        <v>3.2664666666666666</v>
      </c>
      <c r="G33">
        <f t="shared" si="3"/>
        <v>1.6693944444444444</v>
      </c>
      <c r="H33">
        <f t="shared" si="3"/>
        <v>1.1441027777777777</v>
      </c>
      <c r="I33">
        <f t="shared" si="3"/>
        <v>0.91779166666666656</v>
      </c>
      <c r="J33">
        <f t="shared" si="3"/>
        <v>0.88926145833333337</v>
      </c>
      <c r="K33">
        <f t="shared" si="3"/>
        <v>1.0590685897435896</v>
      </c>
      <c r="L33">
        <f t="shared" si="3"/>
        <v>1.3531746031746033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AD82-1D14-B04B-938B-8951896D9BB3}">
  <dimension ref="A1:AD58"/>
  <sheetViews>
    <sheetView zoomScale="111" workbookViewId="0">
      <selection activeCell="B7" sqref="B7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100*B29</f>
        <v>3100</v>
      </c>
      <c r="C4" s="1" t="s">
        <v>6</v>
      </c>
      <c r="D4" s="26">
        <v>100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37.5</v>
      </c>
      <c r="C5" s="1" t="s">
        <v>175</v>
      </c>
      <c r="D5" s="1">
        <f>1000*D4/160</f>
        <v>625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50</v>
      </c>
      <c r="C6" s="1" t="s">
        <v>172</v>
      </c>
      <c r="D6" s="1">
        <f>100*D4/160</f>
        <v>62.5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240</v>
      </c>
      <c r="C8" s="1" t="s">
        <v>12</v>
      </c>
      <c r="D8" s="1">
        <v>4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230</v>
      </c>
      <c r="C9" s="1" t="s">
        <v>172</v>
      </c>
      <c r="D9" s="1">
        <f>400*D4/160</f>
        <v>250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150</v>
      </c>
      <c r="C10" s="1" t="s">
        <v>16</v>
      </c>
      <c r="D10" s="1">
        <v>3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240</v>
      </c>
      <c r="C11" s="1" t="s">
        <v>174</v>
      </c>
      <c r="D11" s="1">
        <v>240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4197.5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4" t="s">
        <v>18</v>
      </c>
      <c r="F16" s="24"/>
      <c r="G16" s="24"/>
      <c r="H16" s="24"/>
      <c r="I16" s="24"/>
      <c r="J16" s="24"/>
      <c r="K16" s="24"/>
      <c r="L16" s="24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1200</v>
      </c>
      <c r="G18">
        <f t="shared" si="0"/>
        <v>2400</v>
      </c>
      <c r="H18">
        <f t="shared" si="0"/>
        <v>3600</v>
      </c>
      <c r="I18">
        <f t="shared" si="0"/>
        <v>5000</v>
      </c>
      <c r="J18">
        <f t="shared" si="0"/>
        <v>7000</v>
      </c>
      <c r="K18">
        <f t="shared" si="0"/>
        <v>12000</v>
      </c>
      <c r="L18">
        <f t="shared" si="0"/>
        <v>20000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1200</v>
      </c>
      <c r="G19">
        <f>SUM($E$18:G18)</f>
        <v>3600</v>
      </c>
      <c r="H19">
        <f>SUM($E$18:H18)</f>
        <v>7200</v>
      </c>
      <c r="I19">
        <f>SUM($E$18:I18)</f>
        <v>12200</v>
      </c>
      <c r="J19">
        <f>SUM($E$18:J18)</f>
        <v>19200</v>
      </c>
      <c r="K19">
        <f>SUM($E$18:K18)</f>
        <v>31200</v>
      </c>
      <c r="L19">
        <f>SUM($E$18:L18)</f>
        <v>51200</v>
      </c>
      <c r="O19">
        <f>SUM(E18:L18)</f>
        <v>51200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55.384615384615387</v>
      </c>
      <c r="G20" s="17">
        <f t="shared" si="1"/>
        <v>110.76923076923077</v>
      </c>
      <c r="H20" s="17">
        <f t="shared" si="1"/>
        <v>166.15384615384616</v>
      </c>
      <c r="I20" s="17">
        <f t="shared" si="1"/>
        <v>230.76923076923077</v>
      </c>
      <c r="J20" s="17">
        <f t="shared" si="1"/>
        <v>323.07692307692309</v>
      </c>
      <c r="K20" s="17">
        <f t="shared" si="1"/>
        <v>553.84615384615392</v>
      </c>
      <c r="L20" s="17">
        <f t="shared" si="1"/>
        <v>923.07692307692309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55.384615384615387</v>
      </c>
      <c r="G21" s="17">
        <f>SUM($E$20:G20)</f>
        <v>166.15384615384616</v>
      </c>
      <c r="H21" s="17">
        <f>SUM($E$20:H20)</f>
        <v>332.30769230769232</v>
      </c>
      <c r="I21" s="17">
        <f>SUM($E$20:I20)</f>
        <v>563.07692307692309</v>
      </c>
      <c r="J21" s="17">
        <f>SUM($E$20:J20)</f>
        <v>886.15384615384619</v>
      </c>
      <c r="K21" s="17">
        <f>SUM($E$20:K20)</f>
        <v>1440</v>
      </c>
      <c r="L21" s="17">
        <f>SUM($E$20:L20)</f>
        <v>2363.0769230769229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2030.7692307692307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72</v>
      </c>
      <c r="G23" s="17">
        <f t="shared" si="2"/>
        <v>144</v>
      </c>
      <c r="H23" s="17">
        <f t="shared" si="2"/>
        <v>216</v>
      </c>
      <c r="I23" s="17">
        <f t="shared" si="2"/>
        <v>300</v>
      </c>
      <c r="J23" s="17">
        <f t="shared" si="2"/>
        <v>420</v>
      </c>
      <c r="K23" s="17">
        <f t="shared" si="2"/>
        <v>720</v>
      </c>
      <c r="L23" s="17">
        <f t="shared" si="2"/>
        <v>1200</v>
      </c>
      <c r="O23">
        <f>B12/L24</f>
        <v>1.3663736979166667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72</v>
      </c>
      <c r="G24" s="17">
        <f>SUM($E$23:G23)</f>
        <v>216</v>
      </c>
      <c r="H24" s="17">
        <f>SUM($E$23:H23)</f>
        <v>432</v>
      </c>
      <c r="I24" s="17">
        <f>SUM($E$23:I23)</f>
        <v>732</v>
      </c>
      <c r="J24" s="17">
        <f>SUM($E$23:J23)</f>
        <v>1152</v>
      </c>
      <c r="K24" s="17">
        <f>SUM($E$23:K23)</f>
        <v>1872</v>
      </c>
      <c r="L24" s="17">
        <f>SUM($E$23:L23)</f>
        <v>3072</v>
      </c>
      <c r="M24" s="6"/>
    </row>
    <row r="25" spans="1:15" x14ac:dyDescent="0.2">
      <c r="D25" t="s">
        <v>152</v>
      </c>
      <c r="E25" s="17">
        <v>120.61525</v>
      </c>
      <c r="F25" s="17">
        <v>124.5775</v>
      </c>
      <c r="G25" s="17">
        <v>130.4195</v>
      </c>
      <c r="H25" s="17">
        <v>142.87225000000001</v>
      </c>
      <c r="I25" s="17">
        <v>187.02500000000001</v>
      </c>
      <c r="J25" s="17">
        <v>394.40875</v>
      </c>
      <c r="K25" s="17">
        <v>932.77475000000004</v>
      </c>
      <c r="L25" s="17">
        <v>2194.8069999999998</v>
      </c>
    </row>
    <row r="26" spans="1:15" x14ac:dyDescent="0.2">
      <c r="D26" t="s">
        <v>153</v>
      </c>
      <c r="E26">
        <f>SUM($E$25:E25)</f>
        <v>120.61525</v>
      </c>
      <c r="F26">
        <f>SUM($E$25:F25)</f>
        <v>245.19274999999999</v>
      </c>
      <c r="G26">
        <f>SUM($E$25:G25)</f>
        <v>375.61225000000002</v>
      </c>
      <c r="H26">
        <f>SUM($E$25:H25)</f>
        <v>518.48450000000003</v>
      </c>
      <c r="I26">
        <f>SUM($E$25:I25)</f>
        <v>705.5095</v>
      </c>
      <c r="J26">
        <f>SUM($E$25:J25)</f>
        <v>1099.9182499999999</v>
      </c>
      <c r="K26">
        <f>SUM($E$25:K25)</f>
        <v>2032.693</v>
      </c>
      <c r="L26">
        <f>SUM($E$25:L25)</f>
        <v>4227.5</v>
      </c>
    </row>
    <row r="27" spans="1:15" x14ac:dyDescent="0.2">
      <c r="E27">
        <f>'s19'!E$18*$D$4/160</f>
        <v>0</v>
      </c>
      <c r="F27">
        <f>'s19'!F$18*$D$4/160</f>
        <v>1250</v>
      </c>
      <c r="G27">
        <f>'s19'!G$18*$D$4/160</f>
        <v>2500</v>
      </c>
      <c r="H27">
        <f>'s19'!H$18*$D$4/160</f>
        <v>3750</v>
      </c>
      <c r="I27">
        <f>'s19'!I$18*$D$4/160</f>
        <v>5000</v>
      </c>
      <c r="J27">
        <f>'s19'!J$18*$D$4/160</f>
        <v>7500</v>
      </c>
      <c r="K27">
        <f>'s19'!K$18*$D$4/160</f>
        <v>12500</v>
      </c>
      <c r="L27">
        <f>'s19'!L$18*$D$4/160</f>
        <v>20000</v>
      </c>
    </row>
    <row r="28" spans="1:15" x14ac:dyDescent="0.2">
      <c r="E28">
        <v>0</v>
      </c>
      <c r="F28">
        <v>1200</v>
      </c>
      <c r="G28">
        <v>2400</v>
      </c>
      <c r="H28">
        <v>3600</v>
      </c>
      <c r="I28">
        <v>5000</v>
      </c>
      <c r="J28">
        <v>7000</v>
      </c>
      <c r="K28">
        <v>12000</v>
      </c>
      <c r="L28">
        <v>20000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1.7302430555555555</v>
      </c>
      <c r="G32">
        <f t="shared" si="3"/>
        <v>0.90569097222222217</v>
      </c>
      <c r="H32">
        <f t="shared" si="3"/>
        <v>0.66144560185185186</v>
      </c>
      <c r="I32">
        <f t="shared" si="3"/>
        <v>0.62341666666666673</v>
      </c>
      <c r="J32">
        <f t="shared" si="3"/>
        <v>0.93906845238095238</v>
      </c>
      <c r="K32">
        <f t="shared" si="3"/>
        <v>1.2955204861111111</v>
      </c>
      <c r="L32">
        <f t="shared" si="3"/>
        <v>1.8290058333333332</v>
      </c>
    </row>
    <row r="33" spans="4:12" x14ac:dyDescent="0.2">
      <c r="D33" t="s">
        <v>157</v>
      </c>
      <c r="F33">
        <f t="shared" si="3"/>
        <v>3.4054548611111111</v>
      </c>
      <c r="G33">
        <f t="shared" si="3"/>
        <v>1.7389456018518519</v>
      </c>
      <c r="H33">
        <f t="shared" si="3"/>
        <v>1.2001956018518518</v>
      </c>
      <c r="I33">
        <f t="shared" si="3"/>
        <v>0.96381079234972677</v>
      </c>
      <c r="J33">
        <f t="shared" si="3"/>
        <v>0.95479014756944436</v>
      </c>
      <c r="K33">
        <f t="shared" si="3"/>
        <v>1.0858402777777778</v>
      </c>
      <c r="L33">
        <f t="shared" si="3"/>
        <v>1.3761393229166667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5D36-ACCA-3B46-A3E7-54B676AC09D2}">
  <dimension ref="A1:AD33"/>
  <sheetViews>
    <sheetView tabSelected="1" zoomScale="115" workbookViewId="0">
      <selection activeCell="L30" sqref="L30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120*B29</f>
        <v>3720</v>
      </c>
      <c r="C4" s="1" t="s">
        <v>6</v>
      </c>
      <c r="D4" s="26">
        <v>120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45</v>
      </c>
      <c r="C5" s="1" t="s">
        <v>173</v>
      </c>
      <c r="D5" s="1">
        <f>1000*D4/160</f>
        <v>750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60</v>
      </c>
      <c r="C6" s="1" t="s">
        <v>172</v>
      </c>
      <c r="D6" s="1">
        <f>100*D4/160</f>
        <v>75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200</v>
      </c>
      <c r="C7" s="1" t="s">
        <v>103</v>
      </c>
      <c r="D7" s="1">
        <v>4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300</v>
      </c>
      <c r="C8" s="1" t="s">
        <v>12</v>
      </c>
      <c r="D8" s="1">
        <v>5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250</v>
      </c>
      <c r="C9" s="1" t="s">
        <v>172</v>
      </c>
      <c r="D9" s="1">
        <f>400*D4/160</f>
        <v>300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200</v>
      </c>
      <c r="C10" s="1" t="s">
        <v>16</v>
      </c>
      <c r="D10" s="1">
        <v>4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5135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4" t="s">
        <v>18</v>
      </c>
      <c r="F16" s="24"/>
      <c r="G16" s="24"/>
      <c r="H16" s="24"/>
      <c r="I16" s="24"/>
      <c r="J16" s="24"/>
      <c r="K16" s="24"/>
      <c r="L16" s="24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1500</v>
      </c>
      <c r="G18">
        <f t="shared" si="0"/>
        <v>3000</v>
      </c>
      <c r="H18">
        <f t="shared" si="0"/>
        <v>4500</v>
      </c>
      <c r="I18">
        <f t="shared" si="0"/>
        <v>6000</v>
      </c>
      <c r="J18">
        <f t="shared" si="0"/>
        <v>9000</v>
      </c>
      <c r="K18">
        <f t="shared" si="0"/>
        <v>15000</v>
      </c>
      <c r="L18">
        <f t="shared" si="0"/>
        <v>24000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1500</v>
      </c>
      <c r="G19">
        <f>SUM($E$18:G18)</f>
        <v>4500</v>
      </c>
      <c r="H19">
        <f>SUM($E$18:H18)</f>
        <v>9000</v>
      </c>
      <c r="I19">
        <f>SUM($E$18:I18)</f>
        <v>15000</v>
      </c>
      <c r="J19">
        <f>SUM($E$18:J18)</f>
        <v>24000</v>
      </c>
      <c r="K19">
        <f>SUM($E$18:K18)</f>
        <v>39000</v>
      </c>
      <c r="L19">
        <f>SUM($E$18:L18)</f>
        <v>63000</v>
      </c>
      <c r="O19">
        <f>SUM(E18:L18)</f>
        <v>63000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69.230769230769241</v>
      </c>
      <c r="G20" s="17">
        <f t="shared" si="1"/>
        <v>138.46153846153848</v>
      </c>
      <c r="H20" s="17">
        <f t="shared" si="1"/>
        <v>207.69230769230771</v>
      </c>
      <c r="I20" s="17">
        <f t="shared" si="1"/>
        <v>276.92307692307696</v>
      </c>
      <c r="J20" s="17">
        <f t="shared" si="1"/>
        <v>415.38461538461542</v>
      </c>
      <c r="K20" s="17">
        <f t="shared" si="1"/>
        <v>692.30769230769238</v>
      </c>
      <c r="L20" s="17">
        <f t="shared" si="1"/>
        <v>1107.6923076923078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69.230769230769241</v>
      </c>
      <c r="G21" s="17">
        <f>SUM($E$20:G20)</f>
        <v>207.69230769230774</v>
      </c>
      <c r="H21" s="17">
        <f>SUM($E$20:H20)</f>
        <v>415.38461538461547</v>
      </c>
      <c r="I21" s="17">
        <f>SUM($E$20:I20)</f>
        <v>692.30769230769238</v>
      </c>
      <c r="J21" s="17">
        <f>SUM($E$20:J20)</f>
        <v>1107.6923076923078</v>
      </c>
      <c r="K21" s="17">
        <f>SUM($E$20:K20)</f>
        <v>1800.0000000000002</v>
      </c>
      <c r="L21" s="17">
        <f>SUM($E$20:L20)</f>
        <v>2907.6923076923081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2492.3076923076924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90</v>
      </c>
      <c r="G23" s="17">
        <f t="shared" si="2"/>
        <v>180</v>
      </c>
      <c r="H23" s="17">
        <f t="shared" si="2"/>
        <v>270</v>
      </c>
      <c r="I23" s="17">
        <f t="shared" si="2"/>
        <v>360</v>
      </c>
      <c r="J23" s="17">
        <f t="shared" si="2"/>
        <v>540</v>
      </c>
      <c r="K23" s="17">
        <f t="shared" si="2"/>
        <v>900</v>
      </c>
      <c r="L23" s="17">
        <f t="shared" si="2"/>
        <v>1440</v>
      </c>
      <c r="O23">
        <f>B12/L24</f>
        <v>1.3584656084656084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90</v>
      </c>
      <c r="G24" s="17">
        <f>SUM($E$23:G23)</f>
        <v>270</v>
      </c>
      <c r="H24" s="17">
        <f>SUM($E$23:H23)</f>
        <v>540</v>
      </c>
      <c r="I24" s="17">
        <f>SUM($E$23:I23)</f>
        <v>900</v>
      </c>
      <c r="J24" s="17">
        <f>SUM($E$23:J23)</f>
        <v>1440</v>
      </c>
      <c r="K24" s="17">
        <f>SUM($E$23:K23)</f>
        <v>2340</v>
      </c>
      <c r="L24" s="17">
        <f>SUM($E$23:L23)</f>
        <v>3780</v>
      </c>
      <c r="M24" s="6"/>
    </row>
    <row r="25" spans="1:15" x14ac:dyDescent="0.2">
      <c r="D25" t="s">
        <v>152</v>
      </c>
      <c r="E25" s="17">
        <v>130.56800000000001</v>
      </c>
      <c r="F25" s="17">
        <v>142.59549999999999</v>
      </c>
      <c r="G25" s="17">
        <v>154.38</v>
      </c>
      <c r="H25" s="17">
        <v>180.821</v>
      </c>
      <c r="I25" s="17">
        <v>259.00450000000001</v>
      </c>
      <c r="J25" s="17">
        <v>527.44500000000005</v>
      </c>
      <c r="K25" s="17">
        <v>1174.4259999999999</v>
      </c>
      <c r="L25" s="17">
        <v>2625.76</v>
      </c>
    </row>
    <row r="26" spans="1:15" x14ac:dyDescent="0.2">
      <c r="D26" t="s">
        <v>153</v>
      </c>
      <c r="E26">
        <f>SUM($E$25:E25)</f>
        <v>130.56800000000001</v>
      </c>
      <c r="F26">
        <f>SUM($E$25:F25)</f>
        <v>273.1635</v>
      </c>
      <c r="G26">
        <f>SUM($E$25:G25)</f>
        <v>427.54349999999999</v>
      </c>
      <c r="H26">
        <f>SUM($E$25:H25)</f>
        <v>608.36450000000002</v>
      </c>
      <c r="I26">
        <f>SUM($E$25:I25)</f>
        <v>867.36900000000003</v>
      </c>
      <c r="J26">
        <f>SUM($E$25:J25)</f>
        <v>1394.8140000000001</v>
      </c>
      <c r="K26">
        <f>SUM($E$25:K25)</f>
        <v>2569.2399999999998</v>
      </c>
      <c r="L26">
        <f>SUM($E$25:L25)</f>
        <v>5195</v>
      </c>
    </row>
    <row r="27" spans="1:15" x14ac:dyDescent="0.2">
      <c r="E27">
        <f>'s19'!E$18*$D$4/160</f>
        <v>0</v>
      </c>
      <c r="F27">
        <f>'s19'!F$18*$D$4/160</f>
        <v>1500</v>
      </c>
      <c r="G27">
        <f>'s19'!G$18*$D$4/160</f>
        <v>3000</v>
      </c>
      <c r="H27">
        <f>'s19'!H$18*$D$4/160</f>
        <v>4500</v>
      </c>
      <c r="I27">
        <f>'s19'!I$18*$D$4/160</f>
        <v>6000</v>
      </c>
      <c r="J27">
        <f>'s19'!J$18*$D$4/160</f>
        <v>9000</v>
      </c>
      <c r="K27">
        <f>'s19'!K$18*$D$4/160</f>
        <v>15000</v>
      </c>
      <c r="L27">
        <f>'s19'!L$18*$D$4/160</f>
        <v>24000</v>
      </c>
    </row>
    <row r="28" spans="1:15" x14ac:dyDescent="0.2">
      <c r="E28">
        <v>0</v>
      </c>
      <c r="F28">
        <v>1500</v>
      </c>
      <c r="G28">
        <v>3000</v>
      </c>
      <c r="H28">
        <v>4500</v>
      </c>
      <c r="I28">
        <v>6000</v>
      </c>
      <c r="J28">
        <v>9000</v>
      </c>
      <c r="K28">
        <v>15000</v>
      </c>
      <c r="L28">
        <v>24000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1.5843944444444442</v>
      </c>
      <c r="G32">
        <f t="shared" si="3"/>
        <v>0.85766666666666669</v>
      </c>
      <c r="H32">
        <f t="shared" si="3"/>
        <v>0.66970740740740742</v>
      </c>
      <c r="I32">
        <f t="shared" si="3"/>
        <v>0.71945694444444441</v>
      </c>
      <c r="J32">
        <f t="shared" si="3"/>
        <v>0.97675000000000012</v>
      </c>
      <c r="K32">
        <f t="shared" si="3"/>
        <v>1.3049177777777776</v>
      </c>
      <c r="L32">
        <f t="shared" si="3"/>
        <v>1.8234444444444446</v>
      </c>
    </row>
    <row r="33" spans="4:12" x14ac:dyDescent="0.2">
      <c r="D33" t="s">
        <v>157</v>
      </c>
      <c r="F33">
        <f t="shared" si="3"/>
        <v>3.0351499999999998</v>
      </c>
      <c r="G33">
        <f t="shared" si="3"/>
        <v>1.5834944444444443</v>
      </c>
      <c r="H33">
        <f t="shared" si="3"/>
        <v>1.126600925925926</v>
      </c>
      <c r="I33">
        <f t="shared" si="3"/>
        <v>0.9637433333333334</v>
      </c>
      <c r="J33">
        <f t="shared" si="3"/>
        <v>0.96862083333333338</v>
      </c>
      <c r="K33">
        <f t="shared" si="3"/>
        <v>1.0979658119658118</v>
      </c>
      <c r="L33">
        <f t="shared" si="3"/>
        <v>1.3743386243386244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AA97-B373-0343-9363-0835B8F83C8F}">
  <dimension ref="A1:AD36"/>
  <sheetViews>
    <sheetView zoomScale="115" workbookViewId="0">
      <selection activeCell="E16" sqref="E16:L16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140*B29</f>
        <v>4340</v>
      </c>
      <c r="C4" s="1" t="s">
        <v>6</v>
      </c>
      <c r="D4" s="10" t="s">
        <v>182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48</v>
      </c>
      <c r="C5" s="1" t="s">
        <v>173</v>
      </c>
      <c r="D5" s="1">
        <v>800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70</v>
      </c>
      <c r="C6" s="1" t="s">
        <v>172</v>
      </c>
      <c r="D6" s="1">
        <v>80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270</v>
      </c>
      <c r="C9" s="1" t="s">
        <v>172</v>
      </c>
      <c r="D9" s="1">
        <v>320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5948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4" t="s">
        <v>18</v>
      </c>
      <c r="F16" s="24"/>
      <c r="G16" s="24"/>
      <c r="H16" s="24"/>
      <c r="I16" s="24"/>
      <c r="J16" s="24"/>
      <c r="K16" s="24"/>
      <c r="L16" s="24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v>0</v>
      </c>
      <c r="F18">
        <v>1800</v>
      </c>
      <c r="G18">
        <v>3500</v>
      </c>
      <c r="H18">
        <v>5000</v>
      </c>
      <c r="I18">
        <v>7000</v>
      </c>
      <c r="J18">
        <v>10000</v>
      </c>
      <c r="K18">
        <v>17000</v>
      </c>
      <c r="L18">
        <v>28000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1800</v>
      </c>
      <c r="G19">
        <f>SUM($E$18:G18)</f>
        <v>5300</v>
      </c>
      <c r="H19">
        <f>SUM($E$18:H18)</f>
        <v>10300</v>
      </c>
      <c r="I19">
        <f>SUM($E$18:I18)</f>
        <v>17300</v>
      </c>
      <c r="J19">
        <f>SUM($E$18:J18)</f>
        <v>27300</v>
      </c>
      <c r="K19">
        <f>SUM($E$18:K18)</f>
        <v>44300</v>
      </c>
      <c r="L19">
        <f>SUM($E$18:L18)</f>
        <v>72300</v>
      </c>
      <c r="O19">
        <f>SUM(E18:L18)</f>
        <v>72300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83.07692307692308</v>
      </c>
      <c r="G20" s="17">
        <f t="shared" si="0"/>
        <v>161.53846153846155</v>
      </c>
      <c r="H20" s="17">
        <f t="shared" si="0"/>
        <v>230.76923076923077</v>
      </c>
      <c r="I20" s="17">
        <f t="shared" si="0"/>
        <v>323.07692307692309</v>
      </c>
      <c r="J20" s="17">
        <f t="shared" si="0"/>
        <v>461.53846153846155</v>
      </c>
      <c r="K20" s="17">
        <f t="shared" si="0"/>
        <v>784.61538461538464</v>
      </c>
      <c r="L20" s="17">
        <f t="shared" si="0"/>
        <v>1292.3076923076924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83.07692307692308</v>
      </c>
      <c r="G21" s="17">
        <f>SUM($E$20:G20)</f>
        <v>244.61538461538464</v>
      </c>
      <c r="H21" s="17">
        <f>SUM($E$20:H20)</f>
        <v>475.38461538461542</v>
      </c>
      <c r="I21" s="17">
        <f>SUM($E$20:I20)</f>
        <v>798.46153846153857</v>
      </c>
      <c r="J21" s="17">
        <f>SUM($E$20:J20)</f>
        <v>1260</v>
      </c>
      <c r="K21" s="17">
        <f>SUM($E$20:K20)</f>
        <v>2044.6153846153848</v>
      </c>
      <c r="L21" s="17">
        <f>SUM($E$20:L20)</f>
        <v>3336.9230769230771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2861.5384615384619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108</v>
      </c>
      <c r="G23" s="17">
        <f t="shared" si="1"/>
        <v>210</v>
      </c>
      <c r="H23" s="17">
        <f t="shared" si="1"/>
        <v>300</v>
      </c>
      <c r="I23" s="17">
        <f t="shared" si="1"/>
        <v>420</v>
      </c>
      <c r="J23" s="17">
        <f t="shared" si="1"/>
        <v>600</v>
      </c>
      <c r="K23" s="17">
        <f t="shared" si="1"/>
        <v>1020</v>
      </c>
      <c r="L23" s="17">
        <f t="shared" si="1"/>
        <v>1680</v>
      </c>
      <c r="O23">
        <f>B12/L24</f>
        <v>1.3711387736284002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108</v>
      </c>
      <c r="G24" s="17">
        <f>SUM($E$23:G23)</f>
        <v>318</v>
      </c>
      <c r="H24" s="17">
        <f>SUM($E$23:H23)</f>
        <v>618</v>
      </c>
      <c r="I24" s="17">
        <f>SUM($E$23:I23)</f>
        <v>1038</v>
      </c>
      <c r="J24" s="17">
        <f>SUM($E$23:J23)</f>
        <v>1638</v>
      </c>
      <c r="K24" s="17">
        <f>SUM($E$23:K23)</f>
        <v>2658</v>
      </c>
      <c r="L24" s="17">
        <f>SUM($E$23:L23)</f>
        <v>4338</v>
      </c>
      <c r="M24" s="6"/>
    </row>
    <row r="25" spans="1:15" x14ac:dyDescent="0.2">
      <c r="D25" t="s">
        <v>152</v>
      </c>
      <c r="E25" s="17">
        <v>133.5592</v>
      </c>
      <c r="F25" s="17">
        <v>145.13159999999999</v>
      </c>
      <c r="G25" s="17">
        <v>159.27199999999999</v>
      </c>
      <c r="H25" s="17">
        <v>186.13499999999999</v>
      </c>
      <c r="I25" s="17">
        <v>259.07900000000001</v>
      </c>
      <c r="J25" s="17">
        <v>566.21559999999999</v>
      </c>
      <c r="K25" s="17">
        <v>1320.3376000000001</v>
      </c>
      <c r="L25" s="17">
        <v>3058.27</v>
      </c>
    </row>
    <row r="26" spans="1:15" x14ac:dyDescent="0.2">
      <c r="D26" t="s">
        <v>153</v>
      </c>
      <c r="E26">
        <f>SUM($E$25:E25)</f>
        <v>133.5592</v>
      </c>
      <c r="F26">
        <f>SUM($E$25:F25)</f>
        <v>278.69079999999997</v>
      </c>
      <c r="G26">
        <f>SUM($E$25:G25)</f>
        <v>437.96279999999996</v>
      </c>
      <c r="H26">
        <f>SUM($E$25:H25)</f>
        <v>624.09780000000001</v>
      </c>
      <c r="I26">
        <f>SUM($E$25:I25)</f>
        <v>883.17679999999996</v>
      </c>
      <c r="J26">
        <f>SUM($E$25:J25)</f>
        <v>1449.3924</v>
      </c>
      <c r="K26">
        <f>SUM($E$25:K25)</f>
        <v>2769.73</v>
      </c>
      <c r="L26">
        <f>SUM($E$25:L25)</f>
        <v>5828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1.3438111111111111</v>
      </c>
      <c r="G32">
        <f t="shared" si="2"/>
        <v>0.75843809523809524</v>
      </c>
      <c r="H32">
        <f t="shared" si="2"/>
        <v>0.62044999999999995</v>
      </c>
      <c r="I32">
        <f t="shared" si="2"/>
        <v>0.61685476190476196</v>
      </c>
      <c r="J32">
        <f t="shared" si="2"/>
        <v>0.94369266666666662</v>
      </c>
      <c r="K32">
        <f t="shared" si="2"/>
        <v>1.2944486274509805</v>
      </c>
      <c r="L32">
        <f t="shared" si="2"/>
        <v>1.8203988095238095</v>
      </c>
    </row>
    <row r="33" spans="1:12" x14ac:dyDescent="0.2">
      <c r="D33" t="s">
        <v>157</v>
      </c>
      <c r="F33">
        <f t="shared" si="2"/>
        <v>2.58047037037037</v>
      </c>
      <c r="G33">
        <f t="shared" si="2"/>
        <v>1.3772415094339621</v>
      </c>
      <c r="H33">
        <f t="shared" si="2"/>
        <v>1.0098669902912623</v>
      </c>
      <c r="I33">
        <f t="shared" si="2"/>
        <v>0.85084470134874757</v>
      </c>
      <c r="J33">
        <f t="shared" si="2"/>
        <v>0.884854945054945</v>
      </c>
      <c r="K33">
        <f t="shared" si="2"/>
        <v>1.0420353649360421</v>
      </c>
      <c r="L33">
        <f t="shared" si="2"/>
        <v>1.3434762563393268</v>
      </c>
    </row>
    <row r="36" spans="1:12" x14ac:dyDescent="0.2">
      <c r="A36" t="s">
        <v>170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D7A4-B1E1-314E-84EA-99BE3BEA80D2}">
  <dimension ref="A1:AD58"/>
  <sheetViews>
    <sheetView zoomScale="125" workbookViewId="0">
      <selection activeCell="B7" sqref="B7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160*B29</f>
        <v>4960</v>
      </c>
      <c r="C4" s="1" t="s">
        <v>6</v>
      </c>
      <c r="D4" s="10" t="s">
        <v>183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60</v>
      </c>
      <c r="C5" s="1" t="s">
        <v>139</v>
      </c>
      <c r="D5" s="1">
        <v>1000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80</v>
      </c>
      <c r="C6" s="1" t="s">
        <v>172</v>
      </c>
      <c r="D6" s="1">
        <v>100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300</v>
      </c>
      <c r="C9" s="1" t="s">
        <v>172</v>
      </c>
      <c r="D9" s="1">
        <v>400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6620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4" t="s">
        <v>18</v>
      </c>
      <c r="F16" s="24"/>
      <c r="G16" s="24"/>
      <c r="H16" s="24"/>
      <c r="I16" s="24"/>
      <c r="J16" s="24"/>
      <c r="K16" s="24"/>
      <c r="L16" s="24"/>
      <c r="M16" s="18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v>0</v>
      </c>
      <c r="F18" s="17">
        <v>2000</v>
      </c>
      <c r="G18" s="17">
        <v>4000</v>
      </c>
      <c r="H18" s="17">
        <v>6000</v>
      </c>
      <c r="I18" s="17">
        <v>8000</v>
      </c>
      <c r="J18" s="17">
        <v>12000</v>
      </c>
      <c r="K18" s="17">
        <v>20000</v>
      </c>
      <c r="L18" s="17">
        <v>32000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2000</v>
      </c>
      <c r="G19">
        <f>SUM($E$18:G18)</f>
        <v>6000</v>
      </c>
      <c r="H19">
        <f>SUM($E$18:H18)</f>
        <v>12000</v>
      </c>
      <c r="I19">
        <f>SUM($E$18:I18)</f>
        <v>20000</v>
      </c>
      <c r="J19">
        <f>SUM($E$18:J18)</f>
        <v>32000</v>
      </c>
      <c r="K19">
        <f>SUM($E$18:K18)</f>
        <v>52000</v>
      </c>
      <c r="L19">
        <f>SUM($E$18:L18)</f>
        <v>84000</v>
      </c>
      <c r="O19">
        <f>SUM(E18:L18)</f>
        <v>84000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92.307692307692307</v>
      </c>
      <c r="G20" s="17">
        <f t="shared" si="0"/>
        <v>184.61538461538461</v>
      </c>
      <c r="H20" s="17">
        <f t="shared" si="0"/>
        <v>276.92307692307696</v>
      </c>
      <c r="I20" s="17">
        <f t="shared" si="0"/>
        <v>369.23076923076923</v>
      </c>
      <c r="J20" s="17">
        <f t="shared" si="0"/>
        <v>553.84615384615392</v>
      </c>
      <c r="K20" s="17">
        <f t="shared" si="0"/>
        <v>923.07692307692309</v>
      </c>
      <c r="L20" s="17">
        <f t="shared" si="0"/>
        <v>1476.9230769230769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92.307692307692307</v>
      </c>
      <c r="G21" s="17">
        <f>SUM($E$20:G20)</f>
        <v>276.92307692307691</v>
      </c>
      <c r="H21" s="17">
        <f>SUM($E$20:H20)</f>
        <v>553.84615384615381</v>
      </c>
      <c r="I21" s="17">
        <f>SUM($E$20:I20)</f>
        <v>923.07692307692309</v>
      </c>
      <c r="J21" s="17">
        <f>SUM($E$20:J20)</f>
        <v>1476.9230769230771</v>
      </c>
      <c r="K21" s="17">
        <f>SUM($E$20:K20)</f>
        <v>2400</v>
      </c>
      <c r="L21" s="17">
        <f>SUM($E$20:L20)</f>
        <v>3876.9230769230771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3323.0769230769229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120</v>
      </c>
      <c r="G23" s="17">
        <f t="shared" si="1"/>
        <v>240</v>
      </c>
      <c r="H23" s="17">
        <f t="shared" si="1"/>
        <v>360</v>
      </c>
      <c r="I23" s="17">
        <f t="shared" si="1"/>
        <v>480</v>
      </c>
      <c r="J23" s="17">
        <f t="shared" si="1"/>
        <v>720</v>
      </c>
      <c r="K23" s="17">
        <f t="shared" si="1"/>
        <v>1200</v>
      </c>
      <c r="L23" s="17">
        <f t="shared" si="1"/>
        <v>1920</v>
      </c>
      <c r="O23">
        <f>B12/L24</f>
        <v>1.3134920634920635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120</v>
      </c>
      <c r="G24" s="17">
        <f>SUM($E$23:G23)</f>
        <v>360</v>
      </c>
      <c r="H24" s="17">
        <f>SUM($E$23:H23)</f>
        <v>720</v>
      </c>
      <c r="I24" s="17">
        <f>SUM($E$23:I23)</f>
        <v>1200</v>
      </c>
      <c r="J24" s="17">
        <f>SUM($E$23:J23)</f>
        <v>1920</v>
      </c>
      <c r="K24" s="17">
        <f>SUM($E$23:K23)</f>
        <v>3120</v>
      </c>
      <c r="L24" s="17">
        <f>SUM($E$23:L23)</f>
        <v>5040</v>
      </c>
      <c r="M24" s="6"/>
    </row>
    <row r="25" spans="1:15" x14ac:dyDescent="0.2">
      <c r="D25" t="s">
        <v>152</v>
      </c>
      <c r="E25" s="17">
        <v>142.274</v>
      </c>
      <c r="F25" s="17">
        <v>151.63900000000001</v>
      </c>
      <c r="G25" s="17">
        <v>166.37100000000001</v>
      </c>
      <c r="H25" s="17">
        <v>193.154</v>
      </c>
      <c r="I25" s="17">
        <v>276.77300000000002</v>
      </c>
      <c r="J25" s="17">
        <v>596.19899999999996</v>
      </c>
      <c r="K25" s="17">
        <v>1519.3979999999999</v>
      </c>
      <c r="L25" s="17">
        <v>3514.192</v>
      </c>
    </row>
    <row r="26" spans="1:15" x14ac:dyDescent="0.2">
      <c r="D26" t="s">
        <v>153</v>
      </c>
      <c r="E26">
        <f>SUM($E$25:E25)</f>
        <v>142.274</v>
      </c>
      <c r="F26">
        <f>SUM($E$25:F25)</f>
        <v>293.91300000000001</v>
      </c>
      <c r="G26">
        <f>SUM($E$25:G25)</f>
        <v>460.28399999999999</v>
      </c>
      <c r="H26">
        <f>SUM($E$25:H25)</f>
        <v>653.43799999999999</v>
      </c>
      <c r="I26">
        <f>SUM($E$25:I25)</f>
        <v>930.21100000000001</v>
      </c>
      <c r="J26">
        <f>SUM($E$25:J25)</f>
        <v>1526.4099999999999</v>
      </c>
      <c r="K26">
        <f>SUM($E$25:K25)</f>
        <v>3045.808</v>
      </c>
      <c r="L26">
        <f>SUM($E$25:L25)</f>
        <v>6560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1.2636583333333333</v>
      </c>
      <c r="G32">
        <f t="shared" si="2"/>
        <v>0.69321250000000001</v>
      </c>
      <c r="H32">
        <f t="shared" si="2"/>
        <v>0.5365388888888889</v>
      </c>
      <c r="I32">
        <f t="shared" si="2"/>
        <v>0.57661041666666668</v>
      </c>
      <c r="J32">
        <f t="shared" si="2"/>
        <v>0.82805416666666665</v>
      </c>
      <c r="K32">
        <f t="shared" si="2"/>
        <v>1.266165</v>
      </c>
      <c r="L32">
        <f t="shared" si="2"/>
        <v>1.8303083333333334</v>
      </c>
    </row>
    <row r="33" spans="1:12" x14ac:dyDescent="0.2">
      <c r="D33" t="s">
        <v>157</v>
      </c>
      <c r="F33">
        <f t="shared" si="2"/>
        <v>2.4492750000000001</v>
      </c>
      <c r="G33">
        <f t="shared" si="2"/>
        <v>1.2785666666666666</v>
      </c>
      <c r="H33">
        <f t="shared" si="2"/>
        <v>0.90755277777777776</v>
      </c>
      <c r="I33">
        <f t="shared" si="2"/>
        <v>0.7751758333333334</v>
      </c>
      <c r="J33">
        <f t="shared" si="2"/>
        <v>0.79500520833333321</v>
      </c>
      <c r="K33">
        <f t="shared" si="2"/>
        <v>0.97622051282051281</v>
      </c>
      <c r="L33">
        <f t="shared" si="2"/>
        <v>1.3015873015873016</v>
      </c>
    </row>
    <row r="36" spans="1:12" x14ac:dyDescent="0.2">
      <c r="A36" t="s">
        <v>170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4A7-831D-7840-8E63-AE9E936DC34A}">
  <dimension ref="A1:H46"/>
  <sheetViews>
    <sheetView workbookViewId="0">
      <selection activeCell="L78" sqref="L78"/>
    </sheetView>
  </sheetViews>
  <sheetFormatPr baseColWidth="10" defaultRowHeight="16" x14ac:dyDescent="0.2"/>
  <cols>
    <col min="8" max="8" width="17.83203125" customWidth="1"/>
  </cols>
  <sheetData>
    <row r="1" spans="1:8" x14ac:dyDescent="0.2">
      <c r="A1" s="14" t="s">
        <v>131</v>
      </c>
      <c r="H1" t="s">
        <v>145</v>
      </c>
    </row>
    <row r="2" spans="1:8" x14ac:dyDescent="0.2">
      <c r="A2" t="s">
        <v>128</v>
      </c>
    </row>
    <row r="3" spans="1:8" x14ac:dyDescent="0.2">
      <c r="A3" s="15" t="s">
        <v>129</v>
      </c>
      <c r="H3" t="s">
        <v>150</v>
      </c>
    </row>
    <row r="4" spans="1:8" x14ac:dyDescent="0.2">
      <c r="A4" t="s">
        <v>130</v>
      </c>
    </row>
    <row r="5" spans="1:8" x14ac:dyDescent="0.2">
      <c r="A5" s="15" t="s">
        <v>132</v>
      </c>
    </row>
    <row r="6" spans="1:8" x14ac:dyDescent="0.2">
      <c r="A6" t="s">
        <v>133</v>
      </c>
    </row>
    <row r="7" spans="1:8" x14ac:dyDescent="0.2">
      <c r="A7" t="s">
        <v>134</v>
      </c>
    </row>
    <row r="8" spans="1:8" x14ac:dyDescent="0.2">
      <c r="A8" t="s">
        <v>135</v>
      </c>
    </row>
    <row r="10" spans="1:8" x14ac:dyDescent="0.2">
      <c r="A10" t="s">
        <v>136</v>
      </c>
      <c r="B10" t="s">
        <v>137</v>
      </c>
      <c r="C10" t="s">
        <v>138</v>
      </c>
    </row>
    <row r="11" spans="1:8" x14ac:dyDescent="0.2">
      <c r="A11">
        <v>1</v>
      </c>
      <c r="B11" t="s">
        <v>140</v>
      </c>
      <c r="C11" t="s">
        <v>133</v>
      </c>
    </row>
    <row r="12" spans="1:8" x14ac:dyDescent="0.2">
      <c r="A12">
        <v>2</v>
      </c>
      <c r="B12" t="s">
        <v>139</v>
      </c>
      <c r="C12" t="s">
        <v>135</v>
      </c>
      <c r="D12" t="s">
        <v>141</v>
      </c>
    </row>
    <row r="13" spans="1:8" x14ac:dyDescent="0.2">
      <c r="A13">
        <v>3</v>
      </c>
      <c r="B13" t="s">
        <v>142</v>
      </c>
      <c r="C13" t="s">
        <v>134</v>
      </c>
      <c r="D13" t="s">
        <v>141</v>
      </c>
    </row>
    <row r="14" spans="1:8" x14ac:dyDescent="0.2">
      <c r="A14">
        <v>4</v>
      </c>
      <c r="B14" t="s">
        <v>143</v>
      </c>
      <c r="C14" t="s">
        <v>130</v>
      </c>
    </row>
    <row r="15" spans="1:8" x14ac:dyDescent="0.2">
      <c r="A15">
        <v>5</v>
      </c>
      <c r="B15" t="s">
        <v>144</v>
      </c>
      <c r="C15" t="s">
        <v>128</v>
      </c>
    </row>
    <row r="16" spans="1:8" x14ac:dyDescent="0.2">
      <c r="A16">
        <v>6</v>
      </c>
      <c r="B16" t="s">
        <v>146</v>
      </c>
      <c r="C16" s="15" t="s">
        <v>129</v>
      </c>
    </row>
    <row r="17" spans="1:8" x14ac:dyDescent="0.2">
      <c r="A17">
        <v>7</v>
      </c>
      <c r="B17" t="s">
        <v>147</v>
      </c>
      <c r="C17" s="15" t="s">
        <v>132</v>
      </c>
    </row>
    <row r="18" spans="1:8" x14ac:dyDescent="0.2">
      <c r="A18">
        <v>8</v>
      </c>
      <c r="B18" t="s">
        <v>148</v>
      </c>
      <c r="C18" s="14" t="s">
        <v>131</v>
      </c>
    </row>
    <row r="23" spans="1:8" x14ac:dyDescent="0.2">
      <c r="H23" t="s">
        <v>149</v>
      </c>
    </row>
    <row r="28" spans="1:8" x14ac:dyDescent="0.2">
      <c r="B28" t="s">
        <v>176</v>
      </c>
      <c r="C28" t="s">
        <v>177</v>
      </c>
    </row>
    <row r="29" spans="1:8" x14ac:dyDescent="0.2">
      <c r="B29">
        <v>0</v>
      </c>
      <c r="C29" s="17">
        <v>0</v>
      </c>
    </row>
    <row r="30" spans="1:8" x14ac:dyDescent="0.2">
      <c r="B30">
        <v>1000</v>
      </c>
      <c r="C30" s="17">
        <v>1000</v>
      </c>
    </row>
    <row r="31" spans="1:8" x14ac:dyDescent="0.2">
      <c r="B31">
        <v>2000</v>
      </c>
      <c r="C31" s="17">
        <v>2000</v>
      </c>
    </row>
    <row r="32" spans="1:8" x14ac:dyDescent="0.2">
      <c r="B32">
        <v>4000</v>
      </c>
      <c r="C32" s="17">
        <v>3000</v>
      </c>
    </row>
    <row r="33" spans="1:6" x14ac:dyDescent="0.2">
      <c r="B33">
        <v>6000</v>
      </c>
      <c r="C33" s="17">
        <v>4000</v>
      </c>
    </row>
    <row r="34" spans="1:6" x14ac:dyDescent="0.2">
      <c r="B34">
        <v>9000</v>
      </c>
      <c r="C34" s="17">
        <v>6000</v>
      </c>
    </row>
    <row r="35" spans="1:6" x14ac:dyDescent="0.2">
      <c r="B35">
        <v>12000</v>
      </c>
      <c r="C35" s="17">
        <v>10000</v>
      </c>
    </row>
    <row r="36" spans="1:6" x14ac:dyDescent="0.2">
      <c r="B36">
        <v>16000</v>
      </c>
      <c r="C36" s="17">
        <v>16000</v>
      </c>
    </row>
    <row r="43" spans="1:6" x14ac:dyDescent="0.2">
      <c r="D43" s="25">
        <v>0.2</v>
      </c>
      <c r="E43" s="25">
        <v>0.8</v>
      </c>
      <c r="F43" t="s">
        <v>181</v>
      </c>
    </row>
    <row r="44" spans="1:6" x14ac:dyDescent="0.2">
      <c r="A44" t="s">
        <v>178</v>
      </c>
      <c r="B44">
        <v>10000</v>
      </c>
      <c r="D44">
        <v>30000</v>
      </c>
      <c r="E44">
        <v>5000</v>
      </c>
      <c r="F44">
        <f>D44*$D$43+E44*$E$43</f>
        <v>10000</v>
      </c>
    </row>
    <row r="45" spans="1:6" x14ac:dyDescent="0.2">
      <c r="A45" t="s">
        <v>179</v>
      </c>
      <c r="B45">
        <v>20000</v>
      </c>
      <c r="D45">
        <v>60000</v>
      </c>
      <c r="E45">
        <v>10000</v>
      </c>
      <c r="F45">
        <f>D45*$D$43+E45*$E$43</f>
        <v>20000</v>
      </c>
    </row>
    <row r="46" spans="1:6" x14ac:dyDescent="0.2">
      <c r="A46" t="s">
        <v>180</v>
      </c>
      <c r="B46">
        <v>30000</v>
      </c>
      <c r="D46">
        <v>90000</v>
      </c>
      <c r="E46">
        <v>15000</v>
      </c>
      <c r="F46">
        <f>D46*$D$43+E46*$E$43</f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思路1</vt:lpstr>
      <vt:lpstr>思路1数据</vt:lpstr>
      <vt:lpstr>s9s10</vt:lpstr>
      <vt:lpstr>s11s12</vt:lpstr>
      <vt:lpstr>s13s14</vt:lpstr>
      <vt:lpstr>s15s16</vt:lpstr>
      <vt:lpstr>s17s18</vt:lpstr>
      <vt:lpstr>s19</vt:lpstr>
      <vt:lpstr>8BALL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2022-07-26T15:00:30Z</dcterms:modified>
</cp:coreProperties>
</file>